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filterPrivacy="1" showInkAnnotation="0" codeName="ThisWorkbook" defaultThemeVersion="124226"/>
  <xr:revisionPtr revIDLastSave="0" documentId="13_ncr:1_{EB4CF5F2-5A33-4D03-9DAB-057DFDA66AE6}" xr6:coauthVersionLast="47" xr6:coauthVersionMax="47" xr10:uidLastSave="{00000000-0000-0000-0000-000000000000}"/>
  <bookViews>
    <workbookView xWindow="-120" yWindow="-120" windowWidth="29040" windowHeight="15720" tabRatio="734" xr2:uid="{00000000-000D-0000-FFFF-FFFF00000000}"/>
  </bookViews>
  <sheets>
    <sheet name="Inputs" sheetId="1" r:id="rId1"/>
    <sheet name="Cash Flow" sheetId="7" r:id="rId2"/>
    <sheet name="Depreciation Schedules" sheetId="4" r:id="rId3"/>
  </sheets>
  <definedNames>
    <definedName name="analysis_period">Inputs!$C$38</definedName>
    <definedName name="annual_fuel_usage">Inputs!$C$23</definedName>
    <definedName name="AnnualLandLease">Inputs!$D$215</definedName>
    <definedName name="AnnualOMCapacity">Inputs!$D$166</definedName>
    <definedName name="AnnualOMFixed">Inputs!$D$165</definedName>
    <definedName name="AnnualOMProduction">Inputs!$D$167</definedName>
    <definedName name="AnnualPBIFederal">Inputs!$D$179</definedName>
    <definedName name="AnnualPBIOther">Inputs!$D$182</definedName>
    <definedName name="AnnualPBIState">Inputs!$D$180</definedName>
    <definedName name="AnnualPBIUtility">Inputs!$D$181</definedName>
    <definedName name="AnnualPTCFederal">Inputs!$D$184</definedName>
    <definedName name="AnnualPTCState">Inputs!$D$185</definedName>
    <definedName name="AnnualTaxFederal">Inputs!$C$170</definedName>
    <definedName name="AnnualTaxState">Inputs!$C$169</definedName>
    <definedName name="batt_annual_discharge_energy">Inputs!$C$153</definedName>
    <definedName name="CapacityPayment">Inputs!$C$34</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cillary_services_1_revenue">Inputs!$C$157</definedName>
    <definedName name="cf_ancillary_services_2_revenue">Inputs!$C$158</definedName>
    <definedName name="cf_ancillary_services_3_revenue">Inputs!$C$159</definedName>
    <definedName name="cf_ancillary_services_4_revenue">Inputs!$C$160</definedName>
    <definedName name="cf_annual_cost_lcos">Inputs!$C$212</definedName>
    <definedName name="cf_annual_discharge_lcos">Inputs!$C$213</definedName>
    <definedName name="cf_battery_replacement_cost">Inputs!$C$192</definedName>
    <definedName name="cf_capacity_payment">Inputs!$C$162</definedName>
    <definedName name="cf_curtailment_value">Inputs!$C$161</definedName>
    <definedName name="cf_disbursement_debtservice">Inputs!$C$207</definedName>
    <definedName name="cf_energy_market_revenue">Inputs!$C$156</definedName>
    <definedName name="cf_energy_net">Inputs!$C$151</definedName>
    <definedName name="cf_energy_purchases">Inputs!$C$150</definedName>
    <definedName name="cf_energy_sales">Inputs!$C$149</definedName>
    <definedName name="cf_energy_without_battery">Inputs!$C$152</definedName>
    <definedName name="cf_fuelcell_replacement_cost">Inputs!$C$197</definedName>
    <definedName name="cf_funding_debtservice">Inputs!$C$206</definedName>
    <definedName name="cf_om_capacity1_expense">Inputs!$C$190</definedName>
    <definedName name="cf_om_capacity2_expense">Inputs!$C$195</definedName>
    <definedName name="cf_om_fixed1_expense">Inputs!$C$189</definedName>
    <definedName name="cf_om_fixed2_expense">Inputs!$C$194</definedName>
    <definedName name="cf_om_fuel_expense">Inputs!$C$200</definedName>
    <definedName name="cf_om_opt_fuel_1_expense">Inputs!$C$201</definedName>
    <definedName name="cf_om_opt_fuel_2_expense">Inputs!$C$202</definedName>
    <definedName name="cf_om_production1_expense">Inputs!$C$191</definedName>
    <definedName name="cf_om_production2_expense">Inputs!$C$196</definedName>
    <definedName name="cf_recapitalization">Inputs!$C$204</definedName>
    <definedName name="cf_reserve_debtservice">Inputs!$C$208</definedName>
    <definedName name="cf_thermal_value">Inputs!$C$163</definedName>
    <definedName name="cf_utility_bill">Inputs!$C$187</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Inputs!$D$210</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uelcell_annual_energy_discharged">Inputs!$C$154</definedName>
    <definedName name="FuelCellFuel">Inputs!$C$200</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Inputs!$C$39</definedName>
    <definedName name="insurance_rate">Inputs!$C$46</definedName>
    <definedName name="itc_fed_amount">Inputs!$D$172</definedName>
    <definedName name="itc_fed_amount_deprbas_fed">Inputs!$E$103</definedName>
    <definedName name="itc_fed_amount_deprbas_sta">Inputs!$F$103</definedName>
    <definedName name="itc_fed_percent">Inputs!$D$174</definedName>
    <definedName name="itc_fed_percent_deprbas_fed">Inputs!$E$106</definedName>
    <definedName name="itc_fed_percent_deprbas_sta">Inputs!$F$106</definedName>
    <definedName name="itc_fed_percent_maxvalue">Inputs!$D$175</definedName>
    <definedName name="itc_sta_amount">Inputs!$D$173</definedName>
    <definedName name="itc_sta_amount_deprbas_fed">Inputs!$E$104</definedName>
    <definedName name="itc_sta_amount_deprbas_sta">Inputs!$F$104</definedName>
    <definedName name="itc_sta_percent">Inputs!$D$176</definedName>
    <definedName name="itc_sta_percent_deprbas_fed">Inputs!$E$107</definedName>
    <definedName name="itc_sta_percent_deprbas_sta">Inputs!$F$107</definedName>
    <definedName name="itc_sta_percent_maxvalue">Inputs!$D$177</definedName>
    <definedName name="loan_moratorium">Inputs!$C$66</definedName>
    <definedName name="months_receivables_reserve">Inputs!$C$91</definedName>
    <definedName name="months_working_reserve">Inputs!$C$89</definedName>
    <definedName name="MortgageSizeOfDebt">Inputs!$C$59</definedName>
    <definedName name="mp_enable_ancserv1">Inputs!$C$30</definedName>
    <definedName name="mp_enable_ancserv2">Inputs!$C$31</definedName>
    <definedName name="mp_enable_ancserv3">Inputs!$C$32</definedName>
    <definedName name="mp_enable_ancserv4">Inputs!$C$33</definedName>
    <definedName name="mp_enable_energy_market_revenue">Inputs!$C$29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Inputs!$C$25</definedName>
    <definedName name="om_fuel_cost_escal">Inputs!$C$26</definedName>
    <definedName name="om_land_lease">Inputs!$C$18</definedName>
    <definedName name="om_land_lease_escal">Inputs!$C$19</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Inputs!$C$24</definedName>
    <definedName name="term_int_rate">Inputs!$C$67</definedName>
    <definedName name="term_tenor">Inputs!$C$65</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47" i="7" l="1"/>
  <c r="B246" i="7"/>
  <c r="B245" i="7"/>
  <c r="B244" i="7"/>
  <c r="C526" i="7" a="1"/>
  <c r="C526" i="7" s="1"/>
  <c r="C527" i="7" a="1"/>
  <c r="C527" i="7" s="1"/>
  <c r="N527" i="7" l="1"/>
  <c r="L527" i="7"/>
  <c r="J527" i="7"/>
  <c r="H527" i="7"/>
  <c r="F527" i="7"/>
  <c r="D527" i="7"/>
  <c r="AP527" i="7"/>
  <c r="AN527" i="7"/>
  <c r="AL527" i="7"/>
  <c r="AJ527" i="7"/>
  <c r="AH527" i="7"/>
  <c r="AF527" i="7"/>
  <c r="AD527" i="7"/>
  <c r="AB527" i="7"/>
  <c r="Z527" i="7"/>
  <c r="X527" i="7"/>
  <c r="V527" i="7"/>
  <c r="T527" i="7"/>
  <c r="R527" i="7"/>
  <c r="P527" i="7"/>
  <c r="AP526" i="7"/>
  <c r="AL526" i="7"/>
  <c r="AH526" i="7"/>
  <c r="AD526" i="7"/>
  <c r="Z526" i="7"/>
  <c r="V526" i="7"/>
  <c r="R526" i="7"/>
  <c r="N526" i="7"/>
  <c r="J526" i="7"/>
  <c r="F526" i="7"/>
  <c r="AO526" i="7"/>
  <c r="AK526" i="7"/>
  <c r="AG526" i="7"/>
  <c r="AC526" i="7"/>
  <c r="Y526" i="7"/>
  <c r="U526" i="7"/>
  <c r="Q526" i="7"/>
  <c r="M526" i="7"/>
  <c r="I526" i="7"/>
  <c r="E526" i="7"/>
  <c r="AN526" i="7"/>
  <c r="AJ526" i="7"/>
  <c r="AF526" i="7"/>
  <c r="AB526" i="7"/>
  <c r="X526" i="7"/>
  <c r="T526" i="7"/>
  <c r="P526" i="7"/>
  <c r="L526" i="7"/>
  <c r="H526" i="7"/>
  <c r="D526" i="7"/>
  <c r="AM526" i="7"/>
  <c r="AI526" i="7"/>
  <c r="AE526" i="7"/>
  <c r="AA526" i="7"/>
  <c r="W526" i="7"/>
  <c r="S526" i="7"/>
  <c r="O526" i="7"/>
  <c r="K526" i="7"/>
  <c r="G526" i="7"/>
  <c r="AO527" i="7"/>
  <c r="AK527" i="7"/>
  <c r="AG527" i="7"/>
  <c r="AC527" i="7"/>
  <c r="Y527" i="7"/>
  <c r="U527" i="7"/>
  <c r="Q527" i="7"/>
  <c r="M527" i="7"/>
  <c r="I527" i="7"/>
  <c r="E527" i="7"/>
  <c r="AM527" i="7"/>
  <c r="AI527" i="7"/>
  <c r="AE527" i="7"/>
  <c r="AA527" i="7"/>
  <c r="W527" i="7"/>
  <c r="S527" i="7"/>
  <c r="O527" i="7"/>
  <c r="K527" i="7"/>
  <c r="G527" i="7"/>
  <c r="C533" i="7" l="1" a="1"/>
  <c r="E533" i="7" s="1"/>
  <c r="C532" i="7" a="1"/>
  <c r="F532" i="7" s="1"/>
  <c r="C531" i="7" a="1"/>
  <c r="E531" i="7" s="1"/>
  <c r="C525" i="7" a="1"/>
  <c r="E525" i="7" s="1"/>
  <c r="D107" i="1"/>
  <c r="D106" i="1"/>
  <c r="C107" i="1"/>
  <c r="C106" i="1"/>
  <c r="C104" i="1"/>
  <c r="C103" i="1"/>
  <c r="N525" i="7" l="1"/>
  <c r="L525" i="7"/>
  <c r="K525" i="7"/>
  <c r="J525" i="7"/>
  <c r="H525" i="7"/>
  <c r="AP533" i="7"/>
  <c r="AN533" i="7"/>
  <c r="AM533" i="7"/>
  <c r="AL533" i="7"/>
  <c r="AN525" i="7"/>
  <c r="AJ533" i="7"/>
  <c r="AM525" i="7"/>
  <c r="AI533" i="7"/>
  <c r="AL525" i="7"/>
  <c r="AH533" i="7"/>
  <c r="AJ525" i="7"/>
  <c r="AF533" i="7"/>
  <c r="AI525" i="7"/>
  <c r="AE533" i="7"/>
  <c r="AH525" i="7"/>
  <c r="O533" i="7"/>
  <c r="V525" i="7"/>
  <c r="N533" i="7"/>
  <c r="T525" i="7"/>
  <c r="L533" i="7"/>
  <c r="S525" i="7"/>
  <c r="K533" i="7"/>
  <c r="R525" i="7"/>
  <c r="J533" i="7"/>
  <c r="P525" i="7"/>
  <c r="H533" i="7"/>
  <c r="O525" i="7"/>
  <c r="AM531" i="7"/>
  <c r="F531" i="7"/>
  <c r="AL531" i="7"/>
  <c r="D531" i="7"/>
  <c r="AJ531" i="7"/>
  <c r="C531" i="7"/>
  <c r="AI531" i="7"/>
  <c r="AH531" i="7"/>
  <c r="AD531" i="7"/>
  <c r="Z531" i="7"/>
  <c r="X531" i="7"/>
  <c r="V531" i="7"/>
  <c r="R531" i="7"/>
  <c r="G525" i="7"/>
  <c r="F525" i="7"/>
  <c r="N531" i="7"/>
  <c r="D525" i="7"/>
  <c r="L531" i="7"/>
  <c r="C525" i="7"/>
  <c r="K531" i="7"/>
  <c r="G533" i="7"/>
  <c r="F533" i="7"/>
  <c r="AE531" i="7"/>
  <c r="S531" i="7"/>
  <c r="J531" i="7"/>
  <c r="AP531" i="7"/>
  <c r="H531" i="7"/>
  <c r="D533" i="7"/>
  <c r="AB531" i="7"/>
  <c r="AA531" i="7"/>
  <c r="W531" i="7"/>
  <c r="T531" i="7"/>
  <c r="P531" i="7"/>
  <c r="O531" i="7"/>
  <c r="AP525" i="7"/>
  <c r="AN531" i="7"/>
  <c r="G531" i="7"/>
  <c r="AN532" i="7"/>
  <c r="AM532" i="7"/>
  <c r="G532" i="7"/>
  <c r="AL532" i="7"/>
  <c r="AJ532" i="7"/>
  <c r="AH532" i="7"/>
  <c r="AE532" i="7"/>
  <c r="AD532" i="7"/>
  <c r="Z532" i="7"/>
  <c r="X532" i="7"/>
  <c r="W532" i="7"/>
  <c r="AD533" i="7"/>
  <c r="V532" i="7"/>
  <c r="AB533" i="7"/>
  <c r="T532" i="7"/>
  <c r="AA533" i="7"/>
  <c r="AF525" i="7"/>
  <c r="S532" i="7"/>
  <c r="Z533" i="7"/>
  <c r="AE525" i="7"/>
  <c r="R532" i="7"/>
  <c r="X533" i="7"/>
  <c r="AD525" i="7"/>
  <c r="P532" i="7"/>
  <c r="W533" i="7"/>
  <c r="AB525" i="7"/>
  <c r="O532" i="7"/>
  <c r="V533" i="7"/>
  <c r="AA525" i="7"/>
  <c r="N532" i="7"/>
  <c r="T533" i="7"/>
  <c r="Z525" i="7"/>
  <c r="L532" i="7"/>
  <c r="S533" i="7"/>
  <c r="X525" i="7"/>
  <c r="K532" i="7"/>
  <c r="R533" i="7"/>
  <c r="W525" i="7"/>
  <c r="AF531" i="7"/>
  <c r="AP532" i="7"/>
  <c r="J532" i="7"/>
  <c r="P533" i="7"/>
  <c r="H532" i="7"/>
  <c r="D532" i="7"/>
  <c r="AI532" i="7"/>
  <c r="AB532" i="7"/>
  <c r="C533" i="7"/>
  <c r="AF532" i="7"/>
  <c r="AA532" i="7"/>
  <c r="AO533" i="7"/>
  <c r="AK533" i="7"/>
  <c r="AG533" i="7"/>
  <c r="AC533" i="7"/>
  <c r="Y533" i="7"/>
  <c r="U533" i="7"/>
  <c r="Q533" i="7"/>
  <c r="M533" i="7"/>
  <c r="I533" i="7"/>
  <c r="AO532" i="7"/>
  <c r="AK532" i="7"/>
  <c r="AG532" i="7"/>
  <c r="AC532" i="7"/>
  <c r="Y532" i="7"/>
  <c r="U532" i="7"/>
  <c r="Q532" i="7"/>
  <c r="M532" i="7"/>
  <c r="I532" i="7"/>
  <c r="E532" i="7"/>
  <c r="C532" i="7"/>
  <c r="AO531" i="7"/>
  <c r="AK531" i="7"/>
  <c r="AG531" i="7"/>
  <c r="AC531" i="7"/>
  <c r="Y531" i="7"/>
  <c r="U531" i="7"/>
  <c r="Q531" i="7"/>
  <c r="M531" i="7"/>
  <c r="I531" i="7"/>
  <c r="AO525" i="7"/>
  <c r="AK525" i="7"/>
  <c r="AG525" i="7"/>
  <c r="AC525" i="7"/>
  <c r="Y525" i="7"/>
  <c r="U525" i="7"/>
  <c r="Q525" i="7"/>
  <c r="M525" i="7"/>
  <c r="I525" i="7"/>
  <c r="K259" i="7" l="1"/>
  <c r="K395" i="7"/>
  <c r="F12" i="1"/>
  <c r="AP635" i="7" l="1"/>
  <c r="B19" i="7" a="1"/>
  <c r="C19" i="7" s="1"/>
  <c r="O21" i="7" l="1"/>
  <c r="X20" i="7"/>
  <c r="AG19" i="7"/>
  <c r="J19" i="7"/>
  <c r="W21" i="7"/>
  <c r="AO20" i="7"/>
  <c r="AE21" i="7"/>
  <c r="AN20" i="7"/>
  <c r="Q20" i="7"/>
  <c r="AK19" i="7"/>
  <c r="Q19" i="7"/>
  <c r="E19" i="7"/>
  <c r="X21" i="7"/>
  <c r="AG20" i="7"/>
  <c r="AP19" i="7"/>
  <c r="U19" i="7"/>
  <c r="K21" i="7"/>
  <c r="T20" i="7"/>
  <c r="AN21" i="7"/>
  <c r="S21" i="7"/>
  <c r="H21" i="7"/>
  <c r="AB20" i="7"/>
  <c r="H20" i="7"/>
  <c r="Z19" i="7"/>
  <c r="AM21" i="7"/>
  <c r="AA21" i="7"/>
  <c r="P21" i="7"/>
  <c r="G21" i="7"/>
  <c r="AJ20" i="7"/>
  <c r="Y20" i="7"/>
  <c r="P20" i="7"/>
  <c r="D20" i="7"/>
  <c r="AH19" i="7"/>
  <c r="Y19" i="7"/>
  <c r="M19" i="7"/>
  <c r="B19" i="7"/>
  <c r="AI21" i="7"/>
  <c r="C21" i="7"/>
  <c r="L20" i="7"/>
  <c r="AF21" i="7"/>
  <c r="AF20" i="7"/>
  <c r="I20" i="7"/>
  <c r="AO19" i="7"/>
  <c r="AC19" i="7"/>
  <c r="R19" i="7"/>
  <c r="I19" i="7"/>
  <c r="AJ21" i="7"/>
  <c r="AB21" i="7"/>
  <c r="T21" i="7"/>
  <c r="L21" i="7"/>
  <c r="D21" i="7"/>
  <c r="AK20" i="7"/>
  <c r="AC20" i="7"/>
  <c r="U20" i="7"/>
  <c r="M20" i="7"/>
  <c r="E20" i="7"/>
  <c r="AL19" i="7"/>
  <c r="AD19" i="7"/>
  <c r="V19" i="7"/>
  <c r="N19" i="7"/>
  <c r="F19" i="7"/>
  <c r="AP21" i="7"/>
  <c r="R21" i="7"/>
  <c r="W20" i="7"/>
  <c r="S20" i="7"/>
  <c r="O20" i="7"/>
  <c r="K20" i="7"/>
  <c r="G20" i="7"/>
  <c r="C20" i="7"/>
  <c r="AN19" i="7"/>
  <c r="AJ19" i="7"/>
  <c r="AF19" i="7"/>
  <c r="AB19" i="7"/>
  <c r="X19" i="7"/>
  <c r="T19" i="7"/>
  <c r="P19" i="7"/>
  <c r="L19" i="7"/>
  <c r="H19" i="7"/>
  <c r="D19" i="7"/>
  <c r="AL21" i="7"/>
  <c r="AH21" i="7"/>
  <c r="AD21" i="7"/>
  <c r="Z21" i="7"/>
  <c r="V21" i="7"/>
  <c r="N21" i="7"/>
  <c r="J21" i="7"/>
  <c r="F21" i="7"/>
  <c r="B21" i="7"/>
  <c r="AM20" i="7"/>
  <c r="AI20" i="7"/>
  <c r="AE20" i="7"/>
  <c r="AA20" i="7"/>
  <c r="AO21" i="7"/>
  <c r="AK21" i="7"/>
  <c r="AG21" i="7"/>
  <c r="AC21" i="7"/>
  <c r="Y21" i="7"/>
  <c r="U21" i="7"/>
  <c r="Q21" i="7"/>
  <c r="M21" i="7"/>
  <c r="I21" i="7"/>
  <c r="E21" i="7"/>
  <c r="AP20" i="7"/>
  <c r="AL20" i="7"/>
  <c r="AH20" i="7"/>
  <c r="AD20" i="7"/>
  <c r="Z20" i="7"/>
  <c r="V20" i="7"/>
  <c r="R20" i="7"/>
  <c r="N20" i="7"/>
  <c r="J20" i="7"/>
  <c r="F20" i="7"/>
  <c r="B20" i="7"/>
  <c r="AM19" i="7"/>
  <c r="AI19" i="7"/>
  <c r="AE19" i="7"/>
  <c r="AA19" i="7"/>
  <c r="W19" i="7"/>
  <c r="S19" i="7"/>
  <c r="O19" i="7"/>
  <c r="K19" i="7"/>
  <c r="G19" i="7"/>
  <c r="B157" i="7" l="1" a="1"/>
  <c r="D157" i="7" s="1"/>
  <c r="B60" i="7" a="1"/>
  <c r="B60" i="7" s="1"/>
  <c r="B57" i="7" a="1"/>
  <c r="F57" i="7" s="1"/>
  <c r="B52" i="7" a="1"/>
  <c r="H53" i="7" s="1"/>
  <c r="B47" i="7" a="1"/>
  <c r="K47" i="7" s="1"/>
  <c r="B45" i="7" a="1"/>
  <c r="B45" i="7" s="1"/>
  <c r="B602" i="7"/>
  <c r="B8" i="7" a="1"/>
  <c r="E8" i="7" s="1"/>
  <c r="B5" i="7" a="1"/>
  <c r="C5" i="7" s="1"/>
  <c r="C547" i="7" l="1"/>
  <c r="C541" i="7"/>
  <c r="C574" i="7"/>
  <c r="C578" i="7"/>
  <c r="C582" i="7"/>
  <c r="C586" i="7"/>
  <c r="AL158" i="7"/>
  <c r="AG158" i="7"/>
  <c r="AB158" i="7"/>
  <c r="V158" i="7"/>
  <c r="Q158" i="7"/>
  <c r="L158" i="7"/>
  <c r="F158" i="7"/>
  <c r="AP157" i="7"/>
  <c r="AK157" i="7"/>
  <c r="AE157" i="7"/>
  <c r="Z157" i="7"/>
  <c r="U157" i="7"/>
  <c r="O157" i="7"/>
  <c r="J157" i="7"/>
  <c r="E157" i="7"/>
  <c r="AP158" i="7"/>
  <c r="AK158" i="7"/>
  <c r="AF158" i="7"/>
  <c r="Z158" i="7"/>
  <c r="U158" i="7"/>
  <c r="P158" i="7"/>
  <c r="J158" i="7"/>
  <c r="E158" i="7"/>
  <c r="AO157" i="7"/>
  <c r="AI157" i="7"/>
  <c r="AD157" i="7"/>
  <c r="Y157" i="7"/>
  <c r="S157" i="7"/>
  <c r="N157" i="7"/>
  <c r="I157" i="7"/>
  <c r="C157" i="7"/>
  <c r="AN158" i="7"/>
  <c r="AH158" i="7"/>
  <c r="AC158" i="7"/>
  <c r="X158" i="7"/>
  <c r="R158" i="7"/>
  <c r="M158" i="7"/>
  <c r="H158" i="7"/>
  <c r="B158" i="7"/>
  <c r="AL157" i="7"/>
  <c r="AG157" i="7"/>
  <c r="AA157" i="7"/>
  <c r="V157" i="7"/>
  <c r="Q157" i="7"/>
  <c r="K157" i="7"/>
  <c r="F157" i="7"/>
  <c r="AO158" i="7"/>
  <c r="AJ158" i="7"/>
  <c r="AD158" i="7"/>
  <c r="Y158" i="7"/>
  <c r="T158" i="7"/>
  <c r="N158" i="7"/>
  <c r="I158" i="7"/>
  <c r="D158" i="7"/>
  <c r="AM157" i="7"/>
  <c r="AH157" i="7"/>
  <c r="AC157" i="7"/>
  <c r="W157" i="7"/>
  <c r="R157" i="7"/>
  <c r="M157" i="7"/>
  <c r="G157" i="7"/>
  <c r="B157" i="7"/>
  <c r="AM158" i="7"/>
  <c r="AI158" i="7"/>
  <c r="AE158" i="7"/>
  <c r="AA158" i="7"/>
  <c r="W158" i="7"/>
  <c r="S158" i="7"/>
  <c r="O158" i="7"/>
  <c r="K158" i="7"/>
  <c r="G158" i="7"/>
  <c r="C158" i="7"/>
  <c r="AN157" i="7"/>
  <c r="AJ157" i="7"/>
  <c r="AF157" i="7"/>
  <c r="AB157" i="7"/>
  <c r="X157" i="7"/>
  <c r="T157" i="7"/>
  <c r="P157" i="7"/>
  <c r="L157" i="7"/>
  <c r="H157" i="7"/>
  <c r="AA57" i="7"/>
  <c r="D59" i="7"/>
  <c r="AE59" i="7"/>
  <c r="N58" i="7"/>
  <c r="I49" i="7"/>
  <c r="AF50" i="7"/>
  <c r="Z48" i="7"/>
  <c r="AJ59" i="7"/>
  <c r="E59" i="7"/>
  <c r="R58" i="7"/>
  <c r="AG57" i="7"/>
  <c r="B57" i="7"/>
  <c r="H50" i="7"/>
  <c r="F48" i="7"/>
  <c r="T59" i="7"/>
  <c r="AH58" i="7"/>
  <c r="D58" i="7"/>
  <c r="Q57" i="7"/>
  <c r="AC49" i="7"/>
  <c r="P59" i="7"/>
  <c r="AC58" i="7"/>
  <c r="B58" i="7"/>
  <c r="M57" i="7"/>
  <c r="AA47" i="7"/>
  <c r="C47" i="7"/>
  <c r="AC56" i="7"/>
  <c r="I56" i="7"/>
  <c r="Z55" i="7"/>
  <c r="F55" i="7"/>
  <c r="AA54" i="7"/>
  <c r="C54" i="7"/>
  <c r="X53" i="7"/>
  <c r="D53" i="7"/>
  <c r="X50" i="7"/>
  <c r="D50" i="7"/>
  <c r="Y49" i="7"/>
  <c r="AP48" i="7"/>
  <c r="V48" i="7"/>
  <c r="B48" i="7"/>
  <c r="S47" i="7"/>
  <c r="AN50" i="7"/>
  <c r="T50" i="7"/>
  <c r="AO49" i="7"/>
  <c r="Q49" i="7"/>
  <c r="AL48" i="7"/>
  <c r="R48" i="7"/>
  <c r="AI47" i="7"/>
  <c r="O47" i="7"/>
  <c r="AO56" i="7"/>
  <c r="Q56" i="7"/>
  <c r="AL55" i="7"/>
  <c r="R55" i="7"/>
  <c r="AI54" i="7"/>
  <c r="O54" i="7"/>
  <c r="AJ53" i="7"/>
  <c r="L53" i="7"/>
  <c r="AO59" i="7"/>
  <c r="AA59" i="7"/>
  <c r="O59" i="7"/>
  <c r="AN58" i="7"/>
  <c r="Y58" i="7"/>
  <c r="M58" i="7"/>
  <c r="AL57" i="7"/>
  <c r="W57" i="7"/>
  <c r="K57" i="7"/>
  <c r="Y56" i="7"/>
  <c r="AP55" i="7"/>
  <c r="V55" i="7"/>
  <c r="B55" i="7"/>
  <c r="S54" i="7"/>
  <c r="AN53" i="7"/>
  <c r="T53" i="7"/>
  <c r="AJ50" i="7"/>
  <c r="P50" i="7"/>
  <c r="AG49" i="7"/>
  <c r="M49" i="7"/>
  <c r="AH48" i="7"/>
  <c r="J48" i="7"/>
  <c r="AE47" i="7"/>
  <c r="AG56" i="7"/>
  <c r="M56" i="7"/>
  <c r="AH55" i="7"/>
  <c r="J55" i="7"/>
  <c r="AE54" i="7"/>
  <c r="K54" i="7"/>
  <c r="AB53" i="7"/>
  <c r="AK59" i="7"/>
  <c r="Y59" i="7"/>
  <c r="I59" i="7"/>
  <c r="AJ58" i="7"/>
  <c r="X58" i="7"/>
  <c r="H58" i="7"/>
  <c r="AH57" i="7"/>
  <c r="V57" i="7"/>
  <c r="D57" i="7"/>
  <c r="C57" i="7"/>
  <c r="I57" i="7"/>
  <c r="N57" i="7"/>
  <c r="S57" i="7"/>
  <c r="Y57" i="7"/>
  <c r="AD57" i="7"/>
  <c r="AI57" i="7"/>
  <c r="AO57" i="7"/>
  <c r="E58" i="7"/>
  <c r="J58" i="7"/>
  <c r="P58" i="7"/>
  <c r="U58" i="7"/>
  <c r="Z58" i="7"/>
  <c r="AF58" i="7"/>
  <c r="AK58" i="7"/>
  <c r="AP58" i="7"/>
  <c r="G59" i="7"/>
  <c r="L59" i="7"/>
  <c r="Q59" i="7"/>
  <c r="W59" i="7"/>
  <c r="AB59" i="7"/>
  <c r="AG59" i="7"/>
  <c r="AM59" i="7"/>
  <c r="O57" i="7"/>
  <c r="F58" i="7"/>
  <c r="Q58" i="7"/>
  <c r="AB58" i="7"/>
  <c r="AG58" i="7"/>
  <c r="AL58" i="7"/>
  <c r="H59" i="7"/>
  <c r="M59" i="7"/>
  <c r="S59" i="7"/>
  <c r="AC59" i="7"/>
  <c r="AI59" i="7"/>
  <c r="E57" i="7"/>
  <c r="J57" i="7"/>
  <c r="U57" i="7"/>
  <c r="Z57" i="7"/>
  <c r="AE57" i="7"/>
  <c r="AK57" i="7"/>
  <c r="AP57" i="7"/>
  <c r="L58" i="7"/>
  <c r="V58" i="7"/>
  <c r="C59" i="7"/>
  <c r="X59" i="7"/>
  <c r="AN59" i="7"/>
  <c r="E47" i="7"/>
  <c r="G47" i="7"/>
  <c r="W47" i="7"/>
  <c r="AM47" i="7"/>
  <c r="N48" i="7"/>
  <c r="AD48" i="7"/>
  <c r="E49" i="7"/>
  <c r="U49" i="7"/>
  <c r="AK49" i="7"/>
  <c r="L50" i="7"/>
  <c r="AB50" i="7"/>
  <c r="B52" i="7"/>
  <c r="AO52" i="7"/>
  <c r="P53" i="7"/>
  <c r="AF53" i="7"/>
  <c r="G54" i="7"/>
  <c r="W54" i="7"/>
  <c r="AM54" i="7"/>
  <c r="N55" i="7"/>
  <c r="AD55" i="7"/>
  <c r="E56" i="7"/>
  <c r="U56" i="7"/>
  <c r="AK56" i="7"/>
  <c r="AF59" i="7"/>
  <c r="U59" i="7"/>
  <c r="K59" i="7"/>
  <c r="AO58" i="7"/>
  <c r="AD58" i="7"/>
  <c r="T58" i="7"/>
  <c r="I58" i="7"/>
  <c r="AM57" i="7"/>
  <c r="AC57" i="7"/>
  <c r="R57" i="7"/>
  <c r="G57" i="7"/>
  <c r="AN60" i="7"/>
  <c r="AJ60" i="7"/>
  <c r="AF60" i="7"/>
  <c r="AB60" i="7"/>
  <c r="X60" i="7"/>
  <c r="T60" i="7"/>
  <c r="P60" i="7"/>
  <c r="L60" i="7"/>
  <c r="H60" i="7"/>
  <c r="D60" i="7"/>
  <c r="AO60" i="7"/>
  <c r="AK60" i="7"/>
  <c r="AG60" i="7"/>
  <c r="AC60" i="7"/>
  <c r="Y60" i="7"/>
  <c r="U60" i="7"/>
  <c r="Q60" i="7"/>
  <c r="M60" i="7"/>
  <c r="I60" i="7"/>
  <c r="E60" i="7"/>
  <c r="AM60" i="7"/>
  <c r="AI60" i="7"/>
  <c r="AE60" i="7"/>
  <c r="AA60" i="7"/>
  <c r="W60" i="7"/>
  <c r="S60" i="7"/>
  <c r="O60" i="7"/>
  <c r="K60" i="7"/>
  <c r="G60" i="7"/>
  <c r="C60" i="7"/>
  <c r="AP60" i="7"/>
  <c r="AL60" i="7"/>
  <c r="AH60" i="7"/>
  <c r="AD60" i="7"/>
  <c r="Z60" i="7"/>
  <c r="V60" i="7"/>
  <c r="R60" i="7"/>
  <c r="N60" i="7"/>
  <c r="J60" i="7"/>
  <c r="F60" i="7"/>
  <c r="AP59" i="7"/>
  <c r="AL59" i="7"/>
  <c r="AH59" i="7"/>
  <c r="AD59" i="7"/>
  <c r="Z59" i="7"/>
  <c r="V59" i="7"/>
  <c r="R59" i="7"/>
  <c r="N59" i="7"/>
  <c r="J59" i="7"/>
  <c r="F59" i="7"/>
  <c r="B59" i="7"/>
  <c r="AM58" i="7"/>
  <c r="AI58" i="7"/>
  <c r="AE58" i="7"/>
  <c r="AA58" i="7"/>
  <c r="W58" i="7"/>
  <c r="S58" i="7"/>
  <c r="O58" i="7"/>
  <c r="K58" i="7"/>
  <c r="G58" i="7"/>
  <c r="C58" i="7"/>
  <c r="AN57" i="7"/>
  <c r="AJ57" i="7"/>
  <c r="AF57" i="7"/>
  <c r="AB57" i="7"/>
  <c r="X57" i="7"/>
  <c r="T57" i="7"/>
  <c r="P57" i="7"/>
  <c r="L57" i="7"/>
  <c r="H57" i="7"/>
  <c r="AK52" i="7"/>
  <c r="AC52" i="7"/>
  <c r="Y52" i="7"/>
  <c r="Q52" i="7"/>
  <c r="M52" i="7"/>
  <c r="E52" i="7"/>
  <c r="AN56" i="7"/>
  <c r="AF56" i="7"/>
  <c r="X56" i="7"/>
  <c r="P56" i="7"/>
  <c r="H56" i="7"/>
  <c r="AO55" i="7"/>
  <c r="AG55" i="7"/>
  <c r="Y55" i="7"/>
  <c r="Q55" i="7"/>
  <c r="I55" i="7"/>
  <c r="AP54" i="7"/>
  <c r="AH54" i="7"/>
  <c r="Z54" i="7"/>
  <c r="R54" i="7"/>
  <c r="J54" i="7"/>
  <c r="B54" i="7"/>
  <c r="AI53" i="7"/>
  <c r="AA53" i="7"/>
  <c r="S53" i="7"/>
  <c r="K53" i="7"/>
  <c r="AN52" i="7"/>
  <c r="H52" i="7"/>
  <c r="AM56" i="7"/>
  <c r="AI56" i="7"/>
  <c r="AE56" i="7"/>
  <c r="AA56" i="7"/>
  <c r="W56" i="7"/>
  <c r="S56" i="7"/>
  <c r="K56" i="7"/>
  <c r="G56" i="7"/>
  <c r="C56" i="7"/>
  <c r="AN55" i="7"/>
  <c r="AJ55" i="7"/>
  <c r="AF55" i="7"/>
  <c r="AB55" i="7"/>
  <c r="X55" i="7"/>
  <c r="T55" i="7"/>
  <c r="P55" i="7"/>
  <c r="L55" i="7"/>
  <c r="H55" i="7"/>
  <c r="D55" i="7"/>
  <c r="AO54" i="7"/>
  <c r="AK54" i="7"/>
  <c r="AG54" i="7"/>
  <c r="AC54" i="7"/>
  <c r="Y54" i="7"/>
  <c r="U54" i="7"/>
  <c r="Q54" i="7"/>
  <c r="M54" i="7"/>
  <c r="I54" i="7"/>
  <c r="E54" i="7"/>
  <c r="AP53" i="7"/>
  <c r="AL53" i="7"/>
  <c r="AH53" i="7"/>
  <c r="AD53" i="7"/>
  <c r="Z53" i="7"/>
  <c r="V53" i="7"/>
  <c r="R53" i="7"/>
  <c r="N53" i="7"/>
  <c r="J53" i="7"/>
  <c r="F53" i="7"/>
  <c r="B53" i="7"/>
  <c r="AM52" i="7"/>
  <c r="AI52" i="7"/>
  <c r="AE52" i="7"/>
  <c r="AA52" i="7"/>
  <c r="W52" i="7"/>
  <c r="S52" i="7"/>
  <c r="O52" i="7"/>
  <c r="K52" i="7"/>
  <c r="G52" i="7"/>
  <c r="C52" i="7"/>
  <c r="AG52" i="7"/>
  <c r="U52" i="7"/>
  <c r="I52" i="7"/>
  <c r="AJ56" i="7"/>
  <c r="AB56" i="7"/>
  <c r="T56" i="7"/>
  <c r="L56" i="7"/>
  <c r="D56" i="7"/>
  <c r="AK55" i="7"/>
  <c r="AC55" i="7"/>
  <c r="U55" i="7"/>
  <c r="M55" i="7"/>
  <c r="E55" i="7"/>
  <c r="AL54" i="7"/>
  <c r="AD54" i="7"/>
  <c r="V54" i="7"/>
  <c r="N54" i="7"/>
  <c r="F54" i="7"/>
  <c r="AM53" i="7"/>
  <c r="AE53" i="7"/>
  <c r="W53" i="7"/>
  <c r="O53" i="7"/>
  <c r="G53" i="7"/>
  <c r="C53" i="7"/>
  <c r="AJ52" i="7"/>
  <c r="AF52" i="7"/>
  <c r="AB52" i="7"/>
  <c r="X52" i="7"/>
  <c r="T52" i="7"/>
  <c r="P52" i="7"/>
  <c r="L52" i="7"/>
  <c r="D52" i="7"/>
  <c r="O56" i="7"/>
  <c r="AP56" i="7"/>
  <c r="AL56" i="7"/>
  <c r="AH56" i="7"/>
  <c r="AD56" i="7"/>
  <c r="Z56" i="7"/>
  <c r="V56" i="7"/>
  <c r="R56" i="7"/>
  <c r="N56" i="7"/>
  <c r="J56" i="7"/>
  <c r="F56" i="7"/>
  <c r="B56"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AO50" i="7"/>
  <c r="AK50" i="7"/>
  <c r="AG50" i="7"/>
  <c r="AC50" i="7"/>
  <c r="Y50" i="7"/>
  <c r="U50" i="7"/>
  <c r="Q50" i="7"/>
  <c r="M50" i="7"/>
  <c r="I50" i="7"/>
  <c r="E50" i="7"/>
  <c r="AP49" i="7"/>
  <c r="AL49" i="7"/>
  <c r="AH49" i="7"/>
  <c r="AD49" i="7"/>
  <c r="Z49" i="7"/>
  <c r="V49" i="7"/>
  <c r="R49" i="7"/>
  <c r="N49" i="7"/>
  <c r="J49" i="7"/>
  <c r="F49" i="7"/>
  <c r="B49" i="7"/>
  <c r="AM48" i="7"/>
  <c r="AI48" i="7"/>
  <c r="AE48" i="7"/>
  <c r="AA48" i="7"/>
  <c r="W48" i="7"/>
  <c r="S48" i="7"/>
  <c r="O48" i="7"/>
  <c r="K48" i="7"/>
  <c r="G48" i="7"/>
  <c r="C48" i="7"/>
  <c r="AN47" i="7"/>
  <c r="AJ47" i="7"/>
  <c r="AF47" i="7"/>
  <c r="AB47" i="7"/>
  <c r="X47" i="7"/>
  <c r="T47" i="7"/>
  <c r="P47" i="7"/>
  <c r="L47" i="7"/>
  <c r="H47" i="7"/>
  <c r="D47" i="7"/>
  <c r="AM50" i="7"/>
  <c r="AI50" i="7"/>
  <c r="AE50" i="7"/>
  <c r="AA50" i="7"/>
  <c r="W50" i="7"/>
  <c r="S50" i="7"/>
  <c r="O50" i="7"/>
  <c r="K50" i="7"/>
  <c r="G50" i="7"/>
  <c r="C50" i="7"/>
  <c r="AN49" i="7"/>
  <c r="AJ49" i="7"/>
  <c r="AF49" i="7"/>
  <c r="AB49" i="7"/>
  <c r="X49" i="7"/>
  <c r="T49" i="7"/>
  <c r="P49" i="7"/>
  <c r="L49" i="7"/>
  <c r="H49" i="7"/>
  <c r="D49" i="7"/>
  <c r="AO48" i="7"/>
  <c r="AK48" i="7"/>
  <c r="AG48" i="7"/>
  <c r="AC48" i="7"/>
  <c r="Y48" i="7"/>
  <c r="U48" i="7"/>
  <c r="Q48" i="7"/>
  <c r="M48" i="7"/>
  <c r="I48" i="7"/>
  <c r="E48" i="7"/>
  <c r="AP47" i="7"/>
  <c r="AL47" i="7"/>
  <c r="AH47" i="7"/>
  <c r="AD47" i="7"/>
  <c r="Z47" i="7"/>
  <c r="V47" i="7"/>
  <c r="R47" i="7"/>
  <c r="N47" i="7"/>
  <c r="J47" i="7"/>
  <c r="F47" i="7"/>
  <c r="B47" i="7"/>
  <c r="AP50" i="7"/>
  <c r="AL50" i="7"/>
  <c r="AH50" i="7"/>
  <c r="AD50" i="7"/>
  <c r="Z50" i="7"/>
  <c r="V50" i="7"/>
  <c r="R50" i="7"/>
  <c r="N50" i="7"/>
  <c r="J50" i="7"/>
  <c r="F50" i="7"/>
  <c r="B50" i="7"/>
  <c r="AM49" i="7"/>
  <c r="AI49" i="7"/>
  <c r="AE49" i="7"/>
  <c r="AA49" i="7"/>
  <c r="W49" i="7"/>
  <c r="S49" i="7"/>
  <c r="O49" i="7"/>
  <c r="K49" i="7"/>
  <c r="G49" i="7"/>
  <c r="C49" i="7"/>
  <c r="AN48" i="7"/>
  <c r="AJ48" i="7"/>
  <c r="AF48" i="7"/>
  <c r="AB48" i="7"/>
  <c r="X48" i="7"/>
  <c r="T48" i="7"/>
  <c r="P48" i="7"/>
  <c r="L48" i="7"/>
  <c r="H48" i="7"/>
  <c r="D48" i="7"/>
  <c r="AO47" i="7"/>
  <c r="AK47" i="7"/>
  <c r="AG47" i="7"/>
  <c r="AC47" i="7"/>
  <c r="Y47" i="7"/>
  <c r="U47" i="7"/>
  <c r="Q47" i="7"/>
  <c r="M47" i="7"/>
  <c r="I47" i="7"/>
  <c r="AO45" i="7"/>
  <c r="AK45" i="7"/>
  <c r="AG45" i="7"/>
  <c r="AC45" i="7"/>
  <c r="Y45" i="7"/>
  <c r="U45" i="7"/>
  <c r="Q45" i="7"/>
  <c r="M45" i="7"/>
  <c r="I45" i="7"/>
  <c r="E45" i="7"/>
  <c r="AB45" i="7"/>
  <c r="AN45" i="7"/>
  <c r="AJ45" i="7"/>
  <c r="AF45" i="7"/>
  <c r="X45" i="7"/>
  <c r="T45" i="7"/>
  <c r="P45" i="7"/>
  <c r="L45" i="7"/>
  <c r="H45" i="7"/>
  <c r="D45" i="7"/>
  <c r="AM45" i="7"/>
  <c r="AI45" i="7"/>
  <c r="AE45" i="7"/>
  <c r="AA45" i="7"/>
  <c r="W45" i="7"/>
  <c r="S45" i="7"/>
  <c r="O45" i="7"/>
  <c r="K45" i="7"/>
  <c r="G45" i="7"/>
  <c r="C45" i="7"/>
  <c r="AP45" i="7"/>
  <c r="AL45" i="7"/>
  <c r="AH45" i="7"/>
  <c r="AD45" i="7"/>
  <c r="Z45" i="7"/>
  <c r="V45" i="7"/>
  <c r="R45" i="7"/>
  <c r="N45" i="7"/>
  <c r="J45" i="7"/>
  <c r="F45" i="7"/>
  <c r="Q10" i="7"/>
  <c r="N9" i="7"/>
  <c r="N8" i="7"/>
  <c r="E10" i="7"/>
  <c r="E9" i="7"/>
  <c r="C8" i="7"/>
  <c r="C42" i="7" s="1"/>
  <c r="AJ10" i="7"/>
  <c r="AK9" i="7"/>
  <c r="AI8" i="7"/>
  <c r="AB10" i="7"/>
  <c r="Z9" i="7"/>
  <c r="W8" i="7"/>
  <c r="AN10" i="7"/>
  <c r="AG10" i="7"/>
  <c r="U10" i="7"/>
  <c r="L10" i="7"/>
  <c r="AP9" i="7"/>
  <c r="AD9" i="7"/>
  <c r="U9" i="7"/>
  <c r="J9" i="7"/>
  <c r="AM8" i="7"/>
  <c r="AD8" i="7"/>
  <c r="S8" i="7"/>
  <c r="G8" i="7"/>
  <c r="AO10" i="7"/>
  <c r="AI10" i="7"/>
  <c r="Y10" i="7"/>
  <c r="M10" i="7"/>
  <c r="D10" i="7"/>
  <c r="AH9" i="7"/>
  <c r="V9" i="7"/>
  <c r="M9" i="7"/>
  <c r="B9" i="7"/>
  <c r="AE8" i="7"/>
  <c r="V8" i="7"/>
  <c r="K8" i="7"/>
  <c r="AM10" i="7"/>
  <c r="AC10" i="7"/>
  <c r="T10" i="7"/>
  <c r="I10" i="7"/>
  <c r="AL9" i="7"/>
  <c r="AC9" i="7"/>
  <c r="R9" i="7"/>
  <c r="F9" i="7"/>
  <c r="AL8" i="7"/>
  <c r="AA8" i="7"/>
  <c r="O8" i="7"/>
  <c r="F8" i="7"/>
  <c r="C146" i="7"/>
  <c r="AK10" i="7"/>
  <c r="AF10" i="7"/>
  <c r="X10" i="7"/>
  <c r="P10" i="7"/>
  <c r="H10" i="7"/>
  <c r="AO9" i="7"/>
  <c r="AG9" i="7"/>
  <c r="Y9" i="7"/>
  <c r="Q9" i="7"/>
  <c r="I9" i="7"/>
  <c r="AP8" i="7"/>
  <c r="AH8" i="7"/>
  <c r="Z8" i="7"/>
  <c r="R8" i="7"/>
  <c r="J8" i="7"/>
  <c r="B8"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D8" i="7"/>
  <c r="AE10" i="7"/>
  <c r="AA10" i="7"/>
  <c r="W10" i="7"/>
  <c r="S10" i="7"/>
  <c r="O10" i="7"/>
  <c r="K10" i="7"/>
  <c r="G10" i="7"/>
  <c r="C10" i="7"/>
  <c r="AN9" i="7"/>
  <c r="AJ9" i="7"/>
  <c r="AF9" i="7"/>
  <c r="AB9" i="7"/>
  <c r="X9" i="7"/>
  <c r="T9" i="7"/>
  <c r="P9" i="7"/>
  <c r="L9" i="7"/>
  <c r="H9" i="7"/>
  <c r="D9" i="7"/>
  <c r="AO8" i="7"/>
  <c r="AK8" i="7"/>
  <c r="AG8" i="7"/>
  <c r="AC8" i="7"/>
  <c r="Y8" i="7"/>
  <c r="U8" i="7"/>
  <c r="Q8" i="7"/>
  <c r="M8" i="7"/>
  <c r="I8" i="7"/>
  <c r="AO6" i="7"/>
  <c r="AK6" i="7"/>
  <c r="AG6" i="7"/>
  <c r="AC6" i="7"/>
  <c r="Y6" i="7"/>
  <c r="U6" i="7"/>
  <c r="Q6" i="7"/>
  <c r="M6" i="7"/>
  <c r="I6" i="7"/>
  <c r="E6" i="7"/>
  <c r="AP5" i="7"/>
  <c r="AL5" i="7"/>
  <c r="AH5" i="7"/>
  <c r="AD5" i="7"/>
  <c r="Z5" i="7"/>
  <c r="V5" i="7"/>
  <c r="R5" i="7"/>
  <c r="N5" i="7"/>
  <c r="J5" i="7"/>
  <c r="F5" i="7"/>
  <c r="B5" i="7"/>
  <c r="AN6" i="7"/>
  <c r="AJ6" i="7"/>
  <c r="AF6" i="7"/>
  <c r="AB6" i="7"/>
  <c r="X6" i="7"/>
  <c r="T6" i="7"/>
  <c r="P6" i="7"/>
  <c r="L6" i="7"/>
  <c r="H6" i="7"/>
  <c r="D6" i="7"/>
  <c r="AO5" i="7"/>
  <c r="AK5" i="7"/>
  <c r="AG5" i="7"/>
  <c r="AC5" i="7"/>
  <c r="Y5" i="7"/>
  <c r="U5" i="7"/>
  <c r="Q5" i="7"/>
  <c r="M5" i="7"/>
  <c r="I5" i="7"/>
  <c r="E5" i="7"/>
  <c r="E42" i="7" s="1"/>
  <c r="AM6" i="7"/>
  <c r="AA6" i="7"/>
  <c r="K6" i="7"/>
  <c r="AF5" i="7"/>
  <c r="D5" i="7"/>
  <c r="AI6" i="7"/>
  <c r="AE6" i="7"/>
  <c r="W6" i="7"/>
  <c r="S6" i="7"/>
  <c r="O6" i="7"/>
  <c r="G6" i="7"/>
  <c r="C6" i="7"/>
  <c r="C7" i="7" s="1"/>
  <c r="AN5" i="7"/>
  <c r="AJ5" i="7"/>
  <c r="AB5" i="7"/>
  <c r="X5" i="7"/>
  <c r="T5" i="7"/>
  <c r="P5" i="7"/>
  <c r="L5" i="7"/>
  <c r="H5" i="7"/>
  <c r="AP6" i="7"/>
  <c r="AL6" i="7"/>
  <c r="AH6" i="7"/>
  <c r="AD6" i="7"/>
  <c r="Z6" i="7"/>
  <c r="V6" i="7"/>
  <c r="R6" i="7"/>
  <c r="N6" i="7"/>
  <c r="J6" i="7"/>
  <c r="F6" i="7"/>
  <c r="B6" i="7"/>
  <c r="AM5" i="7"/>
  <c r="AI5" i="7"/>
  <c r="AE5" i="7"/>
  <c r="AA5" i="7"/>
  <c r="W5" i="7"/>
  <c r="S5" i="7"/>
  <c r="O5" i="7"/>
  <c r="K5" i="7"/>
  <c r="G5" i="7"/>
  <c r="B18" i="7" a="1"/>
  <c r="D18" i="7" s="1"/>
  <c r="B17" i="7" a="1"/>
  <c r="E17" i="7" s="1"/>
  <c r="B16" i="7" a="1"/>
  <c r="D16" i="7" s="1"/>
  <c r="B15" i="7" a="1"/>
  <c r="E15" i="7" s="1"/>
  <c r="B14" i="7" a="1"/>
  <c r="B14" i="7" s="1"/>
  <c r="D42" i="7" l="1"/>
  <c r="T42" i="7"/>
  <c r="AN42" i="7"/>
  <c r="S42" i="7"/>
  <c r="N42" i="7"/>
  <c r="F42" i="7"/>
  <c r="AD42" i="7"/>
  <c r="K42" i="7"/>
  <c r="L42" i="7"/>
  <c r="AB42" i="7"/>
  <c r="AA42" i="7"/>
  <c r="O547" i="7"/>
  <c r="O541" i="7"/>
  <c r="AE547" i="7"/>
  <c r="AE541" i="7"/>
  <c r="P541" i="7"/>
  <c r="P547" i="7"/>
  <c r="AJ541" i="7"/>
  <c r="AJ547" i="7"/>
  <c r="M547" i="7"/>
  <c r="M541" i="7"/>
  <c r="AC547" i="7"/>
  <c r="AC541" i="7"/>
  <c r="J547" i="7"/>
  <c r="J541" i="7"/>
  <c r="Z547" i="7"/>
  <c r="Z541" i="7"/>
  <c r="AP547" i="7"/>
  <c r="AP541" i="7"/>
  <c r="AC42" i="7"/>
  <c r="Z42" i="7"/>
  <c r="AE42" i="7"/>
  <c r="S547" i="7"/>
  <c r="S541" i="7"/>
  <c r="AI547" i="7"/>
  <c r="AI541" i="7"/>
  <c r="T547" i="7"/>
  <c r="T541" i="7"/>
  <c r="AN541" i="7"/>
  <c r="AN547" i="7"/>
  <c r="D547" i="7"/>
  <c r="D541" i="7"/>
  <c r="Q547" i="7"/>
  <c r="Q541" i="7"/>
  <c r="AG547" i="7"/>
  <c r="AG541" i="7"/>
  <c r="N547" i="7"/>
  <c r="N541" i="7"/>
  <c r="AD547" i="7"/>
  <c r="AD541" i="7"/>
  <c r="Q42" i="7"/>
  <c r="AG42" i="7"/>
  <c r="P42" i="7"/>
  <c r="AF42" i="7"/>
  <c r="AH42" i="7"/>
  <c r="AL42" i="7"/>
  <c r="AM42" i="7"/>
  <c r="AI42" i="7"/>
  <c r="G547" i="7"/>
  <c r="G541" i="7"/>
  <c r="W547" i="7"/>
  <c r="W541" i="7"/>
  <c r="AM547" i="7"/>
  <c r="AM541" i="7"/>
  <c r="H541" i="7"/>
  <c r="H547" i="7"/>
  <c r="X541" i="7"/>
  <c r="X547" i="7"/>
  <c r="AF547" i="7"/>
  <c r="AF541" i="7"/>
  <c r="E547" i="7"/>
  <c r="E541" i="7"/>
  <c r="U547" i="7"/>
  <c r="U541" i="7"/>
  <c r="AK547" i="7"/>
  <c r="AK541" i="7"/>
  <c r="AH547" i="7"/>
  <c r="AH541" i="7"/>
  <c r="U42" i="7"/>
  <c r="AK42" i="7"/>
  <c r="AJ42" i="7"/>
  <c r="J42" i="7"/>
  <c r="AP42" i="7"/>
  <c r="G42" i="7"/>
  <c r="W42" i="7"/>
  <c r="M42" i="7"/>
  <c r="R547" i="7"/>
  <c r="R541" i="7"/>
  <c r="K547" i="7"/>
  <c r="K541" i="7"/>
  <c r="AA547" i="7"/>
  <c r="AA541" i="7"/>
  <c r="L547" i="7"/>
  <c r="L541" i="7"/>
  <c r="AB547" i="7"/>
  <c r="AB541" i="7"/>
  <c r="I547" i="7"/>
  <c r="I541" i="7"/>
  <c r="Y547" i="7"/>
  <c r="Y541" i="7"/>
  <c r="AO547" i="7"/>
  <c r="AO541" i="7"/>
  <c r="F547" i="7"/>
  <c r="F541" i="7"/>
  <c r="V547" i="7"/>
  <c r="V541" i="7"/>
  <c r="AL547" i="7"/>
  <c r="AL541" i="7"/>
  <c r="I42" i="7"/>
  <c r="Y42" i="7"/>
  <c r="AO42" i="7"/>
  <c r="H42" i="7"/>
  <c r="X42" i="7"/>
  <c r="R42" i="7"/>
  <c r="O42" i="7"/>
  <c r="V42" i="7"/>
  <c r="AN7" i="7"/>
  <c r="AN586" i="7"/>
  <c r="AN582" i="7"/>
  <c r="AN578" i="7"/>
  <c r="AN574" i="7"/>
  <c r="N7" i="7"/>
  <c r="N586" i="7"/>
  <c r="N582" i="7"/>
  <c r="N578" i="7"/>
  <c r="N574" i="7"/>
  <c r="G7" i="7"/>
  <c r="G586" i="7"/>
  <c r="G582" i="7"/>
  <c r="G578" i="7"/>
  <c r="G574" i="7"/>
  <c r="AM7" i="7"/>
  <c r="AM586" i="7"/>
  <c r="AM582" i="7"/>
  <c r="AM578" i="7"/>
  <c r="AM574" i="7"/>
  <c r="H7" i="7"/>
  <c r="H586" i="7"/>
  <c r="H582" i="7"/>
  <c r="H578" i="7"/>
  <c r="H574" i="7"/>
  <c r="X7" i="7"/>
  <c r="X586" i="7"/>
  <c r="X582" i="7"/>
  <c r="X578" i="7"/>
  <c r="X574" i="7"/>
  <c r="E7" i="7"/>
  <c r="E586" i="7"/>
  <c r="E582" i="7"/>
  <c r="E578" i="7"/>
  <c r="E574" i="7"/>
  <c r="U7" i="7"/>
  <c r="U586" i="7"/>
  <c r="U582" i="7"/>
  <c r="U578" i="7"/>
  <c r="U574" i="7"/>
  <c r="AK7" i="7"/>
  <c r="AK586" i="7"/>
  <c r="AK582" i="7"/>
  <c r="AK578" i="7"/>
  <c r="AK574" i="7"/>
  <c r="R7" i="7"/>
  <c r="R582" i="7"/>
  <c r="R586" i="7"/>
  <c r="R574" i="7"/>
  <c r="R578" i="7"/>
  <c r="AH7" i="7"/>
  <c r="AH586" i="7"/>
  <c r="AH582" i="7"/>
  <c r="AH578" i="7"/>
  <c r="AH574" i="7"/>
  <c r="S7" i="7"/>
  <c r="S586" i="7"/>
  <c r="S582" i="7"/>
  <c r="S578" i="7"/>
  <c r="S574" i="7"/>
  <c r="T7" i="7"/>
  <c r="T586" i="7"/>
  <c r="T582" i="7"/>
  <c r="T578" i="7"/>
  <c r="T574" i="7"/>
  <c r="Q7" i="7"/>
  <c r="Q586" i="7"/>
  <c r="Q582" i="7"/>
  <c r="Q578" i="7"/>
  <c r="Q574" i="7"/>
  <c r="W7" i="7"/>
  <c r="W586" i="7"/>
  <c r="W582" i="7"/>
  <c r="W578" i="7"/>
  <c r="W574" i="7"/>
  <c r="AF7" i="7"/>
  <c r="AF586" i="7"/>
  <c r="AF582" i="7"/>
  <c r="AF578" i="7"/>
  <c r="AF574" i="7"/>
  <c r="K7" i="7"/>
  <c r="K586" i="7"/>
  <c r="K582" i="7"/>
  <c r="K578" i="7"/>
  <c r="K574" i="7"/>
  <c r="AA7" i="7"/>
  <c r="AA586" i="7"/>
  <c r="AA582" i="7"/>
  <c r="AA578" i="7"/>
  <c r="AA574" i="7"/>
  <c r="L7" i="7"/>
  <c r="L586" i="7"/>
  <c r="L582" i="7"/>
  <c r="L578" i="7"/>
  <c r="L574" i="7"/>
  <c r="AB7" i="7"/>
  <c r="AB586" i="7"/>
  <c r="AB582" i="7"/>
  <c r="AB578" i="7"/>
  <c r="AB574" i="7"/>
  <c r="I7" i="7"/>
  <c r="I586" i="7"/>
  <c r="I582" i="7"/>
  <c r="I578" i="7"/>
  <c r="I574" i="7"/>
  <c r="Y7" i="7"/>
  <c r="Y586" i="7"/>
  <c r="Y582" i="7"/>
  <c r="Y578" i="7"/>
  <c r="Y574" i="7"/>
  <c r="AO7" i="7"/>
  <c r="AO586" i="7"/>
  <c r="AO582" i="7"/>
  <c r="AO578" i="7"/>
  <c r="AO574" i="7"/>
  <c r="F7" i="7"/>
  <c r="F586" i="7"/>
  <c r="F578" i="7"/>
  <c r="F574" i="7"/>
  <c r="F582" i="7"/>
  <c r="V7" i="7"/>
  <c r="V586" i="7"/>
  <c r="V578" i="7"/>
  <c r="V582" i="7"/>
  <c r="V574" i="7"/>
  <c r="AL7" i="7"/>
  <c r="AL586" i="7"/>
  <c r="AL578" i="7"/>
  <c r="AL582" i="7"/>
  <c r="AL574" i="7"/>
  <c r="D7" i="7"/>
  <c r="D586" i="7"/>
  <c r="D582" i="7"/>
  <c r="D578" i="7"/>
  <c r="D574" i="7"/>
  <c r="O7" i="7"/>
  <c r="O586" i="7"/>
  <c r="O582" i="7"/>
  <c r="O578" i="7"/>
  <c r="O574" i="7"/>
  <c r="AE7" i="7"/>
  <c r="AE586" i="7"/>
  <c r="AE582" i="7"/>
  <c r="AE578" i="7"/>
  <c r="AE574" i="7"/>
  <c r="P7" i="7"/>
  <c r="P586" i="7"/>
  <c r="P582" i="7"/>
  <c r="P578" i="7"/>
  <c r="P574" i="7"/>
  <c r="AJ7" i="7"/>
  <c r="AJ586" i="7"/>
  <c r="AJ582" i="7"/>
  <c r="AJ578" i="7"/>
  <c r="AJ574" i="7"/>
  <c r="M7" i="7"/>
  <c r="M586" i="7"/>
  <c r="M582" i="7"/>
  <c r="M578" i="7"/>
  <c r="M574" i="7"/>
  <c r="AC7" i="7"/>
  <c r="AC586" i="7"/>
  <c r="AC582" i="7"/>
  <c r="AC578" i="7"/>
  <c r="AC574" i="7"/>
  <c r="J7" i="7"/>
  <c r="J586" i="7"/>
  <c r="J582" i="7"/>
  <c r="J574" i="7"/>
  <c r="J578" i="7"/>
  <c r="Z7" i="7"/>
  <c r="Z586" i="7"/>
  <c r="Z582" i="7"/>
  <c r="Z574" i="7"/>
  <c r="Z578" i="7"/>
  <c r="AP7" i="7"/>
  <c r="AP586" i="7"/>
  <c r="AP582" i="7"/>
  <c r="AP578" i="7"/>
  <c r="AP574" i="7"/>
  <c r="AI7" i="7"/>
  <c r="AI586" i="7"/>
  <c r="AI582" i="7"/>
  <c r="AI578" i="7"/>
  <c r="AI574" i="7"/>
  <c r="AG7" i="7"/>
  <c r="AG586" i="7"/>
  <c r="AG582" i="7"/>
  <c r="AG578" i="7"/>
  <c r="AG574" i="7"/>
  <c r="AD7" i="7"/>
  <c r="AD586" i="7"/>
  <c r="AD582" i="7"/>
  <c r="AD574" i="7"/>
  <c r="AD578" i="7"/>
  <c r="K146" i="7"/>
  <c r="AA146" i="7"/>
  <c r="L146" i="7"/>
  <c r="AB146" i="7"/>
  <c r="I146" i="7"/>
  <c r="Y146" i="7"/>
  <c r="AO146" i="7"/>
  <c r="F146" i="7"/>
  <c r="V146" i="7"/>
  <c r="AL146" i="7"/>
  <c r="O146" i="7"/>
  <c r="AE146" i="7"/>
  <c r="P146" i="7"/>
  <c r="AJ146" i="7"/>
  <c r="M146" i="7"/>
  <c r="AC146" i="7"/>
  <c r="J146" i="7"/>
  <c r="Z146" i="7"/>
  <c r="AP146" i="7"/>
  <c r="S146" i="7"/>
  <c r="AI146" i="7"/>
  <c r="T146" i="7"/>
  <c r="AN146" i="7"/>
  <c r="D146" i="7"/>
  <c r="Q146" i="7"/>
  <c r="AG146" i="7"/>
  <c r="N146" i="7"/>
  <c r="AD146" i="7"/>
  <c r="G146" i="7"/>
  <c r="W146" i="7"/>
  <c r="AM146" i="7"/>
  <c r="H146" i="7"/>
  <c r="X146" i="7"/>
  <c r="AF146" i="7"/>
  <c r="E146" i="7"/>
  <c r="U146" i="7"/>
  <c r="AK146" i="7"/>
  <c r="B7" i="7"/>
  <c r="R146" i="7"/>
  <c r="AH146" i="7"/>
  <c r="O16" i="7"/>
  <c r="AK16" i="7"/>
  <c r="AA16" i="7"/>
  <c r="S16" i="7"/>
  <c r="I16" i="7"/>
  <c r="AI16" i="7"/>
  <c r="Z16" i="7"/>
  <c r="F16" i="7"/>
  <c r="AP16" i="7"/>
  <c r="AG16" i="7"/>
  <c r="V16" i="7"/>
  <c r="N16" i="7"/>
  <c r="E16" i="7"/>
  <c r="AO16" i="7"/>
  <c r="AD16" i="7"/>
  <c r="U16" i="7"/>
  <c r="K16" i="7"/>
  <c r="AL16" i="7"/>
  <c r="AE16" i="7"/>
  <c r="Y16" i="7"/>
  <c r="Q16" i="7"/>
  <c r="J16" i="7"/>
  <c r="C16" i="7"/>
  <c r="AL18" i="7"/>
  <c r="F18" i="7"/>
  <c r="AP18" i="7"/>
  <c r="AK18" i="7"/>
  <c r="AE18" i="7"/>
  <c r="Z18" i="7"/>
  <c r="U18" i="7"/>
  <c r="J18" i="7"/>
  <c r="E18" i="7"/>
  <c r="AG18" i="7"/>
  <c r="AA18" i="7"/>
  <c r="V18" i="7"/>
  <c r="Q18" i="7"/>
  <c r="K18" i="7"/>
  <c r="O18" i="7"/>
  <c r="AM16" i="7"/>
  <c r="AH16" i="7"/>
  <c r="AC16" i="7"/>
  <c r="W16" i="7"/>
  <c r="R16" i="7"/>
  <c r="M16" i="7"/>
  <c r="G16" i="7"/>
  <c r="B16" i="7"/>
  <c r="AO18" i="7"/>
  <c r="AI18" i="7"/>
  <c r="AD18" i="7"/>
  <c r="Y18" i="7"/>
  <c r="S18" i="7"/>
  <c r="N18" i="7"/>
  <c r="I18" i="7"/>
  <c r="C18" i="7"/>
  <c r="AM18" i="7"/>
  <c r="AH18" i="7"/>
  <c r="AC18" i="7"/>
  <c r="W18" i="7"/>
  <c r="R18" i="7"/>
  <c r="M18" i="7"/>
  <c r="G18" i="7"/>
  <c r="B18" i="7"/>
  <c r="AN18" i="7"/>
  <c r="AJ18" i="7"/>
  <c r="AF18" i="7"/>
  <c r="AB18" i="7"/>
  <c r="X18" i="7"/>
  <c r="T18" i="7"/>
  <c r="P18" i="7"/>
  <c r="L18" i="7"/>
  <c r="H18" i="7"/>
  <c r="AN17" i="7"/>
  <c r="AJ17" i="7"/>
  <c r="AF17" i="7"/>
  <c r="AB17" i="7"/>
  <c r="X17" i="7"/>
  <c r="T17" i="7"/>
  <c r="P17" i="7"/>
  <c r="L17" i="7"/>
  <c r="H17" i="7"/>
  <c r="D17" i="7"/>
  <c r="AM17" i="7"/>
  <c r="AI17" i="7"/>
  <c r="AE17" i="7"/>
  <c r="AA17" i="7"/>
  <c r="W17" i="7"/>
  <c r="S17" i="7"/>
  <c r="O17" i="7"/>
  <c r="K17" i="7"/>
  <c r="G17" i="7"/>
  <c r="C17" i="7"/>
  <c r="AP17" i="7"/>
  <c r="AL17" i="7"/>
  <c r="AH17" i="7"/>
  <c r="AD17" i="7"/>
  <c r="Z17" i="7"/>
  <c r="V17" i="7"/>
  <c r="R17" i="7"/>
  <c r="N17" i="7"/>
  <c r="J17" i="7"/>
  <c r="F17" i="7"/>
  <c r="B17" i="7"/>
  <c r="AO17" i="7"/>
  <c r="AK17" i="7"/>
  <c r="AG17" i="7"/>
  <c r="AC17" i="7"/>
  <c r="Y17" i="7"/>
  <c r="U17" i="7"/>
  <c r="Q17" i="7"/>
  <c r="M17" i="7"/>
  <c r="I17" i="7"/>
  <c r="AN16" i="7"/>
  <c r="AJ16" i="7"/>
  <c r="AF16" i="7"/>
  <c r="AB16" i="7"/>
  <c r="X16" i="7"/>
  <c r="T16" i="7"/>
  <c r="P16" i="7"/>
  <c r="L16" i="7"/>
  <c r="H16" i="7"/>
  <c r="AN15" i="7"/>
  <c r="AJ15" i="7"/>
  <c r="AF15" i="7"/>
  <c r="AB15" i="7"/>
  <c r="X15" i="7"/>
  <c r="T15" i="7"/>
  <c r="P15" i="7"/>
  <c r="L15" i="7"/>
  <c r="H15" i="7"/>
  <c r="D15" i="7"/>
  <c r="AM15" i="7"/>
  <c r="AI15" i="7"/>
  <c r="AE15" i="7"/>
  <c r="AA15" i="7"/>
  <c r="W15" i="7"/>
  <c r="S15" i="7"/>
  <c r="O15" i="7"/>
  <c r="K15" i="7"/>
  <c r="G15" i="7"/>
  <c r="C15" i="7"/>
  <c r="AP15" i="7"/>
  <c r="AL15" i="7"/>
  <c r="AH15" i="7"/>
  <c r="AD15" i="7"/>
  <c r="Z15" i="7"/>
  <c r="V15" i="7"/>
  <c r="R15" i="7"/>
  <c r="N15" i="7"/>
  <c r="J15" i="7"/>
  <c r="F15" i="7"/>
  <c r="B15" i="7"/>
  <c r="AO15" i="7"/>
  <c r="AK15" i="7"/>
  <c r="AG15" i="7"/>
  <c r="AC15" i="7"/>
  <c r="Y15" i="7"/>
  <c r="U15" i="7"/>
  <c r="Q15" i="7"/>
  <c r="M15" i="7"/>
  <c r="I15" i="7"/>
  <c r="D14" i="7"/>
  <c r="AN14" i="7"/>
  <c r="AJ14" i="7"/>
  <c r="AF14" i="7"/>
  <c r="AB14" i="7"/>
  <c r="X14" i="7"/>
  <c r="T14" i="7"/>
  <c r="P14" i="7"/>
  <c r="L14" i="7"/>
  <c r="H14" i="7"/>
  <c r="AM14" i="7"/>
  <c r="AI14" i="7"/>
  <c r="AE14" i="7"/>
  <c r="AA14" i="7"/>
  <c r="W14" i="7"/>
  <c r="S14" i="7"/>
  <c r="O14" i="7"/>
  <c r="K14" i="7"/>
  <c r="G14" i="7"/>
  <c r="C14" i="7"/>
  <c r="AO14" i="7"/>
  <c r="AK14" i="7"/>
  <c r="AG14" i="7"/>
  <c r="AC14" i="7"/>
  <c r="Y14" i="7"/>
  <c r="U14" i="7"/>
  <c r="Q14" i="7"/>
  <c r="M14" i="7"/>
  <c r="I14" i="7"/>
  <c r="E14" i="7"/>
  <c r="AP14" i="7"/>
  <c r="AL14" i="7"/>
  <c r="AH14" i="7"/>
  <c r="AD14" i="7"/>
  <c r="Z14" i="7"/>
  <c r="V14" i="7"/>
  <c r="R14" i="7"/>
  <c r="N14" i="7"/>
  <c r="J14" i="7"/>
  <c r="F14" i="7"/>
  <c r="K22" i="7" l="1"/>
  <c r="J635" i="7" s="1"/>
  <c r="AL22" i="7"/>
  <c r="AK635" i="7" s="1"/>
  <c r="F22" i="7"/>
  <c r="E635" i="7" s="1"/>
  <c r="V22" i="7"/>
  <c r="U635" i="7" s="1"/>
  <c r="M22" i="7"/>
  <c r="L635" i="7" s="1"/>
  <c r="AC22" i="7"/>
  <c r="AB635" i="7" s="1"/>
  <c r="C22" i="7"/>
  <c r="B635" i="7" s="1"/>
  <c r="S22" i="7"/>
  <c r="R635" i="7" s="1"/>
  <c r="AI22" i="7"/>
  <c r="AH635" i="7" s="1"/>
  <c r="P22" i="7"/>
  <c r="O635" i="7" s="1"/>
  <c r="AF22" i="7"/>
  <c r="AE635" i="7" s="1"/>
  <c r="AA22" i="7"/>
  <c r="Z635" i="7" s="1"/>
  <c r="J22" i="7"/>
  <c r="I635" i="7" s="1"/>
  <c r="Z22" i="7"/>
  <c r="Y635" i="7" s="1"/>
  <c r="AP22" i="7"/>
  <c r="AO635" i="7" s="1"/>
  <c r="Q22" i="7"/>
  <c r="P635" i="7" s="1"/>
  <c r="AG22" i="7"/>
  <c r="AF635" i="7" s="1"/>
  <c r="G22" i="7"/>
  <c r="F635" i="7" s="1"/>
  <c r="W22" i="7"/>
  <c r="V635" i="7" s="1"/>
  <c r="AM22" i="7"/>
  <c r="AL635" i="7" s="1"/>
  <c r="T22" i="7"/>
  <c r="S635" i="7" s="1"/>
  <c r="AJ22" i="7"/>
  <c r="AI635" i="7" s="1"/>
  <c r="N22" i="7"/>
  <c r="M635" i="7" s="1"/>
  <c r="E22" i="7"/>
  <c r="D635" i="7" s="1"/>
  <c r="X22" i="7"/>
  <c r="W635" i="7" s="1"/>
  <c r="AD22" i="7"/>
  <c r="AC635" i="7" s="1"/>
  <c r="U22" i="7"/>
  <c r="T635" i="7" s="1"/>
  <c r="AK22" i="7"/>
  <c r="AJ635" i="7" s="1"/>
  <c r="H22" i="7"/>
  <c r="G635" i="7" s="1"/>
  <c r="AN22" i="7"/>
  <c r="AM635" i="7" s="1"/>
  <c r="R22" i="7"/>
  <c r="Q635" i="7" s="1"/>
  <c r="AH22" i="7"/>
  <c r="AG635" i="7" s="1"/>
  <c r="I22" i="7"/>
  <c r="H635" i="7" s="1"/>
  <c r="Y22" i="7"/>
  <c r="X635" i="7" s="1"/>
  <c r="AO22" i="7"/>
  <c r="AN635" i="7" s="1"/>
  <c r="O22" i="7"/>
  <c r="N635" i="7" s="1"/>
  <c r="AE22" i="7"/>
  <c r="AD635" i="7" s="1"/>
  <c r="L22" i="7"/>
  <c r="K635" i="7" s="1"/>
  <c r="AB22" i="7"/>
  <c r="AA635" i="7" s="1"/>
  <c r="D22" i="7"/>
  <c r="C635" i="7" s="1"/>
  <c r="AL145" i="7"/>
  <c r="R145" i="7"/>
  <c r="K145" i="7" l="1"/>
  <c r="AJ145" i="7"/>
  <c r="AF145" i="7"/>
  <c r="P145" i="7"/>
  <c r="Z145" i="7"/>
  <c r="C145" i="7"/>
  <c r="V145" i="7"/>
  <c r="Q145" i="7"/>
  <c r="AP145" i="7"/>
  <c r="O145" i="7"/>
  <c r="AA145" i="7"/>
  <c r="AM145" i="7"/>
  <c r="F145" i="7"/>
  <c r="W145" i="7"/>
  <c r="S145" i="7"/>
  <c r="L145" i="7"/>
  <c r="AC145" i="7"/>
  <c r="AD145" i="7"/>
  <c r="U145" i="7"/>
  <c r="M145" i="7"/>
  <c r="AK145" i="7"/>
  <c r="AI145" i="7"/>
  <c r="AH145" i="7"/>
  <c r="X145" i="7"/>
  <c r="AB145" i="7"/>
  <c r="N145" i="7"/>
  <c r="AO145" i="7"/>
  <c r="G145" i="7"/>
  <c r="Y145" i="7"/>
  <c r="AN145" i="7"/>
  <c r="H145" i="7"/>
  <c r="D145" i="7"/>
  <c r="I145" i="7"/>
  <c r="E145" i="7"/>
  <c r="T145" i="7"/>
  <c r="AG145" i="7"/>
  <c r="J145" i="7"/>
  <c r="AE145" i="7"/>
  <c r="B239" i="7" a="1"/>
  <c r="D239" i="7" s="1"/>
  <c r="B199" i="7" a="1"/>
  <c r="D199" i="7" s="1"/>
  <c r="AL239" i="7" l="1"/>
  <c r="AG239" i="7"/>
  <c r="AA239" i="7"/>
  <c r="V239" i="7"/>
  <c r="Q239" i="7"/>
  <c r="K239" i="7"/>
  <c r="F239" i="7"/>
  <c r="AP199" i="7"/>
  <c r="AK199" i="7"/>
  <c r="AE199" i="7"/>
  <c r="Z199" i="7"/>
  <c r="U199" i="7"/>
  <c r="O199" i="7"/>
  <c r="J199" i="7"/>
  <c r="E199" i="7"/>
  <c r="AP239" i="7"/>
  <c r="AK239" i="7"/>
  <c r="AE239" i="7"/>
  <c r="Z239" i="7"/>
  <c r="U239" i="7"/>
  <c r="O239" i="7"/>
  <c r="J239" i="7"/>
  <c r="E239" i="7"/>
  <c r="AO199" i="7"/>
  <c r="AI199" i="7"/>
  <c r="AD199" i="7"/>
  <c r="Y199" i="7"/>
  <c r="S199" i="7"/>
  <c r="N199" i="7"/>
  <c r="I199" i="7"/>
  <c r="C199" i="7"/>
  <c r="AO239" i="7"/>
  <c r="AI239" i="7"/>
  <c r="AD239" i="7"/>
  <c r="Y239" i="7"/>
  <c r="S239" i="7"/>
  <c r="N239" i="7"/>
  <c r="I239" i="7"/>
  <c r="C239" i="7"/>
  <c r="AM199" i="7"/>
  <c r="AH199" i="7"/>
  <c r="AC199" i="7"/>
  <c r="W199" i="7"/>
  <c r="R199" i="7"/>
  <c r="M199" i="7"/>
  <c r="G199" i="7"/>
  <c r="B199" i="7"/>
  <c r="AM239" i="7"/>
  <c r="AH239" i="7"/>
  <c r="AC239" i="7"/>
  <c r="W239" i="7"/>
  <c r="R239" i="7"/>
  <c r="M239" i="7"/>
  <c r="G239" i="7"/>
  <c r="B239" i="7"/>
  <c r="AL199" i="7"/>
  <c r="AG199" i="7"/>
  <c r="AA199" i="7"/>
  <c r="V199" i="7"/>
  <c r="Q199" i="7"/>
  <c r="K199" i="7"/>
  <c r="F199" i="7"/>
  <c r="AN239" i="7"/>
  <c r="AJ239" i="7"/>
  <c r="AF239" i="7"/>
  <c r="AB239" i="7"/>
  <c r="X239" i="7"/>
  <c r="T239" i="7"/>
  <c r="P239" i="7"/>
  <c r="L239" i="7"/>
  <c r="H239" i="7"/>
  <c r="AN199" i="7"/>
  <c r="AJ199" i="7"/>
  <c r="AF199" i="7"/>
  <c r="AB199" i="7"/>
  <c r="X199" i="7"/>
  <c r="T199" i="7"/>
  <c r="P199" i="7"/>
  <c r="L199" i="7"/>
  <c r="H199" i="7"/>
  <c r="B633" i="7"/>
  <c r="B627" i="7"/>
  <c r="B600" i="7" l="1"/>
  <c r="B601" i="7" s="1"/>
  <c r="B603" i="7" s="1"/>
  <c r="C2" i="7"/>
  <c r="C61" i="7" l="1" a="1"/>
  <c r="C61" i="7" s="1"/>
  <c r="C30" i="7"/>
  <c r="C606" i="7"/>
  <c r="C607" i="7" s="1"/>
  <c r="C613" i="7"/>
  <c r="C611" i="7"/>
  <c r="C593" i="7" s="1"/>
  <c r="C612" i="7"/>
  <c r="C615" i="7"/>
  <c r="C616" i="7" s="1"/>
  <c r="C594" i="7"/>
  <c r="C627" i="7"/>
  <c r="C633" i="7"/>
  <c r="D2" i="7"/>
  <c r="D61" i="7" s="1" a="1"/>
  <c r="D61" i="7" s="1"/>
  <c r="C43" i="1"/>
  <c r="C44" i="1"/>
  <c r="D606" i="7" l="1"/>
  <c r="D607" i="7" s="1"/>
  <c r="D613" i="7"/>
  <c r="D612" i="7"/>
  <c r="D611" i="7"/>
  <c r="D593" i="7" s="1"/>
  <c r="D615" i="7"/>
  <c r="D616" i="7" s="1"/>
  <c r="D30" i="7"/>
  <c r="D594" i="7"/>
  <c r="D32" i="7"/>
  <c r="E2" i="7"/>
  <c r="E61" i="7" s="1" a="1"/>
  <c r="E61" i="7" s="1"/>
  <c r="D627" i="7"/>
  <c r="D633" i="7"/>
  <c r="P258" i="7"/>
  <c r="P257" i="7"/>
  <c r="P256" i="7"/>
  <c r="P255" i="7"/>
  <c r="P254" i="7"/>
  <c r="P253" i="7"/>
  <c r="P252" i="7"/>
  <c r="P394" i="7"/>
  <c r="P393" i="7"/>
  <c r="P392" i="7"/>
  <c r="P391" i="7"/>
  <c r="P390" i="7"/>
  <c r="P389" i="7"/>
  <c r="G394" i="7"/>
  <c r="G393" i="7"/>
  <c r="G392" i="7"/>
  <c r="G391" i="7"/>
  <c r="G390" i="7"/>
  <c r="G389" i="7"/>
  <c r="G388" i="7"/>
  <c r="G258" i="7"/>
  <c r="G257" i="7"/>
  <c r="G256" i="7"/>
  <c r="G255" i="7"/>
  <c r="G254" i="7"/>
  <c r="G253" i="7"/>
  <c r="G252" i="7"/>
  <c r="E606" i="7" l="1"/>
  <c r="E607" i="7" s="1"/>
  <c r="E612" i="7"/>
  <c r="E611" i="7"/>
  <c r="E593" i="7" s="1"/>
  <c r="E615" i="7"/>
  <c r="E616" i="7" s="1"/>
  <c r="E613" i="7"/>
  <c r="E30" i="7"/>
  <c r="E594" i="7"/>
  <c r="E32" i="7"/>
  <c r="F2" i="7"/>
  <c r="F61" i="7" s="1" a="1"/>
  <c r="F61" i="7" s="1"/>
  <c r="E627" i="7"/>
  <c r="E633" i="7"/>
  <c r="G395" i="7"/>
  <c r="P259" i="7"/>
  <c r="G259" i="7"/>
  <c r="C145" i="1"/>
  <c r="B258" i="7" s="1"/>
  <c r="AN528" i="7" l="1"/>
  <c r="AN529" i="7" s="1"/>
  <c r="AN122" i="7" s="1"/>
  <c r="AL528" i="7"/>
  <c r="AL529" i="7" s="1"/>
  <c r="AL122" i="7" s="1"/>
  <c r="AH528" i="7"/>
  <c r="AH529" i="7" s="1"/>
  <c r="AH122" i="7" s="1"/>
  <c r="R528" i="7"/>
  <c r="R529" i="7" s="1"/>
  <c r="R122" i="7" s="1"/>
  <c r="J528" i="7"/>
  <c r="J529" i="7" s="1"/>
  <c r="J122" i="7" s="1"/>
  <c r="H528" i="7"/>
  <c r="H529" i="7" s="1"/>
  <c r="H122" i="7" s="1"/>
  <c r="L528" i="7"/>
  <c r="L529" i="7" s="1"/>
  <c r="L122" i="7" s="1"/>
  <c r="AP528" i="7"/>
  <c r="AP529" i="7" s="1"/>
  <c r="AP122" i="7" s="1"/>
  <c r="V528" i="7"/>
  <c r="V529" i="7" s="1"/>
  <c r="V122" i="7" s="1"/>
  <c r="F528" i="7"/>
  <c r="F529" i="7" s="1"/>
  <c r="F122" i="7" s="1"/>
  <c r="C528" i="7"/>
  <c r="C529" i="7" s="1"/>
  <c r="C122" i="7" s="1"/>
  <c r="AF528" i="7"/>
  <c r="AF529" i="7" s="1"/>
  <c r="AF122" i="7" s="1"/>
  <c r="AO528" i="7"/>
  <c r="AO529" i="7" s="1"/>
  <c r="AO122" i="7" s="1"/>
  <c r="G528" i="7"/>
  <c r="G529" i="7" s="1"/>
  <c r="G122" i="7" s="1"/>
  <c r="S528" i="7"/>
  <c r="S529" i="7" s="1"/>
  <c r="S122" i="7" s="1"/>
  <c r="AA528" i="7"/>
  <c r="AA529" i="7" s="1"/>
  <c r="AA122" i="7" s="1"/>
  <c r="AA124" i="7" s="1"/>
  <c r="AI528" i="7"/>
  <c r="AI529" i="7" s="1"/>
  <c r="AI122" i="7" s="1"/>
  <c r="AJ528" i="7"/>
  <c r="AJ529" i="7" s="1"/>
  <c r="AJ122" i="7" s="1"/>
  <c r="M528" i="7"/>
  <c r="M529" i="7" s="1"/>
  <c r="M122" i="7" s="1"/>
  <c r="K528" i="7"/>
  <c r="K529" i="7" s="1"/>
  <c r="K122" i="7" s="1"/>
  <c r="AC528" i="7"/>
  <c r="AC529" i="7" s="1"/>
  <c r="AC122" i="7" s="1"/>
  <c r="AM528" i="7"/>
  <c r="AM529" i="7" s="1"/>
  <c r="AM122" i="7" s="1"/>
  <c r="E528" i="7"/>
  <c r="E529" i="7" s="1"/>
  <c r="E122" i="7" s="1"/>
  <c r="N528" i="7"/>
  <c r="N529" i="7" s="1"/>
  <c r="N122" i="7" s="1"/>
  <c r="P528" i="7"/>
  <c r="P529" i="7" s="1"/>
  <c r="P122" i="7" s="1"/>
  <c r="T528" i="7"/>
  <c r="T529" i="7" s="1"/>
  <c r="T122" i="7" s="1"/>
  <c r="Z528" i="7"/>
  <c r="Z529" i="7" s="1"/>
  <c r="Z122" i="7" s="1"/>
  <c r="W528" i="7"/>
  <c r="W529" i="7" s="1"/>
  <c r="W122" i="7" s="1"/>
  <c r="D528" i="7"/>
  <c r="D529" i="7" s="1"/>
  <c r="D122" i="7" s="1"/>
  <c r="Q528" i="7"/>
  <c r="Q529" i="7" s="1"/>
  <c r="Q122" i="7" s="1"/>
  <c r="U528" i="7"/>
  <c r="U529" i="7" s="1"/>
  <c r="U122" i="7" s="1"/>
  <c r="AB528" i="7"/>
  <c r="AB529" i="7" s="1"/>
  <c r="AB122" i="7" s="1"/>
  <c r="AD528" i="7"/>
  <c r="AD529" i="7" s="1"/>
  <c r="AD122" i="7" s="1"/>
  <c r="AG528" i="7"/>
  <c r="AG529" i="7" s="1"/>
  <c r="AG122" i="7" s="1"/>
  <c r="AK528" i="7"/>
  <c r="AK529" i="7" s="1"/>
  <c r="AK122" i="7" s="1"/>
  <c r="O528" i="7"/>
  <c r="O529" i="7" s="1"/>
  <c r="O122" i="7" s="1"/>
  <c r="AE528" i="7"/>
  <c r="AE529" i="7" s="1"/>
  <c r="AE122" i="7" s="1"/>
  <c r="I528" i="7"/>
  <c r="I529" i="7" s="1"/>
  <c r="I122" i="7" s="1"/>
  <c r="X528" i="7"/>
  <c r="X529" i="7" s="1"/>
  <c r="X122" i="7" s="1"/>
  <c r="Y528" i="7"/>
  <c r="Y529" i="7" s="1"/>
  <c r="Y122" i="7" s="1"/>
  <c r="AI534" i="7"/>
  <c r="AI535" i="7" s="1"/>
  <c r="AI123" i="7" s="1"/>
  <c r="K534" i="7"/>
  <c r="K535" i="7" s="1"/>
  <c r="K123" i="7" s="1"/>
  <c r="AH534" i="7"/>
  <c r="AH535" i="7" s="1"/>
  <c r="AH123" i="7" s="1"/>
  <c r="J534" i="7"/>
  <c r="J535" i="7" s="1"/>
  <c r="J123" i="7" s="1"/>
  <c r="AG534" i="7"/>
  <c r="AG535" i="7" s="1"/>
  <c r="AG123" i="7" s="1"/>
  <c r="I534" i="7"/>
  <c r="I535" i="7" s="1"/>
  <c r="I123" i="7" s="1"/>
  <c r="AF534" i="7"/>
  <c r="AF535" i="7" s="1"/>
  <c r="AF123" i="7" s="1"/>
  <c r="H534" i="7"/>
  <c r="H535" i="7" s="1"/>
  <c r="H123" i="7" s="1"/>
  <c r="AE534" i="7"/>
  <c r="AE535" i="7" s="1"/>
  <c r="AE123" i="7" s="1"/>
  <c r="G534" i="7"/>
  <c r="G535" i="7" s="1"/>
  <c r="G123" i="7" s="1"/>
  <c r="AD534" i="7"/>
  <c r="AD535" i="7" s="1"/>
  <c r="AD123" i="7" s="1"/>
  <c r="F534" i="7"/>
  <c r="F535" i="7" s="1"/>
  <c r="F123" i="7" s="1"/>
  <c r="AC534" i="7"/>
  <c r="AC535" i="7" s="1"/>
  <c r="AC123" i="7" s="1"/>
  <c r="E534" i="7"/>
  <c r="E535" i="7" s="1"/>
  <c r="E123" i="7" s="1"/>
  <c r="AB534" i="7"/>
  <c r="AB535" i="7" s="1"/>
  <c r="AB123" i="7" s="1"/>
  <c r="D534" i="7"/>
  <c r="D535" i="7" s="1"/>
  <c r="D123" i="7" s="1"/>
  <c r="AA534" i="7"/>
  <c r="AA535" i="7" s="1"/>
  <c r="AA123" i="7" s="1"/>
  <c r="C534" i="7"/>
  <c r="Z534" i="7"/>
  <c r="Z535" i="7" s="1"/>
  <c r="Z123" i="7" s="1"/>
  <c r="Y534" i="7"/>
  <c r="Y535" i="7" s="1"/>
  <c r="Y123" i="7" s="1"/>
  <c r="X534" i="7"/>
  <c r="X535" i="7" s="1"/>
  <c r="X123" i="7" s="1"/>
  <c r="W534" i="7"/>
  <c r="W535" i="7" s="1"/>
  <c r="W123" i="7" s="1"/>
  <c r="V534" i="7"/>
  <c r="V535" i="7" s="1"/>
  <c r="V123" i="7" s="1"/>
  <c r="U534" i="7"/>
  <c r="U535" i="7" s="1"/>
  <c r="U123" i="7" s="1"/>
  <c r="T534" i="7"/>
  <c r="T535" i="7" s="1"/>
  <c r="T123" i="7" s="1"/>
  <c r="S534" i="7"/>
  <c r="S535" i="7" s="1"/>
  <c r="S123" i="7" s="1"/>
  <c r="AP534" i="7"/>
  <c r="AP535" i="7" s="1"/>
  <c r="AP123" i="7" s="1"/>
  <c r="R534" i="7"/>
  <c r="R535" i="7" s="1"/>
  <c r="R123" i="7" s="1"/>
  <c r="AO534" i="7"/>
  <c r="AO535" i="7" s="1"/>
  <c r="AO123" i="7" s="1"/>
  <c r="Q534" i="7"/>
  <c r="Q535" i="7" s="1"/>
  <c r="Q123" i="7" s="1"/>
  <c r="AN534" i="7"/>
  <c r="AN535" i="7" s="1"/>
  <c r="AN123" i="7" s="1"/>
  <c r="P534" i="7"/>
  <c r="P535" i="7" s="1"/>
  <c r="P123" i="7" s="1"/>
  <c r="AM534" i="7"/>
  <c r="AM535" i="7" s="1"/>
  <c r="AM123" i="7" s="1"/>
  <c r="O534" i="7"/>
  <c r="O535" i="7" s="1"/>
  <c r="O123" i="7" s="1"/>
  <c r="AL534" i="7"/>
  <c r="AL535" i="7" s="1"/>
  <c r="AL123" i="7" s="1"/>
  <c r="N534" i="7"/>
  <c r="N535" i="7" s="1"/>
  <c r="N123" i="7" s="1"/>
  <c r="AK534" i="7"/>
  <c r="AK535" i="7" s="1"/>
  <c r="AK123" i="7" s="1"/>
  <c r="M534" i="7"/>
  <c r="M535" i="7" s="1"/>
  <c r="M123" i="7" s="1"/>
  <c r="AJ534" i="7"/>
  <c r="AJ535" i="7" s="1"/>
  <c r="AJ123" i="7" s="1"/>
  <c r="L534" i="7"/>
  <c r="L535" i="7" s="1"/>
  <c r="L123" i="7" s="1"/>
  <c r="F606" i="7"/>
  <c r="F607" i="7" s="1"/>
  <c r="F612" i="7"/>
  <c r="F611" i="7"/>
  <c r="F593" i="7" s="1"/>
  <c r="F615" i="7"/>
  <c r="F616" i="7" s="1"/>
  <c r="F613" i="7"/>
  <c r="F30" i="7"/>
  <c r="F594" i="7"/>
  <c r="F32" i="7"/>
  <c r="G2" i="7"/>
  <c r="G61" i="7" s="1" a="1"/>
  <c r="G61" i="7" s="1"/>
  <c r="F633" i="7"/>
  <c r="F627" i="7"/>
  <c r="B435" i="7"/>
  <c r="B434" i="7"/>
  <c r="C427" i="7" a="1"/>
  <c r="D427" i="7" s="1"/>
  <c r="M394" i="7"/>
  <c r="M393" i="7"/>
  <c r="B394" i="7"/>
  <c r="B299" i="7"/>
  <c r="B298" i="7"/>
  <c r="C291" i="7" a="1"/>
  <c r="D291" i="7" s="1"/>
  <c r="B291" i="7"/>
  <c r="B290" i="7"/>
  <c r="M258" i="7"/>
  <c r="M257" i="7"/>
  <c r="B257" i="7"/>
  <c r="AB124" i="7" l="1"/>
  <c r="N124" i="7"/>
  <c r="Y124" i="7"/>
  <c r="AM124" i="7"/>
  <c r="G124" i="7"/>
  <c r="AE124" i="7"/>
  <c r="E124" i="7"/>
  <c r="O124" i="7"/>
  <c r="K124" i="7"/>
  <c r="AK124" i="7"/>
  <c r="M124" i="7"/>
  <c r="AJ124" i="7"/>
  <c r="F124" i="7"/>
  <c r="AC124" i="7"/>
  <c r="AD124" i="7"/>
  <c r="AI124" i="7"/>
  <c r="AH124" i="7"/>
  <c r="S124" i="7"/>
  <c r="X124" i="7"/>
  <c r="I124" i="7"/>
  <c r="AO124" i="7"/>
  <c r="I395" i="7"/>
  <c r="C535" i="7"/>
  <c r="C123" i="7" s="1"/>
  <c r="C124" i="7" s="1"/>
  <c r="AG124" i="7"/>
  <c r="V124" i="7"/>
  <c r="AP124" i="7"/>
  <c r="J124" i="7"/>
  <c r="AF124" i="7"/>
  <c r="U124" i="7"/>
  <c r="L124" i="7"/>
  <c r="Q124" i="7"/>
  <c r="H124" i="7"/>
  <c r="D124" i="7"/>
  <c r="W124" i="7"/>
  <c r="R124" i="7"/>
  <c r="T124" i="7"/>
  <c r="AL124" i="7"/>
  <c r="Z124" i="7"/>
  <c r="P124" i="7"/>
  <c r="AN124" i="7"/>
  <c r="G606" i="7"/>
  <c r="G607" i="7" s="1"/>
  <c r="G613" i="7"/>
  <c r="G612" i="7"/>
  <c r="G615" i="7"/>
  <c r="G616" i="7" s="1"/>
  <c r="G611" i="7"/>
  <c r="G593" i="7" s="1"/>
  <c r="G30" i="7"/>
  <c r="G32" i="7"/>
  <c r="G594" i="7"/>
  <c r="H2" i="7"/>
  <c r="H61" i="7" s="1" a="1"/>
  <c r="H61" i="7" s="1"/>
  <c r="G627" i="7"/>
  <c r="G633" i="7"/>
  <c r="AM427" i="7"/>
  <c r="AI427" i="7"/>
  <c r="AE427" i="7"/>
  <c r="AA427" i="7"/>
  <c r="W427" i="7"/>
  <c r="S427" i="7"/>
  <c r="O427" i="7"/>
  <c r="K427" i="7"/>
  <c r="G427" i="7"/>
  <c r="C427" i="7"/>
  <c r="AP427" i="7"/>
  <c r="AL427" i="7"/>
  <c r="AH427" i="7"/>
  <c r="AD427" i="7"/>
  <c r="Z427" i="7"/>
  <c r="V427" i="7"/>
  <c r="R427" i="7"/>
  <c r="N427" i="7"/>
  <c r="J427" i="7"/>
  <c r="F427" i="7"/>
  <c r="AO427" i="7"/>
  <c r="AK427" i="7"/>
  <c r="AG427" i="7"/>
  <c r="AC427" i="7"/>
  <c r="Y427" i="7"/>
  <c r="U427" i="7"/>
  <c r="Q427" i="7"/>
  <c r="M427" i="7"/>
  <c r="I427" i="7"/>
  <c r="E427" i="7"/>
  <c r="AN427" i="7"/>
  <c r="AJ427" i="7"/>
  <c r="AF427" i="7"/>
  <c r="AB427" i="7"/>
  <c r="X427" i="7"/>
  <c r="T427" i="7"/>
  <c r="P427" i="7"/>
  <c r="L427" i="7"/>
  <c r="H427" i="7"/>
  <c r="AO291" i="7"/>
  <c r="AK291" i="7"/>
  <c r="AG291" i="7"/>
  <c r="AC291" i="7"/>
  <c r="Y291" i="7"/>
  <c r="U291" i="7"/>
  <c r="Q291" i="7"/>
  <c r="M291" i="7"/>
  <c r="I291" i="7"/>
  <c r="E291" i="7"/>
  <c r="AM291" i="7"/>
  <c r="AI291" i="7"/>
  <c r="AE291" i="7"/>
  <c r="AA291" i="7"/>
  <c r="W291" i="7"/>
  <c r="S291" i="7"/>
  <c r="O291" i="7"/>
  <c r="K291" i="7"/>
  <c r="G291" i="7"/>
  <c r="C291" i="7"/>
  <c r="AP291" i="7"/>
  <c r="AL291" i="7"/>
  <c r="AH291" i="7"/>
  <c r="AD291" i="7"/>
  <c r="Z291" i="7"/>
  <c r="V291" i="7"/>
  <c r="R291" i="7"/>
  <c r="N291" i="7"/>
  <c r="J291" i="7"/>
  <c r="F291" i="7"/>
  <c r="AN291" i="7"/>
  <c r="AJ291" i="7"/>
  <c r="AF291" i="7"/>
  <c r="AB291" i="7"/>
  <c r="X291" i="7"/>
  <c r="T291" i="7"/>
  <c r="P291" i="7"/>
  <c r="L291" i="7"/>
  <c r="H291" i="7"/>
  <c r="H606" i="7" l="1"/>
  <c r="H607" i="7" s="1"/>
  <c r="H615" i="7"/>
  <c r="H616" i="7" s="1"/>
  <c r="H612" i="7"/>
  <c r="H611" i="7"/>
  <c r="H593" i="7" s="1"/>
  <c r="H613" i="7"/>
  <c r="H30" i="7"/>
  <c r="H594" i="7"/>
  <c r="H32" i="7"/>
  <c r="I2" i="7"/>
  <c r="I61" i="7" s="1" a="1"/>
  <c r="I61" i="7" s="1"/>
  <c r="H633" i="7"/>
  <c r="H627" i="7"/>
  <c r="B427" i="7" a="1"/>
  <c r="B427" i="7" s="1"/>
  <c r="I606" i="7" l="1"/>
  <c r="I607" i="7" s="1"/>
  <c r="I612" i="7"/>
  <c r="I611" i="7"/>
  <c r="I593" i="7" s="1"/>
  <c r="I615" i="7"/>
  <c r="I616" i="7" s="1"/>
  <c r="I613" i="7"/>
  <c r="I30" i="7"/>
  <c r="I594" i="7"/>
  <c r="I32" i="7"/>
  <c r="J2" i="7"/>
  <c r="J61" i="7" s="1" a="1"/>
  <c r="J61" i="7" s="1"/>
  <c r="I633" i="7"/>
  <c r="I627" i="7"/>
  <c r="B623" i="7" a="1"/>
  <c r="C623" i="7" s="1"/>
  <c r="B622" i="7" a="1"/>
  <c r="C622" i="7" s="1"/>
  <c r="B621" i="7" a="1"/>
  <c r="B621" i="7" s="1"/>
  <c r="C394" i="7" l="1"/>
  <c r="C389" i="7"/>
  <c r="C256" i="7"/>
  <c r="C253" i="7"/>
  <c r="C393" i="7"/>
  <c r="C390" i="7"/>
  <c r="C258" i="7"/>
  <c r="C254" i="7"/>
  <c r="C392" i="7"/>
  <c r="C391" i="7"/>
  <c r="C388" i="7"/>
  <c r="C257" i="7"/>
  <c r="C255" i="7"/>
  <c r="C252" i="7"/>
  <c r="J606" i="7"/>
  <c r="J607" i="7" s="1"/>
  <c r="J612" i="7"/>
  <c r="J611" i="7"/>
  <c r="J593" i="7" s="1"/>
  <c r="J615" i="7"/>
  <c r="J616" i="7" s="1"/>
  <c r="J613" i="7"/>
  <c r="J30" i="7"/>
  <c r="J594" i="7"/>
  <c r="J32" i="7"/>
  <c r="K2" i="7"/>
  <c r="K61" i="7" s="1" a="1"/>
  <c r="K61" i="7" s="1"/>
  <c r="J633" i="7"/>
  <c r="J627" i="7"/>
  <c r="AO622" i="7"/>
  <c r="AG622" i="7"/>
  <c r="Y622" i="7"/>
  <c r="Q622" i="7"/>
  <c r="AL622" i="7"/>
  <c r="AD622" i="7"/>
  <c r="V622" i="7"/>
  <c r="N622" i="7"/>
  <c r="F622" i="7"/>
  <c r="AK622" i="7"/>
  <c r="AC622" i="7"/>
  <c r="U622" i="7"/>
  <c r="M622" i="7"/>
  <c r="E622" i="7"/>
  <c r="AP622" i="7"/>
  <c r="AH622" i="7"/>
  <c r="Z622" i="7"/>
  <c r="R622" i="7"/>
  <c r="J622" i="7"/>
  <c r="B622" i="7"/>
  <c r="I622" i="7"/>
  <c r="AL623" i="7"/>
  <c r="AD623" i="7"/>
  <c r="V623" i="7"/>
  <c r="N623" i="7"/>
  <c r="F623" i="7"/>
  <c r="AK623" i="7"/>
  <c r="AC623" i="7"/>
  <c r="U623" i="7"/>
  <c r="M623" i="7"/>
  <c r="E623" i="7"/>
  <c r="AN623" i="7"/>
  <c r="AJ623" i="7"/>
  <c r="AF623" i="7"/>
  <c r="AB623" i="7"/>
  <c r="X623" i="7"/>
  <c r="T623" i="7"/>
  <c r="P623" i="7"/>
  <c r="L623" i="7"/>
  <c r="H623" i="7"/>
  <c r="D623" i="7"/>
  <c r="AP623" i="7"/>
  <c r="AH623" i="7"/>
  <c r="Z623" i="7"/>
  <c r="R623" i="7"/>
  <c r="J623" i="7"/>
  <c r="B623" i="7"/>
  <c r="C620" i="7" s="1"/>
  <c r="AO623" i="7"/>
  <c r="AG623" i="7"/>
  <c r="Y623" i="7"/>
  <c r="Q623" i="7"/>
  <c r="I623" i="7"/>
  <c r="AM623" i="7"/>
  <c r="AI623" i="7"/>
  <c r="AE623" i="7"/>
  <c r="AA623" i="7"/>
  <c r="W623" i="7"/>
  <c r="S623" i="7"/>
  <c r="O623" i="7"/>
  <c r="K623" i="7"/>
  <c r="G623" i="7"/>
  <c r="AN622" i="7"/>
  <c r="AJ622" i="7"/>
  <c r="AF622" i="7"/>
  <c r="AB622" i="7"/>
  <c r="X622" i="7"/>
  <c r="T622" i="7"/>
  <c r="P622" i="7"/>
  <c r="L622" i="7"/>
  <c r="H622" i="7"/>
  <c r="D622" i="7"/>
  <c r="AM622" i="7"/>
  <c r="AI622" i="7"/>
  <c r="AE622" i="7"/>
  <c r="AA622" i="7"/>
  <c r="W622" i="7"/>
  <c r="S622" i="7"/>
  <c r="O622" i="7"/>
  <c r="K622" i="7"/>
  <c r="G622" i="7"/>
  <c r="AN621" i="7"/>
  <c r="AF621" i="7"/>
  <c r="X621" i="7"/>
  <c r="P621" i="7"/>
  <c r="H621" i="7"/>
  <c r="AM621" i="7"/>
  <c r="AE621" i="7"/>
  <c r="AA621" i="7"/>
  <c r="W621" i="7"/>
  <c r="S621" i="7"/>
  <c r="O621" i="7"/>
  <c r="K621" i="7"/>
  <c r="G621" i="7"/>
  <c r="C621" i="7"/>
  <c r="AO621" i="7"/>
  <c r="AK621" i="7"/>
  <c r="AG621" i="7"/>
  <c r="AC621" i="7"/>
  <c r="Y621" i="7"/>
  <c r="U621" i="7"/>
  <c r="Q621" i="7"/>
  <c r="M621" i="7"/>
  <c r="I621" i="7"/>
  <c r="E621" i="7"/>
  <c r="AJ621" i="7"/>
  <c r="AB621" i="7"/>
  <c r="T621" i="7"/>
  <c r="L621" i="7"/>
  <c r="D621" i="7"/>
  <c r="AI621" i="7"/>
  <c r="AP621" i="7"/>
  <c r="AL621" i="7"/>
  <c r="AH621" i="7"/>
  <c r="AD621" i="7"/>
  <c r="Z621" i="7"/>
  <c r="V621" i="7"/>
  <c r="R621" i="7"/>
  <c r="N621" i="7"/>
  <c r="J621" i="7"/>
  <c r="F621" i="7"/>
  <c r="K606" i="7" l="1"/>
  <c r="K607" i="7" s="1"/>
  <c r="K613" i="7"/>
  <c r="K615" i="7"/>
  <c r="K616" i="7" s="1"/>
  <c r="K612" i="7"/>
  <c r="K611" i="7"/>
  <c r="K593" i="7" s="1"/>
  <c r="K30" i="7"/>
  <c r="K594" i="7"/>
  <c r="K32" i="7"/>
  <c r="L2" i="7"/>
  <c r="L61" i="7" s="1" a="1"/>
  <c r="L61" i="7" s="1"/>
  <c r="K627" i="7"/>
  <c r="K633" i="7"/>
  <c r="L606" i="7" l="1"/>
  <c r="L607" i="7" s="1"/>
  <c r="L612" i="7"/>
  <c r="L611" i="7"/>
  <c r="L593" i="7" s="1"/>
  <c r="L613" i="7"/>
  <c r="L615" i="7"/>
  <c r="L616" i="7" s="1"/>
  <c r="L30" i="7"/>
  <c r="L594" i="7"/>
  <c r="L32" i="7"/>
  <c r="M2" i="7"/>
  <c r="M61" i="7" s="1" a="1"/>
  <c r="M61" i="7" s="1"/>
  <c r="L627" i="7"/>
  <c r="L633" i="7"/>
  <c r="M606" i="7" l="1"/>
  <c r="M607" i="7" s="1"/>
  <c r="M612" i="7"/>
  <c r="M611" i="7"/>
  <c r="M593" i="7" s="1"/>
  <c r="M615" i="7"/>
  <c r="M616" i="7" s="1"/>
  <c r="M613" i="7"/>
  <c r="M30" i="7"/>
  <c r="M594" i="7"/>
  <c r="M32" i="7"/>
  <c r="N2" i="7"/>
  <c r="N61" i="7" s="1" a="1"/>
  <c r="N61" i="7" s="1"/>
  <c r="M627" i="7"/>
  <c r="M633" i="7"/>
  <c r="B94" i="7"/>
  <c r="N606" i="7" l="1"/>
  <c r="N607" i="7" s="1"/>
  <c r="N612" i="7"/>
  <c r="N611" i="7"/>
  <c r="N593" i="7" s="1"/>
  <c r="N615" i="7"/>
  <c r="N616" i="7" s="1"/>
  <c r="N613" i="7"/>
  <c r="N30" i="7"/>
  <c r="N594" i="7"/>
  <c r="N32" i="7"/>
  <c r="O2" i="7"/>
  <c r="O61" i="7" s="1" a="1"/>
  <c r="O61" i="7" s="1"/>
  <c r="N633" i="7"/>
  <c r="N627" i="7"/>
  <c r="O606" i="7" l="1"/>
  <c r="O607" i="7" s="1"/>
  <c r="O613" i="7"/>
  <c r="O612" i="7"/>
  <c r="O611" i="7"/>
  <c r="O593" i="7" s="1"/>
  <c r="O615" i="7"/>
  <c r="O616" i="7" s="1"/>
  <c r="O30" i="7"/>
  <c r="O594" i="7"/>
  <c r="O32" i="7"/>
  <c r="P2" i="7"/>
  <c r="P61" i="7" s="1" a="1"/>
  <c r="P61" i="7" s="1"/>
  <c r="O627" i="7"/>
  <c r="O633" i="7"/>
  <c r="P606" i="7" l="1"/>
  <c r="P607" i="7" s="1"/>
  <c r="P615" i="7"/>
  <c r="P616" i="7" s="1"/>
  <c r="P612" i="7"/>
  <c r="P611" i="7"/>
  <c r="P593" i="7" s="1"/>
  <c r="P613" i="7"/>
  <c r="P30" i="7"/>
  <c r="P594" i="7"/>
  <c r="P32" i="7"/>
  <c r="Q2" i="7"/>
  <c r="Q61" i="7" s="1" a="1"/>
  <c r="Q61" i="7" s="1"/>
  <c r="P633" i="7"/>
  <c r="P627" i="7"/>
  <c r="Q606" i="7" l="1"/>
  <c r="Q607" i="7" s="1"/>
  <c r="Q612" i="7"/>
  <c r="Q611" i="7"/>
  <c r="Q593" i="7" s="1"/>
  <c r="Q615" i="7"/>
  <c r="Q616" i="7" s="1"/>
  <c r="Q613" i="7"/>
  <c r="Q30" i="7"/>
  <c r="Q594" i="7"/>
  <c r="Q32" i="7"/>
  <c r="R2" i="7"/>
  <c r="R61" i="7" s="1" a="1"/>
  <c r="R61" i="7" s="1"/>
  <c r="Q633" i="7"/>
  <c r="Q627" i="7"/>
  <c r="D147" i="1"/>
  <c r="R606" i="7" l="1"/>
  <c r="R607" i="7" s="1"/>
  <c r="R612" i="7"/>
  <c r="R611" i="7"/>
  <c r="R593" i="7" s="1"/>
  <c r="R615" i="7"/>
  <c r="R616" i="7" s="1"/>
  <c r="R613" i="7"/>
  <c r="R30" i="7"/>
  <c r="R594" i="7"/>
  <c r="R32" i="7"/>
  <c r="S2" i="7"/>
  <c r="S61" i="7" s="1" a="1"/>
  <c r="S61" i="7" s="1"/>
  <c r="R633" i="7"/>
  <c r="R627" i="7"/>
  <c r="E147" i="1"/>
  <c r="S606" i="7" l="1"/>
  <c r="S607" i="7" s="1"/>
  <c r="S613" i="7"/>
  <c r="S612" i="7"/>
  <c r="S611" i="7"/>
  <c r="S593" i="7" s="1"/>
  <c r="S615" i="7"/>
  <c r="S616" i="7" s="1"/>
  <c r="S30" i="7"/>
  <c r="S594" i="7"/>
  <c r="S32" i="7"/>
  <c r="F147" i="1"/>
  <c r="G147" i="1" s="1"/>
  <c r="T2" i="7"/>
  <c r="T61" i="7" s="1" a="1"/>
  <c r="T61" i="7" s="1"/>
  <c r="S627" i="7"/>
  <c r="S633" i="7"/>
  <c r="B85" i="7"/>
  <c r="T606" i="7" l="1"/>
  <c r="T607" i="7" s="1"/>
  <c r="T613" i="7"/>
  <c r="T612" i="7"/>
  <c r="T611" i="7"/>
  <c r="T593" i="7" s="1"/>
  <c r="T615" i="7"/>
  <c r="T616" i="7" s="1"/>
  <c r="T30" i="7"/>
  <c r="T594" i="7"/>
  <c r="T32" i="7"/>
  <c r="U2" i="7"/>
  <c r="U61" i="7" s="1" a="1"/>
  <c r="U61" i="7" s="1"/>
  <c r="T627" i="7"/>
  <c r="T633" i="7"/>
  <c r="H147" i="1"/>
  <c r="B84" i="7"/>
  <c r="U606" i="7" l="1"/>
  <c r="U607" i="7" s="1"/>
  <c r="U612" i="7"/>
  <c r="U611" i="7"/>
  <c r="U593" i="7" s="1"/>
  <c r="U615" i="7"/>
  <c r="U616" i="7" s="1"/>
  <c r="U613" i="7"/>
  <c r="U30" i="7"/>
  <c r="U594" i="7"/>
  <c r="U32" i="7"/>
  <c r="V2" i="7"/>
  <c r="U633" i="7"/>
  <c r="U627" i="7"/>
  <c r="I147" i="1"/>
  <c r="V61" i="7" l="1" a="1"/>
  <c r="V61" i="7" s="1"/>
  <c r="V606" i="7"/>
  <c r="V607" i="7" s="1"/>
  <c r="V612" i="7"/>
  <c r="V611" i="7"/>
  <c r="V593" i="7" s="1"/>
  <c r="V615" i="7"/>
  <c r="V616" i="7" s="1"/>
  <c r="V613" i="7"/>
  <c r="V30" i="7"/>
  <c r="V594" i="7"/>
  <c r="V32" i="7"/>
  <c r="W2" i="7"/>
  <c r="W61" i="7" s="1" a="1"/>
  <c r="W61" i="7" s="1"/>
  <c r="V633" i="7"/>
  <c r="V627" i="7"/>
  <c r="J147" i="1"/>
  <c r="M388" i="7"/>
  <c r="B415" i="7"/>
  <c r="B414" i="7"/>
  <c r="B412" i="7"/>
  <c r="B276" i="7"/>
  <c r="B409" i="7"/>
  <c r="B408" i="7"/>
  <c r="B407" i="7"/>
  <c r="B406" i="7"/>
  <c r="B273" i="7"/>
  <c r="B272" i="7"/>
  <c r="B271" i="7"/>
  <c r="B279" i="7"/>
  <c r="B278" i="7"/>
  <c r="W606" i="7" l="1"/>
  <c r="W607" i="7" s="1"/>
  <c r="W613" i="7"/>
  <c r="W612" i="7"/>
  <c r="W615" i="7"/>
  <c r="W616" i="7" s="1"/>
  <c r="W611" i="7"/>
  <c r="W593" i="7" s="1"/>
  <c r="W30" i="7"/>
  <c r="W594" i="7"/>
  <c r="W32" i="7"/>
  <c r="X2" i="7"/>
  <c r="X61" i="7" s="1" a="1"/>
  <c r="X61" i="7" s="1"/>
  <c r="W627" i="7"/>
  <c r="W633" i="7"/>
  <c r="K147" i="1"/>
  <c r="X606" i="7" l="1"/>
  <c r="X607" i="7" s="1"/>
  <c r="X611" i="7"/>
  <c r="X593" i="7" s="1"/>
  <c r="X613" i="7"/>
  <c r="X612" i="7"/>
  <c r="X615" i="7"/>
  <c r="X616" i="7" s="1"/>
  <c r="X30" i="7"/>
  <c r="X594" i="7"/>
  <c r="X32" i="7"/>
  <c r="Y2" i="7"/>
  <c r="X633" i="7"/>
  <c r="X627" i="7"/>
  <c r="L147" i="1"/>
  <c r="B641" i="7"/>
  <c r="B95" i="7"/>
  <c r="Y61" i="7" l="1" a="1"/>
  <c r="Y61" i="7" s="1"/>
  <c r="Y606" i="7"/>
  <c r="Y607" i="7" s="1"/>
  <c r="Y612" i="7"/>
  <c r="Y611" i="7"/>
  <c r="Y593" i="7" s="1"/>
  <c r="Y615" i="7"/>
  <c r="Y616" i="7" s="1"/>
  <c r="Y613" i="7"/>
  <c r="Y30" i="7"/>
  <c r="Y594" i="7"/>
  <c r="Y32" i="7"/>
  <c r="Z2" i="7"/>
  <c r="Z61" i="7" s="1" a="1"/>
  <c r="Z61" i="7" s="1"/>
  <c r="Y633" i="7"/>
  <c r="Y627" i="7"/>
  <c r="M147" i="1"/>
  <c r="B86" i="7"/>
  <c r="B83" i="7"/>
  <c r="Z606" i="7" l="1"/>
  <c r="Z607" i="7" s="1"/>
  <c r="Z612" i="7"/>
  <c r="Z611" i="7"/>
  <c r="Z593" i="7" s="1"/>
  <c r="Z615" i="7"/>
  <c r="Z616" i="7" s="1"/>
  <c r="Z613" i="7"/>
  <c r="Z30" i="7"/>
  <c r="Z594" i="7"/>
  <c r="Z32" i="7"/>
  <c r="AA2" i="7"/>
  <c r="Z633" i="7"/>
  <c r="Z627" i="7"/>
  <c r="N147" i="1"/>
  <c r="G84" i="1"/>
  <c r="G83" i="1"/>
  <c r="G82" i="1"/>
  <c r="G81" i="1"/>
  <c r="G80" i="1"/>
  <c r="AA61" i="7" l="1" a="1"/>
  <c r="AA61" i="7" s="1"/>
  <c r="AA606" i="7"/>
  <c r="AA607" i="7" s="1"/>
  <c r="AA613" i="7"/>
  <c r="AA611" i="7"/>
  <c r="AA593" i="7" s="1"/>
  <c r="AA612" i="7"/>
  <c r="AA615" i="7"/>
  <c r="AA616" i="7" s="1"/>
  <c r="AA30" i="7"/>
  <c r="AA594" i="7"/>
  <c r="AA32" i="7"/>
  <c r="AB2" i="7"/>
  <c r="AB61" i="7" s="1" a="1"/>
  <c r="AB61" i="7" s="1"/>
  <c r="AA627" i="7"/>
  <c r="AA633" i="7"/>
  <c r="O147" i="1"/>
  <c r="B392" i="7"/>
  <c r="B391" i="7"/>
  <c r="B256" i="7"/>
  <c r="B255" i="7"/>
  <c r="B389" i="7"/>
  <c r="B254" i="7"/>
  <c r="B388" i="7"/>
  <c r="B253" i="7"/>
  <c r="B252" i="7"/>
  <c r="B390" i="7"/>
  <c r="B393" i="7"/>
  <c r="C144" i="1"/>
  <c r="H80" i="1"/>
  <c r="I80" i="1" s="1"/>
  <c r="H82" i="1"/>
  <c r="I82" i="1" s="1"/>
  <c r="H83" i="1"/>
  <c r="I83" i="1" s="1"/>
  <c r="H84" i="1"/>
  <c r="I84" i="1" s="1"/>
  <c r="H81" i="1"/>
  <c r="I81" i="1" s="1"/>
  <c r="G85" i="1"/>
  <c r="AB606" i="7" l="1"/>
  <c r="AB607" i="7" s="1"/>
  <c r="AB615" i="7"/>
  <c r="AB616" i="7" s="1"/>
  <c r="AB613" i="7"/>
  <c r="AB612" i="7"/>
  <c r="AB611" i="7"/>
  <c r="AB593" i="7" s="1"/>
  <c r="AB30" i="7"/>
  <c r="AB594" i="7"/>
  <c r="AB32" i="7"/>
  <c r="AC2" i="7"/>
  <c r="AC61" i="7" s="1" a="1"/>
  <c r="AC61" i="7" s="1"/>
  <c r="AB627" i="7"/>
  <c r="AB633" i="7"/>
  <c r="B259" i="7"/>
  <c r="B395" i="7"/>
  <c r="P147" i="1"/>
  <c r="H85" i="1"/>
  <c r="I85" i="1"/>
  <c r="B87" i="7" s="1"/>
  <c r="C41" i="1"/>
  <c r="B161" i="7" l="1"/>
  <c r="B162" i="7" s="1"/>
  <c r="B160" i="7"/>
  <c r="AC606" i="7"/>
  <c r="AC607" i="7" s="1"/>
  <c r="AC612" i="7"/>
  <c r="AC611" i="7"/>
  <c r="AC593" i="7" s="1"/>
  <c r="AC615" i="7"/>
  <c r="AC616" i="7" s="1"/>
  <c r="AC613" i="7"/>
  <c r="AC30" i="7"/>
  <c r="AC594" i="7"/>
  <c r="AC32" i="7"/>
  <c r="AD2" i="7"/>
  <c r="AD61" i="7" s="1" a="1"/>
  <c r="AD61" i="7" s="1"/>
  <c r="AC633" i="7"/>
  <c r="AC627" i="7"/>
  <c r="Q147" i="1"/>
  <c r="B293" i="7"/>
  <c r="G42" i="4"/>
  <c r="G3" i="4"/>
  <c r="AD606" i="7" l="1"/>
  <c r="AD607" i="7" s="1"/>
  <c r="AD612" i="7"/>
  <c r="AD611" i="7"/>
  <c r="AD593" i="7" s="1"/>
  <c r="AD615" i="7"/>
  <c r="AD616" i="7" s="1"/>
  <c r="AD613" i="7"/>
  <c r="AD30" i="7"/>
  <c r="AD594" i="7"/>
  <c r="AD32" i="7"/>
  <c r="AE2" i="7"/>
  <c r="AE61" i="7" s="1" a="1"/>
  <c r="AE61" i="7" s="1"/>
  <c r="AD633" i="7"/>
  <c r="AD627" i="7"/>
  <c r="R147" i="1"/>
  <c r="C565" i="7"/>
  <c r="C566" i="7"/>
  <c r="C567" i="7"/>
  <c r="C568" i="7"/>
  <c r="C558" i="7"/>
  <c r="B270" i="7" s="1"/>
  <c r="C559" i="7"/>
  <c r="C180" i="7" s="1"/>
  <c r="C560" i="7"/>
  <c r="C181" i="7" s="1"/>
  <c r="C561" i="7"/>
  <c r="C182" i="7" s="1"/>
  <c r="AE606" i="7" l="1"/>
  <c r="AE607" i="7" s="1"/>
  <c r="AE613" i="7"/>
  <c r="AE612" i="7"/>
  <c r="AE611" i="7"/>
  <c r="AE593" i="7" s="1"/>
  <c r="AE615" i="7"/>
  <c r="AE616" i="7" s="1"/>
  <c r="AE30" i="7"/>
  <c r="AE32" i="7"/>
  <c r="AE594" i="7"/>
  <c r="C228" i="7"/>
  <c r="C188" i="7"/>
  <c r="C227" i="7"/>
  <c r="C187" i="7"/>
  <c r="C226" i="7"/>
  <c r="C186" i="7"/>
  <c r="C185" i="7"/>
  <c r="C225" i="7"/>
  <c r="AF2" i="7"/>
  <c r="AF61" i="7" s="1" a="1"/>
  <c r="AF61" i="7" s="1"/>
  <c r="AE627" i="7"/>
  <c r="AE633" i="7"/>
  <c r="S147" i="1"/>
  <c r="B277" i="7"/>
  <c r="B280" i="7" s="1"/>
  <c r="E259" i="7" s="1"/>
  <c r="E258" i="7" s="1"/>
  <c r="B413" i="7"/>
  <c r="C562" i="7"/>
  <c r="C569" i="7"/>
  <c r="B89" i="7" s="1"/>
  <c r="C219" i="7"/>
  <c r="C221" i="7"/>
  <c r="C179" i="7"/>
  <c r="C220" i="7"/>
  <c r="C222" i="7"/>
  <c r="AF606" i="7" l="1"/>
  <c r="AF607" i="7" s="1"/>
  <c r="AF613" i="7"/>
  <c r="AF612" i="7"/>
  <c r="AF611" i="7"/>
  <c r="AF593" i="7" s="1"/>
  <c r="AF615" i="7"/>
  <c r="AF616" i="7" s="1"/>
  <c r="AF30" i="7"/>
  <c r="AF594" i="7"/>
  <c r="AF32" i="7"/>
  <c r="AG2" i="7"/>
  <c r="AG61" i="7" s="1" a="1"/>
  <c r="AG61" i="7" s="1"/>
  <c r="AF633" i="7"/>
  <c r="AF627" i="7"/>
  <c r="T147" i="1"/>
  <c r="C229" i="7"/>
  <c r="C54" i="1"/>
  <c r="C49" i="1"/>
  <c r="C32" i="7" s="1"/>
  <c r="AG606" i="7" l="1"/>
  <c r="AG607" i="7" s="1"/>
  <c r="AG612" i="7"/>
  <c r="AG611" i="7"/>
  <c r="AG593" i="7" s="1"/>
  <c r="AG615" i="7"/>
  <c r="AG616" i="7" s="1"/>
  <c r="AG613" i="7"/>
  <c r="AG30" i="7"/>
  <c r="AG594" i="7"/>
  <c r="AG32" i="7"/>
  <c r="AH2" i="7"/>
  <c r="AH61" i="7" s="1" a="1"/>
  <c r="AH61" i="7" s="1"/>
  <c r="AG633" i="7"/>
  <c r="AG627" i="7"/>
  <c r="U147" i="1"/>
  <c r="B403" i="7"/>
  <c r="B402" i="7"/>
  <c r="B401" i="7"/>
  <c r="B400" i="7"/>
  <c r="B267" i="7"/>
  <c r="B266" i="7"/>
  <c r="B265" i="7"/>
  <c r="B264" i="7"/>
  <c r="AP26" i="7"/>
  <c r="AO26" i="7"/>
  <c r="AN26" i="7"/>
  <c r="AM26" i="7"/>
  <c r="AL26" i="7"/>
  <c r="AK26" i="7"/>
  <c r="AJ26" i="7"/>
  <c r="AI26" i="7"/>
  <c r="AH26" i="7"/>
  <c r="AG26" i="7"/>
  <c r="AF26" i="7"/>
  <c r="AE26" i="7"/>
  <c r="AD26" i="7"/>
  <c r="AC26" i="7"/>
  <c r="AB26" i="7"/>
  <c r="AA26" i="7"/>
  <c r="Z26" i="7"/>
  <c r="Y26" i="7"/>
  <c r="X26" i="7"/>
  <c r="W26" i="7"/>
  <c r="V26" i="7"/>
  <c r="U26" i="7"/>
  <c r="T26" i="7"/>
  <c r="S26" i="7"/>
  <c r="R26" i="7"/>
  <c r="Q26" i="7"/>
  <c r="P26" i="7"/>
  <c r="O26" i="7"/>
  <c r="N26" i="7"/>
  <c r="M26" i="7"/>
  <c r="L26" i="7"/>
  <c r="K26" i="7"/>
  <c r="J26" i="7"/>
  <c r="I26" i="7"/>
  <c r="H26" i="7"/>
  <c r="G26" i="7"/>
  <c r="F26" i="7"/>
  <c r="E26" i="7"/>
  <c r="D26" i="7"/>
  <c r="C26"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H606" i="7" l="1"/>
  <c r="AH607" i="7" s="1"/>
  <c r="AH612" i="7"/>
  <c r="AH611" i="7"/>
  <c r="AH593" i="7" s="1"/>
  <c r="AH615" i="7"/>
  <c r="AH616" i="7" s="1"/>
  <c r="AH613" i="7"/>
  <c r="AH30" i="7"/>
  <c r="AH594" i="7"/>
  <c r="AH32" i="7"/>
  <c r="B268" i="7"/>
  <c r="AI2" i="7"/>
  <c r="AI61" i="7" s="1" a="1"/>
  <c r="AI61" i="7" s="1"/>
  <c r="AH633" i="7"/>
  <c r="AH627" i="7"/>
  <c r="V147" i="1"/>
  <c r="AI606" i="7" l="1"/>
  <c r="AI607" i="7" s="1"/>
  <c r="AI613" i="7"/>
  <c r="AI612" i="7"/>
  <c r="AI615" i="7"/>
  <c r="AI616" i="7" s="1"/>
  <c r="AI611" i="7"/>
  <c r="AI593" i="7" s="1"/>
  <c r="AI30" i="7"/>
  <c r="AI594" i="7"/>
  <c r="AI32" i="7"/>
  <c r="AJ2" i="7"/>
  <c r="AJ61" i="7" s="1" a="1"/>
  <c r="AJ61" i="7" s="1"/>
  <c r="AI627" i="7"/>
  <c r="AI633" i="7"/>
  <c r="C62" i="7"/>
  <c r="C435" i="7"/>
  <c r="C299" i="7"/>
  <c r="W147" i="1"/>
  <c r="C600" i="7"/>
  <c r="C634" i="7"/>
  <c r="C595" i="7"/>
  <c r="C545" i="7"/>
  <c r="C539" i="7"/>
  <c r="C585" i="7"/>
  <c r="C581" i="7"/>
  <c r="C577" i="7"/>
  <c r="C573" i="7"/>
  <c r="C39" i="7"/>
  <c r="C43" i="7"/>
  <c r="C36" i="7"/>
  <c r="C602" i="7"/>
  <c r="D602" i="7" s="1"/>
  <c r="C709" i="7"/>
  <c r="C677" i="7"/>
  <c r="C645" i="7"/>
  <c r="C29" i="7"/>
  <c r="C63" i="7"/>
  <c r="AJ606" i="7" l="1"/>
  <c r="AJ607" i="7" s="1"/>
  <c r="AJ612" i="7"/>
  <c r="AJ611" i="7"/>
  <c r="AJ593" i="7" s="1"/>
  <c r="AJ615" i="7"/>
  <c r="AJ616" i="7" s="1"/>
  <c r="AJ613" i="7"/>
  <c r="AJ30" i="7"/>
  <c r="AJ594" i="7"/>
  <c r="AJ32" i="7"/>
  <c r="AK2" i="7"/>
  <c r="AK61" i="7" s="1" a="1"/>
  <c r="AK61" i="7" s="1"/>
  <c r="AJ633" i="7"/>
  <c r="AJ627" i="7"/>
  <c r="D62" i="7"/>
  <c r="D435" i="7"/>
  <c r="D299" i="7"/>
  <c r="C94" i="7"/>
  <c r="X147" i="1"/>
  <c r="D600" i="7"/>
  <c r="D634" i="7"/>
  <c r="D595" i="7"/>
  <c r="D585" i="7"/>
  <c r="D581" i="7"/>
  <c r="D577" i="7"/>
  <c r="D573" i="7"/>
  <c r="D545" i="7"/>
  <c r="D539" i="7"/>
  <c r="D39" i="7"/>
  <c r="D43" i="7"/>
  <c r="D36" i="7"/>
  <c r="E602" i="7"/>
  <c r="D709" i="7"/>
  <c r="D677" i="7"/>
  <c r="D645" i="7"/>
  <c r="D29" i="7"/>
  <c r="D63" i="7"/>
  <c r="AK606" i="7" l="1"/>
  <c r="AK607" i="7" s="1"/>
  <c r="AK612" i="7"/>
  <c r="AK611" i="7"/>
  <c r="AK593" i="7" s="1"/>
  <c r="AK615" i="7"/>
  <c r="AK616" i="7" s="1"/>
  <c r="AK613" i="7"/>
  <c r="AK30" i="7"/>
  <c r="AK594" i="7"/>
  <c r="AK32" i="7"/>
  <c r="AL2" i="7"/>
  <c r="AL61" i="7" s="1" a="1"/>
  <c r="AL61" i="7" s="1"/>
  <c r="AK633" i="7"/>
  <c r="AK627" i="7"/>
  <c r="E62" i="7"/>
  <c r="E435" i="7"/>
  <c r="E299" i="7"/>
  <c r="D94" i="7"/>
  <c r="Y147" i="1"/>
  <c r="E600" i="7"/>
  <c r="E634" i="7"/>
  <c r="E595" i="7"/>
  <c r="E545" i="7"/>
  <c r="E539" i="7"/>
  <c r="E585" i="7"/>
  <c r="E581" i="7"/>
  <c r="E577" i="7"/>
  <c r="E573" i="7"/>
  <c r="E39" i="7"/>
  <c r="E43" i="7"/>
  <c r="E36" i="7"/>
  <c r="F602" i="7"/>
  <c r="E709" i="7"/>
  <c r="E677" i="7"/>
  <c r="E645" i="7"/>
  <c r="E63" i="7"/>
  <c r="E29" i="7"/>
  <c r="D93" i="1"/>
  <c r="D95" i="1"/>
  <c r="D94" i="1"/>
  <c r="AL606" i="7" l="1"/>
  <c r="AL607" i="7" s="1"/>
  <c r="AL612" i="7"/>
  <c r="AL611" i="7"/>
  <c r="AL593" i="7" s="1"/>
  <c r="AL615" i="7"/>
  <c r="AL616" i="7" s="1"/>
  <c r="AL613" i="7"/>
  <c r="AL30" i="7"/>
  <c r="AL594" i="7"/>
  <c r="AL32" i="7"/>
  <c r="AM2" i="7"/>
  <c r="AM61" i="7" s="1" a="1"/>
  <c r="AM61" i="7" s="1"/>
  <c r="AL633" i="7"/>
  <c r="AL627" i="7"/>
  <c r="F62" i="7"/>
  <c r="F435" i="7"/>
  <c r="F299" i="7"/>
  <c r="Z147" i="1"/>
  <c r="E94" i="7"/>
  <c r="F600" i="7"/>
  <c r="F634" i="7"/>
  <c r="F595" i="7"/>
  <c r="F539" i="7"/>
  <c r="F585" i="7"/>
  <c r="F581" i="7"/>
  <c r="F577" i="7"/>
  <c r="F573" i="7"/>
  <c r="F545" i="7"/>
  <c r="F39" i="7"/>
  <c r="F43" i="7"/>
  <c r="F36" i="7"/>
  <c r="G602" i="7"/>
  <c r="F677" i="7"/>
  <c r="F709" i="7"/>
  <c r="F645" i="7"/>
  <c r="F63" i="7"/>
  <c r="F29" i="7"/>
  <c r="AP629" i="7"/>
  <c r="AM606" i="7" l="1"/>
  <c r="AM607" i="7" s="1"/>
  <c r="AM613" i="7"/>
  <c r="AM611" i="7"/>
  <c r="AM593" i="7" s="1"/>
  <c r="AM612" i="7"/>
  <c r="AM615" i="7"/>
  <c r="AM616" i="7" s="1"/>
  <c r="AM30" i="7"/>
  <c r="AM594" i="7"/>
  <c r="AM32" i="7"/>
  <c r="AN2" i="7"/>
  <c r="AN61" i="7" s="1" a="1"/>
  <c r="AN61" i="7" s="1"/>
  <c r="AM627" i="7"/>
  <c r="AM633" i="7"/>
  <c r="G62" i="7"/>
  <c r="G435" i="7"/>
  <c r="G299" i="7"/>
  <c r="F94" i="7"/>
  <c r="AA147" i="1"/>
  <c r="G600" i="7"/>
  <c r="G634" i="7"/>
  <c r="G595" i="7"/>
  <c r="G545" i="7"/>
  <c r="G539" i="7"/>
  <c r="G577" i="7"/>
  <c r="G585" i="7"/>
  <c r="G581" i="7"/>
  <c r="G573" i="7"/>
  <c r="G39" i="7"/>
  <c r="G43" i="7"/>
  <c r="G36" i="7"/>
  <c r="H602" i="7"/>
  <c r="G709" i="7"/>
  <c r="G677" i="7"/>
  <c r="G645" i="7"/>
  <c r="G29" i="7"/>
  <c r="G63" i="7"/>
  <c r="AP208" i="7"/>
  <c r="AO208" i="7"/>
  <c r="AN208" i="7"/>
  <c r="AM208" i="7"/>
  <c r="AL208" i="7"/>
  <c r="AK208" i="7"/>
  <c r="AJ208" i="7"/>
  <c r="AI208" i="7"/>
  <c r="AH208" i="7"/>
  <c r="AG208" i="7"/>
  <c r="AF208" i="7"/>
  <c r="AE208" i="7"/>
  <c r="AD208" i="7"/>
  <c r="AC208" i="7"/>
  <c r="AB208" i="7"/>
  <c r="AA208" i="7"/>
  <c r="Z208" i="7"/>
  <c r="Y208" i="7"/>
  <c r="X208" i="7"/>
  <c r="W208" i="7"/>
  <c r="V208" i="7"/>
  <c r="U208" i="7"/>
  <c r="T208" i="7"/>
  <c r="S208" i="7"/>
  <c r="R208" i="7"/>
  <c r="Q208" i="7"/>
  <c r="P208" i="7"/>
  <c r="O208" i="7"/>
  <c r="N208" i="7"/>
  <c r="M208" i="7"/>
  <c r="L208" i="7"/>
  <c r="K208" i="7"/>
  <c r="J208" i="7"/>
  <c r="I208" i="7"/>
  <c r="H208" i="7"/>
  <c r="G208" i="7"/>
  <c r="F208" i="7"/>
  <c r="E208" i="7"/>
  <c r="D208" i="7"/>
  <c r="AN606" i="7" l="1"/>
  <c r="AN607" i="7" s="1"/>
  <c r="AN615" i="7"/>
  <c r="AN616" i="7" s="1"/>
  <c r="AN613" i="7"/>
  <c r="AN612" i="7"/>
  <c r="AN611" i="7"/>
  <c r="AN593" i="7" s="1"/>
  <c r="AN30" i="7"/>
  <c r="AN594" i="7"/>
  <c r="AN32" i="7"/>
  <c r="AO2" i="7"/>
  <c r="AO61" i="7" s="1" a="1"/>
  <c r="AO61" i="7" s="1"/>
  <c r="AN627" i="7"/>
  <c r="AN633" i="7"/>
  <c r="H62" i="7"/>
  <c r="H435" i="7"/>
  <c r="H299" i="7"/>
  <c r="G94" i="7"/>
  <c r="AB147" i="1"/>
  <c r="H600" i="7"/>
  <c r="H634" i="7"/>
  <c r="H595" i="7"/>
  <c r="H577" i="7"/>
  <c r="H545" i="7"/>
  <c r="H539" i="7"/>
  <c r="H585" i="7"/>
  <c r="H581" i="7"/>
  <c r="H573" i="7"/>
  <c r="H39" i="7"/>
  <c r="H43" i="7"/>
  <c r="H36" i="7"/>
  <c r="I602" i="7"/>
  <c r="H709" i="7"/>
  <c r="H645" i="7"/>
  <c r="H677" i="7"/>
  <c r="H29" i="7"/>
  <c r="H63" i="7"/>
  <c r="A722" i="7"/>
  <c r="A723" i="7" s="1"/>
  <c r="A724" i="7" s="1"/>
  <c r="A725" i="7" s="1"/>
  <c r="A726" i="7" s="1"/>
  <c r="A727" i="7" s="1"/>
  <c r="A728" i="7" s="1"/>
  <c r="A729" i="7" s="1"/>
  <c r="A730" i="7" s="1"/>
  <c r="A710" i="7"/>
  <c r="H710" i="7" s="1"/>
  <c r="B705" i="7"/>
  <c r="C702" i="7" s="1"/>
  <c r="A690" i="7"/>
  <c r="A691" i="7" s="1"/>
  <c r="A692" i="7" s="1"/>
  <c r="A693" i="7" s="1"/>
  <c r="A694" i="7" s="1"/>
  <c r="A695" i="7" s="1"/>
  <c r="A696" i="7" s="1"/>
  <c r="A697" i="7" s="1"/>
  <c r="A698" i="7" s="1"/>
  <c r="A678" i="7"/>
  <c r="H678" i="7" s="1"/>
  <c r="B673" i="7"/>
  <c r="C670" i="7" s="1"/>
  <c r="A658" i="7"/>
  <c r="A659" i="7" s="1"/>
  <c r="A660" i="7" s="1"/>
  <c r="A661" i="7" s="1"/>
  <c r="A662" i="7" s="1"/>
  <c r="A663" i="7" s="1"/>
  <c r="A664" i="7" s="1"/>
  <c r="A665" i="7" s="1"/>
  <c r="A666" i="7" s="1"/>
  <c r="A646" i="7"/>
  <c r="H646" i="7" s="1"/>
  <c r="C638" i="7"/>
  <c r="A584" i="7"/>
  <c r="A580" i="7"/>
  <c r="A576" i="7"/>
  <c r="A572" i="7"/>
  <c r="A568" i="7"/>
  <c r="A279" i="7" s="1"/>
  <c r="A567" i="7"/>
  <c r="A278" i="7" s="1"/>
  <c r="A566" i="7"/>
  <c r="A277" i="7" s="1"/>
  <c r="A565" i="7"/>
  <c r="A276" i="7" s="1"/>
  <c r="A561" i="7"/>
  <c r="A273" i="7" s="1"/>
  <c r="A560" i="7"/>
  <c r="A272" i="7" s="1"/>
  <c r="A559" i="7"/>
  <c r="A271" i="7" s="1"/>
  <c r="A558" i="7"/>
  <c r="A270" i="7" s="1"/>
  <c r="A557" i="7"/>
  <c r="A269" i="7" s="1"/>
  <c r="C555" i="7"/>
  <c r="A555" i="7"/>
  <c r="A267" i="7" s="1"/>
  <c r="C554" i="7"/>
  <c r="A554" i="7"/>
  <c r="A266" i="7" s="1"/>
  <c r="C553" i="7"/>
  <c r="A553" i="7"/>
  <c r="A265" i="7" s="1"/>
  <c r="C552" i="7"/>
  <c r="A552" i="7"/>
  <c r="A264" i="7" s="1"/>
  <c r="A551" i="7"/>
  <c r="A263" i="7" s="1"/>
  <c r="A511" i="7"/>
  <c r="A512" i="7" s="1"/>
  <c r="A513" i="7" s="1"/>
  <c r="A514" i="7" s="1"/>
  <c r="A515" i="7" s="1"/>
  <c r="A516" i="7" s="1"/>
  <c r="A517" i="7" s="1"/>
  <c r="A518" i="7" s="1"/>
  <c r="A519" i="7" s="1"/>
  <c r="A499" i="7"/>
  <c r="A500" i="7" s="1"/>
  <c r="A501" i="7" s="1"/>
  <c r="A502" i="7" s="1"/>
  <c r="A503" i="7" s="1"/>
  <c r="A504" i="7" s="1"/>
  <c r="A505" i="7" s="1"/>
  <c r="A506" i="7" s="1"/>
  <c r="A507" i="7" s="1"/>
  <c r="A485" i="7"/>
  <c r="A486" i="7" s="1"/>
  <c r="A487" i="7" s="1"/>
  <c r="A488" i="7" s="1"/>
  <c r="A489" i="7" s="1"/>
  <c r="A490" i="7" s="1"/>
  <c r="A491" i="7" s="1"/>
  <c r="A492" i="7" s="1"/>
  <c r="A493" i="7" s="1"/>
  <c r="A473" i="7"/>
  <c r="A474" i="7" s="1"/>
  <c r="A475" i="7" s="1"/>
  <c r="A476" i="7" s="1"/>
  <c r="A477" i="7" s="1"/>
  <c r="A478" i="7" s="1"/>
  <c r="A479" i="7" s="1"/>
  <c r="A480" i="7" s="1"/>
  <c r="A481" i="7" s="1"/>
  <c r="A459" i="7"/>
  <c r="A460" i="7" s="1"/>
  <c r="A461" i="7" s="1"/>
  <c r="A462" i="7" s="1"/>
  <c r="A463" i="7" s="1"/>
  <c r="A464" i="7" s="1"/>
  <c r="A465" i="7" s="1"/>
  <c r="A466" i="7" s="1"/>
  <c r="A467" i="7" s="1"/>
  <c r="A447" i="7"/>
  <c r="A448" i="7" s="1"/>
  <c r="A449" i="7" s="1"/>
  <c r="A450" i="7" s="1"/>
  <c r="A451" i="7" s="1"/>
  <c r="A452" i="7" s="1"/>
  <c r="A453" i="7" s="1"/>
  <c r="A454" i="7" s="1"/>
  <c r="A455" i="7" s="1"/>
  <c r="B441" i="7"/>
  <c r="B440" i="7"/>
  <c r="A417" i="7"/>
  <c r="A374" i="7"/>
  <c r="A375" i="7" s="1"/>
  <c r="A376" i="7" s="1"/>
  <c r="A377" i="7" s="1"/>
  <c r="A378" i="7" s="1"/>
  <c r="A379" i="7" s="1"/>
  <c r="A380" i="7" s="1"/>
  <c r="A381" i="7" s="1"/>
  <c r="A382" i="7" s="1"/>
  <c r="A362" i="7"/>
  <c r="A363" i="7" s="1"/>
  <c r="A364" i="7" s="1"/>
  <c r="A365" i="7" s="1"/>
  <c r="A366" i="7" s="1"/>
  <c r="A367" i="7" s="1"/>
  <c r="A368" i="7" s="1"/>
  <c r="A369" i="7" s="1"/>
  <c r="A370" i="7" s="1"/>
  <c r="A348" i="7"/>
  <c r="A349" i="7" s="1"/>
  <c r="A350" i="7" s="1"/>
  <c r="A351" i="7" s="1"/>
  <c r="A352" i="7" s="1"/>
  <c r="A353" i="7" s="1"/>
  <c r="A354" i="7" s="1"/>
  <c r="A355" i="7" s="1"/>
  <c r="A356" i="7" s="1"/>
  <c r="A336" i="7"/>
  <c r="A337" i="7" s="1"/>
  <c r="A338" i="7" s="1"/>
  <c r="A339" i="7" s="1"/>
  <c r="A340" i="7" s="1"/>
  <c r="A341" i="7" s="1"/>
  <c r="A342" i="7" s="1"/>
  <c r="A343" i="7" s="1"/>
  <c r="A344" i="7" s="1"/>
  <c r="A322" i="7"/>
  <c r="A323" i="7" s="1"/>
  <c r="A324" i="7" s="1"/>
  <c r="A325" i="7" s="1"/>
  <c r="A326" i="7" s="1"/>
  <c r="A327" i="7" s="1"/>
  <c r="A328" i="7" s="1"/>
  <c r="A329" i="7" s="1"/>
  <c r="A330" i="7" s="1"/>
  <c r="A311" i="7"/>
  <c r="A312" i="7" s="1"/>
  <c r="A313" i="7" s="1"/>
  <c r="A314" i="7" s="1"/>
  <c r="A315" i="7" s="1"/>
  <c r="A316" i="7" s="1"/>
  <c r="A317" i="7" s="1"/>
  <c r="A318" i="7" s="1"/>
  <c r="A319" i="7" s="1"/>
  <c r="B305" i="7"/>
  <c r="B304" i="7"/>
  <c r="A280" i="7"/>
  <c r="A275" i="7"/>
  <c r="A274" i="7"/>
  <c r="A268" i="7"/>
  <c r="A262" i="7"/>
  <c r="A257" i="7"/>
  <c r="A393" i="7" s="1"/>
  <c r="A256" i="7"/>
  <c r="A392" i="7" s="1"/>
  <c r="A255" i="7"/>
  <c r="A391" i="7" s="1"/>
  <c r="A254" i="7"/>
  <c r="A390" i="7" s="1"/>
  <c r="A253" i="7"/>
  <c r="A389" i="7" s="1"/>
  <c r="A252" i="7"/>
  <c r="A388" i="7" s="1"/>
  <c r="A230" i="7"/>
  <c r="A224" i="7"/>
  <c r="A218" i="7"/>
  <c r="A212" i="7"/>
  <c r="A211" i="7"/>
  <c r="A190" i="7"/>
  <c r="A184" i="7"/>
  <c r="A178" i="7"/>
  <c r="A172" i="7"/>
  <c r="A171" i="7"/>
  <c r="B131" i="7"/>
  <c r="B130" i="7"/>
  <c r="B127" i="7"/>
  <c r="B126" i="7"/>
  <c r="AP116" i="7"/>
  <c r="AO116" i="7"/>
  <c r="AN116" i="7"/>
  <c r="AM116" i="7"/>
  <c r="AL116" i="7"/>
  <c r="AK116" i="7"/>
  <c r="AJ116" i="7"/>
  <c r="AI116" i="7"/>
  <c r="AH116" i="7"/>
  <c r="AG116" i="7"/>
  <c r="AF116" i="7"/>
  <c r="AE116" i="7"/>
  <c r="AD116" i="7"/>
  <c r="AC116" i="7"/>
  <c r="AB116" i="7"/>
  <c r="AA116" i="7"/>
  <c r="Z116" i="7"/>
  <c r="Y116" i="7"/>
  <c r="X116" i="7"/>
  <c r="W116" i="7"/>
  <c r="V116" i="7"/>
  <c r="U116" i="7"/>
  <c r="T116" i="7"/>
  <c r="S116" i="7"/>
  <c r="R116" i="7"/>
  <c r="Q116" i="7"/>
  <c r="P116" i="7"/>
  <c r="O116" i="7"/>
  <c r="N116" i="7"/>
  <c r="M116" i="7"/>
  <c r="L116" i="7"/>
  <c r="K116" i="7"/>
  <c r="J116" i="7"/>
  <c r="I116" i="7"/>
  <c r="H116" i="7"/>
  <c r="G116" i="7"/>
  <c r="F116" i="7"/>
  <c r="E116" i="7"/>
  <c r="D116" i="7"/>
  <c r="C116" i="7"/>
  <c r="B102" i="7"/>
  <c r="B101" i="7"/>
  <c r="B100" i="7"/>
  <c r="B97" i="7"/>
  <c r="B96" i="7"/>
  <c r="B79" i="7"/>
  <c r="A75" i="7"/>
  <c r="A74" i="7"/>
  <c r="A73" i="7"/>
  <c r="A72" i="7"/>
  <c r="AO606" i="7" l="1"/>
  <c r="AO607" i="7" s="1"/>
  <c r="AO612" i="7"/>
  <c r="AO611" i="7"/>
  <c r="AO593" i="7" s="1"/>
  <c r="AO615" i="7"/>
  <c r="AO616" i="7" s="1"/>
  <c r="AO613" i="7"/>
  <c r="AO30" i="7"/>
  <c r="AO594" i="7"/>
  <c r="AO32" i="7"/>
  <c r="AP2" i="7"/>
  <c r="AP61" i="7" s="1" a="1"/>
  <c r="AP61" i="7" s="1"/>
  <c r="AO633" i="7"/>
  <c r="AO627" i="7"/>
  <c r="I62" i="7"/>
  <c r="I435" i="7"/>
  <c r="I299" i="7"/>
  <c r="AC147" i="1"/>
  <c r="I600" i="7"/>
  <c r="I634" i="7"/>
  <c r="H94" i="7"/>
  <c r="I595" i="7"/>
  <c r="I545" i="7"/>
  <c r="I539" i="7"/>
  <c r="I585" i="7"/>
  <c r="I581" i="7"/>
  <c r="I577" i="7"/>
  <c r="I573" i="7"/>
  <c r="I39" i="7"/>
  <c r="I43" i="7"/>
  <c r="I36" i="7"/>
  <c r="J602" i="7"/>
  <c r="A711" i="7"/>
  <c r="C723" i="7" s="1"/>
  <c r="C710" i="7"/>
  <c r="C362" i="7" s="1"/>
  <c r="D710" i="7"/>
  <c r="E710" i="7"/>
  <c r="F710" i="7"/>
  <c r="G710" i="7"/>
  <c r="A647" i="7"/>
  <c r="C659" i="7" s="1"/>
  <c r="C646" i="7"/>
  <c r="D646" i="7"/>
  <c r="E646" i="7"/>
  <c r="F646" i="7"/>
  <c r="G646" i="7"/>
  <c r="A679" i="7"/>
  <c r="I679" i="7" s="1"/>
  <c r="C678" i="7"/>
  <c r="C336" i="7" s="1"/>
  <c r="D678" i="7"/>
  <c r="E678" i="7"/>
  <c r="F678" i="7"/>
  <c r="G678" i="7"/>
  <c r="I710" i="7"/>
  <c r="I709" i="7"/>
  <c r="I711" i="7"/>
  <c r="I677" i="7"/>
  <c r="I678" i="7"/>
  <c r="I645" i="7"/>
  <c r="I646" i="7"/>
  <c r="I63" i="7"/>
  <c r="I29" i="7"/>
  <c r="C213" i="7"/>
  <c r="C173" i="7"/>
  <c r="C215" i="7"/>
  <c r="C175" i="7"/>
  <c r="C214" i="7"/>
  <c r="C174" i="7"/>
  <c r="C216" i="7"/>
  <c r="C176" i="7"/>
  <c r="C628" i="7"/>
  <c r="C556" i="7"/>
  <c r="B88" i="7" s="1"/>
  <c r="B274" i="7"/>
  <c r="B103" i="7"/>
  <c r="B404" i="7"/>
  <c r="B410" i="7"/>
  <c r="D658" i="7"/>
  <c r="D424" i="7"/>
  <c r="D290" i="7"/>
  <c r="C722" i="7"/>
  <c r="C361" i="7"/>
  <c r="C690" i="7"/>
  <c r="C658" i="7"/>
  <c r="C310" i="7"/>
  <c r="C546" i="7"/>
  <c r="C540" i="7"/>
  <c r="C425" i="7"/>
  <c r="C424" i="7"/>
  <c r="C423" i="7"/>
  <c r="C422" i="7"/>
  <c r="C421" i="7"/>
  <c r="C441" i="7"/>
  <c r="C305" i="7"/>
  <c r="C289" i="7"/>
  <c r="C288" i="7"/>
  <c r="C287" i="7"/>
  <c r="C286" i="7"/>
  <c r="C285" i="7"/>
  <c r="B132" i="7"/>
  <c r="C38" i="7"/>
  <c r="D38" i="7"/>
  <c r="B128" i="7"/>
  <c r="A422" i="7"/>
  <c r="A430" i="7" s="1"/>
  <c r="A424" i="7"/>
  <c r="A432" i="7" s="1"/>
  <c r="A426" i="7"/>
  <c r="A434" i="7" s="1"/>
  <c r="A399" i="7"/>
  <c r="A410" i="7"/>
  <c r="A411" i="7"/>
  <c r="A285" i="7"/>
  <c r="A293" i="7" s="1"/>
  <c r="A286" i="7"/>
  <c r="A294" i="7" s="1"/>
  <c r="A287" i="7"/>
  <c r="A295" i="7" s="1"/>
  <c r="A288" i="7"/>
  <c r="A296" i="7" s="1"/>
  <c r="A289" i="7"/>
  <c r="A297" i="7" s="1"/>
  <c r="A290" i="7"/>
  <c r="A298" i="7" s="1"/>
  <c r="A421" i="7"/>
  <c r="A429" i="7" s="1"/>
  <c r="A423" i="7"/>
  <c r="A431" i="7" s="1"/>
  <c r="A425" i="7"/>
  <c r="A433" i="7" s="1"/>
  <c r="A398" i="7"/>
  <c r="A404" i="7"/>
  <c r="A405" i="7"/>
  <c r="A416" i="7"/>
  <c r="AP606" i="7" l="1"/>
  <c r="AP607" i="7" s="1"/>
  <c r="AP612" i="7"/>
  <c r="AP611" i="7"/>
  <c r="AP593" i="7" s="1"/>
  <c r="AP615" i="7"/>
  <c r="AP616" i="7" s="1"/>
  <c r="AP613" i="7"/>
  <c r="AP30" i="7"/>
  <c r="AP594" i="7"/>
  <c r="AP32" i="7"/>
  <c r="AP633" i="7"/>
  <c r="AP627" i="7"/>
  <c r="D395" i="7"/>
  <c r="D394" i="7" s="1"/>
  <c r="J62" i="7"/>
  <c r="J435" i="7"/>
  <c r="J299" i="7"/>
  <c r="D259" i="7"/>
  <c r="B281" i="7"/>
  <c r="I94" i="7"/>
  <c r="AD147" i="1"/>
  <c r="J600" i="7"/>
  <c r="J634" i="7"/>
  <c r="J595" i="7"/>
  <c r="J545" i="7"/>
  <c r="J573" i="7"/>
  <c r="J539" i="7"/>
  <c r="J585" i="7"/>
  <c r="J581" i="7"/>
  <c r="J577" i="7"/>
  <c r="J39" i="7"/>
  <c r="J43" i="7"/>
  <c r="J36" i="7"/>
  <c r="K602" i="7"/>
  <c r="B90" i="7"/>
  <c r="I647" i="7"/>
  <c r="D691" i="7"/>
  <c r="C691" i="7"/>
  <c r="C306" i="7"/>
  <c r="A648" i="7"/>
  <c r="D660" i="7" s="1"/>
  <c r="C647" i="7"/>
  <c r="C312" i="7" s="1"/>
  <c r="D647" i="7"/>
  <c r="E647" i="7"/>
  <c r="F647" i="7"/>
  <c r="G647" i="7"/>
  <c r="H647" i="7"/>
  <c r="A680" i="7"/>
  <c r="D692" i="7" s="1"/>
  <c r="C679" i="7"/>
  <c r="C337" i="7" s="1"/>
  <c r="D679" i="7"/>
  <c r="E679" i="7"/>
  <c r="F679" i="7"/>
  <c r="G679" i="7"/>
  <c r="H679" i="7"/>
  <c r="A712" i="7"/>
  <c r="J712" i="7" s="1"/>
  <c r="C711" i="7"/>
  <c r="C363" i="7" s="1"/>
  <c r="D711" i="7"/>
  <c r="E711" i="7"/>
  <c r="F711" i="7"/>
  <c r="G711" i="7"/>
  <c r="H711" i="7"/>
  <c r="J709" i="7"/>
  <c r="J680" i="7"/>
  <c r="J679" i="7"/>
  <c r="J678" i="7"/>
  <c r="J677" i="7"/>
  <c r="J711" i="7"/>
  <c r="J710" i="7"/>
  <c r="J646" i="7"/>
  <c r="J647" i="7"/>
  <c r="J645" i="7"/>
  <c r="C177" i="7"/>
  <c r="J63" i="7"/>
  <c r="J29" i="7"/>
  <c r="D540" i="7"/>
  <c r="D286" i="7"/>
  <c r="D287" i="7"/>
  <c r="D421" i="7"/>
  <c r="D425" i="7"/>
  <c r="D546" i="7"/>
  <c r="D659" i="7"/>
  <c r="D335" i="7"/>
  <c r="D362" i="7"/>
  <c r="D305" i="7"/>
  <c r="D288" i="7"/>
  <c r="D422" i="7"/>
  <c r="D426" i="7"/>
  <c r="D310" i="7"/>
  <c r="D722" i="7"/>
  <c r="D40" i="7"/>
  <c r="D285" i="7"/>
  <c r="D289" i="7"/>
  <c r="D423" i="7"/>
  <c r="D441" i="7"/>
  <c r="D311" i="7"/>
  <c r="D690" i="7"/>
  <c r="D723" i="7"/>
  <c r="D628" i="7"/>
  <c r="C217" i="7"/>
  <c r="C442" i="7"/>
  <c r="C335" i="7"/>
  <c r="C40" i="7"/>
  <c r="E722" i="7"/>
  <c r="E723" i="7"/>
  <c r="E691" i="7"/>
  <c r="E690" i="7"/>
  <c r="E658" i="7"/>
  <c r="E546" i="7"/>
  <c r="E426" i="7"/>
  <c r="E425" i="7"/>
  <c r="E424" i="7"/>
  <c r="E422" i="7"/>
  <c r="E421" i="7"/>
  <c r="E441" i="7"/>
  <c r="E290" i="7"/>
  <c r="E289" i="7"/>
  <c r="E288" i="7"/>
  <c r="E286" i="7"/>
  <c r="E285" i="7"/>
  <c r="E38" i="7"/>
  <c r="C499" i="7"/>
  <c r="C311" i="7"/>
  <c r="C446" i="7"/>
  <c r="C473" i="7"/>
  <c r="C498" i="7"/>
  <c r="D361" i="7"/>
  <c r="K62" i="7" l="1"/>
  <c r="K435" i="7"/>
  <c r="K299" i="7"/>
  <c r="J94" i="7"/>
  <c r="D257" i="7"/>
  <c r="D258" i="7"/>
  <c r="AE147" i="1"/>
  <c r="K600" i="7"/>
  <c r="K634" i="7"/>
  <c r="K595" i="7"/>
  <c r="K545" i="7"/>
  <c r="K539" i="7"/>
  <c r="K585" i="7"/>
  <c r="K581" i="7"/>
  <c r="K577" i="7"/>
  <c r="K573" i="7"/>
  <c r="K39" i="7"/>
  <c r="K43" i="7"/>
  <c r="K36" i="7"/>
  <c r="L602" i="7"/>
  <c r="D253" i="7"/>
  <c r="D254" i="7"/>
  <c r="D256" i="7"/>
  <c r="D252" i="7"/>
  <c r="D255" i="7"/>
  <c r="D393" i="7"/>
  <c r="D391" i="7"/>
  <c r="D388" i="7"/>
  <c r="D389" i="7"/>
  <c r="D390" i="7"/>
  <c r="D392" i="7"/>
  <c r="D472" i="7"/>
  <c r="C448" i="7"/>
  <c r="C474" i="7"/>
  <c r="D447" i="7"/>
  <c r="C500" i="7"/>
  <c r="C472" i="7"/>
  <c r="E692" i="7"/>
  <c r="E660" i="7"/>
  <c r="D312" i="7"/>
  <c r="D363" i="7"/>
  <c r="D724" i="7"/>
  <c r="J648" i="7"/>
  <c r="A713" i="7"/>
  <c r="C725" i="7" s="1"/>
  <c r="C712" i="7"/>
  <c r="D712" i="7"/>
  <c r="E712" i="7"/>
  <c r="F712" i="7"/>
  <c r="G712" i="7"/>
  <c r="H712" i="7"/>
  <c r="C724" i="7"/>
  <c r="I712" i="7"/>
  <c r="A649" i="7"/>
  <c r="F661" i="7" s="1"/>
  <c r="C648" i="7"/>
  <c r="D648" i="7"/>
  <c r="E648" i="7"/>
  <c r="F648" i="7"/>
  <c r="G648" i="7"/>
  <c r="H648" i="7"/>
  <c r="I648" i="7"/>
  <c r="C660" i="7"/>
  <c r="D337" i="7"/>
  <c r="A681" i="7"/>
  <c r="K681" i="7" s="1"/>
  <c r="C680" i="7"/>
  <c r="D680" i="7"/>
  <c r="E680" i="7"/>
  <c r="F680" i="7"/>
  <c r="G680" i="7"/>
  <c r="H680" i="7"/>
  <c r="C692" i="7"/>
  <c r="C693" i="7"/>
  <c r="I680" i="7"/>
  <c r="K712" i="7"/>
  <c r="K711" i="7"/>
  <c r="K709" i="7"/>
  <c r="K680" i="7"/>
  <c r="K710" i="7"/>
  <c r="K678" i="7"/>
  <c r="K648" i="7"/>
  <c r="K646" i="7"/>
  <c r="K679" i="7"/>
  <c r="K647" i="7"/>
  <c r="K645" i="7"/>
  <c r="K677" i="7"/>
  <c r="D306" i="7"/>
  <c r="D442" i="7"/>
  <c r="K29" i="7"/>
  <c r="K63" i="7"/>
  <c r="E287" i="7"/>
  <c r="E305" i="7"/>
  <c r="E423" i="7"/>
  <c r="E540" i="7"/>
  <c r="E659" i="7"/>
  <c r="E724" i="7"/>
  <c r="E337" i="7"/>
  <c r="E310" i="7"/>
  <c r="E363" i="7"/>
  <c r="E362" i="7"/>
  <c r="D336" i="7"/>
  <c r="E311" i="7"/>
  <c r="E336" i="7"/>
  <c r="F628" i="7"/>
  <c r="E628" i="7"/>
  <c r="E361" i="7"/>
  <c r="E40" i="7"/>
  <c r="D499" i="7"/>
  <c r="D498" i="7"/>
  <c r="C447" i="7"/>
  <c r="D446" i="7"/>
  <c r="F724" i="7"/>
  <c r="F723" i="7"/>
  <c r="F363" i="7"/>
  <c r="F362" i="7"/>
  <c r="F361" i="7"/>
  <c r="F692" i="7"/>
  <c r="F691" i="7"/>
  <c r="F690" i="7"/>
  <c r="F337" i="7"/>
  <c r="F336" i="7"/>
  <c r="F335" i="7"/>
  <c r="F660" i="7"/>
  <c r="F659" i="7"/>
  <c r="F658" i="7"/>
  <c r="F311" i="7"/>
  <c r="F310" i="7"/>
  <c r="F546" i="7"/>
  <c r="F540" i="7"/>
  <c r="F441" i="7"/>
  <c r="F426" i="7"/>
  <c r="F425" i="7"/>
  <c r="F424" i="7"/>
  <c r="F423" i="7"/>
  <c r="F422" i="7"/>
  <c r="F421" i="7"/>
  <c r="F290" i="7"/>
  <c r="F289" i="7"/>
  <c r="F288" i="7"/>
  <c r="F287" i="7"/>
  <c r="F286" i="7"/>
  <c r="F285" i="7"/>
  <c r="F305" i="7"/>
  <c r="F38" i="7"/>
  <c r="E306" i="7"/>
  <c r="E442" i="7"/>
  <c r="L62" i="7" l="1"/>
  <c r="L435" i="7"/>
  <c r="L299" i="7"/>
  <c r="K94" i="7"/>
  <c r="AF147" i="1"/>
  <c r="L600" i="7"/>
  <c r="L634" i="7"/>
  <c r="L595" i="7"/>
  <c r="L581" i="7"/>
  <c r="L573" i="7"/>
  <c r="L545" i="7"/>
  <c r="L539" i="7"/>
  <c r="L585" i="7"/>
  <c r="L577" i="7"/>
  <c r="L39" i="7"/>
  <c r="L43" i="7"/>
  <c r="L36" i="7"/>
  <c r="M602" i="7"/>
  <c r="D474" i="7"/>
  <c r="E473" i="7"/>
  <c r="E447" i="7"/>
  <c r="D473" i="7"/>
  <c r="E499" i="7"/>
  <c r="E498" i="7"/>
  <c r="E500" i="7"/>
  <c r="D500" i="7"/>
  <c r="E446" i="7"/>
  <c r="D448" i="7"/>
  <c r="E474" i="7"/>
  <c r="F725" i="7"/>
  <c r="F693" i="7"/>
  <c r="F313" i="7"/>
  <c r="E338" i="7"/>
  <c r="F338" i="7"/>
  <c r="K649" i="7"/>
  <c r="E313" i="7"/>
  <c r="E364" i="7"/>
  <c r="C338" i="7"/>
  <c r="D338" i="7"/>
  <c r="C313" i="7"/>
  <c r="D313" i="7"/>
  <c r="A682" i="7"/>
  <c r="C694" i="7" s="1"/>
  <c r="C681" i="7"/>
  <c r="D681" i="7"/>
  <c r="E681" i="7"/>
  <c r="F681" i="7"/>
  <c r="G681" i="7"/>
  <c r="H681" i="7"/>
  <c r="I681" i="7"/>
  <c r="J681" i="7"/>
  <c r="D693" i="7"/>
  <c r="A650" i="7"/>
  <c r="E662" i="7" s="1"/>
  <c r="C649" i="7"/>
  <c r="D649" i="7"/>
  <c r="E649" i="7"/>
  <c r="F649" i="7"/>
  <c r="G649" i="7"/>
  <c r="H649" i="7"/>
  <c r="I649" i="7"/>
  <c r="C662" i="7"/>
  <c r="J649" i="7"/>
  <c r="E661" i="7"/>
  <c r="D661" i="7"/>
  <c r="E693" i="7"/>
  <c r="K713" i="7"/>
  <c r="C661" i="7"/>
  <c r="C364" i="7"/>
  <c r="D364" i="7"/>
  <c r="A714" i="7"/>
  <c r="C726" i="7" s="1"/>
  <c r="C713" i="7"/>
  <c r="D713" i="7"/>
  <c r="E713" i="7"/>
  <c r="F713" i="7"/>
  <c r="G713" i="7"/>
  <c r="H713" i="7"/>
  <c r="I713" i="7"/>
  <c r="E725" i="7"/>
  <c r="J713" i="7"/>
  <c r="D725" i="7"/>
  <c r="L712" i="7"/>
  <c r="L710" i="7"/>
  <c r="L713" i="7"/>
  <c r="L711" i="7"/>
  <c r="L709" i="7"/>
  <c r="L680" i="7"/>
  <c r="L678" i="7"/>
  <c r="L649" i="7"/>
  <c r="L648" i="7"/>
  <c r="L647" i="7"/>
  <c r="L646" i="7"/>
  <c r="L645" i="7"/>
  <c r="L681" i="7"/>
  <c r="L679" i="7"/>
  <c r="L677" i="7"/>
  <c r="L29" i="7"/>
  <c r="L63" i="7"/>
  <c r="E312" i="7"/>
  <c r="E335" i="7"/>
  <c r="F364" i="7"/>
  <c r="F312" i="7"/>
  <c r="G628" i="7"/>
  <c r="F40" i="7"/>
  <c r="F446" i="7"/>
  <c r="F474" i="7"/>
  <c r="F498" i="7"/>
  <c r="F499" i="7"/>
  <c r="G725" i="7"/>
  <c r="G724" i="7"/>
  <c r="G723" i="7"/>
  <c r="G364" i="7"/>
  <c r="G363" i="7"/>
  <c r="G362" i="7"/>
  <c r="G361" i="7"/>
  <c r="G693" i="7"/>
  <c r="G692" i="7"/>
  <c r="G691" i="7"/>
  <c r="G690" i="7"/>
  <c r="G338" i="7"/>
  <c r="G337" i="7"/>
  <c r="G336" i="7"/>
  <c r="G335" i="7"/>
  <c r="G661" i="7"/>
  <c r="G660" i="7"/>
  <c r="G659" i="7"/>
  <c r="G658" i="7"/>
  <c r="G313" i="7"/>
  <c r="G312" i="7"/>
  <c r="G311" i="7"/>
  <c r="G310" i="7"/>
  <c r="G546" i="7"/>
  <c r="G540" i="7"/>
  <c r="G426" i="7"/>
  <c r="G425" i="7"/>
  <c r="G424" i="7"/>
  <c r="G423" i="7"/>
  <c r="G422" i="7"/>
  <c r="G421" i="7"/>
  <c r="G441" i="7"/>
  <c r="G305" i="7"/>
  <c r="G290" i="7"/>
  <c r="G289" i="7"/>
  <c r="G288" i="7"/>
  <c r="G287" i="7"/>
  <c r="G286" i="7"/>
  <c r="G285" i="7"/>
  <c r="G38" i="7"/>
  <c r="F306" i="7"/>
  <c r="F447" i="7"/>
  <c r="F472" i="7"/>
  <c r="F500" i="7"/>
  <c r="F442" i="7"/>
  <c r="F473" i="7"/>
  <c r="E726" i="7" l="1"/>
  <c r="D726" i="7"/>
  <c r="M62" i="7"/>
  <c r="M435" i="7"/>
  <c r="M299" i="7"/>
  <c r="L94" i="7"/>
  <c r="AG147" i="1"/>
  <c r="M600" i="7"/>
  <c r="M634" i="7"/>
  <c r="M595" i="7"/>
  <c r="M545" i="7"/>
  <c r="M539" i="7"/>
  <c r="M585" i="7"/>
  <c r="M581" i="7"/>
  <c r="M577" i="7"/>
  <c r="M573" i="7"/>
  <c r="M39" i="7"/>
  <c r="M43" i="7"/>
  <c r="M36" i="7"/>
  <c r="N602" i="7"/>
  <c r="E472" i="7"/>
  <c r="F475" i="7"/>
  <c r="D449" i="7"/>
  <c r="E475" i="7"/>
  <c r="C449" i="7"/>
  <c r="F449" i="7"/>
  <c r="D475" i="7"/>
  <c r="F448" i="7"/>
  <c r="C475" i="7"/>
  <c r="F501" i="7"/>
  <c r="E501" i="7"/>
  <c r="D501" i="7"/>
  <c r="E449" i="7"/>
  <c r="E448" i="7"/>
  <c r="C501" i="7"/>
  <c r="G694" i="7"/>
  <c r="E694" i="7"/>
  <c r="L682" i="7"/>
  <c r="G339" i="7"/>
  <c r="D662" i="7"/>
  <c r="G314" i="7"/>
  <c r="G662" i="7"/>
  <c r="L650" i="7"/>
  <c r="G365" i="7"/>
  <c r="D694" i="7"/>
  <c r="G726" i="7"/>
  <c r="L714" i="7"/>
  <c r="F694" i="7"/>
  <c r="C314" i="7"/>
  <c r="D314" i="7"/>
  <c r="F314" i="7"/>
  <c r="E314" i="7"/>
  <c r="D365" i="7"/>
  <c r="C365" i="7"/>
  <c r="F365" i="7"/>
  <c r="E365" i="7"/>
  <c r="A651" i="7"/>
  <c r="C663" i="7" s="1"/>
  <c r="C650" i="7"/>
  <c r="D650" i="7"/>
  <c r="E650" i="7"/>
  <c r="F650" i="7"/>
  <c r="G650" i="7"/>
  <c r="H650" i="7"/>
  <c r="I650" i="7"/>
  <c r="J650" i="7"/>
  <c r="K650" i="7"/>
  <c r="F662" i="7"/>
  <c r="C339" i="7"/>
  <c r="D339" i="7"/>
  <c r="F339" i="7"/>
  <c r="E339" i="7"/>
  <c r="A715" i="7"/>
  <c r="E727" i="7" s="1"/>
  <c r="C714" i="7"/>
  <c r="D714" i="7"/>
  <c r="E714" i="7"/>
  <c r="F714" i="7"/>
  <c r="G714" i="7"/>
  <c r="H714" i="7"/>
  <c r="I714" i="7"/>
  <c r="J714" i="7"/>
  <c r="K714" i="7"/>
  <c r="F726" i="7"/>
  <c r="A683" i="7"/>
  <c r="D695" i="7" s="1"/>
  <c r="C682" i="7"/>
  <c r="D682" i="7"/>
  <c r="E682" i="7"/>
  <c r="F682" i="7"/>
  <c r="G682" i="7"/>
  <c r="H682" i="7"/>
  <c r="I682" i="7"/>
  <c r="J682" i="7"/>
  <c r="K682" i="7"/>
  <c r="M713" i="7"/>
  <c r="M711" i="7"/>
  <c r="M710" i="7"/>
  <c r="M709" i="7"/>
  <c r="M714" i="7"/>
  <c r="M677" i="7"/>
  <c r="M682" i="7"/>
  <c r="M680" i="7"/>
  <c r="M712" i="7"/>
  <c r="M681" i="7"/>
  <c r="M679" i="7"/>
  <c r="M649" i="7"/>
  <c r="M647" i="7"/>
  <c r="M645" i="7"/>
  <c r="M678" i="7"/>
  <c r="M650" i="7"/>
  <c r="M648" i="7"/>
  <c r="M646" i="7"/>
  <c r="M63" i="7"/>
  <c r="M29" i="7"/>
  <c r="H628" i="7"/>
  <c r="G40" i="7"/>
  <c r="G446" i="7"/>
  <c r="G449" i="7"/>
  <c r="G473" i="7"/>
  <c r="G501" i="7"/>
  <c r="G474" i="7"/>
  <c r="G498" i="7"/>
  <c r="H726" i="7"/>
  <c r="H725" i="7"/>
  <c r="H724" i="7"/>
  <c r="H723" i="7"/>
  <c r="H365" i="7"/>
  <c r="H364" i="7"/>
  <c r="H363" i="7"/>
  <c r="H362" i="7"/>
  <c r="H361" i="7"/>
  <c r="H694" i="7"/>
  <c r="H693" i="7"/>
  <c r="H692" i="7"/>
  <c r="H691" i="7"/>
  <c r="H690" i="7"/>
  <c r="H339" i="7"/>
  <c r="H338" i="7"/>
  <c r="H337" i="7"/>
  <c r="H336" i="7"/>
  <c r="H335" i="7"/>
  <c r="H662" i="7"/>
  <c r="H661" i="7"/>
  <c r="H660" i="7"/>
  <c r="H659" i="7"/>
  <c r="H658" i="7"/>
  <c r="H314" i="7"/>
  <c r="H313" i="7"/>
  <c r="H312" i="7"/>
  <c r="H311" i="7"/>
  <c r="H310" i="7"/>
  <c r="H546" i="7"/>
  <c r="H540" i="7"/>
  <c r="H441" i="7"/>
  <c r="H426" i="7"/>
  <c r="H425" i="7"/>
  <c r="H424" i="7"/>
  <c r="H423" i="7"/>
  <c r="H422" i="7"/>
  <c r="H421" i="7"/>
  <c r="H290" i="7"/>
  <c r="H289" i="7"/>
  <c r="H288" i="7"/>
  <c r="H287" i="7"/>
  <c r="H286" i="7"/>
  <c r="H285" i="7"/>
  <c r="H305" i="7"/>
  <c r="H38" i="7"/>
  <c r="G306" i="7"/>
  <c r="G448" i="7"/>
  <c r="G447" i="7"/>
  <c r="G475" i="7"/>
  <c r="G499" i="7"/>
  <c r="G472" i="7"/>
  <c r="G500" i="7"/>
  <c r="G442" i="7"/>
  <c r="N62" i="7" l="1"/>
  <c r="N435" i="7"/>
  <c r="N299" i="7"/>
  <c r="M94" i="7"/>
  <c r="AH147" i="1"/>
  <c r="N600" i="7"/>
  <c r="N634" i="7"/>
  <c r="N595" i="7"/>
  <c r="N539" i="7"/>
  <c r="N585" i="7"/>
  <c r="N581" i="7"/>
  <c r="N577" i="7"/>
  <c r="N573" i="7"/>
  <c r="N545" i="7"/>
  <c r="N39" i="7"/>
  <c r="N43" i="7"/>
  <c r="N36" i="7"/>
  <c r="O602" i="7"/>
  <c r="C450" i="7"/>
  <c r="G450" i="7"/>
  <c r="E502" i="7"/>
  <c r="E476" i="7"/>
  <c r="F502" i="7"/>
  <c r="G476" i="7"/>
  <c r="F476" i="7"/>
  <c r="C502" i="7"/>
  <c r="D450" i="7"/>
  <c r="D476" i="7"/>
  <c r="D502" i="7"/>
  <c r="F450" i="7"/>
  <c r="C476" i="7"/>
  <c r="E450" i="7"/>
  <c r="G502" i="7"/>
  <c r="H695" i="7"/>
  <c r="H727" i="7"/>
  <c r="H663" i="7"/>
  <c r="F663" i="7"/>
  <c r="M683" i="7"/>
  <c r="E695" i="7"/>
  <c r="F695" i="7"/>
  <c r="H315" i="7"/>
  <c r="D663" i="7"/>
  <c r="C695" i="7"/>
  <c r="E663" i="7"/>
  <c r="M651" i="7"/>
  <c r="H340" i="7"/>
  <c r="M715" i="7"/>
  <c r="F727" i="7"/>
  <c r="D727" i="7"/>
  <c r="C727" i="7"/>
  <c r="H366" i="7"/>
  <c r="A684" i="7"/>
  <c r="E696" i="7" s="1"/>
  <c r="C683" i="7"/>
  <c r="D683" i="7"/>
  <c r="E683" i="7"/>
  <c r="F683" i="7"/>
  <c r="G683" i="7"/>
  <c r="H683" i="7"/>
  <c r="I683" i="7"/>
  <c r="J683" i="7"/>
  <c r="K683" i="7"/>
  <c r="L683" i="7"/>
  <c r="G695" i="7"/>
  <c r="C366" i="7"/>
  <c r="D366" i="7"/>
  <c r="E366" i="7"/>
  <c r="F366" i="7"/>
  <c r="G366" i="7"/>
  <c r="C315" i="7"/>
  <c r="D315" i="7"/>
  <c r="E315" i="7"/>
  <c r="G315" i="7"/>
  <c r="F315" i="7"/>
  <c r="C340" i="7"/>
  <c r="D340" i="7"/>
  <c r="E340" i="7"/>
  <c r="F340" i="7"/>
  <c r="G340" i="7"/>
  <c r="A716" i="7"/>
  <c r="G728" i="7" s="1"/>
  <c r="C715" i="7"/>
  <c r="D715" i="7"/>
  <c r="E715" i="7"/>
  <c r="F715" i="7"/>
  <c r="G715" i="7"/>
  <c r="H715" i="7"/>
  <c r="I715" i="7"/>
  <c r="J715" i="7"/>
  <c r="K715" i="7"/>
  <c r="G727" i="7"/>
  <c r="L715" i="7"/>
  <c r="A652" i="7"/>
  <c r="G664" i="7" s="1"/>
  <c r="C651" i="7"/>
  <c r="D651" i="7"/>
  <c r="E651" i="7"/>
  <c r="F651" i="7"/>
  <c r="G651" i="7"/>
  <c r="H651" i="7"/>
  <c r="I651" i="7"/>
  <c r="J651" i="7"/>
  <c r="K651" i="7"/>
  <c r="L651" i="7"/>
  <c r="G663" i="7"/>
  <c r="N715" i="7"/>
  <c r="N713" i="7"/>
  <c r="N711" i="7"/>
  <c r="N683" i="7"/>
  <c r="N682" i="7"/>
  <c r="N681" i="7"/>
  <c r="N680" i="7"/>
  <c r="N679" i="7"/>
  <c r="N678" i="7"/>
  <c r="N677" i="7"/>
  <c r="N710" i="7"/>
  <c r="N714" i="7"/>
  <c r="N709" i="7"/>
  <c r="N712" i="7"/>
  <c r="N651" i="7"/>
  <c r="N649" i="7"/>
  <c r="N647" i="7"/>
  <c r="N645" i="7"/>
  <c r="N650" i="7"/>
  <c r="N648" i="7"/>
  <c r="N646" i="7"/>
  <c r="N63" i="7"/>
  <c r="N29" i="7"/>
  <c r="I628" i="7"/>
  <c r="H40" i="7"/>
  <c r="H447" i="7"/>
  <c r="H448" i="7"/>
  <c r="H472" i="7"/>
  <c r="H476" i="7"/>
  <c r="H500" i="7"/>
  <c r="H442" i="7"/>
  <c r="H473" i="7"/>
  <c r="H501" i="7"/>
  <c r="I727" i="7"/>
  <c r="I726" i="7"/>
  <c r="I725" i="7"/>
  <c r="I724" i="7"/>
  <c r="I366" i="7"/>
  <c r="I365" i="7"/>
  <c r="I364" i="7"/>
  <c r="I363" i="7"/>
  <c r="I362" i="7"/>
  <c r="I340" i="7"/>
  <c r="I339" i="7"/>
  <c r="I361" i="7"/>
  <c r="I695" i="7"/>
  <c r="I694" i="7"/>
  <c r="I693" i="7"/>
  <c r="I692" i="7"/>
  <c r="I691" i="7"/>
  <c r="I690" i="7"/>
  <c r="I315" i="7"/>
  <c r="I314" i="7"/>
  <c r="I338" i="7"/>
  <c r="I336" i="7"/>
  <c r="I335" i="7"/>
  <c r="I663" i="7"/>
  <c r="I662" i="7"/>
  <c r="I661" i="7"/>
  <c r="I660" i="7"/>
  <c r="I659" i="7"/>
  <c r="I658" i="7"/>
  <c r="I313" i="7"/>
  <c r="I312" i="7"/>
  <c r="I311" i="7"/>
  <c r="I310" i="7"/>
  <c r="I546" i="7"/>
  <c r="I540" i="7"/>
  <c r="I426" i="7"/>
  <c r="I425" i="7"/>
  <c r="I424" i="7"/>
  <c r="I423" i="7"/>
  <c r="I422" i="7"/>
  <c r="I421" i="7"/>
  <c r="I337" i="7"/>
  <c r="I441" i="7"/>
  <c r="I305" i="7"/>
  <c r="I290" i="7"/>
  <c r="I289" i="7"/>
  <c r="I288" i="7"/>
  <c r="I287" i="7"/>
  <c r="I286" i="7"/>
  <c r="I285" i="7"/>
  <c r="I38" i="7"/>
  <c r="H306" i="7"/>
  <c r="H449" i="7"/>
  <c r="H446" i="7"/>
  <c r="H450" i="7"/>
  <c r="H474" i="7"/>
  <c r="H498" i="7"/>
  <c r="H502" i="7"/>
  <c r="H475" i="7"/>
  <c r="H499" i="7"/>
  <c r="C664" i="7" l="1"/>
  <c r="O62" i="7"/>
  <c r="O435" i="7"/>
  <c r="O299" i="7"/>
  <c r="AI147" i="1"/>
  <c r="O600" i="7"/>
  <c r="O634" i="7"/>
  <c r="N94" i="7"/>
  <c r="O595" i="7"/>
  <c r="O545" i="7"/>
  <c r="O585" i="7"/>
  <c r="O581" i="7"/>
  <c r="O573" i="7"/>
  <c r="O539" i="7"/>
  <c r="O577" i="7"/>
  <c r="O39" i="7"/>
  <c r="O43" i="7"/>
  <c r="O36" i="7"/>
  <c r="P602" i="7"/>
  <c r="G477" i="7"/>
  <c r="D451" i="7"/>
  <c r="H477" i="7"/>
  <c r="E477" i="7"/>
  <c r="G503" i="7"/>
  <c r="D477" i="7"/>
  <c r="F503" i="7"/>
  <c r="H503" i="7"/>
  <c r="C451" i="7"/>
  <c r="C477" i="7"/>
  <c r="E503" i="7"/>
  <c r="F451" i="7"/>
  <c r="D503" i="7"/>
  <c r="H451" i="7"/>
  <c r="G451" i="7"/>
  <c r="C503" i="7"/>
  <c r="F477" i="7"/>
  <c r="E451" i="7"/>
  <c r="C728" i="7"/>
  <c r="F728" i="7"/>
  <c r="I696" i="7"/>
  <c r="N684" i="7"/>
  <c r="F696" i="7"/>
  <c r="C696" i="7"/>
  <c r="I728" i="7"/>
  <c r="E728" i="7"/>
  <c r="D728" i="7"/>
  <c r="I664" i="7"/>
  <c r="N716" i="7"/>
  <c r="I341" i="7"/>
  <c r="D696" i="7"/>
  <c r="D664" i="7"/>
  <c r="G696" i="7"/>
  <c r="N652" i="7"/>
  <c r="F664" i="7"/>
  <c r="I367" i="7"/>
  <c r="A717" i="7"/>
  <c r="D729" i="7" s="1"/>
  <c r="C716" i="7"/>
  <c r="D716" i="7"/>
  <c r="E716" i="7"/>
  <c r="F716" i="7"/>
  <c r="G716" i="7"/>
  <c r="H716" i="7"/>
  <c r="I716" i="7"/>
  <c r="C729" i="7"/>
  <c r="J716" i="7"/>
  <c r="K716" i="7"/>
  <c r="L716" i="7"/>
  <c r="H728" i="7"/>
  <c r="M716" i="7"/>
  <c r="C316" i="7"/>
  <c r="E316" i="7"/>
  <c r="D316" i="7"/>
  <c r="F316" i="7"/>
  <c r="G316" i="7"/>
  <c r="H316" i="7"/>
  <c r="C341" i="7"/>
  <c r="D341" i="7"/>
  <c r="F341" i="7"/>
  <c r="E341" i="7"/>
  <c r="G341" i="7"/>
  <c r="H341" i="7"/>
  <c r="A653" i="7"/>
  <c r="E665" i="7" s="1"/>
  <c r="C652" i="7"/>
  <c r="D652" i="7"/>
  <c r="E652" i="7"/>
  <c r="F652" i="7"/>
  <c r="G652" i="7"/>
  <c r="H652" i="7"/>
  <c r="I652" i="7"/>
  <c r="C665" i="7"/>
  <c r="J652" i="7"/>
  <c r="K652" i="7"/>
  <c r="L652" i="7"/>
  <c r="M652" i="7"/>
  <c r="H664" i="7"/>
  <c r="A685" i="7"/>
  <c r="F697" i="7" s="1"/>
  <c r="C684" i="7"/>
  <c r="D684" i="7"/>
  <c r="E684" i="7"/>
  <c r="F684" i="7"/>
  <c r="G684" i="7"/>
  <c r="H684" i="7"/>
  <c r="I684" i="7"/>
  <c r="J684" i="7"/>
  <c r="K684" i="7"/>
  <c r="L684" i="7"/>
  <c r="M684" i="7"/>
  <c r="H696" i="7"/>
  <c r="I316" i="7"/>
  <c r="E664" i="7"/>
  <c r="C367" i="7"/>
  <c r="D367" i="7"/>
  <c r="E367" i="7"/>
  <c r="F367" i="7"/>
  <c r="G367" i="7"/>
  <c r="H367" i="7"/>
  <c r="O716" i="7"/>
  <c r="O715" i="7"/>
  <c r="O714" i="7"/>
  <c r="O713" i="7"/>
  <c r="O712" i="7"/>
  <c r="O711" i="7"/>
  <c r="O709" i="7"/>
  <c r="O684" i="7"/>
  <c r="O682" i="7"/>
  <c r="O710" i="7"/>
  <c r="O683" i="7"/>
  <c r="O681" i="7"/>
  <c r="O679" i="7"/>
  <c r="O677" i="7"/>
  <c r="O650" i="7"/>
  <c r="O648" i="7"/>
  <c r="O646" i="7"/>
  <c r="O678" i="7"/>
  <c r="O652" i="7"/>
  <c r="O680" i="7"/>
  <c r="O651" i="7"/>
  <c r="O649" i="7"/>
  <c r="O647" i="7"/>
  <c r="O645" i="7"/>
  <c r="O29" i="7"/>
  <c r="O63" i="7"/>
  <c r="J628" i="7"/>
  <c r="I450" i="7"/>
  <c r="I449" i="7"/>
  <c r="I473" i="7"/>
  <c r="I477" i="7"/>
  <c r="I501" i="7"/>
  <c r="I474" i="7"/>
  <c r="I498" i="7"/>
  <c r="I502" i="7"/>
  <c r="I40" i="7"/>
  <c r="J728" i="7"/>
  <c r="J727" i="7"/>
  <c r="J726" i="7"/>
  <c r="J725" i="7"/>
  <c r="J724" i="7"/>
  <c r="J367" i="7"/>
  <c r="J366" i="7"/>
  <c r="J365" i="7"/>
  <c r="J364" i="7"/>
  <c r="J363" i="7"/>
  <c r="J362" i="7"/>
  <c r="J361" i="7"/>
  <c r="J696" i="7"/>
  <c r="J695" i="7"/>
  <c r="J694" i="7"/>
  <c r="J693" i="7"/>
  <c r="J692" i="7"/>
  <c r="J691" i="7"/>
  <c r="J690" i="7"/>
  <c r="J341" i="7"/>
  <c r="J340" i="7"/>
  <c r="J339" i="7"/>
  <c r="J338" i="7"/>
  <c r="J337" i="7"/>
  <c r="J336" i="7"/>
  <c r="J335" i="7"/>
  <c r="J664" i="7"/>
  <c r="J663" i="7"/>
  <c r="J662" i="7"/>
  <c r="J661" i="7"/>
  <c r="J660" i="7"/>
  <c r="J659" i="7"/>
  <c r="J658" i="7"/>
  <c r="J316" i="7"/>
  <c r="J315" i="7"/>
  <c r="J314" i="7"/>
  <c r="J313" i="7"/>
  <c r="J312" i="7"/>
  <c r="J311" i="7"/>
  <c r="J310" i="7"/>
  <c r="J546" i="7"/>
  <c r="J540" i="7"/>
  <c r="J441" i="7"/>
  <c r="J426" i="7"/>
  <c r="J425" i="7"/>
  <c r="J424" i="7"/>
  <c r="J423" i="7"/>
  <c r="J422" i="7"/>
  <c r="J421" i="7"/>
  <c r="J290" i="7"/>
  <c r="J289" i="7"/>
  <c r="J288" i="7"/>
  <c r="J287" i="7"/>
  <c r="J286" i="7"/>
  <c r="J285" i="7"/>
  <c r="J305" i="7"/>
  <c r="J38" i="7"/>
  <c r="I306" i="7"/>
  <c r="I446" i="7"/>
  <c r="I448" i="7"/>
  <c r="I447" i="7"/>
  <c r="I451" i="7"/>
  <c r="I475" i="7"/>
  <c r="I499" i="7"/>
  <c r="I503" i="7"/>
  <c r="I472" i="7"/>
  <c r="I476" i="7"/>
  <c r="I500" i="7"/>
  <c r="I442" i="7"/>
  <c r="C697" i="7" l="1"/>
  <c r="P62" i="7"/>
  <c r="P435" i="7"/>
  <c r="P299" i="7"/>
  <c r="AJ147" i="1"/>
  <c r="O94" i="7"/>
  <c r="P600" i="7"/>
  <c r="P634" i="7"/>
  <c r="P595" i="7"/>
  <c r="P585" i="7"/>
  <c r="P577" i="7"/>
  <c r="P545" i="7"/>
  <c r="P539" i="7"/>
  <c r="P581" i="7"/>
  <c r="P573" i="7"/>
  <c r="P39" i="7"/>
  <c r="P43" i="7"/>
  <c r="P36" i="7"/>
  <c r="Q602" i="7"/>
  <c r="O653" i="7"/>
  <c r="C452" i="7"/>
  <c r="H504" i="7"/>
  <c r="D478" i="7"/>
  <c r="I452" i="7"/>
  <c r="G504" i="7"/>
  <c r="C478" i="7"/>
  <c r="F504" i="7"/>
  <c r="H452" i="7"/>
  <c r="F478" i="7"/>
  <c r="E504" i="7"/>
  <c r="G452" i="7"/>
  <c r="D504" i="7"/>
  <c r="H478" i="7"/>
  <c r="F452" i="7"/>
  <c r="I478" i="7"/>
  <c r="C504" i="7"/>
  <c r="G478" i="7"/>
  <c r="D452" i="7"/>
  <c r="E478" i="7"/>
  <c r="E452" i="7"/>
  <c r="I504" i="7"/>
  <c r="E697" i="7"/>
  <c r="G665" i="7"/>
  <c r="D665" i="7"/>
  <c r="J665" i="7"/>
  <c r="H665" i="7"/>
  <c r="F665" i="7"/>
  <c r="J729" i="7"/>
  <c r="F729" i="7"/>
  <c r="O685" i="7"/>
  <c r="H697" i="7"/>
  <c r="G697" i="7"/>
  <c r="J317" i="7"/>
  <c r="H729" i="7"/>
  <c r="J697" i="7"/>
  <c r="D697" i="7"/>
  <c r="E729" i="7"/>
  <c r="O717" i="7"/>
  <c r="G729" i="7"/>
  <c r="J342" i="7"/>
  <c r="A686" i="7"/>
  <c r="D698" i="7" s="1"/>
  <c r="C685" i="7"/>
  <c r="D685" i="7"/>
  <c r="E685" i="7"/>
  <c r="F685" i="7"/>
  <c r="G685" i="7"/>
  <c r="H685" i="7"/>
  <c r="I685" i="7"/>
  <c r="J685" i="7"/>
  <c r="K685" i="7"/>
  <c r="L685" i="7"/>
  <c r="M685" i="7"/>
  <c r="I697" i="7"/>
  <c r="N685" i="7"/>
  <c r="D368" i="7"/>
  <c r="C368" i="7"/>
  <c r="E368" i="7"/>
  <c r="F368" i="7"/>
  <c r="G368" i="7"/>
  <c r="H368" i="7"/>
  <c r="I368" i="7"/>
  <c r="C317" i="7"/>
  <c r="D317" i="7"/>
  <c r="F317" i="7"/>
  <c r="E317" i="7"/>
  <c r="G317" i="7"/>
  <c r="H317" i="7"/>
  <c r="I317" i="7"/>
  <c r="A718" i="7"/>
  <c r="I730" i="7" s="1"/>
  <c r="C717" i="7"/>
  <c r="D717" i="7"/>
  <c r="E717" i="7"/>
  <c r="F717" i="7"/>
  <c r="G717" i="7"/>
  <c r="H717" i="7"/>
  <c r="I717" i="7"/>
  <c r="J717" i="7"/>
  <c r="K717" i="7"/>
  <c r="L717" i="7"/>
  <c r="M717" i="7"/>
  <c r="I729" i="7"/>
  <c r="N717" i="7"/>
  <c r="J368" i="7"/>
  <c r="C342" i="7"/>
  <c r="E342" i="7"/>
  <c r="D342" i="7"/>
  <c r="F342" i="7"/>
  <c r="G342" i="7"/>
  <c r="H342" i="7"/>
  <c r="I342" i="7"/>
  <c r="A654" i="7"/>
  <c r="F666" i="7" s="1"/>
  <c r="C653" i="7"/>
  <c r="D653" i="7"/>
  <c r="E653" i="7"/>
  <c r="F653" i="7"/>
  <c r="G653" i="7"/>
  <c r="H653" i="7"/>
  <c r="I653" i="7"/>
  <c r="C666" i="7"/>
  <c r="J653" i="7"/>
  <c r="K653" i="7"/>
  <c r="L653" i="7"/>
  <c r="M653" i="7"/>
  <c r="N653" i="7"/>
  <c r="I665" i="7"/>
  <c r="P716" i="7"/>
  <c r="P714" i="7"/>
  <c r="P712" i="7"/>
  <c r="P715" i="7"/>
  <c r="P711" i="7"/>
  <c r="P713" i="7"/>
  <c r="P684" i="7"/>
  <c r="P682" i="7"/>
  <c r="P678" i="7"/>
  <c r="P709" i="7"/>
  <c r="P710" i="7"/>
  <c r="P685" i="7"/>
  <c r="P683" i="7"/>
  <c r="P681" i="7"/>
  <c r="P717" i="7"/>
  <c r="P651" i="7"/>
  <c r="P650" i="7"/>
  <c r="P649" i="7"/>
  <c r="P648" i="7"/>
  <c r="P647" i="7"/>
  <c r="P646" i="7"/>
  <c r="P645" i="7"/>
  <c r="P680" i="7"/>
  <c r="P677" i="7"/>
  <c r="P652" i="7"/>
  <c r="P679" i="7"/>
  <c r="P653" i="7"/>
  <c r="P29" i="7"/>
  <c r="P63" i="7"/>
  <c r="K628" i="7"/>
  <c r="J451" i="7"/>
  <c r="J446" i="7"/>
  <c r="J450" i="7"/>
  <c r="J474" i="7"/>
  <c r="J478" i="7"/>
  <c r="J498" i="7"/>
  <c r="J502" i="7"/>
  <c r="J475" i="7"/>
  <c r="J499" i="7"/>
  <c r="J503" i="7"/>
  <c r="J40" i="7"/>
  <c r="K729" i="7"/>
  <c r="K728" i="7"/>
  <c r="K727" i="7"/>
  <c r="K726" i="7"/>
  <c r="K725" i="7"/>
  <c r="K724" i="7"/>
  <c r="K368" i="7"/>
  <c r="K367" i="7"/>
  <c r="K366" i="7"/>
  <c r="K365" i="7"/>
  <c r="K364" i="7"/>
  <c r="K363" i="7"/>
  <c r="K342" i="7"/>
  <c r="K341" i="7"/>
  <c r="K340" i="7"/>
  <c r="K339" i="7"/>
  <c r="K362" i="7"/>
  <c r="K697" i="7"/>
  <c r="K696" i="7"/>
  <c r="K695" i="7"/>
  <c r="K694" i="7"/>
  <c r="K693" i="7"/>
  <c r="K692" i="7"/>
  <c r="K691" i="7"/>
  <c r="K690" i="7"/>
  <c r="K338" i="7"/>
  <c r="K317" i="7"/>
  <c r="K316" i="7"/>
  <c r="K315" i="7"/>
  <c r="K314" i="7"/>
  <c r="K337" i="7"/>
  <c r="K336" i="7"/>
  <c r="K335" i="7"/>
  <c r="K665" i="7"/>
  <c r="K664" i="7"/>
  <c r="K663" i="7"/>
  <c r="K662" i="7"/>
  <c r="K661" i="7"/>
  <c r="K660" i="7"/>
  <c r="K659" i="7"/>
  <c r="K658" i="7"/>
  <c r="K312" i="7"/>
  <c r="K313" i="7"/>
  <c r="K311" i="7"/>
  <c r="K546" i="7"/>
  <c r="K540" i="7"/>
  <c r="K426" i="7"/>
  <c r="K425" i="7"/>
  <c r="K424" i="7"/>
  <c r="K423" i="7"/>
  <c r="K422" i="7"/>
  <c r="K421" i="7"/>
  <c r="K441" i="7"/>
  <c r="K305" i="7"/>
  <c r="K290" i="7"/>
  <c r="K289" i="7"/>
  <c r="K288" i="7"/>
  <c r="K287" i="7"/>
  <c r="K286" i="7"/>
  <c r="K285" i="7"/>
  <c r="K38" i="7"/>
  <c r="J449" i="7"/>
  <c r="J306" i="7"/>
  <c r="J447" i="7"/>
  <c r="J448" i="7"/>
  <c r="J452" i="7"/>
  <c r="J472" i="7"/>
  <c r="J476" i="7"/>
  <c r="J500" i="7"/>
  <c r="J504" i="7"/>
  <c r="J442" i="7"/>
  <c r="J473" i="7"/>
  <c r="J477" i="7"/>
  <c r="J501" i="7"/>
  <c r="C730" i="7" l="1"/>
  <c r="K730" i="7"/>
  <c r="Q62" i="7"/>
  <c r="Q435" i="7"/>
  <c r="Q299" i="7"/>
  <c r="K698" i="7"/>
  <c r="AK147" i="1"/>
  <c r="Q600" i="7"/>
  <c r="Q634" i="7"/>
  <c r="P94" i="7"/>
  <c r="Q595" i="7"/>
  <c r="Q545" i="7"/>
  <c r="Q539" i="7"/>
  <c r="Q585" i="7"/>
  <c r="Q581" i="7"/>
  <c r="Q577" i="7"/>
  <c r="Q573" i="7"/>
  <c r="Q39" i="7"/>
  <c r="Q43" i="7"/>
  <c r="Q36" i="7"/>
  <c r="R602" i="7"/>
  <c r="E479" i="7"/>
  <c r="C453" i="7"/>
  <c r="D479" i="7"/>
  <c r="C479" i="7"/>
  <c r="I505" i="7"/>
  <c r="D505" i="7"/>
  <c r="J505" i="7"/>
  <c r="I453" i="7"/>
  <c r="H505" i="7"/>
  <c r="D453" i="7"/>
  <c r="I479" i="7"/>
  <c r="H453" i="7"/>
  <c r="G505" i="7"/>
  <c r="H479" i="7"/>
  <c r="G453" i="7"/>
  <c r="F505" i="7"/>
  <c r="G479" i="7"/>
  <c r="E453" i="7"/>
  <c r="E505" i="7"/>
  <c r="J453" i="7"/>
  <c r="F479" i="7"/>
  <c r="F453" i="7"/>
  <c r="C505" i="7"/>
  <c r="J479" i="7"/>
  <c r="C698" i="7"/>
  <c r="G698" i="7"/>
  <c r="G666" i="7"/>
  <c r="P654" i="7"/>
  <c r="K343" i="7"/>
  <c r="F730" i="7"/>
  <c r="H730" i="7"/>
  <c r="K369" i="7"/>
  <c r="I666" i="7"/>
  <c r="D666" i="7"/>
  <c r="E698" i="7"/>
  <c r="E730" i="7"/>
  <c r="H666" i="7"/>
  <c r="E666" i="7"/>
  <c r="G730" i="7"/>
  <c r="D730" i="7"/>
  <c r="I698" i="7"/>
  <c r="K666" i="7"/>
  <c r="P686" i="7"/>
  <c r="P718" i="7"/>
  <c r="H698" i="7"/>
  <c r="F698" i="7"/>
  <c r="K318" i="7"/>
  <c r="C369" i="7"/>
  <c r="D369" i="7"/>
  <c r="E369" i="7"/>
  <c r="F369" i="7"/>
  <c r="G369" i="7"/>
  <c r="H369" i="7"/>
  <c r="I369" i="7"/>
  <c r="J369" i="7"/>
  <c r="C654" i="7"/>
  <c r="D654" i="7"/>
  <c r="D655" i="7" s="1"/>
  <c r="D640" i="7" s="1"/>
  <c r="D100" i="7" s="1"/>
  <c r="E654" i="7"/>
  <c r="E655" i="7" s="1"/>
  <c r="E640" i="7" s="1"/>
  <c r="E100" i="7" s="1"/>
  <c r="F654" i="7"/>
  <c r="F655" i="7" s="1"/>
  <c r="F640" i="7" s="1"/>
  <c r="F100" i="7" s="1"/>
  <c r="G654" i="7"/>
  <c r="G655" i="7" s="1"/>
  <c r="G640" i="7" s="1"/>
  <c r="G100" i="7" s="1"/>
  <c r="H654" i="7"/>
  <c r="H655" i="7" s="1"/>
  <c r="H640" i="7" s="1"/>
  <c r="H100" i="7" s="1"/>
  <c r="I654" i="7"/>
  <c r="I655" i="7" s="1"/>
  <c r="I640" i="7" s="1"/>
  <c r="I100" i="7" s="1"/>
  <c r="J654" i="7"/>
  <c r="J655" i="7" s="1"/>
  <c r="J640" i="7" s="1"/>
  <c r="J100" i="7" s="1"/>
  <c r="K654" i="7"/>
  <c r="K655" i="7" s="1"/>
  <c r="K640" i="7" s="1"/>
  <c r="K100" i="7" s="1"/>
  <c r="L654" i="7"/>
  <c r="M654" i="7"/>
  <c r="N654" i="7"/>
  <c r="O654" i="7"/>
  <c r="J666" i="7"/>
  <c r="C718" i="7"/>
  <c r="D718" i="7"/>
  <c r="D719" i="7" s="1"/>
  <c r="D704" i="7" s="1"/>
  <c r="D102" i="7" s="1"/>
  <c r="E718" i="7"/>
  <c r="E719" i="7" s="1"/>
  <c r="E704" i="7" s="1"/>
  <c r="E102" i="7" s="1"/>
  <c r="F718" i="7"/>
  <c r="F719" i="7" s="1"/>
  <c r="F704" i="7" s="1"/>
  <c r="F102" i="7" s="1"/>
  <c r="G718" i="7"/>
  <c r="G719" i="7" s="1"/>
  <c r="G704" i="7" s="1"/>
  <c r="G102" i="7" s="1"/>
  <c r="H718" i="7"/>
  <c r="H719" i="7" s="1"/>
  <c r="H704" i="7" s="1"/>
  <c r="H102" i="7" s="1"/>
  <c r="I718" i="7"/>
  <c r="I719" i="7" s="1"/>
  <c r="I704" i="7" s="1"/>
  <c r="I102" i="7" s="1"/>
  <c r="J718" i="7"/>
  <c r="J719" i="7" s="1"/>
  <c r="J704" i="7" s="1"/>
  <c r="J102" i="7" s="1"/>
  <c r="K718" i="7"/>
  <c r="K719" i="7" s="1"/>
  <c r="K704" i="7" s="1"/>
  <c r="K102" i="7" s="1"/>
  <c r="L718" i="7"/>
  <c r="M718" i="7"/>
  <c r="N718" i="7"/>
  <c r="O718" i="7"/>
  <c r="J730" i="7"/>
  <c r="C343" i="7"/>
  <c r="D343" i="7"/>
  <c r="F343" i="7"/>
  <c r="E343" i="7"/>
  <c r="G343" i="7"/>
  <c r="H343" i="7"/>
  <c r="I343" i="7"/>
  <c r="J343" i="7"/>
  <c r="C318" i="7"/>
  <c r="D318" i="7"/>
  <c r="E318" i="7"/>
  <c r="F318" i="7"/>
  <c r="G318" i="7"/>
  <c r="H318" i="7"/>
  <c r="I318" i="7"/>
  <c r="J318" i="7"/>
  <c r="C686" i="7"/>
  <c r="D686" i="7"/>
  <c r="D687" i="7" s="1"/>
  <c r="D672" i="7" s="1"/>
  <c r="D101" i="7" s="1"/>
  <c r="E686" i="7"/>
  <c r="E687" i="7" s="1"/>
  <c r="E672" i="7" s="1"/>
  <c r="E101" i="7" s="1"/>
  <c r="F686" i="7"/>
  <c r="F687" i="7" s="1"/>
  <c r="F672" i="7" s="1"/>
  <c r="F101" i="7" s="1"/>
  <c r="G686" i="7"/>
  <c r="G687" i="7" s="1"/>
  <c r="G672" i="7" s="1"/>
  <c r="G101" i="7" s="1"/>
  <c r="H686" i="7"/>
  <c r="H687" i="7" s="1"/>
  <c r="H672" i="7" s="1"/>
  <c r="H101" i="7" s="1"/>
  <c r="I686" i="7"/>
  <c r="I687" i="7" s="1"/>
  <c r="I672" i="7" s="1"/>
  <c r="I101" i="7" s="1"/>
  <c r="J686" i="7"/>
  <c r="J687" i="7" s="1"/>
  <c r="J672" i="7" s="1"/>
  <c r="J101" i="7" s="1"/>
  <c r="K686" i="7"/>
  <c r="K687" i="7" s="1"/>
  <c r="K672" i="7" s="1"/>
  <c r="K101" i="7" s="1"/>
  <c r="L686" i="7"/>
  <c r="M686" i="7"/>
  <c r="N686" i="7"/>
  <c r="J698" i="7"/>
  <c r="O686" i="7"/>
  <c r="Q710" i="7"/>
  <c r="Q709" i="7"/>
  <c r="Q718" i="7"/>
  <c r="Q716" i="7"/>
  <c r="Q714" i="7"/>
  <c r="Q712" i="7"/>
  <c r="Q715" i="7"/>
  <c r="Q685" i="7"/>
  <c r="Q683" i="7"/>
  <c r="Q717" i="7"/>
  <c r="Q711" i="7"/>
  <c r="Q713" i="7"/>
  <c r="Q686" i="7"/>
  <c r="Q684" i="7"/>
  <c r="Q682" i="7"/>
  <c r="Q680" i="7"/>
  <c r="Q678" i="7"/>
  <c r="Q654" i="7"/>
  <c r="Q652" i="7"/>
  <c r="Q677" i="7"/>
  <c r="Q650" i="7"/>
  <c r="Q648" i="7"/>
  <c r="Q646" i="7"/>
  <c r="Q679" i="7"/>
  <c r="Q653" i="7"/>
  <c r="Q651" i="7"/>
  <c r="Q649" i="7"/>
  <c r="Q647" i="7"/>
  <c r="Q645" i="7"/>
  <c r="Q681" i="7"/>
  <c r="Q63" i="7"/>
  <c r="Q29" i="7"/>
  <c r="L628" i="7"/>
  <c r="K474" i="7"/>
  <c r="K453" i="7"/>
  <c r="K502" i="7"/>
  <c r="K449" i="7"/>
  <c r="K478" i="7"/>
  <c r="K306" i="7"/>
  <c r="K450" i="7"/>
  <c r="L730" i="7"/>
  <c r="L729" i="7"/>
  <c r="L728" i="7"/>
  <c r="L727" i="7"/>
  <c r="L726" i="7"/>
  <c r="L725" i="7"/>
  <c r="L723" i="7"/>
  <c r="L369" i="7"/>
  <c r="L368" i="7"/>
  <c r="L367" i="7"/>
  <c r="L366" i="7"/>
  <c r="L365" i="7"/>
  <c r="L364" i="7"/>
  <c r="L363" i="7"/>
  <c r="L362" i="7"/>
  <c r="L698" i="7"/>
  <c r="L697" i="7"/>
  <c r="L696" i="7"/>
  <c r="L695" i="7"/>
  <c r="L694" i="7"/>
  <c r="L693" i="7"/>
  <c r="L692" i="7"/>
  <c r="L691" i="7"/>
  <c r="L690" i="7"/>
  <c r="L343" i="7"/>
  <c r="L342" i="7"/>
  <c r="L341" i="7"/>
  <c r="L340" i="7"/>
  <c r="L339" i="7"/>
  <c r="L338" i="7"/>
  <c r="L337" i="7"/>
  <c r="L336" i="7"/>
  <c r="L335" i="7"/>
  <c r="L666" i="7"/>
  <c r="L665" i="7"/>
  <c r="L664" i="7"/>
  <c r="L663" i="7"/>
  <c r="L662" i="7"/>
  <c r="L661" i="7"/>
  <c r="L660" i="7"/>
  <c r="L659" i="7"/>
  <c r="L658" i="7"/>
  <c r="L318" i="7"/>
  <c r="L317" i="7"/>
  <c r="L316" i="7"/>
  <c r="L315" i="7"/>
  <c r="L314" i="7"/>
  <c r="L313" i="7"/>
  <c r="L312" i="7"/>
  <c r="L311" i="7"/>
  <c r="L546" i="7"/>
  <c r="L540" i="7"/>
  <c r="L441" i="7"/>
  <c r="L426" i="7"/>
  <c r="L425" i="7"/>
  <c r="L424" i="7"/>
  <c r="L423" i="7"/>
  <c r="L422" i="7"/>
  <c r="L421" i="7"/>
  <c r="L290" i="7"/>
  <c r="L289" i="7"/>
  <c r="L288" i="7"/>
  <c r="L287" i="7"/>
  <c r="L286" i="7"/>
  <c r="L285" i="7"/>
  <c r="L305" i="7"/>
  <c r="L38" i="7"/>
  <c r="K452" i="7"/>
  <c r="K473" i="7"/>
  <c r="K477" i="7"/>
  <c r="K501" i="7"/>
  <c r="K505" i="7"/>
  <c r="K40" i="7"/>
  <c r="K310" i="7"/>
  <c r="K361" i="7"/>
  <c r="K448" i="7"/>
  <c r="K447" i="7"/>
  <c r="K451" i="7"/>
  <c r="K475" i="7"/>
  <c r="K479" i="7"/>
  <c r="K499" i="7"/>
  <c r="K503" i="7"/>
  <c r="K472" i="7"/>
  <c r="K476" i="7"/>
  <c r="K500" i="7"/>
  <c r="K504" i="7"/>
  <c r="K442" i="7"/>
  <c r="R62" i="7" l="1"/>
  <c r="R435" i="7"/>
  <c r="R299" i="7"/>
  <c r="Q94" i="7"/>
  <c r="AL147" i="1"/>
  <c r="R600" i="7"/>
  <c r="R634" i="7"/>
  <c r="R595" i="7"/>
  <c r="R581" i="7"/>
  <c r="R577" i="7"/>
  <c r="R545" i="7"/>
  <c r="R539" i="7"/>
  <c r="R585" i="7"/>
  <c r="R573" i="7"/>
  <c r="R39" i="7"/>
  <c r="R43" i="7"/>
  <c r="R36" i="7"/>
  <c r="S602" i="7"/>
  <c r="D454" i="7"/>
  <c r="D480" i="7"/>
  <c r="H506" i="7"/>
  <c r="K480" i="7"/>
  <c r="G506" i="7"/>
  <c r="J454" i="7"/>
  <c r="J480" i="7"/>
  <c r="F506" i="7"/>
  <c r="I454" i="7"/>
  <c r="I480" i="7"/>
  <c r="E506" i="7"/>
  <c r="H454" i="7"/>
  <c r="H480" i="7"/>
  <c r="D506" i="7"/>
  <c r="G454" i="7"/>
  <c r="G480" i="7"/>
  <c r="C506" i="7"/>
  <c r="K506" i="7"/>
  <c r="C454" i="7"/>
  <c r="F454" i="7"/>
  <c r="E480" i="7"/>
  <c r="J506" i="7"/>
  <c r="K454" i="7"/>
  <c r="C480" i="7"/>
  <c r="E454" i="7"/>
  <c r="F480" i="7"/>
  <c r="I506" i="7"/>
  <c r="L319" i="7"/>
  <c r="L370" i="7"/>
  <c r="L344" i="7"/>
  <c r="J103" i="7"/>
  <c r="H103" i="7"/>
  <c r="I103" i="7"/>
  <c r="D103" i="7"/>
  <c r="G103" i="7"/>
  <c r="C319" i="7"/>
  <c r="D319" i="7"/>
  <c r="E319" i="7"/>
  <c r="F319" i="7"/>
  <c r="G319" i="7"/>
  <c r="H319" i="7"/>
  <c r="I319" i="7"/>
  <c r="J319" i="7"/>
  <c r="K319" i="7"/>
  <c r="C655" i="7"/>
  <c r="C640" i="7" s="1"/>
  <c r="C100" i="7" s="1"/>
  <c r="C344" i="7"/>
  <c r="D344" i="7"/>
  <c r="E344" i="7"/>
  <c r="F344" i="7"/>
  <c r="G344" i="7"/>
  <c r="H344" i="7"/>
  <c r="I344" i="7"/>
  <c r="J344" i="7"/>
  <c r="K344" i="7"/>
  <c r="C687" i="7"/>
  <c r="C672" i="7" s="1"/>
  <c r="C101" i="7" s="1"/>
  <c r="F103" i="7"/>
  <c r="C370" i="7"/>
  <c r="D370" i="7"/>
  <c r="F370" i="7"/>
  <c r="E370" i="7"/>
  <c r="G370" i="7"/>
  <c r="H370" i="7"/>
  <c r="I370" i="7"/>
  <c r="J370" i="7"/>
  <c r="K370" i="7"/>
  <c r="C719" i="7"/>
  <c r="C704" i="7" s="1"/>
  <c r="C102" i="7" s="1"/>
  <c r="E103" i="7"/>
  <c r="R717" i="7"/>
  <c r="R715" i="7"/>
  <c r="R713" i="7"/>
  <c r="R711" i="7"/>
  <c r="R716" i="7"/>
  <c r="R712" i="7"/>
  <c r="R710" i="7"/>
  <c r="R686" i="7"/>
  <c r="R685" i="7"/>
  <c r="R684" i="7"/>
  <c r="R683" i="7"/>
  <c r="R682" i="7"/>
  <c r="R681" i="7"/>
  <c r="R680" i="7"/>
  <c r="R679" i="7"/>
  <c r="R678" i="7"/>
  <c r="R677" i="7"/>
  <c r="R654" i="7"/>
  <c r="R653" i="7"/>
  <c r="R652" i="7"/>
  <c r="R714" i="7"/>
  <c r="R709" i="7"/>
  <c r="R718" i="7"/>
  <c r="R651" i="7"/>
  <c r="R649" i="7"/>
  <c r="R647" i="7"/>
  <c r="R645" i="7"/>
  <c r="R650" i="7"/>
  <c r="R648" i="7"/>
  <c r="R646" i="7"/>
  <c r="R63" i="7"/>
  <c r="R29" i="7"/>
  <c r="M628" i="7"/>
  <c r="L361" i="7"/>
  <c r="L655" i="7"/>
  <c r="L640" i="7" s="1"/>
  <c r="L100" i="7" s="1"/>
  <c r="L719" i="7"/>
  <c r="L704" i="7" s="1"/>
  <c r="L102" i="7" s="1"/>
  <c r="L310" i="7"/>
  <c r="L40" i="7"/>
  <c r="L687" i="7"/>
  <c r="L672" i="7" s="1"/>
  <c r="L101" i="7" s="1"/>
  <c r="K498" i="7"/>
  <c r="L451" i="7"/>
  <c r="L306" i="7"/>
  <c r="L449" i="7"/>
  <c r="L450" i="7"/>
  <c r="L454" i="7"/>
  <c r="L474" i="7"/>
  <c r="L478" i="7"/>
  <c r="L502" i="7"/>
  <c r="L506" i="7"/>
  <c r="L475" i="7"/>
  <c r="L479" i="7"/>
  <c r="L499" i="7"/>
  <c r="L503" i="7"/>
  <c r="K446" i="7"/>
  <c r="M730" i="7"/>
  <c r="M729" i="7"/>
  <c r="M728" i="7"/>
  <c r="M727" i="7"/>
  <c r="M726" i="7"/>
  <c r="M725" i="7"/>
  <c r="M722" i="7"/>
  <c r="M370" i="7"/>
  <c r="M369" i="7"/>
  <c r="M368" i="7"/>
  <c r="M367" i="7"/>
  <c r="M366" i="7"/>
  <c r="M365" i="7"/>
  <c r="M364" i="7"/>
  <c r="M363" i="7"/>
  <c r="M362" i="7"/>
  <c r="M344" i="7"/>
  <c r="M343" i="7"/>
  <c r="M342" i="7"/>
  <c r="M341" i="7"/>
  <c r="M340" i="7"/>
  <c r="M339" i="7"/>
  <c r="M338" i="7"/>
  <c r="M698" i="7"/>
  <c r="M697" i="7"/>
  <c r="M696" i="7"/>
  <c r="M695" i="7"/>
  <c r="M694" i="7"/>
  <c r="M693" i="7"/>
  <c r="M692" i="7"/>
  <c r="M691" i="7"/>
  <c r="M690" i="7"/>
  <c r="M319" i="7"/>
  <c r="M318" i="7"/>
  <c r="M317" i="7"/>
  <c r="M316" i="7"/>
  <c r="M315" i="7"/>
  <c r="M314" i="7"/>
  <c r="M337" i="7"/>
  <c r="M336" i="7"/>
  <c r="M335" i="7"/>
  <c r="M666" i="7"/>
  <c r="M665" i="7"/>
  <c r="M664" i="7"/>
  <c r="M663" i="7"/>
  <c r="M662" i="7"/>
  <c r="M661" i="7"/>
  <c r="M660" i="7"/>
  <c r="M659" i="7"/>
  <c r="M658" i="7"/>
  <c r="M313" i="7"/>
  <c r="M312" i="7"/>
  <c r="M311" i="7"/>
  <c r="M310" i="7"/>
  <c r="M546" i="7"/>
  <c r="M540" i="7"/>
  <c r="M426" i="7"/>
  <c r="M425" i="7"/>
  <c r="M424" i="7"/>
  <c r="M423" i="7"/>
  <c r="M422" i="7"/>
  <c r="M421" i="7"/>
  <c r="M441" i="7"/>
  <c r="M305" i="7"/>
  <c r="M290" i="7"/>
  <c r="M289" i="7"/>
  <c r="M288" i="7"/>
  <c r="M287" i="7"/>
  <c r="M286" i="7"/>
  <c r="M285" i="7"/>
  <c r="M38" i="7"/>
  <c r="L447" i="7"/>
  <c r="L453" i="7"/>
  <c r="L448" i="7"/>
  <c r="L452" i="7"/>
  <c r="L472" i="7"/>
  <c r="L476" i="7"/>
  <c r="L480" i="7"/>
  <c r="L500" i="7"/>
  <c r="L504" i="7"/>
  <c r="L442" i="7"/>
  <c r="L473" i="7"/>
  <c r="L477" i="7"/>
  <c r="L501" i="7"/>
  <c r="L505" i="7"/>
  <c r="K103" i="7"/>
  <c r="S62" i="7" l="1"/>
  <c r="S435" i="7"/>
  <c r="S299" i="7"/>
  <c r="R94" i="7"/>
  <c r="AM147" i="1"/>
  <c r="S600" i="7"/>
  <c r="S634" i="7"/>
  <c r="S595" i="7"/>
  <c r="S545" i="7"/>
  <c r="S539" i="7"/>
  <c r="S585" i="7"/>
  <c r="S581" i="7"/>
  <c r="S577" i="7"/>
  <c r="S573" i="7"/>
  <c r="S39" i="7"/>
  <c r="S43" i="7"/>
  <c r="S36" i="7"/>
  <c r="T602" i="7"/>
  <c r="H455" i="7"/>
  <c r="J507" i="7"/>
  <c r="E481" i="7"/>
  <c r="G455" i="7"/>
  <c r="L446" i="7"/>
  <c r="I507" i="7"/>
  <c r="D481" i="7"/>
  <c r="F455" i="7"/>
  <c r="F481" i="7"/>
  <c r="L498" i="7"/>
  <c r="H507" i="7"/>
  <c r="K481" i="7"/>
  <c r="C481" i="7"/>
  <c r="E455" i="7"/>
  <c r="L481" i="7"/>
  <c r="G507" i="7"/>
  <c r="J481" i="7"/>
  <c r="D455" i="7"/>
  <c r="L507" i="7"/>
  <c r="C507" i="7"/>
  <c r="E507" i="7"/>
  <c r="I481" i="7"/>
  <c r="K455" i="7"/>
  <c r="C455" i="7"/>
  <c r="L455" i="7"/>
  <c r="K507" i="7"/>
  <c r="F507" i="7"/>
  <c r="H481" i="7"/>
  <c r="J455" i="7"/>
  <c r="D507" i="7"/>
  <c r="G481" i="7"/>
  <c r="I455" i="7"/>
  <c r="C103" i="7"/>
  <c r="S718" i="7"/>
  <c r="S717" i="7"/>
  <c r="S716" i="7"/>
  <c r="S715" i="7"/>
  <c r="S714" i="7"/>
  <c r="S713" i="7"/>
  <c r="S712" i="7"/>
  <c r="S711" i="7"/>
  <c r="S681" i="7"/>
  <c r="S710" i="7"/>
  <c r="S686" i="7"/>
  <c r="S684" i="7"/>
  <c r="S682" i="7"/>
  <c r="S680" i="7"/>
  <c r="S709" i="7"/>
  <c r="S685" i="7"/>
  <c r="S683" i="7"/>
  <c r="S679" i="7"/>
  <c r="S677" i="7"/>
  <c r="S652" i="7"/>
  <c r="S651" i="7"/>
  <c r="S649" i="7"/>
  <c r="S647" i="7"/>
  <c r="S645" i="7"/>
  <c r="S678" i="7"/>
  <c r="S653" i="7"/>
  <c r="S650" i="7"/>
  <c r="S648" i="7"/>
  <c r="S646" i="7"/>
  <c r="S654" i="7"/>
  <c r="S29" i="7"/>
  <c r="S63" i="7"/>
  <c r="N628" i="7"/>
  <c r="M361" i="7"/>
  <c r="L103" i="7"/>
  <c r="M719" i="7"/>
  <c r="M704" i="7" s="1"/>
  <c r="M102" i="7" s="1"/>
  <c r="M40" i="7"/>
  <c r="M447" i="7"/>
  <c r="M476" i="7"/>
  <c r="M480" i="7"/>
  <c r="M499" i="7"/>
  <c r="M454" i="7"/>
  <c r="M503" i="7"/>
  <c r="M507" i="7"/>
  <c r="M450" i="7"/>
  <c r="M452" i="7"/>
  <c r="M449" i="7"/>
  <c r="M453" i="7"/>
  <c r="M473" i="7"/>
  <c r="M477" i="7"/>
  <c r="M481" i="7"/>
  <c r="M501" i="7"/>
  <c r="M505" i="7"/>
  <c r="M474" i="7"/>
  <c r="M478" i="7"/>
  <c r="M502" i="7"/>
  <c r="M506" i="7"/>
  <c r="N730" i="7"/>
  <c r="N729" i="7"/>
  <c r="N728" i="7"/>
  <c r="N727" i="7"/>
  <c r="N726" i="7"/>
  <c r="N725" i="7"/>
  <c r="N722" i="7"/>
  <c r="N370" i="7"/>
  <c r="N369" i="7"/>
  <c r="N368" i="7"/>
  <c r="N367" i="7"/>
  <c r="N366" i="7"/>
  <c r="N365" i="7"/>
  <c r="N364" i="7"/>
  <c r="N363" i="7"/>
  <c r="N362" i="7"/>
  <c r="N361" i="7"/>
  <c r="N698" i="7"/>
  <c r="N697" i="7"/>
  <c r="N696" i="7"/>
  <c r="N695" i="7"/>
  <c r="N694" i="7"/>
  <c r="N693" i="7"/>
  <c r="N692" i="7"/>
  <c r="N691" i="7"/>
  <c r="N690" i="7"/>
  <c r="N344" i="7"/>
  <c r="N343" i="7"/>
  <c r="N342" i="7"/>
  <c r="N341" i="7"/>
  <c r="N340" i="7"/>
  <c r="N339" i="7"/>
  <c r="N338" i="7"/>
  <c r="N337" i="7"/>
  <c r="N336" i="7"/>
  <c r="N335" i="7"/>
  <c r="N666" i="7"/>
  <c r="N665" i="7"/>
  <c r="N664" i="7"/>
  <c r="N663" i="7"/>
  <c r="N662" i="7"/>
  <c r="N661" i="7"/>
  <c r="N660" i="7"/>
  <c r="N659" i="7"/>
  <c r="N658" i="7"/>
  <c r="N319" i="7"/>
  <c r="N318" i="7"/>
  <c r="N317" i="7"/>
  <c r="N316" i="7"/>
  <c r="N315" i="7"/>
  <c r="N314" i="7"/>
  <c r="N313" i="7"/>
  <c r="N312" i="7"/>
  <c r="N311" i="7"/>
  <c r="N310" i="7"/>
  <c r="N546" i="7"/>
  <c r="N540" i="7"/>
  <c r="N441" i="7"/>
  <c r="N426" i="7"/>
  <c r="N425" i="7"/>
  <c r="N424" i="7"/>
  <c r="N423" i="7"/>
  <c r="N422" i="7"/>
  <c r="N421" i="7"/>
  <c r="N290" i="7"/>
  <c r="N289" i="7"/>
  <c r="N288" i="7"/>
  <c r="N287" i="7"/>
  <c r="N286" i="7"/>
  <c r="N285" i="7"/>
  <c r="N305" i="7"/>
  <c r="N38" i="7"/>
  <c r="M306" i="7"/>
  <c r="M446" i="7"/>
  <c r="M448" i="7"/>
  <c r="M451" i="7"/>
  <c r="M455" i="7"/>
  <c r="M475" i="7"/>
  <c r="M479" i="7"/>
  <c r="M472" i="7"/>
  <c r="M500" i="7"/>
  <c r="M504" i="7"/>
  <c r="M442" i="7"/>
  <c r="M655" i="7"/>
  <c r="M640" i="7" s="1"/>
  <c r="M100" i="7" s="1"/>
  <c r="M687" i="7"/>
  <c r="M672" i="7" s="1"/>
  <c r="M101" i="7" s="1"/>
  <c r="T62" i="7" l="1"/>
  <c r="T435" i="7"/>
  <c r="T299" i="7"/>
  <c r="S94" i="7"/>
  <c r="AN147" i="1"/>
  <c r="T600" i="7"/>
  <c r="T634" i="7"/>
  <c r="T595" i="7"/>
  <c r="T581" i="7"/>
  <c r="T573" i="7"/>
  <c r="T545" i="7"/>
  <c r="T539" i="7"/>
  <c r="T585" i="7"/>
  <c r="T577" i="7"/>
  <c r="T39" i="7"/>
  <c r="T43" i="7"/>
  <c r="T36" i="7"/>
  <c r="U602" i="7"/>
  <c r="M498" i="7"/>
  <c r="T717" i="7"/>
  <c r="T715" i="7"/>
  <c r="T713" i="7"/>
  <c r="T711" i="7"/>
  <c r="T709" i="7"/>
  <c r="T710" i="7"/>
  <c r="T716" i="7"/>
  <c r="T686" i="7"/>
  <c r="T684" i="7"/>
  <c r="T682" i="7"/>
  <c r="T718" i="7"/>
  <c r="T712" i="7"/>
  <c r="T714" i="7"/>
  <c r="T685" i="7"/>
  <c r="T683" i="7"/>
  <c r="T681" i="7"/>
  <c r="T679" i="7"/>
  <c r="T677" i="7"/>
  <c r="T653" i="7"/>
  <c r="T651" i="7"/>
  <c r="T650" i="7"/>
  <c r="T649" i="7"/>
  <c r="T648" i="7"/>
  <c r="T647" i="7"/>
  <c r="T646" i="7"/>
  <c r="T645" i="7"/>
  <c r="T678" i="7"/>
  <c r="T680" i="7"/>
  <c r="T654" i="7"/>
  <c r="T652" i="7"/>
  <c r="T29" i="7"/>
  <c r="T63" i="7"/>
  <c r="O628" i="7"/>
  <c r="N475" i="7"/>
  <c r="N451" i="7"/>
  <c r="N453" i="7"/>
  <c r="N499" i="7"/>
  <c r="N503" i="7"/>
  <c r="N507" i="7"/>
  <c r="N479" i="7"/>
  <c r="N449" i="7"/>
  <c r="N306" i="7"/>
  <c r="N447" i="7"/>
  <c r="N455" i="7"/>
  <c r="N448" i="7"/>
  <c r="N452" i="7"/>
  <c r="N472" i="7"/>
  <c r="N476" i="7"/>
  <c r="N480" i="7"/>
  <c r="N500" i="7"/>
  <c r="N504" i="7"/>
  <c r="N442" i="7"/>
  <c r="N473" i="7"/>
  <c r="N477" i="7"/>
  <c r="N481" i="7"/>
  <c r="N501" i="7"/>
  <c r="N505" i="7"/>
  <c r="O730" i="7"/>
  <c r="O729" i="7"/>
  <c r="O728" i="7"/>
  <c r="O727" i="7"/>
  <c r="O726" i="7"/>
  <c r="O724" i="7"/>
  <c r="O370" i="7"/>
  <c r="O369" i="7"/>
  <c r="O368" i="7"/>
  <c r="O367" i="7"/>
  <c r="O366" i="7"/>
  <c r="O365" i="7"/>
  <c r="O364" i="7"/>
  <c r="O363" i="7"/>
  <c r="O722" i="7"/>
  <c r="O361" i="7"/>
  <c r="O344" i="7"/>
  <c r="O343" i="7"/>
  <c r="O342" i="7"/>
  <c r="O341" i="7"/>
  <c r="O340" i="7"/>
  <c r="O339" i="7"/>
  <c r="O338" i="7"/>
  <c r="O362" i="7"/>
  <c r="O698" i="7"/>
  <c r="O697" i="7"/>
  <c r="O696" i="7"/>
  <c r="O695" i="7"/>
  <c r="O694" i="7"/>
  <c r="O693" i="7"/>
  <c r="O692" i="7"/>
  <c r="O691" i="7"/>
  <c r="O690" i="7"/>
  <c r="O319" i="7"/>
  <c r="O318" i="7"/>
  <c r="O317" i="7"/>
  <c r="O316" i="7"/>
  <c r="O315" i="7"/>
  <c r="O314" i="7"/>
  <c r="O337" i="7"/>
  <c r="O336" i="7"/>
  <c r="O335" i="7"/>
  <c r="O666" i="7"/>
  <c r="O665" i="7"/>
  <c r="O664" i="7"/>
  <c r="O663" i="7"/>
  <c r="O662" i="7"/>
  <c r="O661" i="7"/>
  <c r="O660" i="7"/>
  <c r="O659" i="7"/>
  <c r="O657" i="7"/>
  <c r="O312" i="7"/>
  <c r="O313" i="7"/>
  <c r="O311" i="7"/>
  <c r="O546" i="7"/>
  <c r="O540" i="7"/>
  <c r="O426" i="7"/>
  <c r="O425" i="7"/>
  <c r="O424" i="7"/>
  <c r="O423" i="7"/>
  <c r="O422" i="7"/>
  <c r="O421" i="7"/>
  <c r="O441" i="7"/>
  <c r="O305" i="7"/>
  <c r="O290" i="7"/>
  <c r="O289" i="7"/>
  <c r="O288" i="7"/>
  <c r="O287" i="7"/>
  <c r="O286" i="7"/>
  <c r="O285" i="7"/>
  <c r="O38" i="7"/>
  <c r="N446" i="7"/>
  <c r="N450" i="7"/>
  <c r="N454" i="7"/>
  <c r="N474" i="7"/>
  <c r="N478" i="7"/>
  <c r="N498" i="7"/>
  <c r="N502" i="7"/>
  <c r="N506" i="7"/>
  <c r="M103" i="7"/>
  <c r="N40" i="7"/>
  <c r="N655" i="7"/>
  <c r="N640" i="7" s="1"/>
  <c r="N100" i="7" s="1"/>
  <c r="N687" i="7"/>
  <c r="N672" i="7" s="1"/>
  <c r="N101" i="7" s="1"/>
  <c r="N719" i="7"/>
  <c r="N704" i="7" s="1"/>
  <c r="N102" i="7" s="1"/>
  <c r="U62" i="7" l="1"/>
  <c r="U435" i="7"/>
  <c r="U299" i="7"/>
  <c r="T94" i="7"/>
  <c r="AO147" i="1"/>
  <c r="U600" i="7"/>
  <c r="U634" i="7"/>
  <c r="U595" i="7"/>
  <c r="U545" i="7"/>
  <c r="U539" i="7"/>
  <c r="U585" i="7"/>
  <c r="U581" i="7"/>
  <c r="U577" i="7"/>
  <c r="U573" i="7"/>
  <c r="U39" i="7"/>
  <c r="U43" i="7"/>
  <c r="U36" i="7"/>
  <c r="V602" i="7"/>
  <c r="U718" i="7"/>
  <c r="U716" i="7"/>
  <c r="U714" i="7"/>
  <c r="U712" i="7"/>
  <c r="U710" i="7"/>
  <c r="U709" i="7"/>
  <c r="U686" i="7"/>
  <c r="U717" i="7"/>
  <c r="U713" i="7"/>
  <c r="U715" i="7"/>
  <c r="U711" i="7"/>
  <c r="U685" i="7"/>
  <c r="U683" i="7"/>
  <c r="U681" i="7"/>
  <c r="U684" i="7"/>
  <c r="U682" i="7"/>
  <c r="U680" i="7"/>
  <c r="U678" i="7"/>
  <c r="U654" i="7"/>
  <c r="U653" i="7"/>
  <c r="U679" i="7"/>
  <c r="U650" i="7"/>
  <c r="U648" i="7"/>
  <c r="U646" i="7"/>
  <c r="U652" i="7"/>
  <c r="U677" i="7"/>
  <c r="U651" i="7"/>
  <c r="U649" i="7"/>
  <c r="U647" i="7"/>
  <c r="U645" i="7"/>
  <c r="U63" i="7"/>
  <c r="U29" i="7"/>
  <c r="P628" i="7"/>
  <c r="O40" i="7"/>
  <c r="O655" i="7"/>
  <c r="O640" i="7" s="1"/>
  <c r="O100" i="7" s="1"/>
  <c r="O687" i="7"/>
  <c r="O672" i="7" s="1"/>
  <c r="O101" i="7" s="1"/>
  <c r="O474" i="7"/>
  <c r="O453" i="7"/>
  <c r="O502" i="7"/>
  <c r="O449" i="7"/>
  <c r="O477" i="7"/>
  <c r="P730" i="7"/>
  <c r="P729" i="7"/>
  <c r="P728" i="7"/>
  <c r="P727" i="7"/>
  <c r="P726" i="7"/>
  <c r="P724" i="7"/>
  <c r="P722" i="7"/>
  <c r="P370" i="7"/>
  <c r="P369" i="7"/>
  <c r="P368" i="7"/>
  <c r="P367" i="7"/>
  <c r="P366" i="7"/>
  <c r="P365" i="7"/>
  <c r="P364" i="7"/>
  <c r="P363" i="7"/>
  <c r="P362" i="7"/>
  <c r="P361" i="7"/>
  <c r="P698" i="7"/>
  <c r="P697" i="7"/>
  <c r="P696" i="7"/>
  <c r="P695" i="7"/>
  <c r="P694" i="7"/>
  <c r="P693" i="7"/>
  <c r="P692" i="7"/>
  <c r="P691" i="7"/>
  <c r="P690" i="7"/>
  <c r="P344" i="7"/>
  <c r="P343" i="7"/>
  <c r="P342" i="7"/>
  <c r="P341" i="7"/>
  <c r="P340" i="7"/>
  <c r="P339" i="7"/>
  <c r="P338" i="7"/>
  <c r="P337" i="7"/>
  <c r="P336" i="7"/>
  <c r="P335" i="7"/>
  <c r="P666" i="7"/>
  <c r="P665" i="7"/>
  <c r="P664" i="7"/>
  <c r="P663" i="7"/>
  <c r="P662" i="7"/>
  <c r="P661" i="7"/>
  <c r="P660" i="7"/>
  <c r="P659" i="7"/>
  <c r="P657" i="7"/>
  <c r="P319" i="7"/>
  <c r="P318" i="7"/>
  <c r="P317" i="7"/>
  <c r="P316" i="7"/>
  <c r="P315" i="7"/>
  <c r="P314" i="7"/>
  <c r="P313" i="7"/>
  <c r="P312" i="7"/>
  <c r="P311" i="7"/>
  <c r="P546" i="7"/>
  <c r="P540" i="7"/>
  <c r="P441" i="7"/>
  <c r="P426" i="7"/>
  <c r="P425" i="7"/>
  <c r="P424" i="7"/>
  <c r="P423" i="7"/>
  <c r="P422" i="7"/>
  <c r="P421" i="7"/>
  <c r="P290" i="7"/>
  <c r="P289" i="7"/>
  <c r="P288" i="7"/>
  <c r="P287" i="7"/>
  <c r="P286" i="7"/>
  <c r="P285" i="7"/>
  <c r="P305" i="7"/>
  <c r="P38" i="7"/>
  <c r="O450" i="7"/>
  <c r="O451" i="7"/>
  <c r="O475" i="7"/>
  <c r="O499" i="7"/>
  <c r="O503" i="7"/>
  <c r="O507" i="7"/>
  <c r="O476" i="7"/>
  <c r="O480" i="7"/>
  <c r="O504" i="7"/>
  <c r="O442" i="7"/>
  <c r="O452" i="7"/>
  <c r="O454" i="7"/>
  <c r="O473" i="7"/>
  <c r="O481" i="7"/>
  <c r="O501" i="7"/>
  <c r="O505" i="7"/>
  <c r="O478" i="7"/>
  <c r="O498" i="7"/>
  <c r="O506" i="7"/>
  <c r="N103" i="7"/>
  <c r="O310" i="7"/>
  <c r="O719" i="7"/>
  <c r="O704" i="7" s="1"/>
  <c r="O102" i="7" s="1"/>
  <c r="O306" i="7"/>
  <c r="O448" i="7"/>
  <c r="O447" i="7"/>
  <c r="O455" i="7"/>
  <c r="O479" i="7"/>
  <c r="O472" i="7"/>
  <c r="O500" i="7"/>
  <c r="V62" i="7" l="1"/>
  <c r="V435" i="7"/>
  <c r="V299" i="7"/>
  <c r="U94" i="7"/>
  <c r="AP147" i="1"/>
  <c r="V600" i="7"/>
  <c r="V634" i="7"/>
  <c r="V595" i="7"/>
  <c r="V539" i="7"/>
  <c r="V585" i="7"/>
  <c r="V581" i="7"/>
  <c r="V577" i="7"/>
  <c r="V573" i="7"/>
  <c r="V545" i="7"/>
  <c r="V39" i="7"/>
  <c r="V43" i="7"/>
  <c r="V36" i="7"/>
  <c r="W602" i="7"/>
  <c r="V718" i="7"/>
  <c r="V716" i="7"/>
  <c r="V714" i="7"/>
  <c r="V712" i="7"/>
  <c r="V685" i="7"/>
  <c r="V684" i="7"/>
  <c r="V683" i="7"/>
  <c r="V682" i="7"/>
  <c r="V681" i="7"/>
  <c r="V680" i="7"/>
  <c r="V679" i="7"/>
  <c r="V678" i="7"/>
  <c r="V677" i="7"/>
  <c r="V654" i="7"/>
  <c r="V653" i="7"/>
  <c r="V652" i="7"/>
  <c r="V711" i="7"/>
  <c r="V686" i="7"/>
  <c r="V717" i="7"/>
  <c r="V713" i="7"/>
  <c r="V709" i="7"/>
  <c r="V715" i="7"/>
  <c r="V710" i="7"/>
  <c r="V650" i="7"/>
  <c r="V648" i="7"/>
  <c r="V646" i="7"/>
  <c r="V651" i="7"/>
  <c r="V649" i="7"/>
  <c r="V647" i="7"/>
  <c r="V645" i="7"/>
  <c r="V63" i="7"/>
  <c r="V29" i="7"/>
  <c r="Q628" i="7"/>
  <c r="O103" i="7"/>
  <c r="O446" i="7"/>
  <c r="P451" i="7"/>
  <c r="P306" i="7"/>
  <c r="P449" i="7"/>
  <c r="P450" i="7"/>
  <c r="P454" i="7"/>
  <c r="P474" i="7"/>
  <c r="P478" i="7"/>
  <c r="P498" i="7"/>
  <c r="P502" i="7"/>
  <c r="P506" i="7"/>
  <c r="P475" i="7"/>
  <c r="P479" i="7"/>
  <c r="P499" i="7"/>
  <c r="P503" i="7"/>
  <c r="P507" i="7"/>
  <c r="P40" i="7"/>
  <c r="P310" i="7"/>
  <c r="P655" i="7"/>
  <c r="P640" i="7" s="1"/>
  <c r="P100" i="7" s="1"/>
  <c r="P687" i="7"/>
  <c r="P672" i="7" s="1"/>
  <c r="P101" i="7" s="1"/>
  <c r="P719" i="7"/>
  <c r="P704" i="7" s="1"/>
  <c r="P102" i="7" s="1"/>
  <c r="Q730" i="7"/>
  <c r="Q729" i="7"/>
  <c r="Q728" i="7"/>
  <c r="Q727" i="7"/>
  <c r="Q726" i="7"/>
  <c r="Q724" i="7"/>
  <c r="Q722" i="7"/>
  <c r="Q370" i="7"/>
  <c r="Q369" i="7"/>
  <c r="Q368" i="7"/>
  <c r="Q367" i="7"/>
  <c r="Q366" i="7"/>
  <c r="Q365" i="7"/>
  <c r="Q364" i="7"/>
  <c r="Q363" i="7"/>
  <c r="Q362" i="7"/>
  <c r="Q344" i="7"/>
  <c r="Q343" i="7"/>
  <c r="Q342" i="7"/>
  <c r="Q341" i="7"/>
  <c r="Q340" i="7"/>
  <c r="Q339" i="7"/>
  <c r="Q338" i="7"/>
  <c r="Q361" i="7"/>
  <c r="Q698" i="7"/>
  <c r="Q697" i="7"/>
  <c r="Q696" i="7"/>
  <c r="Q695" i="7"/>
  <c r="Q694" i="7"/>
  <c r="Q693" i="7"/>
  <c r="Q692" i="7"/>
  <c r="Q691" i="7"/>
  <c r="Q690" i="7"/>
  <c r="Q337" i="7"/>
  <c r="Q319" i="7"/>
  <c r="Q318" i="7"/>
  <c r="Q317" i="7"/>
  <c r="Q316" i="7"/>
  <c r="Q315" i="7"/>
  <c r="Q314" i="7"/>
  <c r="Q336" i="7"/>
  <c r="Q666" i="7"/>
  <c r="Q665" i="7"/>
  <c r="Q664" i="7"/>
  <c r="Q663" i="7"/>
  <c r="Q662" i="7"/>
  <c r="Q661" i="7"/>
  <c r="Q660" i="7"/>
  <c r="Q659" i="7"/>
  <c r="Q657" i="7"/>
  <c r="Q313" i="7"/>
  <c r="Q312" i="7"/>
  <c r="Q311" i="7"/>
  <c r="Q546" i="7"/>
  <c r="Q540" i="7"/>
  <c r="Q426" i="7"/>
  <c r="Q425" i="7"/>
  <c r="Q424" i="7"/>
  <c r="Q423" i="7"/>
  <c r="Q422" i="7"/>
  <c r="Q421" i="7"/>
  <c r="Q441" i="7"/>
  <c r="Q305" i="7"/>
  <c r="Q290" i="7"/>
  <c r="Q289" i="7"/>
  <c r="Q288" i="7"/>
  <c r="Q287" i="7"/>
  <c r="Q286" i="7"/>
  <c r="Q285" i="7"/>
  <c r="Q38" i="7"/>
  <c r="P447" i="7"/>
  <c r="P455" i="7"/>
  <c r="P453" i="7"/>
  <c r="P448" i="7"/>
  <c r="P452" i="7"/>
  <c r="P472" i="7"/>
  <c r="P476" i="7"/>
  <c r="P480" i="7"/>
  <c r="P500" i="7"/>
  <c r="P504" i="7"/>
  <c r="P442" i="7"/>
  <c r="P473" i="7"/>
  <c r="P477" i="7"/>
  <c r="P481" i="7"/>
  <c r="P501" i="7"/>
  <c r="P505" i="7"/>
  <c r="W62" i="7" l="1"/>
  <c r="W435" i="7"/>
  <c r="W299" i="7"/>
  <c r="AQ147" i="1"/>
  <c r="V94" i="7"/>
  <c r="W600" i="7"/>
  <c r="W634" i="7"/>
  <c r="W595" i="7"/>
  <c r="W545" i="7"/>
  <c r="W539" i="7"/>
  <c r="W577" i="7"/>
  <c r="W585" i="7"/>
  <c r="W581" i="7"/>
  <c r="W573" i="7"/>
  <c r="W39" i="7"/>
  <c r="W43" i="7"/>
  <c r="W36" i="7"/>
  <c r="X602" i="7"/>
  <c r="W718" i="7"/>
  <c r="W717" i="7"/>
  <c r="W716" i="7"/>
  <c r="W715" i="7"/>
  <c r="W714" i="7"/>
  <c r="W713" i="7"/>
  <c r="W712" i="7"/>
  <c r="W711" i="7"/>
  <c r="W710" i="7"/>
  <c r="W686" i="7"/>
  <c r="W709" i="7"/>
  <c r="W685" i="7"/>
  <c r="W683" i="7"/>
  <c r="W684" i="7"/>
  <c r="W682" i="7"/>
  <c r="W680" i="7"/>
  <c r="W678" i="7"/>
  <c r="W654" i="7"/>
  <c r="W652" i="7"/>
  <c r="W679" i="7"/>
  <c r="W651" i="7"/>
  <c r="W649" i="7"/>
  <c r="W647" i="7"/>
  <c r="W645" i="7"/>
  <c r="W681" i="7"/>
  <c r="W677" i="7"/>
  <c r="W653" i="7"/>
  <c r="W650" i="7"/>
  <c r="W648" i="7"/>
  <c r="W646" i="7"/>
  <c r="W29" i="7"/>
  <c r="W63" i="7"/>
  <c r="R628" i="7"/>
  <c r="Q310" i="7"/>
  <c r="Q687" i="7"/>
  <c r="Q672" i="7" s="1"/>
  <c r="Q101" i="7" s="1"/>
  <c r="Q40" i="7"/>
  <c r="Q335" i="7"/>
  <c r="Q655" i="7"/>
  <c r="Q640" i="7" s="1"/>
  <c r="Q100" i="7" s="1"/>
  <c r="Q450" i="7"/>
  <c r="Q452" i="7"/>
  <c r="Q449" i="7"/>
  <c r="Q453" i="7"/>
  <c r="Q473" i="7"/>
  <c r="Q477" i="7"/>
  <c r="Q481" i="7"/>
  <c r="Q501" i="7"/>
  <c r="Q505" i="7"/>
  <c r="Q474" i="7"/>
  <c r="Q478" i="7"/>
  <c r="Q498" i="7"/>
  <c r="Q502" i="7"/>
  <c r="Q506" i="7"/>
  <c r="P446" i="7"/>
  <c r="Q719" i="7"/>
  <c r="Q704" i="7" s="1"/>
  <c r="Q102" i="7" s="1"/>
  <c r="P103" i="7"/>
  <c r="R730" i="7"/>
  <c r="R729" i="7"/>
  <c r="R728" i="7"/>
  <c r="R727" i="7"/>
  <c r="R725" i="7"/>
  <c r="R723" i="7"/>
  <c r="R722" i="7"/>
  <c r="R370" i="7"/>
  <c r="R369" i="7"/>
  <c r="R368" i="7"/>
  <c r="R367" i="7"/>
  <c r="R366" i="7"/>
  <c r="R365" i="7"/>
  <c r="R364" i="7"/>
  <c r="R363" i="7"/>
  <c r="R362" i="7"/>
  <c r="R361" i="7"/>
  <c r="R698" i="7"/>
  <c r="R697" i="7"/>
  <c r="R696" i="7"/>
  <c r="R695" i="7"/>
  <c r="R694" i="7"/>
  <c r="R693" i="7"/>
  <c r="R692" i="7"/>
  <c r="R691" i="7"/>
  <c r="R689" i="7"/>
  <c r="R344" i="7"/>
  <c r="R343" i="7"/>
  <c r="R342" i="7"/>
  <c r="R341" i="7"/>
  <c r="R340" i="7"/>
  <c r="R339" i="7"/>
  <c r="R338" i="7"/>
  <c r="R337" i="7"/>
  <c r="R336" i="7"/>
  <c r="R335" i="7"/>
  <c r="R666" i="7"/>
  <c r="R665" i="7"/>
  <c r="R664" i="7"/>
  <c r="R663" i="7"/>
  <c r="R662" i="7"/>
  <c r="R661" i="7"/>
  <c r="R660" i="7"/>
  <c r="R659" i="7"/>
  <c r="R657" i="7"/>
  <c r="R319" i="7"/>
  <c r="R318" i="7"/>
  <c r="R317" i="7"/>
  <c r="R316" i="7"/>
  <c r="R315" i="7"/>
  <c r="R314" i="7"/>
  <c r="R313" i="7"/>
  <c r="R312" i="7"/>
  <c r="R311" i="7"/>
  <c r="R546" i="7"/>
  <c r="R540" i="7"/>
  <c r="R441" i="7"/>
  <c r="R426" i="7"/>
  <c r="R425" i="7"/>
  <c r="R424" i="7"/>
  <c r="R423" i="7"/>
  <c r="R422" i="7"/>
  <c r="R421" i="7"/>
  <c r="R290" i="7"/>
  <c r="R289" i="7"/>
  <c r="R288" i="7"/>
  <c r="R287" i="7"/>
  <c r="R286" i="7"/>
  <c r="R285" i="7"/>
  <c r="R305" i="7"/>
  <c r="R38" i="7"/>
  <c r="Q306" i="7"/>
  <c r="Q454" i="7"/>
  <c r="Q448" i="7"/>
  <c r="Q447" i="7"/>
  <c r="Q451" i="7"/>
  <c r="Q455" i="7"/>
  <c r="Q475" i="7"/>
  <c r="Q479" i="7"/>
  <c r="Q499" i="7"/>
  <c r="Q503" i="7"/>
  <c r="Q507" i="7"/>
  <c r="Q476" i="7"/>
  <c r="Q480" i="7"/>
  <c r="Q500" i="7"/>
  <c r="Q504" i="7"/>
  <c r="Q442" i="7"/>
  <c r="X62" i="7" l="1"/>
  <c r="X435" i="7"/>
  <c r="X299" i="7"/>
  <c r="W94" i="7"/>
  <c r="X600" i="7"/>
  <c r="X634" i="7"/>
  <c r="X595" i="7"/>
  <c r="X577" i="7"/>
  <c r="X545" i="7"/>
  <c r="X539" i="7"/>
  <c r="X585" i="7"/>
  <c r="X581" i="7"/>
  <c r="X573" i="7"/>
  <c r="X39" i="7"/>
  <c r="X43" i="7"/>
  <c r="X36" i="7"/>
  <c r="Y602" i="7"/>
  <c r="Q472" i="7"/>
  <c r="Q446" i="7"/>
  <c r="X717" i="7"/>
  <c r="X715" i="7"/>
  <c r="X713" i="7"/>
  <c r="X711" i="7"/>
  <c r="X718" i="7"/>
  <c r="X714" i="7"/>
  <c r="X710" i="7"/>
  <c r="X716" i="7"/>
  <c r="X709" i="7"/>
  <c r="X685" i="7"/>
  <c r="X683" i="7"/>
  <c r="X679" i="7"/>
  <c r="X712" i="7"/>
  <c r="X684" i="7"/>
  <c r="X682" i="7"/>
  <c r="X680" i="7"/>
  <c r="X686" i="7"/>
  <c r="X651" i="7"/>
  <c r="X650" i="7"/>
  <c r="X649" i="7"/>
  <c r="X648" i="7"/>
  <c r="X647" i="7"/>
  <c r="X646" i="7"/>
  <c r="X645" i="7"/>
  <c r="X681" i="7"/>
  <c r="X677" i="7"/>
  <c r="X654" i="7"/>
  <c r="X652" i="7"/>
  <c r="X653" i="7"/>
  <c r="X678" i="7"/>
  <c r="X29" i="7"/>
  <c r="X63" i="7"/>
  <c r="S628" i="7"/>
  <c r="B416" i="7"/>
  <c r="E395" i="7" s="1"/>
  <c r="E394" i="7" s="1"/>
  <c r="R310" i="7"/>
  <c r="Q103" i="7"/>
  <c r="S730" i="7"/>
  <c r="S729" i="7"/>
  <c r="S728" i="7"/>
  <c r="S727" i="7"/>
  <c r="S725" i="7"/>
  <c r="S723" i="7"/>
  <c r="S370" i="7"/>
  <c r="S369" i="7"/>
  <c r="S368" i="7"/>
  <c r="S367" i="7"/>
  <c r="S366" i="7"/>
  <c r="S365" i="7"/>
  <c r="S364" i="7"/>
  <c r="S363" i="7"/>
  <c r="S722" i="7"/>
  <c r="S361" i="7"/>
  <c r="S344" i="7"/>
  <c r="S343" i="7"/>
  <c r="S342" i="7"/>
  <c r="S341" i="7"/>
  <c r="S340" i="7"/>
  <c r="S339" i="7"/>
  <c r="S338" i="7"/>
  <c r="S362" i="7"/>
  <c r="S698" i="7"/>
  <c r="S697" i="7"/>
  <c r="S696" i="7"/>
  <c r="S695" i="7"/>
  <c r="S694" i="7"/>
  <c r="S693" i="7"/>
  <c r="S692" i="7"/>
  <c r="S691" i="7"/>
  <c r="S689" i="7"/>
  <c r="S319" i="7"/>
  <c r="S318" i="7"/>
  <c r="S317" i="7"/>
  <c r="S316" i="7"/>
  <c r="S315" i="7"/>
  <c r="S314" i="7"/>
  <c r="S337" i="7"/>
  <c r="S336" i="7"/>
  <c r="S335" i="7"/>
  <c r="S666" i="7"/>
  <c r="S665" i="7"/>
  <c r="S664" i="7"/>
  <c r="S663" i="7"/>
  <c r="S662" i="7"/>
  <c r="S661" i="7"/>
  <c r="S660" i="7"/>
  <c r="S659" i="7"/>
  <c r="S657" i="7"/>
  <c r="S312" i="7"/>
  <c r="S313" i="7"/>
  <c r="S311" i="7"/>
  <c r="S546" i="7"/>
  <c r="S540" i="7"/>
  <c r="S426" i="7"/>
  <c r="S425" i="7"/>
  <c r="S424" i="7"/>
  <c r="S423" i="7"/>
  <c r="S422" i="7"/>
  <c r="S421" i="7"/>
  <c r="S441" i="7"/>
  <c r="S305" i="7"/>
  <c r="S290" i="7"/>
  <c r="S289" i="7"/>
  <c r="S288" i="7"/>
  <c r="S287" i="7"/>
  <c r="S286" i="7"/>
  <c r="S285" i="7"/>
  <c r="S38" i="7"/>
  <c r="R453" i="7"/>
  <c r="R451" i="7"/>
  <c r="R450" i="7"/>
  <c r="R454" i="7"/>
  <c r="R474" i="7"/>
  <c r="R478" i="7"/>
  <c r="R498" i="7"/>
  <c r="R502" i="7"/>
  <c r="R506" i="7"/>
  <c r="R475" i="7"/>
  <c r="R479" i="7"/>
  <c r="R499" i="7"/>
  <c r="R503" i="7"/>
  <c r="R507" i="7"/>
  <c r="R40" i="7"/>
  <c r="R655" i="7"/>
  <c r="R640" i="7" s="1"/>
  <c r="R100" i="7" s="1"/>
  <c r="R687" i="7"/>
  <c r="R672" i="7" s="1"/>
  <c r="R101" i="7" s="1"/>
  <c r="R719" i="7"/>
  <c r="R704" i="7" s="1"/>
  <c r="R102" i="7" s="1"/>
  <c r="R449" i="7"/>
  <c r="R306" i="7"/>
  <c r="R447" i="7"/>
  <c r="R455" i="7"/>
  <c r="R448" i="7"/>
  <c r="R452" i="7"/>
  <c r="R472" i="7"/>
  <c r="R476" i="7"/>
  <c r="R480" i="7"/>
  <c r="R500" i="7"/>
  <c r="R504" i="7"/>
  <c r="R442" i="7"/>
  <c r="R473" i="7"/>
  <c r="R477" i="7"/>
  <c r="R481" i="7"/>
  <c r="R501" i="7"/>
  <c r="R505" i="7"/>
  <c r="Y435" i="7" l="1"/>
  <c r="Y299" i="7"/>
  <c r="Y600" i="7"/>
  <c r="Y634" i="7"/>
  <c r="X94" i="7"/>
  <c r="Y595" i="7"/>
  <c r="Y545" i="7"/>
  <c r="Y539" i="7"/>
  <c r="Y585" i="7"/>
  <c r="Y581" i="7"/>
  <c r="Y577" i="7"/>
  <c r="Y573" i="7"/>
  <c r="Y39" i="7"/>
  <c r="Y43" i="7"/>
  <c r="Y36" i="7"/>
  <c r="Z602" i="7"/>
  <c r="E391" i="7"/>
  <c r="B417" i="7"/>
  <c r="E252" i="7"/>
  <c r="E255" i="7"/>
  <c r="E257" i="7"/>
  <c r="E256" i="7"/>
  <c r="E253" i="7"/>
  <c r="E254" i="7"/>
  <c r="R446" i="7"/>
  <c r="Y62" i="7"/>
  <c r="Y709" i="7"/>
  <c r="Y686" i="7"/>
  <c r="Y717" i="7"/>
  <c r="Y715" i="7"/>
  <c r="Y713" i="7"/>
  <c r="Y711" i="7"/>
  <c r="Y712" i="7"/>
  <c r="Y718" i="7"/>
  <c r="Y684" i="7"/>
  <c r="Y682" i="7"/>
  <c r="Y714" i="7"/>
  <c r="Y710" i="7"/>
  <c r="Y716" i="7"/>
  <c r="Y685" i="7"/>
  <c r="Y683" i="7"/>
  <c r="Y681" i="7"/>
  <c r="Y679" i="7"/>
  <c r="Y677" i="7"/>
  <c r="Y653" i="7"/>
  <c r="Y654" i="7"/>
  <c r="Y652" i="7"/>
  <c r="Y651" i="7"/>
  <c r="Y649" i="7"/>
  <c r="Y647" i="7"/>
  <c r="Y645" i="7"/>
  <c r="Y680" i="7"/>
  <c r="Y678" i="7"/>
  <c r="Y650" i="7"/>
  <c r="Y648" i="7"/>
  <c r="Y646" i="7"/>
  <c r="Y63" i="7"/>
  <c r="Y29" i="7"/>
  <c r="C189" i="7"/>
  <c r="T628" i="7"/>
  <c r="S310" i="7"/>
  <c r="T730" i="7"/>
  <c r="T729" i="7"/>
  <c r="T728" i="7"/>
  <c r="T727" i="7"/>
  <c r="T725" i="7"/>
  <c r="T723" i="7"/>
  <c r="T722" i="7"/>
  <c r="T370" i="7"/>
  <c r="T369" i="7"/>
  <c r="T368" i="7"/>
  <c r="T367" i="7"/>
  <c r="T366" i="7"/>
  <c r="T365" i="7"/>
  <c r="T364" i="7"/>
  <c r="T363" i="7"/>
  <c r="T362" i="7"/>
  <c r="T361" i="7"/>
  <c r="T698" i="7"/>
  <c r="T697" i="7"/>
  <c r="T696" i="7"/>
  <c r="T695" i="7"/>
  <c r="T694" i="7"/>
  <c r="T693" i="7"/>
  <c r="T692" i="7"/>
  <c r="T691" i="7"/>
  <c r="T689" i="7"/>
  <c r="T344" i="7"/>
  <c r="T343" i="7"/>
  <c r="T342" i="7"/>
  <c r="T341" i="7"/>
  <c r="T340" i="7"/>
  <c r="T339" i="7"/>
  <c r="T338" i="7"/>
  <c r="T337" i="7"/>
  <c r="T336" i="7"/>
  <c r="T335" i="7"/>
  <c r="T666" i="7"/>
  <c r="T665" i="7"/>
  <c r="T664" i="7"/>
  <c r="T663" i="7"/>
  <c r="T662" i="7"/>
  <c r="T661" i="7"/>
  <c r="T660" i="7"/>
  <c r="T659" i="7"/>
  <c r="T657" i="7"/>
  <c r="T319" i="7"/>
  <c r="T318" i="7"/>
  <c r="T317" i="7"/>
  <c r="T316" i="7"/>
  <c r="T315" i="7"/>
  <c r="T314" i="7"/>
  <c r="T313" i="7"/>
  <c r="T312" i="7"/>
  <c r="T311" i="7"/>
  <c r="T546" i="7"/>
  <c r="T540" i="7"/>
  <c r="T441" i="7"/>
  <c r="T426" i="7"/>
  <c r="T425" i="7"/>
  <c r="T424" i="7"/>
  <c r="T423" i="7"/>
  <c r="T422" i="7"/>
  <c r="T421" i="7"/>
  <c r="T290" i="7"/>
  <c r="T289" i="7"/>
  <c r="T288" i="7"/>
  <c r="T287" i="7"/>
  <c r="T286" i="7"/>
  <c r="T285" i="7"/>
  <c r="T305" i="7"/>
  <c r="T38" i="7"/>
  <c r="S306" i="7"/>
  <c r="S448" i="7"/>
  <c r="S450" i="7"/>
  <c r="S447" i="7"/>
  <c r="S451" i="7"/>
  <c r="S455" i="7"/>
  <c r="S475" i="7"/>
  <c r="S479" i="7"/>
  <c r="S499" i="7"/>
  <c r="S503" i="7"/>
  <c r="S507" i="7"/>
  <c r="S472" i="7"/>
  <c r="S476" i="7"/>
  <c r="S480" i="7"/>
  <c r="S500" i="7"/>
  <c r="S504" i="7"/>
  <c r="S442" i="7"/>
  <c r="R103" i="7"/>
  <c r="S40" i="7"/>
  <c r="S655" i="7"/>
  <c r="S640" i="7" s="1"/>
  <c r="S100" i="7" s="1"/>
  <c r="S687" i="7"/>
  <c r="S672" i="7" s="1"/>
  <c r="S101" i="7" s="1"/>
  <c r="S452" i="7"/>
  <c r="S454" i="7"/>
  <c r="S449" i="7"/>
  <c r="S453" i="7"/>
  <c r="S473" i="7"/>
  <c r="S477" i="7"/>
  <c r="S481" i="7"/>
  <c r="S501" i="7"/>
  <c r="S505" i="7"/>
  <c r="S474" i="7"/>
  <c r="S478" i="7"/>
  <c r="S498" i="7"/>
  <c r="S502" i="7"/>
  <c r="S506" i="7"/>
  <c r="S719" i="7"/>
  <c r="S704" i="7" s="1"/>
  <c r="S102" i="7" s="1"/>
  <c r="Z62" i="7" l="1"/>
  <c r="Z435" i="7"/>
  <c r="Z299" i="7"/>
  <c r="Y94" i="7"/>
  <c r="Z600" i="7"/>
  <c r="Z634" i="7"/>
  <c r="Z595" i="7"/>
  <c r="Z545" i="7"/>
  <c r="Z573" i="7"/>
  <c r="Z539" i="7"/>
  <c r="Z585" i="7"/>
  <c r="Z581" i="7"/>
  <c r="Z577" i="7"/>
  <c r="Z39" i="7"/>
  <c r="Z43" i="7"/>
  <c r="Z36" i="7"/>
  <c r="AA602" i="7"/>
  <c r="E388" i="7"/>
  <c r="E390" i="7"/>
  <c r="E389" i="7"/>
  <c r="E393" i="7"/>
  <c r="E392" i="7"/>
  <c r="S446" i="7"/>
  <c r="Z718" i="7"/>
  <c r="Z716" i="7"/>
  <c r="Z714" i="7"/>
  <c r="Z712" i="7"/>
  <c r="Z710" i="7"/>
  <c r="Z715" i="7"/>
  <c r="Z711" i="7"/>
  <c r="Z709" i="7"/>
  <c r="Z685" i="7"/>
  <c r="Z684" i="7"/>
  <c r="Z683" i="7"/>
  <c r="Z682" i="7"/>
  <c r="Z681" i="7"/>
  <c r="Z680" i="7"/>
  <c r="Z679" i="7"/>
  <c r="Z678" i="7"/>
  <c r="Z677" i="7"/>
  <c r="Z654" i="7"/>
  <c r="Z653" i="7"/>
  <c r="Z652" i="7"/>
  <c r="Z717" i="7"/>
  <c r="Z713" i="7"/>
  <c r="Z686" i="7"/>
  <c r="Z645" i="7"/>
  <c r="Z650" i="7"/>
  <c r="Z648" i="7"/>
  <c r="Z646" i="7"/>
  <c r="Z651" i="7"/>
  <c r="Z649" i="7"/>
  <c r="Z647" i="7"/>
  <c r="Z63" i="7"/>
  <c r="Z29" i="7"/>
  <c r="U628" i="7"/>
  <c r="T310" i="7"/>
  <c r="T719" i="7"/>
  <c r="T704" i="7" s="1"/>
  <c r="T102" i="7" s="1"/>
  <c r="U730" i="7"/>
  <c r="U729" i="7"/>
  <c r="U728" i="7"/>
  <c r="U726" i="7"/>
  <c r="U725" i="7"/>
  <c r="U723" i="7"/>
  <c r="U722" i="7"/>
  <c r="U370" i="7"/>
  <c r="U369" i="7"/>
  <c r="U368" i="7"/>
  <c r="U367" i="7"/>
  <c r="U366" i="7"/>
  <c r="U365" i="7"/>
  <c r="U364" i="7"/>
  <c r="U363" i="7"/>
  <c r="U362" i="7"/>
  <c r="U344" i="7"/>
  <c r="U343" i="7"/>
  <c r="U342" i="7"/>
  <c r="U341" i="7"/>
  <c r="U340" i="7"/>
  <c r="U339" i="7"/>
  <c r="U338" i="7"/>
  <c r="U361" i="7"/>
  <c r="U698" i="7"/>
  <c r="U697" i="7"/>
  <c r="U696" i="7"/>
  <c r="U695" i="7"/>
  <c r="U694" i="7"/>
  <c r="U693" i="7"/>
  <c r="U692" i="7"/>
  <c r="U691" i="7"/>
  <c r="U689" i="7"/>
  <c r="U337" i="7"/>
  <c r="U319" i="7"/>
  <c r="U318" i="7"/>
  <c r="U317" i="7"/>
  <c r="U316" i="7"/>
  <c r="U315" i="7"/>
  <c r="U314" i="7"/>
  <c r="U336" i="7"/>
  <c r="U335" i="7"/>
  <c r="U666" i="7"/>
  <c r="U665" i="7"/>
  <c r="U664" i="7"/>
  <c r="U663" i="7"/>
  <c r="U662" i="7"/>
  <c r="U661" i="7"/>
  <c r="U660" i="7"/>
  <c r="U659" i="7"/>
  <c r="U657" i="7"/>
  <c r="U313" i="7"/>
  <c r="U312" i="7"/>
  <c r="U311" i="7"/>
  <c r="U546" i="7"/>
  <c r="U540" i="7"/>
  <c r="U426" i="7"/>
  <c r="U425" i="7"/>
  <c r="U424" i="7"/>
  <c r="U423" i="7"/>
  <c r="U422" i="7"/>
  <c r="U421" i="7"/>
  <c r="U441" i="7"/>
  <c r="U305" i="7"/>
  <c r="U290" i="7"/>
  <c r="U289" i="7"/>
  <c r="U288" i="7"/>
  <c r="U287" i="7"/>
  <c r="U286" i="7"/>
  <c r="U285" i="7"/>
  <c r="U38" i="7"/>
  <c r="T451" i="7"/>
  <c r="T306" i="7"/>
  <c r="T449" i="7"/>
  <c r="T450" i="7"/>
  <c r="T454" i="7"/>
  <c r="T474" i="7"/>
  <c r="T478" i="7"/>
  <c r="T498" i="7"/>
  <c r="T502" i="7"/>
  <c r="T506" i="7"/>
  <c r="T475" i="7"/>
  <c r="T479" i="7"/>
  <c r="T499" i="7"/>
  <c r="T503" i="7"/>
  <c r="T507" i="7"/>
  <c r="T40" i="7"/>
  <c r="T655" i="7"/>
  <c r="T640" i="7" s="1"/>
  <c r="T100" i="7" s="1"/>
  <c r="T687" i="7"/>
  <c r="T672" i="7" s="1"/>
  <c r="T101" i="7" s="1"/>
  <c r="T447" i="7"/>
  <c r="T455" i="7"/>
  <c r="T453" i="7"/>
  <c r="T448" i="7"/>
  <c r="T452" i="7"/>
  <c r="T472" i="7"/>
  <c r="T476" i="7"/>
  <c r="T480" i="7"/>
  <c r="T500" i="7"/>
  <c r="T504" i="7"/>
  <c r="T442" i="7"/>
  <c r="T473" i="7"/>
  <c r="T477" i="7"/>
  <c r="T481" i="7"/>
  <c r="T501" i="7"/>
  <c r="T505" i="7"/>
  <c r="S103" i="7"/>
  <c r="Z94" i="7" l="1"/>
  <c r="AA62" i="7"/>
  <c r="AA435" i="7"/>
  <c r="AA299" i="7"/>
  <c r="AA600" i="7"/>
  <c r="AA634" i="7"/>
  <c r="AA595" i="7"/>
  <c r="AA545" i="7"/>
  <c r="AA539" i="7"/>
  <c r="AA585" i="7"/>
  <c r="AA581" i="7"/>
  <c r="AA577" i="7"/>
  <c r="AA573" i="7"/>
  <c r="AA39" i="7"/>
  <c r="AA43" i="7"/>
  <c r="AA36" i="7"/>
  <c r="AB602" i="7"/>
  <c r="T446" i="7"/>
  <c r="AA718" i="7"/>
  <c r="AA717" i="7"/>
  <c r="AA716" i="7"/>
  <c r="AA715" i="7"/>
  <c r="AA714" i="7"/>
  <c r="AA713" i="7"/>
  <c r="AA712" i="7"/>
  <c r="AA711" i="7"/>
  <c r="AA710" i="7"/>
  <c r="AA686" i="7"/>
  <c r="AA685" i="7"/>
  <c r="AA683" i="7"/>
  <c r="AA681" i="7"/>
  <c r="AA709" i="7"/>
  <c r="AA684" i="7"/>
  <c r="AA682" i="7"/>
  <c r="AA680" i="7"/>
  <c r="AA678" i="7"/>
  <c r="AA654" i="7"/>
  <c r="AA650" i="7"/>
  <c r="AA648" i="7"/>
  <c r="AA646" i="7"/>
  <c r="AA677" i="7"/>
  <c r="AA653" i="7"/>
  <c r="AA651" i="7"/>
  <c r="AA649" i="7"/>
  <c r="AA647" i="7"/>
  <c r="AA645" i="7"/>
  <c r="AA679" i="7"/>
  <c r="AA652" i="7"/>
  <c r="AA29" i="7"/>
  <c r="AA63" i="7"/>
  <c r="V628" i="7"/>
  <c r="U310" i="7"/>
  <c r="U719" i="7"/>
  <c r="U704" i="7" s="1"/>
  <c r="U102" i="7" s="1"/>
  <c r="V730" i="7"/>
  <c r="V729" i="7"/>
  <c r="V728" i="7"/>
  <c r="V726" i="7"/>
  <c r="V725" i="7"/>
  <c r="V723" i="7"/>
  <c r="V722" i="7"/>
  <c r="V370" i="7"/>
  <c r="V369" i="7"/>
  <c r="V368" i="7"/>
  <c r="V367" i="7"/>
  <c r="V366" i="7"/>
  <c r="V365" i="7"/>
  <c r="V364" i="7"/>
  <c r="V363" i="7"/>
  <c r="V362" i="7"/>
  <c r="V361" i="7"/>
  <c r="V698" i="7"/>
  <c r="V697" i="7"/>
  <c r="V696" i="7"/>
  <c r="V695" i="7"/>
  <c r="V694" i="7"/>
  <c r="V693" i="7"/>
  <c r="V692" i="7"/>
  <c r="V691" i="7"/>
  <c r="V689" i="7"/>
  <c r="V344" i="7"/>
  <c r="V343" i="7"/>
  <c r="V342" i="7"/>
  <c r="V341" i="7"/>
  <c r="V340" i="7"/>
  <c r="V339" i="7"/>
  <c r="V338" i="7"/>
  <c r="V337" i="7"/>
  <c r="V336" i="7"/>
  <c r="V335" i="7"/>
  <c r="V666" i="7"/>
  <c r="V665" i="7"/>
  <c r="V664" i="7"/>
  <c r="V663" i="7"/>
  <c r="V662" i="7"/>
  <c r="V661" i="7"/>
  <c r="V660" i="7"/>
  <c r="V659" i="7"/>
  <c r="V657" i="7"/>
  <c r="V319" i="7"/>
  <c r="V318" i="7"/>
  <c r="V317" i="7"/>
  <c r="V316" i="7"/>
  <c r="V315" i="7"/>
  <c r="V314" i="7"/>
  <c r="V313" i="7"/>
  <c r="V312" i="7"/>
  <c r="V311" i="7"/>
  <c r="V546" i="7"/>
  <c r="V540" i="7"/>
  <c r="V441" i="7"/>
  <c r="V426" i="7"/>
  <c r="V425" i="7"/>
  <c r="V424" i="7"/>
  <c r="V423" i="7"/>
  <c r="V422" i="7"/>
  <c r="V421" i="7"/>
  <c r="V290" i="7"/>
  <c r="V289" i="7"/>
  <c r="V288" i="7"/>
  <c r="V287" i="7"/>
  <c r="V286" i="7"/>
  <c r="V285" i="7"/>
  <c r="V305" i="7"/>
  <c r="V38" i="7"/>
  <c r="U306" i="7"/>
  <c r="U454" i="7"/>
  <c r="U448" i="7"/>
  <c r="U447" i="7"/>
  <c r="U451" i="7"/>
  <c r="U455" i="7"/>
  <c r="U475" i="7"/>
  <c r="U479" i="7"/>
  <c r="U499" i="7"/>
  <c r="U503" i="7"/>
  <c r="U507" i="7"/>
  <c r="U472" i="7"/>
  <c r="U476" i="7"/>
  <c r="U480" i="7"/>
  <c r="U500" i="7"/>
  <c r="U504" i="7"/>
  <c r="U442" i="7"/>
  <c r="T103" i="7"/>
  <c r="U40" i="7"/>
  <c r="U655" i="7"/>
  <c r="U640" i="7" s="1"/>
  <c r="U100" i="7" s="1"/>
  <c r="U687" i="7"/>
  <c r="U672" i="7" s="1"/>
  <c r="U101" i="7" s="1"/>
  <c r="U450" i="7"/>
  <c r="U452" i="7"/>
  <c r="U449" i="7"/>
  <c r="U453" i="7"/>
  <c r="U473" i="7"/>
  <c r="U477" i="7"/>
  <c r="U481" i="7"/>
  <c r="U501" i="7"/>
  <c r="U505" i="7"/>
  <c r="U474" i="7"/>
  <c r="U478" i="7"/>
  <c r="U498" i="7"/>
  <c r="U502" i="7"/>
  <c r="U506" i="7"/>
  <c r="AB435" i="7" l="1"/>
  <c r="AB299" i="7"/>
  <c r="AA94" i="7"/>
  <c r="AB600" i="7"/>
  <c r="AB634" i="7"/>
  <c r="AB595" i="7"/>
  <c r="AB581" i="7"/>
  <c r="AB573" i="7"/>
  <c r="AB545" i="7"/>
  <c r="AB539" i="7"/>
  <c r="AB585" i="7"/>
  <c r="AB577" i="7"/>
  <c r="AB39" i="7"/>
  <c r="AB36" i="7"/>
  <c r="AB43" i="7"/>
  <c r="AC602" i="7"/>
  <c r="U446" i="7"/>
  <c r="AB62" i="7"/>
  <c r="AB718" i="7"/>
  <c r="AB716" i="7"/>
  <c r="AB714" i="7"/>
  <c r="AB712" i="7"/>
  <c r="AB686" i="7"/>
  <c r="AB713" i="7"/>
  <c r="AB710" i="7"/>
  <c r="AB685" i="7"/>
  <c r="AB683" i="7"/>
  <c r="AB715" i="7"/>
  <c r="AB709" i="7"/>
  <c r="AB717" i="7"/>
  <c r="AB711" i="7"/>
  <c r="AB684" i="7"/>
  <c r="AB682" i="7"/>
  <c r="AB680" i="7"/>
  <c r="AB678" i="7"/>
  <c r="AB654" i="7"/>
  <c r="AB652" i="7"/>
  <c r="AB651" i="7"/>
  <c r="AB650" i="7"/>
  <c r="AB649" i="7"/>
  <c r="AB648" i="7"/>
  <c r="AB647" i="7"/>
  <c r="AB646" i="7"/>
  <c r="AB645" i="7"/>
  <c r="AB677" i="7"/>
  <c r="AB653" i="7"/>
  <c r="AB681" i="7"/>
  <c r="AB679" i="7"/>
  <c r="AB29" i="7"/>
  <c r="AB63" i="7"/>
  <c r="W628" i="7"/>
  <c r="W599" i="7"/>
  <c r="V655" i="7"/>
  <c r="V640" i="7" s="1"/>
  <c r="V100" i="7" s="1"/>
  <c r="V719" i="7"/>
  <c r="V704" i="7" s="1"/>
  <c r="V102" i="7" s="1"/>
  <c r="V310" i="7"/>
  <c r="V40" i="7"/>
  <c r="V687" i="7"/>
  <c r="V672" i="7" s="1"/>
  <c r="V101" i="7" s="1"/>
  <c r="W730" i="7"/>
  <c r="W729" i="7"/>
  <c r="W728" i="7"/>
  <c r="W726" i="7"/>
  <c r="W724" i="7"/>
  <c r="W723" i="7"/>
  <c r="W370" i="7"/>
  <c r="W369" i="7"/>
  <c r="W368" i="7"/>
  <c r="W367" i="7"/>
  <c r="W366" i="7"/>
  <c r="W365" i="7"/>
  <c r="W364" i="7"/>
  <c r="W363" i="7"/>
  <c r="W721" i="7"/>
  <c r="W361" i="7"/>
  <c r="W344" i="7"/>
  <c r="W343" i="7"/>
  <c r="W342" i="7"/>
  <c r="W341" i="7"/>
  <c r="W340" i="7"/>
  <c r="W339" i="7"/>
  <c r="W338" i="7"/>
  <c r="W362" i="7"/>
  <c r="W698" i="7"/>
  <c r="W697" i="7"/>
  <c r="W696" i="7"/>
  <c r="W695" i="7"/>
  <c r="W694" i="7"/>
  <c r="W693" i="7"/>
  <c r="W692" i="7"/>
  <c r="W691" i="7"/>
  <c r="W689" i="7"/>
  <c r="W319" i="7"/>
  <c r="W318" i="7"/>
  <c r="W317" i="7"/>
  <c r="W316" i="7"/>
  <c r="W315" i="7"/>
  <c r="W314" i="7"/>
  <c r="W337" i="7"/>
  <c r="W336" i="7"/>
  <c r="W335" i="7"/>
  <c r="W666" i="7"/>
  <c r="W665" i="7"/>
  <c r="W664" i="7"/>
  <c r="W663" i="7"/>
  <c r="W662" i="7"/>
  <c r="W661" i="7"/>
  <c r="W660" i="7"/>
  <c r="W659" i="7"/>
  <c r="W657" i="7"/>
  <c r="W312" i="7"/>
  <c r="W313" i="7"/>
  <c r="W311" i="7"/>
  <c r="W546" i="7"/>
  <c r="W540" i="7"/>
  <c r="W426" i="7"/>
  <c r="W425" i="7"/>
  <c r="W424" i="7"/>
  <c r="W423" i="7"/>
  <c r="W422" i="7"/>
  <c r="W421" i="7"/>
  <c r="W441" i="7"/>
  <c r="W305" i="7"/>
  <c r="W290" i="7"/>
  <c r="W289" i="7"/>
  <c r="W288" i="7"/>
  <c r="W287" i="7"/>
  <c r="W286" i="7"/>
  <c r="W285" i="7"/>
  <c r="W38" i="7"/>
  <c r="V449" i="7"/>
  <c r="V306" i="7"/>
  <c r="V447" i="7"/>
  <c r="V455" i="7"/>
  <c r="V448" i="7"/>
  <c r="V452" i="7"/>
  <c r="V472" i="7"/>
  <c r="V476" i="7"/>
  <c r="V480" i="7"/>
  <c r="V500" i="7"/>
  <c r="V504" i="7"/>
  <c r="V442" i="7"/>
  <c r="V473" i="7"/>
  <c r="V477" i="7"/>
  <c r="V481" i="7"/>
  <c r="V501" i="7"/>
  <c r="V505" i="7"/>
  <c r="V453" i="7"/>
  <c r="V451" i="7"/>
  <c r="V450" i="7"/>
  <c r="V454" i="7"/>
  <c r="V474" i="7"/>
  <c r="V478" i="7"/>
  <c r="V498" i="7"/>
  <c r="V502" i="7"/>
  <c r="V506" i="7"/>
  <c r="V475" i="7"/>
  <c r="V479" i="7"/>
  <c r="V499" i="7"/>
  <c r="V503" i="7"/>
  <c r="V507" i="7"/>
  <c r="U103" i="7"/>
  <c r="AB94" i="7" l="1"/>
  <c r="AC62" i="7"/>
  <c r="AC435" i="7"/>
  <c r="AC299" i="7"/>
  <c r="AC600" i="7"/>
  <c r="AC634" i="7"/>
  <c r="AC595" i="7"/>
  <c r="AC545" i="7"/>
  <c r="AC539" i="7"/>
  <c r="AC585" i="7"/>
  <c r="AC581" i="7"/>
  <c r="AC577" i="7"/>
  <c r="AC573" i="7"/>
  <c r="AC39" i="7"/>
  <c r="AC43" i="7"/>
  <c r="AC36" i="7"/>
  <c r="AD602" i="7"/>
  <c r="V446" i="7"/>
  <c r="AC717" i="7"/>
  <c r="AC715" i="7"/>
  <c r="AC713" i="7"/>
  <c r="AC711" i="7"/>
  <c r="AC709" i="7"/>
  <c r="AC686" i="7"/>
  <c r="AC716" i="7"/>
  <c r="AC712" i="7"/>
  <c r="AC718" i="7"/>
  <c r="AC710" i="7"/>
  <c r="AC677" i="7"/>
  <c r="AC714" i="7"/>
  <c r="AC684" i="7"/>
  <c r="AC682" i="7"/>
  <c r="AC680" i="7"/>
  <c r="AC685" i="7"/>
  <c r="AC683" i="7"/>
  <c r="AC681" i="7"/>
  <c r="AC679" i="7"/>
  <c r="AC678" i="7"/>
  <c r="AC651" i="7"/>
  <c r="AC649" i="7"/>
  <c r="AC647" i="7"/>
  <c r="AC645" i="7"/>
  <c r="AC652" i="7"/>
  <c r="AC654" i="7"/>
  <c r="AC653" i="7"/>
  <c r="AC650" i="7"/>
  <c r="AC648" i="7"/>
  <c r="AC646" i="7"/>
  <c r="AC63" i="7"/>
  <c r="AC29" i="7"/>
  <c r="W601" i="7"/>
  <c r="W603" i="7" s="1"/>
  <c r="X628" i="7"/>
  <c r="X599" i="7"/>
  <c r="W205" i="7"/>
  <c r="W168" i="7"/>
  <c r="W78" i="7"/>
  <c r="W92" i="7"/>
  <c r="V103" i="7"/>
  <c r="W310" i="7"/>
  <c r="W40" i="7"/>
  <c r="W687" i="7"/>
  <c r="W672" i="7" s="1"/>
  <c r="W101" i="7" s="1"/>
  <c r="W655" i="7"/>
  <c r="W640" i="7" s="1"/>
  <c r="W100" i="7" s="1"/>
  <c r="W452" i="7"/>
  <c r="W454" i="7"/>
  <c r="W449" i="7"/>
  <c r="W453" i="7"/>
  <c r="W473" i="7"/>
  <c r="W477" i="7"/>
  <c r="W481" i="7"/>
  <c r="W501" i="7"/>
  <c r="W505" i="7"/>
  <c r="W474" i="7"/>
  <c r="W478" i="7"/>
  <c r="W498" i="7"/>
  <c r="W502" i="7"/>
  <c r="W506" i="7"/>
  <c r="X620" i="7"/>
  <c r="W719" i="7"/>
  <c r="W704" i="7" s="1"/>
  <c r="W102" i="7" s="1"/>
  <c r="X730" i="7"/>
  <c r="X729" i="7"/>
  <c r="X727" i="7"/>
  <c r="X726" i="7"/>
  <c r="X724" i="7"/>
  <c r="X723" i="7"/>
  <c r="X721" i="7"/>
  <c r="X370" i="7"/>
  <c r="X369" i="7"/>
  <c r="X368" i="7"/>
  <c r="X367" i="7"/>
  <c r="X366" i="7"/>
  <c r="X364" i="7"/>
  <c r="X363" i="7"/>
  <c r="X362" i="7"/>
  <c r="X361" i="7"/>
  <c r="X698" i="7"/>
  <c r="X697" i="7"/>
  <c r="X696" i="7"/>
  <c r="X695" i="7"/>
  <c r="X694" i="7"/>
  <c r="X693" i="7"/>
  <c r="X692" i="7"/>
  <c r="X691" i="7"/>
  <c r="X689" i="7"/>
  <c r="X344" i="7"/>
  <c r="X343" i="7"/>
  <c r="X342" i="7"/>
  <c r="X341" i="7"/>
  <c r="X340" i="7"/>
  <c r="X339" i="7"/>
  <c r="X338" i="7"/>
  <c r="X337" i="7"/>
  <c r="X336" i="7"/>
  <c r="X335" i="7"/>
  <c r="X666" i="7"/>
  <c r="X665" i="7"/>
  <c r="X664" i="7"/>
  <c r="X663" i="7"/>
  <c r="X662" i="7"/>
  <c r="X661" i="7"/>
  <c r="X660" i="7"/>
  <c r="X659" i="7"/>
  <c r="X657" i="7"/>
  <c r="X319" i="7"/>
  <c r="X318" i="7"/>
  <c r="X317" i="7"/>
  <c r="X316" i="7"/>
  <c r="X315" i="7"/>
  <c r="X314" i="7"/>
  <c r="X313" i="7"/>
  <c r="X312" i="7"/>
  <c r="X311" i="7"/>
  <c r="X546" i="7"/>
  <c r="X540" i="7"/>
  <c r="X441" i="7"/>
  <c r="X426" i="7"/>
  <c r="X425" i="7"/>
  <c r="X424" i="7"/>
  <c r="X423" i="7"/>
  <c r="X422" i="7"/>
  <c r="X421" i="7"/>
  <c r="X365" i="7"/>
  <c r="X290" i="7"/>
  <c r="X289" i="7"/>
  <c r="X288" i="7"/>
  <c r="X287" i="7"/>
  <c r="X286" i="7"/>
  <c r="X285" i="7"/>
  <c r="X305" i="7"/>
  <c r="X38" i="7"/>
  <c r="W306" i="7"/>
  <c r="W448" i="7"/>
  <c r="W450" i="7"/>
  <c r="W447" i="7"/>
  <c r="W451" i="7"/>
  <c r="W455" i="7"/>
  <c r="W475" i="7"/>
  <c r="W479" i="7"/>
  <c r="W499" i="7"/>
  <c r="W503" i="7"/>
  <c r="W507" i="7"/>
  <c r="W472" i="7"/>
  <c r="W476" i="7"/>
  <c r="W480" i="7"/>
  <c r="W500" i="7"/>
  <c r="W504" i="7"/>
  <c r="W442" i="7"/>
  <c r="AD435" i="7" l="1"/>
  <c r="AD299" i="7"/>
  <c r="AC94" i="7"/>
  <c r="AD600" i="7"/>
  <c r="AD634" i="7"/>
  <c r="AD595" i="7"/>
  <c r="AD585" i="7"/>
  <c r="AD581" i="7"/>
  <c r="AD577" i="7"/>
  <c r="AD573" i="7"/>
  <c r="AD545" i="7"/>
  <c r="AD539" i="7"/>
  <c r="AD39" i="7"/>
  <c r="AD43" i="7"/>
  <c r="AD36" i="7"/>
  <c r="AE602" i="7"/>
  <c r="W446" i="7"/>
  <c r="AD62" i="7"/>
  <c r="AD717" i="7"/>
  <c r="AD715" i="7"/>
  <c r="AD713" i="7"/>
  <c r="AD711" i="7"/>
  <c r="AD710" i="7"/>
  <c r="AD685" i="7"/>
  <c r="AD684" i="7"/>
  <c r="AD683" i="7"/>
  <c r="AD682" i="7"/>
  <c r="AD681" i="7"/>
  <c r="AD680" i="7"/>
  <c r="AD679" i="7"/>
  <c r="AD678" i="7"/>
  <c r="AD677" i="7"/>
  <c r="AD654" i="7"/>
  <c r="AD653" i="7"/>
  <c r="AD652" i="7"/>
  <c r="AD714" i="7"/>
  <c r="AD709" i="7"/>
  <c r="AD716" i="7"/>
  <c r="AD718" i="7"/>
  <c r="AD712" i="7"/>
  <c r="AD686" i="7"/>
  <c r="AD651" i="7"/>
  <c r="AD649" i="7"/>
  <c r="AD647" i="7"/>
  <c r="AD645" i="7"/>
  <c r="AD650" i="7"/>
  <c r="AD648" i="7"/>
  <c r="AD646" i="7"/>
  <c r="AD63" i="7"/>
  <c r="AD29" i="7"/>
  <c r="X601" i="7"/>
  <c r="X603" i="7" s="1"/>
  <c r="Y628" i="7"/>
  <c r="Y599" i="7"/>
  <c r="X205" i="7"/>
  <c r="X168" i="7"/>
  <c r="X78" i="7"/>
  <c r="X310" i="7"/>
  <c r="W103" i="7"/>
  <c r="X451" i="7"/>
  <c r="X306" i="7"/>
  <c r="X449" i="7"/>
  <c r="X450" i="7"/>
  <c r="X454" i="7"/>
  <c r="X474" i="7"/>
  <c r="X478" i="7"/>
  <c r="X498" i="7"/>
  <c r="X502" i="7"/>
  <c r="X506" i="7"/>
  <c r="X475" i="7"/>
  <c r="X479" i="7"/>
  <c r="X499" i="7"/>
  <c r="X503" i="7"/>
  <c r="X507" i="7"/>
  <c r="Y620" i="7"/>
  <c r="X40" i="7"/>
  <c r="X92" i="7"/>
  <c r="X655" i="7"/>
  <c r="X640" i="7" s="1"/>
  <c r="X100" i="7" s="1"/>
  <c r="X687" i="7"/>
  <c r="X672" i="7" s="1"/>
  <c r="X101" i="7" s="1"/>
  <c r="X719" i="7"/>
  <c r="X704" i="7" s="1"/>
  <c r="X102" i="7" s="1"/>
  <c r="Y730" i="7"/>
  <c r="Y729" i="7"/>
  <c r="Y727" i="7"/>
  <c r="Y726" i="7"/>
  <c r="Y724" i="7"/>
  <c r="Y723" i="7"/>
  <c r="Y370" i="7"/>
  <c r="Y369" i="7"/>
  <c r="Y368" i="7"/>
  <c r="Y367" i="7"/>
  <c r="Y366" i="7"/>
  <c r="Y365" i="7"/>
  <c r="Y364" i="7"/>
  <c r="Y363" i="7"/>
  <c r="Y721" i="7"/>
  <c r="Y362" i="7"/>
  <c r="Y344" i="7"/>
  <c r="Y343" i="7"/>
  <c r="Y342" i="7"/>
  <c r="Y341" i="7"/>
  <c r="Y340" i="7"/>
  <c r="Y339" i="7"/>
  <c r="Y338" i="7"/>
  <c r="Y361" i="7"/>
  <c r="Y698" i="7"/>
  <c r="Y697" i="7"/>
  <c r="Y696" i="7"/>
  <c r="Y695" i="7"/>
  <c r="Y694" i="7"/>
  <c r="Y693" i="7"/>
  <c r="Y692" i="7"/>
  <c r="Y691" i="7"/>
  <c r="Y689" i="7"/>
  <c r="Y337" i="7"/>
  <c r="Y319" i="7"/>
  <c r="Y318" i="7"/>
  <c r="Y317" i="7"/>
  <c r="Y316" i="7"/>
  <c r="Y315" i="7"/>
  <c r="Y314" i="7"/>
  <c r="Y336" i="7"/>
  <c r="Y335" i="7"/>
  <c r="Y666" i="7"/>
  <c r="Y665" i="7"/>
  <c r="Y664" i="7"/>
  <c r="Y663" i="7"/>
  <c r="Y662" i="7"/>
  <c r="Y661" i="7"/>
  <c r="Y660" i="7"/>
  <c r="Y659" i="7"/>
  <c r="Y657" i="7"/>
  <c r="Y313" i="7"/>
  <c r="Y312" i="7"/>
  <c r="Y311" i="7"/>
  <c r="Y546" i="7"/>
  <c r="Y540" i="7"/>
  <c r="Y426" i="7"/>
  <c r="Y425" i="7"/>
  <c r="Y424" i="7"/>
  <c r="Y423" i="7"/>
  <c r="Y422" i="7"/>
  <c r="Y421" i="7"/>
  <c r="Y441" i="7"/>
  <c r="Y305" i="7"/>
  <c r="Y290" i="7"/>
  <c r="Y289" i="7"/>
  <c r="Y288" i="7"/>
  <c r="Y287" i="7"/>
  <c r="Y286" i="7"/>
  <c r="Y285" i="7"/>
  <c r="Y38" i="7"/>
  <c r="X447" i="7"/>
  <c r="X455" i="7"/>
  <c r="X453" i="7"/>
  <c r="X448" i="7"/>
  <c r="X452" i="7"/>
  <c r="X472" i="7"/>
  <c r="X476" i="7"/>
  <c r="X480" i="7"/>
  <c r="X500" i="7"/>
  <c r="X504" i="7"/>
  <c r="X442" i="7"/>
  <c r="X473" i="7"/>
  <c r="X477" i="7"/>
  <c r="X481" i="7"/>
  <c r="X501" i="7"/>
  <c r="X505" i="7"/>
  <c r="AD94" i="7" l="1"/>
  <c r="AE62" i="7"/>
  <c r="AE435" i="7"/>
  <c r="AE299" i="7"/>
  <c r="AE600" i="7"/>
  <c r="AE634" i="7"/>
  <c r="AE595" i="7"/>
  <c r="AE545" i="7"/>
  <c r="AE539" i="7"/>
  <c r="AE585" i="7"/>
  <c r="AE581" i="7"/>
  <c r="AE573" i="7"/>
  <c r="AE577" i="7"/>
  <c r="AE39" i="7"/>
  <c r="AE43" i="7"/>
  <c r="AE36" i="7"/>
  <c r="AF602" i="7"/>
  <c r="W111" i="7"/>
  <c r="W112" i="7" s="1"/>
  <c r="X446" i="7"/>
  <c r="AE718" i="7"/>
  <c r="AE717" i="7"/>
  <c r="AE716" i="7"/>
  <c r="AE715" i="7"/>
  <c r="AE714" i="7"/>
  <c r="AE713" i="7"/>
  <c r="AE712" i="7"/>
  <c r="AE711" i="7"/>
  <c r="AE710" i="7"/>
  <c r="AE709" i="7"/>
  <c r="AE684" i="7"/>
  <c r="AE682" i="7"/>
  <c r="AE686" i="7"/>
  <c r="AE685" i="7"/>
  <c r="AE683" i="7"/>
  <c r="AE681" i="7"/>
  <c r="AE679" i="7"/>
  <c r="AE677" i="7"/>
  <c r="AE653" i="7"/>
  <c r="AE645" i="7"/>
  <c r="AE680" i="7"/>
  <c r="AE678" i="7"/>
  <c r="AE652" i="7"/>
  <c r="AE650" i="7"/>
  <c r="AE648" i="7"/>
  <c r="AE646" i="7"/>
  <c r="AE654" i="7"/>
  <c r="AE651" i="7"/>
  <c r="AE649" i="7"/>
  <c r="AE647" i="7"/>
  <c r="AE29" i="7"/>
  <c r="AE63" i="7"/>
  <c r="Y601" i="7"/>
  <c r="Y603" i="7" s="1"/>
  <c r="Z628" i="7"/>
  <c r="Y310" i="7"/>
  <c r="Z599" i="7"/>
  <c r="Y205" i="7"/>
  <c r="Y168" i="7"/>
  <c r="Y78" i="7"/>
  <c r="Y719" i="7"/>
  <c r="Y704" i="7" s="1"/>
  <c r="Y102" i="7" s="1"/>
  <c r="Y40" i="7"/>
  <c r="Z730" i="7"/>
  <c r="Z729" i="7"/>
  <c r="Z727" i="7"/>
  <c r="Z726" i="7"/>
  <c r="Z724" i="7"/>
  <c r="Z723" i="7"/>
  <c r="Z721" i="7"/>
  <c r="Z370" i="7"/>
  <c r="Z369" i="7"/>
  <c r="Z368" i="7"/>
  <c r="Z367" i="7"/>
  <c r="Z366" i="7"/>
  <c r="Z365" i="7"/>
  <c r="Z364" i="7"/>
  <c r="Z363" i="7"/>
  <c r="Z362" i="7"/>
  <c r="Z361" i="7"/>
  <c r="Z698" i="7"/>
  <c r="Z697" i="7"/>
  <c r="Z696" i="7"/>
  <c r="Z695" i="7"/>
  <c r="Z694" i="7"/>
  <c r="Z693" i="7"/>
  <c r="Z692" i="7"/>
  <c r="Z691" i="7"/>
  <c r="Z689" i="7"/>
  <c r="Z344" i="7"/>
  <c r="Z343" i="7"/>
  <c r="Z342" i="7"/>
  <c r="Z341" i="7"/>
  <c r="Z340" i="7"/>
  <c r="Z339" i="7"/>
  <c r="Z338" i="7"/>
  <c r="Z337" i="7"/>
  <c r="Z336" i="7"/>
  <c r="Z335" i="7"/>
  <c r="Z666" i="7"/>
  <c r="Z665" i="7"/>
  <c r="Z664" i="7"/>
  <c r="Z663" i="7"/>
  <c r="Z662" i="7"/>
  <c r="Z661" i="7"/>
  <c r="Z660" i="7"/>
  <c r="Z659" i="7"/>
  <c r="Z657" i="7"/>
  <c r="Z319" i="7"/>
  <c r="Z318" i="7"/>
  <c r="Z317" i="7"/>
  <c r="Z316" i="7"/>
  <c r="Z315" i="7"/>
  <c r="Z314" i="7"/>
  <c r="Z313" i="7"/>
  <c r="Z312" i="7"/>
  <c r="Z311" i="7"/>
  <c r="Z546" i="7"/>
  <c r="Z540" i="7"/>
  <c r="Z441" i="7"/>
  <c r="Z426" i="7"/>
  <c r="Z425" i="7"/>
  <c r="Z424" i="7"/>
  <c r="Z423" i="7"/>
  <c r="Z422" i="7"/>
  <c r="Z421" i="7"/>
  <c r="Z290" i="7"/>
  <c r="Z289" i="7"/>
  <c r="Z288" i="7"/>
  <c r="Z287" i="7"/>
  <c r="Z286" i="7"/>
  <c r="Z285" i="7"/>
  <c r="Z305" i="7"/>
  <c r="Z38" i="7"/>
  <c r="Y306" i="7"/>
  <c r="Y454" i="7"/>
  <c r="Y448" i="7"/>
  <c r="Y447" i="7"/>
  <c r="Y451" i="7"/>
  <c r="Y455" i="7"/>
  <c r="Y475" i="7"/>
  <c r="Y479" i="7"/>
  <c r="Y499" i="7"/>
  <c r="Y503" i="7"/>
  <c r="Y507" i="7"/>
  <c r="Y472" i="7"/>
  <c r="Y476" i="7"/>
  <c r="Y480" i="7"/>
  <c r="Y500" i="7"/>
  <c r="Y504" i="7"/>
  <c r="Y442" i="7"/>
  <c r="Y92" i="7"/>
  <c r="Y655" i="7"/>
  <c r="Y640" i="7" s="1"/>
  <c r="Y100" i="7" s="1"/>
  <c r="Y687" i="7"/>
  <c r="Y672" i="7" s="1"/>
  <c r="Y101" i="7" s="1"/>
  <c r="X103" i="7"/>
  <c r="Y450" i="7"/>
  <c r="Y452" i="7"/>
  <c r="Y449" i="7"/>
  <c r="Y453" i="7"/>
  <c r="Y473" i="7"/>
  <c r="Y477" i="7"/>
  <c r="Y481" i="7"/>
  <c r="Y501" i="7"/>
  <c r="Y505" i="7"/>
  <c r="Y474" i="7"/>
  <c r="Y478" i="7"/>
  <c r="Y498" i="7"/>
  <c r="Y502" i="7"/>
  <c r="Y506" i="7"/>
  <c r="Z620" i="7"/>
  <c r="AF62" i="7" l="1"/>
  <c r="AF435" i="7"/>
  <c r="AF299" i="7"/>
  <c r="AE94" i="7"/>
  <c r="AF600" i="7"/>
  <c r="AF634" i="7"/>
  <c r="W620" i="7"/>
  <c r="AF595" i="7"/>
  <c r="AF577" i="7"/>
  <c r="AF545" i="7"/>
  <c r="AF539" i="7"/>
  <c r="AF585" i="7"/>
  <c r="AF581" i="7"/>
  <c r="AF573" i="7"/>
  <c r="AF39" i="7"/>
  <c r="AF43" i="7"/>
  <c r="AF36" i="7"/>
  <c r="AG602" i="7"/>
  <c r="Y446" i="7"/>
  <c r="AF718" i="7"/>
  <c r="AF716" i="7"/>
  <c r="AF714" i="7"/>
  <c r="AF712" i="7"/>
  <c r="AF710" i="7"/>
  <c r="AF717" i="7"/>
  <c r="AF713" i="7"/>
  <c r="AF709" i="7"/>
  <c r="AF684" i="7"/>
  <c r="AF682" i="7"/>
  <c r="AF680" i="7"/>
  <c r="AF678" i="7"/>
  <c r="AF654" i="7"/>
  <c r="AF715" i="7"/>
  <c r="AF711" i="7"/>
  <c r="AF686" i="7"/>
  <c r="AF685" i="7"/>
  <c r="AF683" i="7"/>
  <c r="AF681" i="7"/>
  <c r="AF651" i="7"/>
  <c r="AF650" i="7"/>
  <c r="AF649" i="7"/>
  <c r="AF648" i="7"/>
  <c r="AF647" i="7"/>
  <c r="AF646" i="7"/>
  <c r="AF645" i="7"/>
  <c r="AF652" i="7"/>
  <c r="AF679" i="7"/>
  <c r="AF653" i="7"/>
  <c r="AF677" i="7"/>
  <c r="AF29" i="7"/>
  <c r="AF63" i="7"/>
  <c r="X111" i="7"/>
  <c r="X112" i="7" s="1"/>
  <c r="Z601" i="7"/>
  <c r="Z603" i="7" s="1"/>
  <c r="Z310" i="7"/>
  <c r="AA599" i="7"/>
  <c r="Z205" i="7"/>
  <c r="Z168" i="7"/>
  <c r="Z78" i="7"/>
  <c r="AA730" i="7"/>
  <c r="AA728" i="7"/>
  <c r="AA727" i="7"/>
  <c r="AA726" i="7"/>
  <c r="AA724" i="7"/>
  <c r="AA723" i="7"/>
  <c r="AA370" i="7"/>
  <c r="AA369" i="7"/>
  <c r="AA368" i="7"/>
  <c r="AA367" i="7"/>
  <c r="AA366" i="7"/>
  <c r="AA365" i="7"/>
  <c r="AA364" i="7"/>
  <c r="AA363" i="7"/>
  <c r="AA721" i="7"/>
  <c r="AA361" i="7"/>
  <c r="AA344" i="7"/>
  <c r="AA343" i="7"/>
  <c r="AA342" i="7"/>
  <c r="AA341" i="7"/>
  <c r="AA340" i="7"/>
  <c r="AA339" i="7"/>
  <c r="AA338" i="7"/>
  <c r="AA362" i="7"/>
  <c r="AA698" i="7"/>
  <c r="AA697" i="7"/>
  <c r="AA696" i="7"/>
  <c r="AA695" i="7"/>
  <c r="AA694" i="7"/>
  <c r="AA693" i="7"/>
  <c r="AA692" i="7"/>
  <c r="AA691" i="7"/>
  <c r="AA689" i="7"/>
  <c r="AA319" i="7"/>
  <c r="AA318" i="7"/>
  <c r="AA317" i="7"/>
  <c r="AA316" i="7"/>
  <c r="AA315" i="7"/>
  <c r="AA314" i="7"/>
  <c r="AA337" i="7"/>
  <c r="AA336" i="7"/>
  <c r="AA335" i="7"/>
  <c r="AA666" i="7"/>
  <c r="AA665" i="7"/>
  <c r="AA664" i="7"/>
  <c r="AA663" i="7"/>
  <c r="AA662" i="7"/>
  <c r="AA661" i="7"/>
  <c r="AA660" i="7"/>
  <c r="AA658" i="7"/>
  <c r="AA657" i="7"/>
  <c r="AA312" i="7"/>
  <c r="AA313" i="7"/>
  <c r="AA311" i="7"/>
  <c r="AA546" i="7"/>
  <c r="AA540" i="7"/>
  <c r="AA426" i="7"/>
  <c r="AA425" i="7"/>
  <c r="AA424" i="7"/>
  <c r="AA423" i="7"/>
  <c r="AA422" i="7"/>
  <c r="AA421" i="7"/>
  <c r="AA441" i="7"/>
  <c r="AA305" i="7"/>
  <c r="AA290" i="7"/>
  <c r="AA289" i="7"/>
  <c r="AA288" i="7"/>
  <c r="AA287" i="7"/>
  <c r="AA286" i="7"/>
  <c r="AA285" i="7"/>
  <c r="AA38" i="7"/>
  <c r="Z453" i="7"/>
  <c r="Z451" i="7"/>
  <c r="Z450" i="7"/>
  <c r="Z454" i="7"/>
  <c r="Z474" i="7"/>
  <c r="Z478" i="7"/>
  <c r="Z498" i="7"/>
  <c r="Z502" i="7"/>
  <c r="Z506" i="7"/>
  <c r="Z475" i="7"/>
  <c r="Z479" i="7"/>
  <c r="Z499" i="7"/>
  <c r="Z503" i="7"/>
  <c r="Z507" i="7"/>
  <c r="AA620" i="7"/>
  <c r="Z40" i="7"/>
  <c r="Z92" i="7"/>
  <c r="Z655" i="7"/>
  <c r="Z640" i="7" s="1"/>
  <c r="Z100" i="7" s="1"/>
  <c r="Z687" i="7"/>
  <c r="Z672" i="7" s="1"/>
  <c r="Z101" i="7" s="1"/>
  <c r="Z719" i="7"/>
  <c r="Z704" i="7" s="1"/>
  <c r="Z102" i="7" s="1"/>
  <c r="Z449" i="7"/>
  <c r="Z306" i="7"/>
  <c r="Z447" i="7"/>
  <c r="Z455" i="7"/>
  <c r="Z448" i="7"/>
  <c r="Z452" i="7"/>
  <c r="Z472" i="7"/>
  <c r="Z476" i="7"/>
  <c r="Z480" i="7"/>
  <c r="Z500" i="7"/>
  <c r="Z504" i="7"/>
  <c r="Z442" i="7"/>
  <c r="Z473" i="7"/>
  <c r="Z477" i="7"/>
  <c r="Z481" i="7"/>
  <c r="Z501" i="7"/>
  <c r="Z505" i="7"/>
  <c r="Y103" i="7"/>
  <c r="AG62" i="7" l="1"/>
  <c r="AG435" i="7"/>
  <c r="AG299" i="7"/>
  <c r="AF94" i="7"/>
  <c r="AG600" i="7"/>
  <c r="AG634" i="7"/>
  <c r="AG595" i="7"/>
  <c r="AG545" i="7"/>
  <c r="AG539" i="7"/>
  <c r="AG585" i="7"/>
  <c r="AG581" i="7"/>
  <c r="AG577" i="7"/>
  <c r="AG573" i="7"/>
  <c r="AG39" i="7"/>
  <c r="AG43" i="7"/>
  <c r="AG36" i="7"/>
  <c r="AH602" i="7"/>
  <c r="Z111" i="7"/>
  <c r="Z112" i="7" s="1"/>
  <c r="Z446" i="7"/>
  <c r="Y111" i="7"/>
  <c r="Y112" i="7" s="1"/>
  <c r="AG709" i="7"/>
  <c r="AG686" i="7"/>
  <c r="AG718" i="7"/>
  <c r="AG716" i="7"/>
  <c r="AG714" i="7"/>
  <c r="AG712" i="7"/>
  <c r="AG715" i="7"/>
  <c r="AG711" i="7"/>
  <c r="AG685" i="7"/>
  <c r="AG683" i="7"/>
  <c r="AG681" i="7"/>
  <c r="AG717" i="7"/>
  <c r="AG713" i="7"/>
  <c r="AG710" i="7"/>
  <c r="AG684" i="7"/>
  <c r="AG682" i="7"/>
  <c r="AG680" i="7"/>
  <c r="AG678" i="7"/>
  <c r="AG654" i="7"/>
  <c r="AG652" i="7"/>
  <c r="AG679" i="7"/>
  <c r="AG650" i="7"/>
  <c r="AG648" i="7"/>
  <c r="AG646" i="7"/>
  <c r="AG653" i="7"/>
  <c r="AG677" i="7"/>
  <c r="AG651" i="7"/>
  <c r="AG649" i="7"/>
  <c r="AG647" i="7"/>
  <c r="AG645" i="7"/>
  <c r="AG735" i="7"/>
  <c r="AG63" i="7"/>
  <c r="AG29" i="7"/>
  <c r="AA310" i="7"/>
  <c r="AA601" i="7"/>
  <c r="AA603" i="7" s="1"/>
  <c r="AB628" i="7"/>
  <c r="AB599" i="7"/>
  <c r="AA205" i="7"/>
  <c r="AA168" i="7"/>
  <c r="AA78" i="7"/>
  <c r="AA687" i="7"/>
  <c r="AA672" i="7" s="1"/>
  <c r="AA101" i="7" s="1"/>
  <c r="AA655" i="7"/>
  <c r="AA640" i="7" s="1"/>
  <c r="AA100" i="7" s="1"/>
  <c r="AA92" i="7"/>
  <c r="AB730" i="7"/>
  <c r="AB728" i="7"/>
  <c r="AB727" i="7"/>
  <c r="AB725" i="7"/>
  <c r="AB724" i="7"/>
  <c r="AB723" i="7"/>
  <c r="AB721" i="7"/>
  <c r="AB370" i="7"/>
  <c r="AB369" i="7"/>
  <c r="AB368" i="7"/>
  <c r="AB367" i="7"/>
  <c r="AB366" i="7"/>
  <c r="AB365" i="7"/>
  <c r="AB364" i="7"/>
  <c r="AB363" i="7"/>
  <c r="AB362" i="7"/>
  <c r="AB361" i="7"/>
  <c r="AB698" i="7"/>
  <c r="AB697" i="7"/>
  <c r="AB696" i="7"/>
  <c r="AB695" i="7"/>
  <c r="AB694" i="7"/>
  <c r="AB693" i="7"/>
  <c r="AB692" i="7"/>
  <c r="AB691" i="7"/>
  <c r="AB689" i="7"/>
  <c r="AB344" i="7"/>
  <c r="AB343" i="7"/>
  <c r="AB342" i="7"/>
  <c r="AB341" i="7"/>
  <c r="AB340" i="7"/>
  <c r="AB339" i="7"/>
  <c r="AB338" i="7"/>
  <c r="AB337" i="7"/>
  <c r="AB336" i="7"/>
  <c r="AB335" i="7"/>
  <c r="AB666" i="7"/>
  <c r="AB665" i="7"/>
  <c r="AB664" i="7"/>
  <c r="AB663" i="7"/>
  <c r="AB662" i="7"/>
  <c r="AB661" i="7"/>
  <c r="AB660" i="7"/>
  <c r="AB658" i="7"/>
  <c r="AB657" i="7"/>
  <c r="AB319" i="7"/>
  <c r="AB318" i="7"/>
  <c r="AB317" i="7"/>
  <c r="AB316" i="7"/>
  <c r="AB315" i="7"/>
  <c r="AB314" i="7"/>
  <c r="AB313" i="7"/>
  <c r="AB312" i="7"/>
  <c r="AB311" i="7"/>
  <c r="AB310" i="7"/>
  <c r="AB546" i="7"/>
  <c r="AB540" i="7"/>
  <c r="AB441" i="7"/>
  <c r="AB426" i="7"/>
  <c r="AB425" i="7"/>
  <c r="AB424" i="7"/>
  <c r="AB423" i="7"/>
  <c r="AB422" i="7"/>
  <c r="AB421" i="7"/>
  <c r="AB305" i="7"/>
  <c r="AB290" i="7"/>
  <c r="AB289" i="7"/>
  <c r="AB288" i="7"/>
  <c r="AB287" i="7"/>
  <c r="AB286" i="7"/>
  <c r="AB285" i="7"/>
  <c r="AB38" i="7"/>
  <c r="AA452" i="7"/>
  <c r="AA454" i="7"/>
  <c r="AA449" i="7"/>
  <c r="AA453" i="7"/>
  <c r="AA473" i="7"/>
  <c r="AA477" i="7"/>
  <c r="AA481" i="7"/>
  <c r="AA501" i="7"/>
  <c r="AA505" i="7"/>
  <c r="AA474" i="7"/>
  <c r="AA478" i="7"/>
  <c r="AA498" i="7"/>
  <c r="AA502" i="7"/>
  <c r="AA506" i="7"/>
  <c r="AB620" i="7"/>
  <c r="Z103" i="7"/>
  <c r="AA40" i="7"/>
  <c r="AA719" i="7"/>
  <c r="AA704" i="7" s="1"/>
  <c r="AA102" i="7" s="1"/>
  <c r="AA306" i="7"/>
  <c r="AA448" i="7"/>
  <c r="AA450" i="7"/>
  <c r="AA447" i="7"/>
  <c r="AA451" i="7"/>
  <c r="AA455" i="7"/>
  <c r="AA475" i="7"/>
  <c r="AA479" i="7"/>
  <c r="AA499" i="7"/>
  <c r="AA503" i="7"/>
  <c r="AA507" i="7"/>
  <c r="AA472" i="7"/>
  <c r="AA476" i="7"/>
  <c r="AA480" i="7"/>
  <c r="AA500" i="7"/>
  <c r="AA504" i="7"/>
  <c r="AA442" i="7"/>
  <c r="AG94" i="7" l="1"/>
  <c r="AH62" i="7"/>
  <c r="AH435" i="7"/>
  <c r="AH299" i="7"/>
  <c r="AH600" i="7"/>
  <c r="AH634" i="7"/>
  <c r="AH595" i="7"/>
  <c r="AH539" i="7"/>
  <c r="AH577" i="7"/>
  <c r="AH545" i="7"/>
  <c r="AH585" i="7"/>
  <c r="AH581" i="7"/>
  <c r="AH573" i="7"/>
  <c r="AH39" i="7"/>
  <c r="AH43" i="7"/>
  <c r="AH36" i="7"/>
  <c r="AI602" i="7"/>
  <c r="AA446" i="7"/>
  <c r="AH717" i="7"/>
  <c r="AH715" i="7"/>
  <c r="AH713" i="7"/>
  <c r="AH711" i="7"/>
  <c r="AH718" i="7"/>
  <c r="AH714" i="7"/>
  <c r="AH686" i="7"/>
  <c r="AH685" i="7"/>
  <c r="AH684" i="7"/>
  <c r="AH683" i="7"/>
  <c r="AH682" i="7"/>
  <c r="AH681" i="7"/>
  <c r="AH680" i="7"/>
  <c r="AH679" i="7"/>
  <c r="AH678" i="7"/>
  <c r="AH677" i="7"/>
  <c r="AH654" i="7"/>
  <c r="AH653" i="7"/>
  <c r="AH652" i="7"/>
  <c r="AH716" i="7"/>
  <c r="AH712" i="7"/>
  <c r="AH710" i="7"/>
  <c r="AH709" i="7"/>
  <c r="AH651" i="7"/>
  <c r="AH649" i="7"/>
  <c r="AH647" i="7"/>
  <c r="AH645" i="7"/>
  <c r="AH650" i="7"/>
  <c r="AH648" i="7"/>
  <c r="AH646" i="7"/>
  <c r="AH735" i="7"/>
  <c r="AH63" i="7"/>
  <c r="AH29" i="7"/>
  <c r="AB601" i="7"/>
  <c r="AB603" i="7" s="1"/>
  <c r="AC628" i="7"/>
  <c r="AC599" i="7"/>
  <c r="AB205" i="7"/>
  <c r="AB168" i="7"/>
  <c r="AB78" i="7"/>
  <c r="AA103" i="7"/>
  <c r="AB655" i="7"/>
  <c r="AB640" i="7" s="1"/>
  <c r="AB100" i="7" s="1"/>
  <c r="AB719" i="7"/>
  <c r="AB704" i="7" s="1"/>
  <c r="AB102" i="7" s="1"/>
  <c r="AB40" i="7"/>
  <c r="AB687" i="7"/>
  <c r="AB672" i="7" s="1"/>
  <c r="AB101" i="7" s="1"/>
  <c r="AB92" i="7"/>
  <c r="AC730" i="7"/>
  <c r="AC728" i="7"/>
  <c r="AC727" i="7"/>
  <c r="AC725" i="7"/>
  <c r="AC724" i="7"/>
  <c r="AC723" i="7"/>
  <c r="AC370" i="7"/>
  <c r="AC369" i="7"/>
  <c r="AC368" i="7"/>
  <c r="AC367" i="7"/>
  <c r="AC366" i="7"/>
  <c r="AC365" i="7"/>
  <c r="AC364" i="7"/>
  <c r="AC363" i="7"/>
  <c r="AC721" i="7"/>
  <c r="AC362" i="7"/>
  <c r="AC344" i="7"/>
  <c r="AC343" i="7"/>
  <c r="AC342" i="7"/>
  <c r="AC341" i="7"/>
  <c r="AC340" i="7"/>
  <c r="AC339" i="7"/>
  <c r="AC338" i="7"/>
  <c r="AC361" i="7"/>
  <c r="AC698" i="7"/>
  <c r="AC697" i="7"/>
  <c r="AC696" i="7"/>
  <c r="AC695" i="7"/>
  <c r="AC694" i="7"/>
  <c r="AC693" i="7"/>
  <c r="AC692" i="7"/>
  <c r="AC691" i="7"/>
  <c r="AC689" i="7"/>
  <c r="AC337" i="7"/>
  <c r="AC319" i="7"/>
  <c r="AC318" i="7"/>
  <c r="AC317" i="7"/>
  <c r="AC316" i="7"/>
  <c r="AC315" i="7"/>
  <c r="AC314" i="7"/>
  <c r="AC336" i="7"/>
  <c r="AC335" i="7"/>
  <c r="AC666" i="7"/>
  <c r="AC665" i="7"/>
  <c r="AC664" i="7"/>
  <c r="AC663" i="7"/>
  <c r="AC662" i="7"/>
  <c r="AC661" i="7"/>
  <c r="AC660" i="7"/>
  <c r="AC658" i="7"/>
  <c r="AC657" i="7"/>
  <c r="AC313" i="7"/>
  <c r="AC312" i="7"/>
  <c r="AC311" i="7"/>
  <c r="AC310" i="7"/>
  <c r="AC546" i="7"/>
  <c r="AC540" i="7"/>
  <c r="AC426" i="7"/>
  <c r="AC425" i="7"/>
  <c r="AC424" i="7"/>
  <c r="AC423" i="7"/>
  <c r="AC422" i="7"/>
  <c r="AC421" i="7"/>
  <c r="AC441" i="7"/>
  <c r="AC305" i="7"/>
  <c r="AC290" i="7"/>
  <c r="AC289" i="7"/>
  <c r="AC288" i="7"/>
  <c r="AC287" i="7"/>
  <c r="AC286" i="7"/>
  <c r="AC285" i="7"/>
  <c r="AC38" i="7"/>
  <c r="AB451" i="7"/>
  <c r="AB306" i="7"/>
  <c r="AB449" i="7"/>
  <c r="AB448" i="7"/>
  <c r="AB452" i="7"/>
  <c r="AB472" i="7"/>
  <c r="AB476" i="7"/>
  <c r="AB480" i="7"/>
  <c r="AB500" i="7"/>
  <c r="AB504" i="7"/>
  <c r="AB442" i="7"/>
  <c r="AB473" i="7"/>
  <c r="AB477" i="7"/>
  <c r="AB481" i="7"/>
  <c r="AB501" i="7"/>
  <c r="AB505" i="7"/>
  <c r="AB447" i="7"/>
  <c r="AB455" i="7"/>
  <c r="AB453" i="7"/>
  <c r="AB446" i="7"/>
  <c r="AB450" i="7"/>
  <c r="AB454" i="7"/>
  <c r="AB474" i="7"/>
  <c r="AB478" i="7"/>
  <c r="AB498" i="7"/>
  <c r="AB502" i="7"/>
  <c r="AB506" i="7"/>
  <c r="AB475" i="7"/>
  <c r="AB479" i="7"/>
  <c r="AB499" i="7"/>
  <c r="AB503" i="7"/>
  <c r="AB507" i="7"/>
  <c r="AC620" i="7"/>
  <c r="AI435" i="7" l="1"/>
  <c r="AI299" i="7"/>
  <c r="AH94" i="7"/>
  <c r="AI600" i="7"/>
  <c r="AI634" i="7"/>
  <c r="AI595" i="7"/>
  <c r="AI545" i="7"/>
  <c r="AI539" i="7"/>
  <c r="AI585" i="7"/>
  <c r="AI581" i="7"/>
  <c r="AI577" i="7"/>
  <c r="AI573" i="7"/>
  <c r="AI39" i="7"/>
  <c r="AI43" i="7"/>
  <c r="AI36" i="7"/>
  <c r="AJ602" i="7"/>
  <c r="AB111" i="7"/>
  <c r="AB112" i="7" s="1"/>
  <c r="AI62" i="7"/>
  <c r="AA111" i="7"/>
  <c r="AA112" i="7" s="1"/>
  <c r="AI718" i="7"/>
  <c r="AI717" i="7"/>
  <c r="AI716" i="7"/>
  <c r="AI715" i="7"/>
  <c r="AI714" i="7"/>
  <c r="AI713" i="7"/>
  <c r="AI712" i="7"/>
  <c r="AI711" i="7"/>
  <c r="AI710" i="7"/>
  <c r="AI685" i="7"/>
  <c r="AI681" i="7"/>
  <c r="AI686" i="7"/>
  <c r="AI709" i="7"/>
  <c r="AI684" i="7"/>
  <c r="AI682" i="7"/>
  <c r="AI680" i="7"/>
  <c r="AI683" i="7"/>
  <c r="AI679" i="7"/>
  <c r="AI677" i="7"/>
  <c r="AI653" i="7"/>
  <c r="AI651" i="7"/>
  <c r="AI649" i="7"/>
  <c r="AI647" i="7"/>
  <c r="AI645" i="7"/>
  <c r="AI654" i="7"/>
  <c r="AI650" i="7"/>
  <c r="AI648" i="7"/>
  <c r="AI646" i="7"/>
  <c r="AI678" i="7"/>
  <c r="AI652" i="7"/>
  <c r="AI735" i="7"/>
  <c r="AI29" i="7"/>
  <c r="AI63" i="7"/>
  <c r="AC601" i="7"/>
  <c r="AC603" i="7" s="1"/>
  <c r="AD628" i="7"/>
  <c r="AD599" i="7"/>
  <c r="AC205" i="7"/>
  <c r="AC168" i="7"/>
  <c r="AC78" i="7"/>
  <c r="AB103" i="7"/>
  <c r="AC719" i="7"/>
  <c r="AC704" i="7" s="1"/>
  <c r="AC102" i="7" s="1"/>
  <c r="AC40" i="7"/>
  <c r="AD729" i="7"/>
  <c r="AD728" i="7"/>
  <c r="AD727" i="7"/>
  <c r="AD725" i="7"/>
  <c r="AD724" i="7"/>
  <c r="AD723" i="7"/>
  <c r="AD721" i="7"/>
  <c r="AD370" i="7"/>
  <c r="AD369" i="7"/>
  <c r="AD368" i="7"/>
  <c r="AD367" i="7"/>
  <c r="AD366" i="7"/>
  <c r="AD365" i="7"/>
  <c r="AD364" i="7"/>
  <c r="AD363" i="7"/>
  <c r="AD362" i="7"/>
  <c r="AD361" i="7"/>
  <c r="AD698" i="7"/>
  <c r="AD697" i="7"/>
  <c r="AD696" i="7"/>
  <c r="AD695" i="7"/>
  <c r="AD694" i="7"/>
  <c r="AD693" i="7"/>
  <c r="AD692" i="7"/>
  <c r="AD691" i="7"/>
  <c r="AD689" i="7"/>
  <c r="AD344" i="7"/>
  <c r="AD343" i="7"/>
  <c r="AD342" i="7"/>
  <c r="AD341" i="7"/>
  <c r="AD340" i="7"/>
  <c r="AD339" i="7"/>
  <c r="AD338" i="7"/>
  <c r="AD337" i="7"/>
  <c r="AD336" i="7"/>
  <c r="AD335" i="7"/>
  <c r="AD666" i="7"/>
  <c r="AD665" i="7"/>
  <c r="AD664" i="7"/>
  <c r="AD663" i="7"/>
  <c r="AD662" i="7"/>
  <c r="AD661" i="7"/>
  <c r="AD660" i="7"/>
  <c r="AD658" i="7"/>
  <c r="AD657" i="7"/>
  <c r="AD319" i="7"/>
  <c r="AD318" i="7"/>
  <c r="AD317" i="7"/>
  <c r="AD316" i="7"/>
  <c r="AD315" i="7"/>
  <c r="AD314" i="7"/>
  <c r="AD313" i="7"/>
  <c r="AD312" i="7"/>
  <c r="AD311" i="7"/>
  <c r="AD310" i="7"/>
  <c r="AD546" i="7"/>
  <c r="AD540" i="7"/>
  <c r="AD441" i="7"/>
  <c r="AD426" i="7"/>
  <c r="AD425" i="7"/>
  <c r="AD424" i="7"/>
  <c r="AD423" i="7"/>
  <c r="AD422" i="7"/>
  <c r="AD421" i="7"/>
  <c r="AD305" i="7"/>
  <c r="AD290" i="7"/>
  <c r="AD289" i="7"/>
  <c r="AD288" i="7"/>
  <c r="AD287" i="7"/>
  <c r="AD286" i="7"/>
  <c r="AD285" i="7"/>
  <c r="AD38" i="7"/>
  <c r="AC306" i="7"/>
  <c r="AC450" i="7"/>
  <c r="AC448" i="7"/>
  <c r="AC447" i="7"/>
  <c r="AC451" i="7"/>
  <c r="AC455" i="7"/>
  <c r="AC475" i="7"/>
  <c r="AC479" i="7"/>
  <c r="AC499" i="7"/>
  <c r="AC503" i="7"/>
  <c r="AC507" i="7"/>
  <c r="AC472" i="7"/>
  <c r="AC476" i="7"/>
  <c r="AC480" i="7"/>
  <c r="AC500" i="7"/>
  <c r="AC504" i="7"/>
  <c r="AC442" i="7"/>
  <c r="AC92" i="7"/>
  <c r="AC655" i="7"/>
  <c r="AC640" i="7" s="1"/>
  <c r="AC100" i="7" s="1"/>
  <c r="AC687" i="7"/>
  <c r="AC672" i="7" s="1"/>
  <c r="AC101" i="7" s="1"/>
  <c r="AC446" i="7"/>
  <c r="AC454" i="7"/>
  <c r="AC452" i="7"/>
  <c r="AC449" i="7"/>
  <c r="AC453" i="7"/>
  <c r="AC473" i="7"/>
  <c r="AC477" i="7"/>
  <c r="AC481" i="7"/>
  <c r="AC501" i="7"/>
  <c r="AC505" i="7"/>
  <c r="AC474" i="7"/>
  <c r="AC478" i="7"/>
  <c r="AC498" i="7"/>
  <c r="AC502" i="7"/>
  <c r="AC506" i="7"/>
  <c r="AD620" i="7"/>
  <c r="AI94" i="7" l="1"/>
  <c r="AJ62" i="7"/>
  <c r="AJ435" i="7"/>
  <c r="AJ299" i="7"/>
  <c r="AJ600" i="7"/>
  <c r="AJ634" i="7"/>
  <c r="AJ595" i="7"/>
  <c r="AJ581" i="7"/>
  <c r="AJ577" i="7"/>
  <c r="AJ573" i="7"/>
  <c r="AJ545" i="7"/>
  <c r="AJ539" i="7"/>
  <c r="AJ585" i="7"/>
  <c r="AJ39" i="7"/>
  <c r="AJ43" i="7"/>
  <c r="AJ36" i="7"/>
  <c r="AK602" i="7"/>
  <c r="AJ717" i="7"/>
  <c r="AJ715" i="7"/>
  <c r="AJ713" i="7"/>
  <c r="AJ711" i="7"/>
  <c r="AJ709" i="7"/>
  <c r="AJ716" i="7"/>
  <c r="AJ686" i="7"/>
  <c r="AJ712" i="7"/>
  <c r="AJ710" i="7"/>
  <c r="AJ684" i="7"/>
  <c r="AJ682" i="7"/>
  <c r="AJ718" i="7"/>
  <c r="AJ714" i="7"/>
  <c r="AJ685" i="7"/>
  <c r="AJ683" i="7"/>
  <c r="AJ681" i="7"/>
  <c r="AJ679" i="7"/>
  <c r="AJ677" i="7"/>
  <c r="AJ653" i="7"/>
  <c r="AJ651" i="7"/>
  <c r="AJ650" i="7"/>
  <c r="AJ649" i="7"/>
  <c r="AJ648" i="7"/>
  <c r="AJ647" i="7"/>
  <c r="AJ646" i="7"/>
  <c r="AJ645" i="7"/>
  <c r="AJ654" i="7"/>
  <c r="AJ678" i="7"/>
  <c r="AJ652" i="7"/>
  <c r="AJ680" i="7"/>
  <c r="AJ735" i="7"/>
  <c r="AJ29" i="7"/>
  <c r="AJ63" i="7"/>
  <c r="AD601" i="7"/>
  <c r="AD603" i="7" s="1"/>
  <c r="AE628" i="7"/>
  <c r="AE599" i="7"/>
  <c r="AD205" i="7"/>
  <c r="AD168" i="7"/>
  <c r="AD78" i="7"/>
  <c r="AE729" i="7"/>
  <c r="AE728" i="7"/>
  <c r="AE727" i="7"/>
  <c r="AE725" i="7"/>
  <c r="AE724" i="7"/>
  <c r="AE723" i="7"/>
  <c r="AE721" i="7"/>
  <c r="AE370" i="7"/>
  <c r="AE369" i="7"/>
  <c r="AE368" i="7"/>
  <c r="AE367" i="7"/>
  <c r="AE366" i="7"/>
  <c r="AE365" i="7"/>
  <c r="AE364" i="7"/>
  <c r="AE363" i="7"/>
  <c r="AE361" i="7"/>
  <c r="AE344" i="7"/>
  <c r="AE343" i="7"/>
  <c r="AE342" i="7"/>
  <c r="AE341" i="7"/>
  <c r="AE340" i="7"/>
  <c r="AE339" i="7"/>
  <c r="AE338" i="7"/>
  <c r="AE362" i="7"/>
  <c r="AE698" i="7"/>
  <c r="AE697" i="7"/>
  <c r="AE696" i="7"/>
  <c r="AE695" i="7"/>
  <c r="AE694" i="7"/>
  <c r="AE693" i="7"/>
  <c r="AE692" i="7"/>
  <c r="AE691" i="7"/>
  <c r="AE689" i="7"/>
  <c r="AE319" i="7"/>
  <c r="AE318" i="7"/>
  <c r="AE317" i="7"/>
  <c r="AE316" i="7"/>
  <c r="AE315" i="7"/>
  <c r="AE314" i="7"/>
  <c r="AE337" i="7"/>
  <c r="AE336" i="7"/>
  <c r="AE335" i="7"/>
  <c r="AE666" i="7"/>
  <c r="AE665" i="7"/>
  <c r="AE664" i="7"/>
  <c r="AE663" i="7"/>
  <c r="AE662" i="7"/>
  <c r="AE661" i="7"/>
  <c r="AE660" i="7"/>
  <c r="AE658" i="7"/>
  <c r="AE657" i="7"/>
  <c r="AE312" i="7"/>
  <c r="AE313" i="7"/>
  <c r="AE311" i="7"/>
  <c r="AE310" i="7"/>
  <c r="AE546" i="7"/>
  <c r="AE540" i="7"/>
  <c r="AE426" i="7"/>
  <c r="AE425" i="7"/>
  <c r="AE424" i="7"/>
  <c r="AE423" i="7"/>
  <c r="AE422" i="7"/>
  <c r="AE421" i="7"/>
  <c r="AE441" i="7"/>
  <c r="AE305" i="7"/>
  <c r="AE290" i="7"/>
  <c r="AE289" i="7"/>
  <c r="AE288" i="7"/>
  <c r="AE287" i="7"/>
  <c r="AE286" i="7"/>
  <c r="AE285" i="7"/>
  <c r="AE38" i="7"/>
  <c r="AD449" i="7"/>
  <c r="AD306" i="7"/>
  <c r="AD447" i="7"/>
  <c r="AD455" i="7"/>
  <c r="AD446" i="7"/>
  <c r="AD450" i="7"/>
  <c r="AD454" i="7"/>
  <c r="AD474" i="7"/>
  <c r="AD478" i="7"/>
  <c r="AD498" i="7"/>
  <c r="AD502" i="7"/>
  <c r="AD506" i="7"/>
  <c r="AD475" i="7"/>
  <c r="AD479" i="7"/>
  <c r="AD499" i="7"/>
  <c r="AD503" i="7"/>
  <c r="AD507" i="7"/>
  <c r="AE620" i="7"/>
  <c r="AD40" i="7"/>
  <c r="AD92" i="7"/>
  <c r="AD655" i="7"/>
  <c r="AD640" i="7" s="1"/>
  <c r="AD100" i="7" s="1"/>
  <c r="AD687" i="7"/>
  <c r="AD672" i="7" s="1"/>
  <c r="AD101" i="7" s="1"/>
  <c r="AD719" i="7"/>
  <c r="AD704" i="7" s="1"/>
  <c r="AD102" i="7" s="1"/>
  <c r="AD453" i="7"/>
  <c r="AD451" i="7"/>
  <c r="AD448" i="7"/>
  <c r="AD452" i="7"/>
  <c r="AD472" i="7"/>
  <c r="AD476" i="7"/>
  <c r="AD480" i="7"/>
  <c r="AD500" i="7"/>
  <c r="AD504" i="7"/>
  <c r="AD442" i="7"/>
  <c r="AD473" i="7"/>
  <c r="AD477" i="7"/>
  <c r="AD481" i="7"/>
  <c r="AD501" i="7"/>
  <c r="AD505" i="7"/>
  <c r="AC103" i="7"/>
  <c r="AK62" i="7" l="1"/>
  <c r="AK435" i="7"/>
  <c r="AK299" i="7"/>
  <c r="AJ94" i="7"/>
  <c r="AK600" i="7"/>
  <c r="AK634" i="7"/>
  <c r="AK595" i="7"/>
  <c r="AK545" i="7"/>
  <c r="AK539" i="7"/>
  <c r="AK585" i="7"/>
  <c r="AK581" i="7"/>
  <c r="AK577" i="7"/>
  <c r="AK573" i="7"/>
  <c r="AK39" i="7"/>
  <c r="AK43" i="7"/>
  <c r="AK36" i="7"/>
  <c r="AL602" i="7"/>
  <c r="AC111" i="7"/>
  <c r="AC112" i="7" s="1"/>
  <c r="AK718" i="7"/>
  <c r="AK716" i="7"/>
  <c r="AK714" i="7"/>
  <c r="AK712" i="7"/>
  <c r="AK710" i="7"/>
  <c r="AK709" i="7"/>
  <c r="AK686" i="7"/>
  <c r="AK715" i="7"/>
  <c r="AK711" i="7"/>
  <c r="AK717" i="7"/>
  <c r="AK713" i="7"/>
  <c r="AK685" i="7"/>
  <c r="AK683" i="7"/>
  <c r="AK681" i="7"/>
  <c r="AK684" i="7"/>
  <c r="AK682" i="7"/>
  <c r="AK680" i="7"/>
  <c r="AK678" i="7"/>
  <c r="AK654" i="7"/>
  <c r="AK677" i="7"/>
  <c r="AK652" i="7"/>
  <c r="AK650" i="7"/>
  <c r="AK648" i="7"/>
  <c r="AK646" i="7"/>
  <c r="AK679" i="7"/>
  <c r="AK653" i="7"/>
  <c r="AK651" i="7"/>
  <c r="AK649" i="7"/>
  <c r="AK647" i="7"/>
  <c r="AK645" i="7"/>
  <c r="AK735" i="7"/>
  <c r="AK63" i="7"/>
  <c r="AK29" i="7"/>
  <c r="AE601" i="7"/>
  <c r="AE603" i="7" s="1"/>
  <c r="AF599" i="7"/>
  <c r="AE205" i="7"/>
  <c r="AE168" i="7"/>
  <c r="AE78" i="7"/>
  <c r="AE655" i="7"/>
  <c r="AE640" i="7" s="1"/>
  <c r="AE100" i="7" s="1"/>
  <c r="AE687" i="7"/>
  <c r="AE672" i="7" s="1"/>
  <c r="AE101" i="7" s="1"/>
  <c r="AE92" i="7"/>
  <c r="AE452" i="7"/>
  <c r="AE446" i="7"/>
  <c r="AE454" i="7"/>
  <c r="AE449" i="7"/>
  <c r="AE453" i="7"/>
  <c r="AE473" i="7"/>
  <c r="AE477" i="7"/>
  <c r="AE481" i="7"/>
  <c r="AE501" i="7"/>
  <c r="AE505" i="7"/>
  <c r="AE474" i="7"/>
  <c r="AE478" i="7"/>
  <c r="AE498" i="7"/>
  <c r="AE502" i="7"/>
  <c r="AE506" i="7"/>
  <c r="AF620" i="7"/>
  <c r="AE40" i="7"/>
  <c r="AE719" i="7"/>
  <c r="AE704" i="7" s="1"/>
  <c r="AE102" i="7" s="1"/>
  <c r="AF729" i="7"/>
  <c r="AF728" i="7"/>
  <c r="AF727" i="7"/>
  <c r="AF725" i="7"/>
  <c r="AF724" i="7"/>
  <c r="AF723" i="7"/>
  <c r="AF721" i="7"/>
  <c r="AF370" i="7"/>
  <c r="AF369" i="7"/>
  <c r="AF368" i="7"/>
  <c r="AF367" i="7"/>
  <c r="AF366" i="7"/>
  <c r="AF365" i="7"/>
  <c r="AF364" i="7"/>
  <c r="AF363" i="7"/>
  <c r="AF362" i="7"/>
  <c r="AF361" i="7"/>
  <c r="AF698" i="7"/>
  <c r="AF697" i="7"/>
  <c r="AF696" i="7"/>
  <c r="AF695" i="7"/>
  <c r="AF694" i="7"/>
  <c r="AF693" i="7"/>
  <c r="AF692" i="7"/>
  <c r="AF691" i="7"/>
  <c r="AF689" i="7"/>
  <c r="AF344" i="7"/>
  <c r="AF343" i="7"/>
  <c r="AF342" i="7"/>
  <c r="AF341" i="7"/>
  <c r="AF340" i="7"/>
  <c r="AF339" i="7"/>
  <c r="AF338" i="7"/>
  <c r="AF337" i="7"/>
  <c r="AF336" i="7"/>
  <c r="AF335" i="7"/>
  <c r="AF666" i="7"/>
  <c r="AF665" i="7"/>
  <c r="AF664" i="7"/>
  <c r="AF663" i="7"/>
  <c r="AF662" i="7"/>
  <c r="AF661" i="7"/>
  <c r="AF660" i="7"/>
  <c r="AF658" i="7"/>
  <c r="AF657" i="7"/>
  <c r="AF319" i="7"/>
  <c r="AF318" i="7"/>
  <c r="AF317" i="7"/>
  <c r="AF316" i="7"/>
  <c r="AF315" i="7"/>
  <c r="AF314" i="7"/>
  <c r="AF313" i="7"/>
  <c r="AF312" i="7"/>
  <c r="AF311" i="7"/>
  <c r="AF310" i="7"/>
  <c r="AF546" i="7"/>
  <c r="AF540" i="7"/>
  <c r="AF441" i="7"/>
  <c r="AF426" i="7"/>
  <c r="AF425" i="7"/>
  <c r="AF424" i="7"/>
  <c r="AF423" i="7"/>
  <c r="AF422" i="7"/>
  <c r="AF421" i="7"/>
  <c r="AF305" i="7"/>
  <c r="AF290" i="7"/>
  <c r="AF289" i="7"/>
  <c r="AF288" i="7"/>
  <c r="AF287" i="7"/>
  <c r="AF286" i="7"/>
  <c r="AF285" i="7"/>
  <c r="AF38" i="7"/>
  <c r="AE306" i="7"/>
  <c r="AE448" i="7"/>
  <c r="AE450" i="7"/>
  <c r="AE447" i="7"/>
  <c r="AE451" i="7"/>
  <c r="AE455" i="7"/>
  <c r="AE475" i="7"/>
  <c r="AE479" i="7"/>
  <c r="AE499" i="7"/>
  <c r="AE503" i="7"/>
  <c r="AE507" i="7"/>
  <c r="AE472" i="7"/>
  <c r="AE476" i="7"/>
  <c r="AE480" i="7"/>
  <c r="AE500" i="7"/>
  <c r="AE504" i="7"/>
  <c r="AE442" i="7"/>
  <c r="AD103" i="7"/>
  <c r="AK94" i="7" l="1"/>
  <c r="AL62" i="7"/>
  <c r="AL435" i="7"/>
  <c r="AL299" i="7"/>
  <c r="AL600" i="7"/>
  <c r="AL634" i="7"/>
  <c r="AL595" i="7"/>
  <c r="AL585" i="7"/>
  <c r="AL581" i="7"/>
  <c r="AL577" i="7"/>
  <c r="AL573" i="7"/>
  <c r="AL545" i="7"/>
  <c r="AL539" i="7"/>
  <c r="AL39" i="7"/>
  <c r="AL43" i="7"/>
  <c r="AL36" i="7"/>
  <c r="AM602" i="7"/>
  <c r="AE111" i="7"/>
  <c r="AE112" i="7" s="1"/>
  <c r="AD111" i="7"/>
  <c r="AD112" i="7" s="1"/>
  <c r="AL718" i="7"/>
  <c r="AL716" i="7"/>
  <c r="AL714" i="7"/>
  <c r="AL712" i="7"/>
  <c r="AL710" i="7"/>
  <c r="AL685" i="7"/>
  <c r="AL684" i="7"/>
  <c r="AL683" i="7"/>
  <c r="AL682" i="7"/>
  <c r="AL681" i="7"/>
  <c r="AL680" i="7"/>
  <c r="AL679" i="7"/>
  <c r="AL678" i="7"/>
  <c r="AL677" i="7"/>
  <c r="AL654" i="7"/>
  <c r="AL653" i="7"/>
  <c r="AL652" i="7"/>
  <c r="AL717" i="7"/>
  <c r="AL711" i="7"/>
  <c r="AL713" i="7"/>
  <c r="AL709" i="7"/>
  <c r="AL715" i="7"/>
  <c r="AL686" i="7"/>
  <c r="AL650" i="7"/>
  <c r="AL648" i="7"/>
  <c r="AL646" i="7"/>
  <c r="AL651" i="7"/>
  <c r="AL649" i="7"/>
  <c r="AL647" i="7"/>
  <c r="AL645" i="7"/>
  <c r="AL735" i="7"/>
  <c r="AL63" i="7"/>
  <c r="AL29" i="7"/>
  <c r="AF601" i="7"/>
  <c r="AF603" i="7" s="1"/>
  <c r="AG628" i="7"/>
  <c r="C426" i="7"/>
  <c r="C290" i="7"/>
  <c r="AG599" i="7"/>
  <c r="AF205" i="7"/>
  <c r="AF168" i="7"/>
  <c r="AF78" i="7"/>
  <c r="AE103" i="7"/>
  <c r="AF687" i="7"/>
  <c r="AF672" i="7" s="1"/>
  <c r="AF101" i="7" s="1"/>
  <c r="AF40" i="7"/>
  <c r="AF655" i="7"/>
  <c r="AF640" i="7" s="1"/>
  <c r="AF100" i="7" s="1"/>
  <c r="AF719" i="7"/>
  <c r="AF704" i="7" s="1"/>
  <c r="AF102" i="7" s="1"/>
  <c r="AF92" i="7"/>
  <c r="AG730" i="7"/>
  <c r="AG729" i="7"/>
  <c r="AG728" i="7"/>
  <c r="AG726" i="7"/>
  <c r="AG725" i="7"/>
  <c r="AG724" i="7"/>
  <c r="AG723" i="7"/>
  <c r="AG370" i="7"/>
  <c r="AG368" i="7"/>
  <c r="AG367" i="7"/>
  <c r="AG366" i="7"/>
  <c r="AG365" i="7"/>
  <c r="AG364" i="7"/>
  <c r="AG363" i="7"/>
  <c r="AG721" i="7"/>
  <c r="AG362" i="7"/>
  <c r="AG344" i="7"/>
  <c r="AG343" i="7"/>
  <c r="AG342" i="7"/>
  <c r="AG341" i="7"/>
  <c r="AG340" i="7"/>
  <c r="AG339" i="7"/>
  <c r="AG338" i="7"/>
  <c r="AG361" i="7"/>
  <c r="AG698" i="7"/>
  <c r="AG697" i="7"/>
  <c r="AG696" i="7"/>
  <c r="AG695" i="7"/>
  <c r="AG694" i="7"/>
  <c r="AG693" i="7"/>
  <c r="AG692" i="7"/>
  <c r="AG690" i="7"/>
  <c r="AG689" i="7"/>
  <c r="AG337" i="7"/>
  <c r="AG319" i="7"/>
  <c r="AG318" i="7"/>
  <c r="AG317" i="7"/>
  <c r="AG316" i="7"/>
  <c r="AG315" i="7"/>
  <c r="AG314" i="7"/>
  <c r="AG336" i="7"/>
  <c r="AG335" i="7"/>
  <c r="AG666" i="7"/>
  <c r="AG665" i="7"/>
  <c r="AG664" i="7"/>
  <c r="AG663" i="7"/>
  <c r="AG662" i="7"/>
  <c r="AG661" i="7"/>
  <c r="AG660" i="7"/>
  <c r="AG658" i="7"/>
  <c r="AG657" i="7"/>
  <c r="AG313" i="7"/>
  <c r="AG312" i="7"/>
  <c r="AG311" i="7"/>
  <c r="AG310" i="7"/>
  <c r="AG546" i="7"/>
  <c r="AG540" i="7"/>
  <c r="AG426" i="7"/>
  <c r="AG425" i="7"/>
  <c r="AG424" i="7"/>
  <c r="AG423" i="7"/>
  <c r="AG422" i="7"/>
  <c r="AG421" i="7"/>
  <c r="AG369" i="7"/>
  <c r="AG441" i="7"/>
  <c r="AG305" i="7"/>
  <c r="AG290" i="7"/>
  <c r="AG289" i="7"/>
  <c r="AG288" i="7"/>
  <c r="AG287" i="7"/>
  <c r="AG286" i="7"/>
  <c r="AG285" i="7"/>
  <c r="AG38" i="7"/>
  <c r="AF451" i="7"/>
  <c r="AF306" i="7"/>
  <c r="AF449" i="7"/>
  <c r="AF448" i="7"/>
  <c r="AF452" i="7"/>
  <c r="AF472" i="7"/>
  <c r="AF476" i="7"/>
  <c r="AF480" i="7"/>
  <c r="AF500" i="7"/>
  <c r="AF504" i="7"/>
  <c r="AF442" i="7"/>
  <c r="AF473" i="7"/>
  <c r="AF477" i="7"/>
  <c r="AF481" i="7"/>
  <c r="AF501" i="7"/>
  <c r="AF505" i="7"/>
  <c r="AF447" i="7"/>
  <c r="AF455" i="7"/>
  <c r="AF453" i="7"/>
  <c r="AF446" i="7"/>
  <c r="AF450" i="7"/>
  <c r="AF454" i="7"/>
  <c r="AF474" i="7"/>
  <c r="AF478" i="7"/>
  <c r="AF498" i="7"/>
  <c r="AF502" i="7"/>
  <c r="AF506" i="7"/>
  <c r="AF475" i="7"/>
  <c r="AF479" i="7"/>
  <c r="AF499" i="7"/>
  <c r="AF503" i="7"/>
  <c r="AF507" i="7"/>
  <c r="AG620" i="7"/>
  <c r="AM435" i="7" l="1"/>
  <c r="AM299" i="7"/>
  <c r="AL94" i="7"/>
  <c r="AM600" i="7"/>
  <c r="AM634" i="7"/>
  <c r="AM595" i="7"/>
  <c r="AM539" i="7"/>
  <c r="AM545" i="7"/>
  <c r="AM577" i="7"/>
  <c r="AM585" i="7"/>
  <c r="AM581" i="7"/>
  <c r="AM573" i="7"/>
  <c r="AM39" i="7"/>
  <c r="AM43" i="7"/>
  <c r="AM36" i="7"/>
  <c r="AN602" i="7"/>
  <c r="AF111" i="7"/>
  <c r="AF112" i="7" s="1"/>
  <c r="AM62" i="7"/>
  <c r="AM718" i="7"/>
  <c r="AM717" i="7"/>
  <c r="AM716" i="7"/>
  <c r="AM715" i="7"/>
  <c r="AM714" i="7"/>
  <c r="AM713" i="7"/>
  <c r="AM712" i="7"/>
  <c r="AM711" i="7"/>
  <c r="AM710" i="7"/>
  <c r="AM686" i="7"/>
  <c r="AM709" i="7"/>
  <c r="AM685" i="7"/>
  <c r="AM683" i="7"/>
  <c r="AM681" i="7"/>
  <c r="AM684" i="7"/>
  <c r="AM682" i="7"/>
  <c r="AM680" i="7"/>
  <c r="AM678" i="7"/>
  <c r="AM654" i="7"/>
  <c r="AM652" i="7"/>
  <c r="AM648" i="7"/>
  <c r="AM677" i="7"/>
  <c r="AM651" i="7"/>
  <c r="AM649" i="7"/>
  <c r="AM647" i="7"/>
  <c r="AM645" i="7"/>
  <c r="AM679" i="7"/>
  <c r="AM653" i="7"/>
  <c r="AM650" i="7"/>
  <c r="AM646" i="7"/>
  <c r="AM735" i="7"/>
  <c r="AM29" i="7"/>
  <c r="AM63" i="7"/>
  <c r="AG601" i="7"/>
  <c r="AG603" i="7" s="1"/>
  <c r="AH628" i="7"/>
  <c r="AH599" i="7"/>
  <c r="AG205" i="7"/>
  <c r="AG168" i="7"/>
  <c r="AG78" i="7"/>
  <c r="AG719" i="7"/>
  <c r="AG704" i="7" s="1"/>
  <c r="AG102" i="7" s="1"/>
  <c r="AF103" i="7"/>
  <c r="AH730" i="7"/>
  <c r="AH729" i="7"/>
  <c r="AH728" i="7"/>
  <c r="AH726" i="7"/>
  <c r="AH725" i="7"/>
  <c r="AH724" i="7"/>
  <c r="AH723" i="7"/>
  <c r="AH721" i="7"/>
  <c r="AH370" i="7"/>
  <c r="AH369" i="7"/>
  <c r="AH368" i="7"/>
  <c r="AH367" i="7"/>
  <c r="AH366" i="7"/>
  <c r="AH364" i="7"/>
  <c r="AH363" i="7"/>
  <c r="AH362" i="7"/>
  <c r="AH361" i="7"/>
  <c r="AH698" i="7"/>
  <c r="AH697" i="7"/>
  <c r="AH696" i="7"/>
  <c r="AH695" i="7"/>
  <c r="AH694" i="7"/>
  <c r="AH693" i="7"/>
  <c r="AH692" i="7"/>
  <c r="AH690" i="7"/>
  <c r="AH689" i="7"/>
  <c r="AH344" i="7"/>
  <c r="AH343" i="7"/>
  <c r="AH342" i="7"/>
  <c r="AH341" i="7"/>
  <c r="AH340" i="7"/>
  <c r="AH339" i="7"/>
  <c r="AH338" i="7"/>
  <c r="AH337" i="7"/>
  <c r="AH336" i="7"/>
  <c r="AH335" i="7"/>
  <c r="AH666" i="7"/>
  <c r="AH665" i="7"/>
  <c r="AH664" i="7"/>
  <c r="AH663" i="7"/>
  <c r="AH662" i="7"/>
  <c r="AH661" i="7"/>
  <c r="AH660" i="7"/>
  <c r="AH658" i="7"/>
  <c r="AH657" i="7"/>
  <c r="AH319" i="7"/>
  <c r="AH318" i="7"/>
  <c r="AH317" i="7"/>
  <c r="AH316" i="7"/>
  <c r="AH315" i="7"/>
  <c r="AH314" i="7"/>
  <c r="AH313" i="7"/>
  <c r="AH312" i="7"/>
  <c r="AH311" i="7"/>
  <c r="AH310" i="7"/>
  <c r="AH546" i="7"/>
  <c r="AH540" i="7"/>
  <c r="AH441" i="7"/>
  <c r="AH426" i="7"/>
  <c r="AH425" i="7"/>
  <c r="AH424" i="7"/>
  <c r="AH423" i="7"/>
  <c r="AH422" i="7"/>
  <c r="AH421" i="7"/>
  <c r="AH365" i="7"/>
  <c r="AH305" i="7"/>
  <c r="AH290" i="7"/>
  <c r="AH289" i="7"/>
  <c r="AH288" i="7"/>
  <c r="AH287" i="7"/>
  <c r="AH286" i="7"/>
  <c r="AH285" i="7"/>
  <c r="AH38" i="7"/>
  <c r="AG306" i="7"/>
  <c r="AG450" i="7"/>
  <c r="AG448" i="7"/>
  <c r="AG447" i="7"/>
  <c r="AG451" i="7"/>
  <c r="AG455" i="7"/>
  <c r="AG475" i="7"/>
  <c r="AG479" i="7"/>
  <c r="AG499" i="7"/>
  <c r="AG503" i="7"/>
  <c r="AG507" i="7"/>
  <c r="AG472" i="7"/>
  <c r="AG476" i="7"/>
  <c r="AG480" i="7"/>
  <c r="AG500" i="7"/>
  <c r="AG504" i="7"/>
  <c r="AG442" i="7"/>
  <c r="AG40" i="7"/>
  <c r="AG92" i="7"/>
  <c r="AG655" i="7"/>
  <c r="AG640" i="7" s="1"/>
  <c r="AG100" i="7" s="1"/>
  <c r="AG687" i="7"/>
  <c r="AG672" i="7" s="1"/>
  <c r="AG101" i="7" s="1"/>
  <c r="AG446" i="7"/>
  <c r="AG454" i="7"/>
  <c r="AG452" i="7"/>
  <c r="AG449" i="7"/>
  <c r="AG453" i="7"/>
  <c r="AG473" i="7"/>
  <c r="AG477" i="7"/>
  <c r="AG481" i="7"/>
  <c r="AG501" i="7"/>
  <c r="AG505" i="7"/>
  <c r="AG474" i="7"/>
  <c r="AG478" i="7"/>
  <c r="AG498" i="7"/>
  <c r="AG502" i="7"/>
  <c r="AG506" i="7"/>
  <c r="AH620" i="7"/>
  <c r="AN62" i="7" l="1"/>
  <c r="AN435" i="7"/>
  <c r="AN299" i="7"/>
  <c r="AM94" i="7"/>
  <c r="AN600" i="7"/>
  <c r="AN634" i="7"/>
  <c r="AN595" i="7"/>
  <c r="AN545" i="7"/>
  <c r="AN539" i="7"/>
  <c r="AN585" i="7"/>
  <c r="AN581" i="7"/>
  <c r="AN577" i="7"/>
  <c r="AN573" i="7"/>
  <c r="AN39" i="7"/>
  <c r="AN43" i="7"/>
  <c r="AN36" i="7"/>
  <c r="AO602" i="7"/>
  <c r="AN717" i="7"/>
  <c r="AN715" i="7"/>
  <c r="AN713" i="7"/>
  <c r="AN711" i="7"/>
  <c r="AN716" i="7"/>
  <c r="AN712" i="7"/>
  <c r="AN710" i="7"/>
  <c r="AN683" i="7"/>
  <c r="AN679" i="7"/>
  <c r="AN677" i="7"/>
  <c r="AN718" i="7"/>
  <c r="AN714" i="7"/>
  <c r="AN686" i="7"/>
  <c r="AN684" i="7"/>
  <c r="AN682" i="7"/>
  <c r="AN680" i="7"/>
  <c r="AN709" i="7"/>
  <c r="AN651" i="7"/>
  <c r="AN650" i="7"/>
  <c r="AN649" i="7"/>
  <c r="AN648" i="7"/>
  <c r="AN647" i="7"/>
  <c r="AN646" i="7"/>
  <c r="AN645" i="7"/>
  <c r="AN685" i="7"/>
  <c r="AN681" i="7"/>
  <c r="AN653" i="7"/>
  <c r="AN652" i="7"/>
  <c r="AN678" i="7"/>
  <c r="AN654" i="7"/>
  <c r="AN735" i="7"/>
  <c r="AN29" i="7"/>
  <c r="AN63" i="7"/>
  <c r="AH601" i="7"/>
  <c r="AH603" i="7" s="1"/>
  <c r="AI628" i="7"/>
  <c r="AI599" i="7"/>
  <c r="AH205" i="7"/>
  <c r="AH168" i="7"/>
  <c r="AH78" i="7"/>
  <c r="AH40" i="7"/>
  <c r="AH655" i="7"/>
  <c r="AH640" i="7" s="1"/>
  <c r="AH100" i="7" s="1"/>
  <c r="AH92" i="7"/>
  <c r="AI730" i="7"/>
  <c r="AI729" i="7"/>
  <c r="AI728" i="7"/>
  <c r="AI726" i="7"/>
  <c r="AI725" i="7"/>
  <c r="AI724" i="7"/>
  <c r="AI723" i="7"/>
  <c r="AI721" i="7"/>
  <c r="AI370" i="7"/>
  <c r="AI369" i="7"/>
  <c r="AI368" i="7"/>
  <c r="AI367" i="7"/>
  <c r="AI366" i="7"/>
  <c r="AI365" i="7"/>
  <c r="AI364" i="7"/>
  <c r="AI363" i="7"/>
  <c r="AI361" i="7"/>
  <c r="AI344" i="7"/>
  <c r="AI343" i="7"/>
  <c r="AI342" i="7"/>
  <c r="AI341" i="7"/>
  <c r="AI340" i="7"/>
  <c r="AI339" i="7"/>
  <c r="AI338" i="7"/>
  <c r="AI362" i="7"/>
  <c r="AI698" i="7"/>
  <c r="AI697" i="7"/>
  <c r="AI696" i="7"/>
  <c r="AI695" i="7"/>
  <c r="AI694" i="7"/>
  <c r="AI693" i="7"/>
  <c r="AI692" i="7"/>
  <c r="AI690" i="7"/>
  <c r="AI689" i="7"/>
  <c r="AI319" i="7"/>
  <c r="AI318" i="7"/>
  <c r="AI317" i="7"/>
  <c r="AI316" i="7"/>
  <c r="AI315" i="7"/>
  <c r="AI314" i="7"/>
  <c r="AI337" i="7"/>
  <c r="AI336" i="7"/>
  <c r="AI335" i="7"/>
  <c r="AI666" i="7"/>
  <c r="AI665" i="7"/>
  <c r="AI664" i="7"/>
  <c r="AI663" i="7"/>
  <c r="AI662" i="7"/>
  <c r="AI661" i="7"/>
  <c r="AI660" i="7"/>
  <c r="AI658" i="7"/>
  <c r="AI657" i="7"/>
  <c r="AI312" i="7"/>
  <c r="AI313" i="7"/>
  <c r="AI311" i="7"/>
  <c r="AI310" i="7"/>
  <c r="AI546" i="7"/>
  <c r="AI540" i="7"/>
  <c r="AI426" i="7"/>
  <c r="AI425" i="7"/>
  <c r="AI424" i="7"/>
  <c r="AI423" i="7"/>
  <c r="AI422" i="7"/>
  <c r="AI421" i="7"/>
  <c r="AI441" i="7"/>
  <c r="AI305" i="7"/>
  <c r="AI290" i="7"/>
  <c r="AI289" i="7"/>
  <c r="AI288" i="7"/>
  <c r="AI287" i="7"/>
  <c r="AI286" i="7"/>
  <c r="AI285" i="7"/>
  <c r="AI38" i="7"/>
  <c r="AH453" i="7"/>
  <c r="AH451" i="7"/>
  <c r="AH448" i="7"/>
  <c r="AH452" i="7"/>
  <c r="AH472" i="7"/>
  <c r="AH476" i="7"/>
  <c r="AH480" i="7"/>
  <c r="AH500" i="7"/>
  <c r="AH504" i="7"/>
  <c r="AH442" i="7"/>
  <c r="AH473" i="7"/>
  <c r="AH477" i="7"/>
  <c r="AH481" i="7"/>
  <c r="AH501" i="7"/>
  <c r="AH505" i="7"/>
  <c r="AG103" i="7"/>
  <c r="AH449" i="7"/>
  <c r="AH306" i="7"/>
  <c r="AH447" i="7"/>
  <c r="AH455" i="7"/>
  <c r="AH446" i="7"/>
  <c r="AH450" i="7"/>
  <c r="AH454" i="7"/>
  <c r="AH474" i="7"/>
  <c r="AH478" i="7"/>
  <c r="AH498" i="7"/>
  <c r="AH502" i="7"/>
  <c r="AH506" i="7"/>
  <c r="AH475" i="7"/>
  <c r="AH479" i="7"/>
  <c r="AH499" i="7"/>
  <c r="AH503" i="7"/>
  <c r="AH507" i="7"/>
  <c r="AI620" i="7"/>
  <c r="AH687" i="7"/>
  <c r="AH672" i="7" s="1"/>
  <c r="AH101" i="7" s="1"/>
  <c r="AH719" i="7"/>
  <c r="AH704" i="7" s="1"/>
  <c r="AH102" i="7" s="1"/>
  <c r="AO62" i="7" l="1"/>
  <c r="AO435" i="7"/>
  <c r="AO299" i="7"/>
  <c r="AN94" i="7"/>
  <c r="AO600" i="7"/>
  <c r="AO634" i="7"/>
  <c r="AO595" i="7"/>
  <c r="AO545" i="7"/>
  <c r="AO539" i="7"/>
  <c r="AO585" i="7"/>
  <c r="AO581" i="7"/>
  <c r="AO577" i="7"/>
  <c r="AO573" i="7"/>
  <c r="AO39" i="7"/>
  <c r="AO43" i="7"/>
  <c r="AO36" i="7"/>
  <c r="AP602" i="7"/>
  <c r="AG111" i="7"/>
  <c r="AG112" i="7" s="1"/>
  <c r="AO709" i="7"/>
  <c r="AO686" i="7"/>
  <c r="AO717" i="7"/>
  <c r="AO715" i="7"/>
  <c r="AO713" i="7"/>
  <c r="AO711" i="7"/>
  <c r="AO718" i="7"/>
  <c r="AO712" i="7"/>
  <c r="AO714" i="7"/>
  <c r="AO684" i="7"/>
  <c r="AO682" i="7"/>
  <c r="AO716" i="7"/>
  <c r="AO710" i="7"/>
  <c r="AO685" i="7"/>
  <c r="AO683" i="7"/>
  <c r="AO681" i="7"/>
  <c r="AO679" i="7"/>
  <c r="AO677" i="7"/>
  <c r="AO653" i="7"/>
  <c r="AO678" i="7"/>
  <c r="AO651" i="7"/>
  <c r="AO649" i="7"/>
  <c r="AO647" i="7"/>
  <c r="AO645" i="7"/>
  <c r="AO680" i="7"/>
  <c r="AO654" i="7"/>
  <c r="AO650" i="7"/>
  <c r="AO648" i="7"/>
  <c r="AO646" i="7"/>
  <c r="AO652" i="7"/>
  <c r="AO735" i="7"/>
  <c r="AO63" i="7"/>
  <c r="AO29" i="7"/>
  <c r="AI601" i="7"/>
  <c r="AI603" i="7" s="1"/>
  <c r="AJ628" i="7"/>
  <c r="AJ599" i="7"/>
  <c r="AI205" i="7"/>
  <c r="AI168" i="7"/>
  <c r="AI78" i="7"/>
  <c r="AH103" i="7"/>
  <c r="AJ730" i="7"/>
  <c r="AJ729" i="7"/>
  <c r="AJ728" i="7"/>
  <c r="AJ726" i="7"/>
  <c r="AJ725" i="7"/>
  <c r="AJ724" i="7"/>
  <c r="AJ723" i="7"/>
  <c r="AJ721" i="7"/>
  <c r="AJ370" i="7"/>
  <c r="AJ369" i="7"/>
  <c r="AJ368" i="7"/>
  <c r="AJ367" i="7"/>
  <c r="AJ366" i="7"/>
  <c r="AJ365" i="7"/>
  <c r="AJ364" i="7"/>
  <c r="AJ363" i="7"/>
  <c r="AJ362" i="7"/>
  <c r="AJ698" i="7"/>
  <c r="AJ697" i="7"/>
  <c r="AJ696" i="7"/>
  <c r="AJ695" i="7"/>
  <c r="AJ694" i="7"/>
  <c r="AJ693" i="7"/>
  <c r="AJ692" i="7"/>
  <c r="AJ690" i="7"/>
  <c r="AJ689" i="7"/>
  <c r="AJ344" i="7"/>
  <c r="AJ343" i="7"/>
  <c r="AJ342" i="7"/>
  <c r="AJ341" i="7"/>
  <c r="AJ340" i="7"/>
  <c r="AJ339" i="7"/>
  <c r="AJ338" i="7"/>
  <c r="AJ337" i="7"/>
  <c r="AJ336" i="7"/>
  <c r="AJ335" i="7"/>
  <c r="AJ666" i="7"/>
  <c r="AJ665" i="7"/>
  <c r="AJ664" i="7"/>
  <c r="AJ663" i="7"/>
  <c r="AJ662" i="7"/>
  <c r="AJ661" i="7"/>
  <c r="AJ660" i="7"/>
  <c r="AJ658" i="7"/>
  <c r="AJ657" i="7"/>
  <c r="AJ319" i="7"/>
  <c r="AJ318" i="7"/>
  <c r="AJ317" i="7"/>
  <c r="AJ316" i="7"/>
  <c r="AJ315" i="7"/>
  <c r="AJ314" i="7"/>
  <c r="AJ313" i="7"/>
  <c r="AJ312" i="7"/>
  <c r="AJ311" i="7"/>
  <c r="AJ310" i="7"/>
  <c r="AJ546" i="7"/>
  <c r="AJ540" i="7"/>
  <c r="AJ441" i="7"/>
  <c r="AJ426" i="7"/>
  <c r="AJ425" i="7"/>
  <c r="AJ424" i="7"/>
  <c r="AJ423" i="7"/>
  <c r="AJ422" i="7"/>
  <c r="AJ421" i="7"/>
  <c r="AJ361" i="7"/>
  <c r="AJ305" i="7"/>
  <c r="AJ290" i="7"/>
  <c r="AJ289" i="7"/>
  <c r="AJ288" i="7"/>
  <c r="AJ287" i="7"/>
  <c r="AJ286" i="7"/>
  <c r="AJ285" i="7"/>
  <c r="AJ38" i="7"/>
  <c r="AI306" i="7"/>
  <c r="AI448" i="7"/>
  <c r="AI450" i="7"/>
  <c r="AI447" i="7"/>
  <c r="AI451" i="7"/>
  <c r="AI455" i="7"/>
  <c r="AI475" i="7"/>
  <c r="AI479" i="7"/>
  <c r="AI499" i="7"/>
  <c r="AI503" i="7"/>
  <c r="AI507" i="7"/>
  <c r="AI472" i="7"/>
  <c r="AI476" i="7"/>
  <c r="AI480" i="7"/>
  <c r="AI500" i="7"/>
  <c r="AI504" i="7"/>
  <c r="AI442" i="7"/>
  <c r="AI40" i="7"/>
  <c r="AI92" i="7"/>
  <c r="AI655" i="7"/>
  <c r="AI640" i="7" s="1"/>
  <c r="AI100" i="7" s="1"/>
  <c r="AI687" i="7"/>
  <c r="AI672" i="7" s="1"/>
  <c r="AI101" i="7" s="1"/>
  <c r="AI452" i="7"/>
  <c r="AI446" i="7"/>
  <c r="AI454" i="7"/>
  <c r="AI449" i="7"/>
  <c r="AI453" i="7"/>
  <c r="AI473" i="7"/>
  <c r="AI477" i="7"/>
  <c r="AI481" i="7"/>
  <c r="AI501" i="7"/>
  <c r="AI505" i="7"/>
  <c r="AI474" i="7"/>
  <c r="AI478" i="7"/>
  <c r="AI498" i="7"/>
  <c r="AI502" i="7"/>
  <c r="AI506" i="7"/>
  <c r="AJ620" i="7"/>
  <c r="AI719" i="7"/>
  <c r="AI704" i="7" s="1"/>
  <c r="AI102" i="7" s="1"/>
  <c r="AO94" i="7" l="1"/>
  <c r="AP62" i="7"/>
  <c r="AP435" i="7"/>
  <c r="AP299" i="7"/>
  <c r="AP600" i="7"/>
  <c r="AP634" i="7"/>
  <c r="AP595" i="7"/>
  <c r="AP545" i="7"/>
  <c r="AP581" i="7"/>
  <c r="AP577" i="7"/>
  <c r="AP573" i="7"/>
  <c r="AP539" i="7"/>
  <c r="AP585" i="7"/>
  <c r="AP39" i="7"/>
  <c r="AP43" i="7"/>
  <c r="AP36" i="7"/>
  <c r="AH111" i="7"/>
  <c r="AH112" i="7" s="1"/>
  <c r="AP718" i="7"/>
  <c r="AP716" i="7"/>
  <c r="AP714" i="7"/>
  <c r="AP712" i="7"/>
  <c r="AP710" i="7"/>
  <c r="AP717" i="7"/>
  <c r="AP713" i="7"/>
  <c r="AP709" i="7"/>
  <c r="AP685" i="7"/>
  <c r="AP684" i="7"/>
  <c r="AP683" i="7"/>
  <c r="AP682" i="7"/>
  <c r="AP681" i="7"/>
  <c r="AP680" i="7"/>
  <c r="AP679" i="7"/>
  <c r="AP678" i="7"/>
  <c r="AP677" i="7"/>
  <c r="AP654" i="7"/>
  <c r="AP653" i="7"/>
  <c r="AP652" i="7"/>
  <c r="AP686" i="7"/>
  <c r="AP715" i="7"/>
  <c r="AP711" i="7"/>
  <c r="AP650" i="7"/>
  <c r="AP648" i="7"/>
  <c r="AP646" i="7"/>
  <c r="AP651" i="7"/>
  <c r="AP649" i="7"/>
  <c r="AP647" i="7"/>
  <c r="AP645" i="7"/>
  <c r="AP735" i="7"/>
  <c r="AP63" i="7"/>
  <c r="AP29" i="7"/>
  <c r="AJ601" i="7"/>
  <c r="AJ603" i="7" s="1"/>
  <c r="AK628" i="7"/>
  <c r="AK599" i="7"/>
  <c r="AJ205" i="7"/>
  <c r="AJ168" i="7"/>
  <c r="AJ78" i="7"/>
  <c r="AK730" i="7"/>
  <c r="AK729" i="7"/>
  <c r="AK728" i="7"/>
  <c r="AK726" i="7"/>
  <c r="AK725" i="7"/>
  <c r="AK724" i="7"/>
  <c r="AK723" i="7"/>
  <c r="AK370" i="7"/>
  <c r="AK368" i="7"/>
  <c r="AK367" i="7"/>
  <c r="AK366" i="7"/>
  <c r="AK365" i="7"/>
  <c r="AK364" i="7"/>
  <c r="AK363" i="7"/>
  <c r="AK721" i="7"/>
  <c r="AK362" i="7"/>
  <c r="AK344" i="7"/>
  <c r="AK343" i="7"/>
  <c r="AK342" i="7"/>
  <c r="AK341" i="7"/>
  <c r="AK340" i="7"/>
  <c r="AK339" i="7"/>
  <c r="AK338" i="7"/>
  <c r="AK361" i="7"/>
  <c r="AK698" i="7"/>
  <c r="AK697" i="7"/>
  <c r="AK696" i="7"/>
  <c r="AK695" i="7"/>
  <c r="AK694" i="7"/>
  <c r="AK693" i="7"/>
  <c r="AK692" i="7"/>
  <c r="AK690" i="7"/>
  <c r="AK689" i="7"/>
  <c r="AK337" i="7"/>
  <c r="AK319" i="7"/>
  <c r="AK318" i="7"/>
  <c r="AK317" i="7"/>
  <c r="AK316" i="7"/>
  <c r="AK315" i="7"/>
  <c r="AK314" i="7"/>
  <c r="AK336" i="7"/>
  <c r="AK335" i="7"/>
  <c r="AK666" i="7"/>
  <c r="AK665" i="7"/>
  <c r="AK664" i="7"/>
  <c r="AK663" i="7"/>
  <c r="AK662" i="7"/>
  <c r="AK661" i="7"/>
  <c r="AK660" i="7"/>
  <c r="AK658" i="7"/>
  <c r="AK657" i="7"/>
  <c r="AK313" i="7"/>
  <c r="AK312" i="7"/>
  <c r="AK311" i="7"/>
  <c r="AK310" i="7"/>
  <c r="AK546" i="7"/>
  <c r="AK540" i="7"/>
  <c r="AK426" i="7"/>
  <c r="AK425" i="7"/>
  <c r="AK424" i="7"/>
  <c r="AK423" i="7"/>
  <c r="AK422" i="7"/>
  <c r="AK421" i="7"/>
  <c r="AK369" i="7"/>
  <c r="AK441" i="7"/>
  <c r="AK305" i="7"/>
  <c r="AK290" i="7"/>
  <c r="AK289" i="7"/>
  <c r="AK288" i="7"/>
  <c r="AK287" i="7"/>
  <c r="AK286" i="7"/>
  <c r="AK285" i="7"/>
  <c r="AK38" i="7"/>
  <c r="AJ447" i="7"/>
  <c r="AJ455" i="7"/>
  <c r="AJ453" i="7"/>
  <c r="AJ446" i="7"/>
  <c r="AJ450" i="7"/>
  <c r="AJ454" i="7"/>
  <c r="AJ474" i="7"/>
  <c r="AJ478" i="7"/>
  <c r="AJ498" i="7"/>
  <c r="AJ502" i="7"/>
  <c r="AJ506" i="7"/>
  <c r="AJ475" i="7"/>
  <c r="AJ479" i="7"/>
  <c r="AJ499" i="7"/>
  <c r="AJ503" i="7"/>
  <c r="AJ507" i="7"/>
  <c r="AK620" i="7"/>
  <c r="AJ40" i="7"/>
  <c r="AJ92" i="7"/>
  <c r="AJ655" i="7"/>
  <c r="AJ640" i="7" s="1"/>
  <c r="AJ100" i="7" s="1"/>
  <c r="AJ687" i="7"/>
  <c r="AJ672" i="7" s="1"/>
  <c r="AJ101" i="7" s="1"/>
  <c r="AJ719" i="7"/>
  <c r="AJ704" i="7" s="1"/>
  <c r="AJ102" i="7" s="1"/>
  <c r="AJ451" i="7"/>
  <c r="AJ306" i="7"/>
  <c r="AJ449" i="7"/>
  <c r="AJ448" i="7"/>
  <c r="AJ452" i="7"/>
  <c r="AJ472" i="7"/>
  <c r="AJ476" i="7"/>
  <c r="AJ480" i="7"/>
  <c r="AJ500" i="7"/>
  <c r="AJ504" i="7"/>
  <c r="AJ442" i="7"/>
  <c r="AJ473" i="7"/>
  <c r="AJ477" i="7"/>
  <c r="AJ481" i="7"/>
  <c r="AJ501" i="7"/>
  <c r="AJ505" i="7"/>
  <c r="AI103" i="7"/>
  <c r="AP94" i="7" l="1"/>
  <c r="AI111" i="7"/>
  <c r="AI112" i="7" s="1"/>
  <c r="AK601" i="7"/>
  <c r="AK603" i="7" s="1"/>
  <c r="AL628" i="7"/>
  <c r="AL599" i="7"/>
  <c r="AK205" i="7"/>
  <c r="AK168" i="7"/>
  <c r="AK78" i="7"/>
  <c r="AK719" i="7"/>
  <c r="AK704" i="7" s="1"/>
  <c r="AK102" i="7" s="1"/>
  <c r="AK40" i="7"/>
  <c r="AK446" i="7"/>
  <c r="AK454" i="7"/>
  <c r="AK452" i="7"/>
  <c r="AK449" i="7"/>
  <c r="AK453" i="7"/>
  <c r="AK473" i="7"/>
  <c r="AK477" i="7"/>
  <c r="AK481" i="7"/>
  <c r="AK501" i="7"/>
  <c r="AK505" i="7"/>
  <c r="AK474" i="7"/>
  <c r="AK478" i="7"/>
  <c r="AK498" i="7"/>
  <c r="AK502" i="7"/>
  <c r="AK506" i="7"/>
  <c r="AL620" i="7"/>
  <c r="AL730" i="7"/>
  <c r="AL729" i="7"/>
  <c r="AL727" i="7"/>
  <c r="AL726" i="7"/>
  <c r="AL725" i="7"/>
  <c r="AL724" i="7"/>
  <c r="AL723" i="7"/>
  <c r="AL721" i="7"/>
  <c r="AL370" i="7"/>
  <c r="AL368" i="7"/>
  <c r="AL367" i="7"/>
  <c r="AL366" i="7"/>
  <c r="AL365" i="7"/>
  <c r="AL364" i="7"/>
  <c r="AL363" i="7"/>
  <c r="AL362" i="7"/>
  <c r="AL361" i="7"/>
  <c r="AL698" i="7"/>
  <c r="AL697" i="7"/>
  <c r="AL696" i="7"/>
  <c r="AL695" i="7"/>
  <c r="AL694" i="7"/>
  <c r="AL693" i="7"/>
  <c r="AL692" i="7"/>
  <c r="AL690" i="7"/>
  <c r="AL689" i="7"/>
  <c r="AL344" i="7"/>
  <c r="AL343" i="7"/>
  <c r="AL342" i="7"/>
  <c r="AL341" i="7"/>
  <c r="AL340" i="7"/>
  <c r="AL339" i="7"/>
  <c r="AL338" i="7"/>
  <c r="AL337" i="7"/>
  <c r="AL336" i="7"/>
  <c r="AL335" i="7"/>
  <c r="AL666" i="7"/>
  <c r="AL665" i="7"/>
  <c r="AL664" i="7"/>
  <c r="AL663" i="7"/>
  <c r="AL662" i="7"/>
  <c r="AL661" i="7"/>
  <c r="AL660" i="7"/>
  <c r="AL658" i="7"/>
  <c r="AL657" i="7"/>
  <c r="AL319" i="7"/>
  <c r="AL318" i="7"/>
  <c r="AL317" i="7"/>
  <c r="AL316" i="7"/>
  <c r="AL315" i="7"/>
  <c r="AL314" i="7"/>
  <c r="AL313" i="7"/>
  <c r="AL312" i="7"/>
  <c r="AL311" i="7"/>
  <c r="AL310" i="7"/>
  <c r="AL546" i="7"/>
  <c r="AL540" i="7"/>
  <c r="AL441" i="7"/>
  <c r="AL426" i="7"/>
  <c r="AL425" i="7"/>
  <c r="AL424" i="7"/>
  <c r="AL423" i="7"/>
  <c r="AL422" i="7"/>
  <c r="AL421" i="7"/>
  <c r="AL369" i="7"/>
  <c r="AL305" i="7"/>
  <c r="AL290" i="7"/>
  <c r="AL289" i="7"/>
  <c r="AL288" i="7"/>
  <c r="AL287" i="7"/>
  <c r="AL286" i="7"/>
  <c r="AL285" i="7"/>
  <c r="AL38" i="7"/>
  <c r="AK306" i="7"/>
  <c r="AK450" i="7"/>
  <c r="AK448" i="7"/>
  <c r="AK447" i="7"/>
  <c r="AK451" i="7"/>
  <c r="AK455" i="7"/>
  <c r="AK475" i="7"/>
  <c r="AK479" i="7"/>
  <c r="AK499" i="7"/>
  <c r="AK503" i="7"/>
  <c r="AK507" i="7"/>
  <c r="AK472" i="7"/>
  <c r="AK476" i="7"/>
  <c r="AK480" i="7"/>
  <c r="AK500" i="7"/>
  <c r="AK504" i="7"/>
  <c r="AK442" i="7"/>
  <c r="AJ103" i="7"/>
  <c r="AK92" i="7"/>
  <c r="AK655" i="7"/>
  <c r="AK640" i="7" s="1"/>
  <c r="AK100" i="7" s="1"/>
  <c r="AK687" i="7"/>
  <c r="AK672" i="7" s="1"/>
  <c r="AK101" i="7" s="1"/>
  <c r="AJ111" i="7" l="1"/>
  <c r="AJ112" i="7" s="1"/>
  <c r="AL601" i="7"/>
  <c r="AL603" i="7" s="1"/>
  <c r="AM628" i="7"/>
  <c r="AM599" i="7"/>
  <c r="AL205" i="7"/>
  <c r="AL168" i="7"/>
  <c r="AL78" i="7"/>
  <c r="AL655" i="7"/>
  <c r="AL640" i="7" s="1"/>
  <c r="AL100" i="7" s="1"/>
  <c r="AL719" i="7"/>
  <c r="AL704" i="7" s="1"/>
  <c r="AL102" i="7" s="1"/>
  <c r="AL40" i="7"/>
  <c r="AL687" i="7"/>
  <c r="AL672" i="7" s="1"/>
  <c r="AL101" i="7" s="1"/>
  <c r="AL92" i="7"/>
  <c r="AM730" i="7"/>
  <c r="AM729" i="7"/>
  <c r="AM727" i="7"/>
  <c r="AM726" i="7"/>
  <c r="AM725" i="7"/>
  <c r="AM724" i="7"/>
  <c r="AM723" i="7"/>
  <c r="AM721" i="7"/>
  <c r="AM370" i="7"/>
  <c r="AM369" i="7"/>
  <c r="AM368" i="7"/>
  <c r="AM367" i="7"/>
  <c r="AM366" i="7"/>
  <c r="AM365" i="7"/>
  <c r="AM364" i="7"/>
  <c r="AM363" i="7"/>
  <c r="AM361" i="7"/>
  <c r="AM344" i="7"/>
  <c r="AM343" i="7"/>
  <c r="AM342" i="7"/>
  <c r="AM341" i="7"/>
  <c r="AM340" i="7"/>
  <c r="AM339" i="7"/>
  <c r="AM338" i="7"/>
  <c r="AM362" i="7"/>
  <c r="AM698" i="7"/>
  <c r="AM697" i="7"/>
  <c r="AM696" i="7"/>
  <c r="AM695" i="7"/>
  <c r="AM694" i="7"/>
  <c r="AM693" i="7"/>
  <c r="AM692" i="7"/>
  <c r="AM690" i="7"/>
  <c r="AM689" i="7"/>
  <c r="AM319" i="7"/>
  <c r="AM318" i="7"/>
  <c r="AM317" i="7"/>
  <c r="AM316" i="7"/>
  <c r="AM315" i="7"/>
  <c r="AM314" i="7"/>
  <c r="AM337" i="7"/>
  <c r="AM336" i="7"/>
  <c r="AM335" i="7"/>
  <c r="AM666" i="7"/>
  <c r="AM665" i="7"/>
  <c r="AM664" i="7"/>
  <c r="AM663" i="7"/>
  <c r="AM662" i="7"/>
  <c r="AM661" i="7"/>
  <c r="AM659" i="7"/>
  <c r="AM658" i="7"/>
  <c r="AM657" i="7"/>
  <c r="AM312" i="7"/>
  <c r="AM313" i="7"/>
  <c r="AM311" i="7"/>
  <c r="AM310" i="7"/>
  <c r="AM546" i="7"/>
  <c r="AM540" i="7"/>
  <c r="AM426" i="7"/>
  <c r="AM425" i="7"/>
  <c r="AM424" i="7"/>
  <c r="AM423" i="7"/>
  <c r="AM422" i="7"/>
  <c r="AM421" i="7"/>
  <c r="AM441" i="7"/>
  <c r="AM305" i="7"/>
  <c r="AM290" i="7"/>
  <c r="AM289" i="7"/>
  <c r="AM288" i="7"/>
  <c r="AM287" i="7"/>
  <c r="AM286" i="7"/>
  <c r="AM285" i="7"/>
  <c r="AM38" i="7"/>
  <c r="AL453" i="7"/>
  <c r="AL451" i="7"/>
  <c r="AL448" i="7"/>
  <c r="AL452" i="7"/>
  <c r="AL472" i="7"/>
  <c r="AL476" i="7"/>
  <c r="AL480" i="7"/>
  <c r="AL500" i="7"/>
  <c r="AL504" i="7"/>
  <c r="AL442" i="7"/>
  <c r="AL473" i="7"/>
  <c r="AL477" i="7"/>
  <c r="AL481" i="7"/>
  <c r="AL501" i="7"/>
  <c r="AL505" i="7"/>
  <c r="AK103" i="7"/>
  <c r="AL449" i="7"/>
  <c r="AL306" i="7"/>
  <c r="AL447" i="7"/>
  <c r="AL455" i="7"/>
  <c r="AL446" i="7"/>
  <c r="AL450" i="7"/>
  <c r="AL454" i="7"/>
  <c r="AL474" i="7"/>
  <c r="AL478" i="7"/>
  <c r="AL498" i="7"/>
  <c r="AL502" i="7"/>
  <c r="AL506" i="7"/>
  <c r="AL475" i="7"/>
  <c r="AL479" i="7"/>
  <c r="AL499" i="7"/>
  <c r="AL503" i="7"/>
  <c r="AL507" i="7"/>
  <c r="AM620" i="7"/>
  <c r="AK111" i="7" l="1"/>
  <c r="AK112" i="7" s="1"/>
  <c r="AM601" i="7"/>
  <c r="AM603" i="7" s="1"/>
  <c r="AN628" i="7"/>
  <c r="AN599" i="7"/>
  <c r="AM205" i="7"/>
  <c r="AM168" i="7"/>
  <c r="AM78" i="7"/>
  <c r="AL103" i="7"/>
  <c r="AM40" i="7"/>
  <c r="AM655" i="7"/>
  <c r="AM640" i="7" s="1"/>
  <c r="AM100" i="7" s="1"/>
  <c r="AM687" i="7"/>
  <c r="AM672" i="7" s="1"/>
  <c r="AM101" i="7" s="1"/>
  <c r="AM92" i="7"/>
  <c r="AM452" i="7"/>
  <c r="AM446" i="7"/>
  <c r="AM454" i="7"/>
  <c r="AM449" i="7"/>
  <c r="AM453" i="7"/>
  <c r="AM473" i="7"/>
  <c r="AM477" i="7"/>
  <c r="AM481" i="7"/>
  <c r="AM501" i="7"/>
  <c r="AM505" i="7"/>
  <c r="AM474" i="7"/>
  <c r="AM478" i="7"/>
  <c r="AM498" i="7"/>
  <c r="AM502" i="7"/>
  <c r="AM506" i="7"/>
  <c r="AN620" i="7"/>
  <c r="AM719" i="7"/>
  <c r="AM704" i="7" s="1"/>
  <c r="AM102" i="7" s="1"/>
  <c r="AN730" i="7"/>
  <c r="AN729" i="7"/>
  <c r="AN727" i="7"/>
  <c r="AN726" i="7"/>
  <c r="AN725" i="7"/>
  <c r="AN724" i="7"/>
  <c r="AN723" i="7"/>
  <c r="AN721" i="7"/>
  <c r="AN370" i="7"/>
  <c r="AN369" i="7"/>
  <c r="AN368" i="7"/>
  <c r="AN367" i="7"/>
  <c r="AN366" i="7"/>
  <c r="AN365" i="7"/>
  <c r="AN364" i="7"/>
  <c r="AN363" i="7"/>
  <c r="AN362" i="7"/>
  <c r="AN361" i="7"/>
  <c r="AN698" i="7"/>
  <c r="AN697" i="7"/>
  <c r="AN696" i="7"/>
  <c r="AN695" i="7"/>
  <c r="AN694" i="7"/>
  <c r="AN693" i="7"/>
  <c r="AN692" i="7"/>
  <c r="AN690" i="7"/>
  <c r="AN689" i="7"/>
  <c r="AN343" i="7"/>
  <c r="AN342" i="7"/>
  <c r="AN341" i="7"/>
  <c r="AN340" i="7"/>
  <c r="AN339" i="7"/>
  <c r="AN338" i="7"/>
  <c r="AN337" i="7"/>
  <c r="AN336" i="7"/>
  <c r="AN335" i="7"/>
  <c r="AN666" i="7"/>
  <c r="AN665" i="7"/>
  <c r="AN664" i="7"/>
  <c r="AN663" i="7"/>
  <c r="AN662" i="7"/>
  <c r="AN661" i="7"/>
  <c r="AN659" i="7"/>
  <c r="AN658" i="7"/>
  <c r="AN657" i="7"/>
  <c r="AN319" i="7"/>
  <c r="AN318" i="7"/>
  <c r="AN317" i="7"/>
  <c r="AN316" i="7"/>
  <c r="AN315" i="7"/>
  <c r="AN314" i="7"/>
  <c r="AN313" i="7"/>
  <c r="AN312" i="7"/>
  <c r="AN311" i="7"/>
  <c r="AN310" i="7"/>
  <c r="AN546" i="7"/>
  <c r="AN540" i="7"/>
  <c r="AN441" i="7"/>
  <c r="AN344" i="7"/>
  <c r="AN426" i="7"/>
  <c r="AN425" i="7"/>
  <c r="AN424" i="7"/>
  <c r="AN423" i="7"/>
  <c r="AN422" i="7"/>
  <c r="AN421" i="7"/>
  <c r="AN305" i="7"/>
  <c r="AN290" i="7"/>
  <c r="AN289" i="7"/>
  <c r="AN288" i="7"/>
  <c r="AN287" i="7"/>
  <c r="AN286" i="7"/>
  <c r="AN285" i="7"/>
  <c r="AN38" i="7"/>
  <c r="AM306" i="7"/>
  <c r="AM448" i="7"/>
  <c r="AM450" i="7"/>
  <c r="AM447" i="7"/>
  <c r="AM451" i="7"/>
  <c r="AM455" i="7"/>
  <c r="AM475" i="7"/>
  <c r="AM479" i="7"/>
  <c r="AM499" i="7"/>
  <c r="AM503" i="7"/>
  <c r="AM507" i="7"/>
  <c r="AM472" i="7"/>
  <c r="AM476" i="7"/>
  <c r="AM480" i="7"/>
  <c r="AM500" i="7"/>
  <c r="AM504" i="7"/>
  <c r="AM442" i="7"/>
  <c r="AL111" i="7" l="1"/>
  <c r="AL112" i="7" s="1"/>
  <c r="AN601" i="7"/>
  <c r="AN603" i="7" s="1"/>
  <c r="AO628" i="7"/>
  <c r="AO599" i="7"/>
  <c r="AN205" i="7"/>
  <c r="AN168" i="7"/>
  <c r="AN78" i="7"/>
  <c r="AM103" i="7"/>
  <c r="AN451" i="7"/>
  <c r="AN306" i="7"/>
  <c r="AN449" i="7"/>
  <c r="AN448" i="7"/>
  <c r="AN452" i="7"/>
  <c r="AN472" i="7"/>
  <c r="AN476" i="7"/>
  <c r="AN480" i="7"/>
  <c r="AN500" i="7"/>
  <c r="AN504" i="7"/>
  <c r="AN442" i="7"/>
  <c r="AN473" i="7"/>
  <c r="AN477" i="7"/>
  <c r="AN481" i="7"/>
  <c r="AN501" i="7"/>
  <c r="AN505" i="7"/>
  <c r="AO730" i="7"/>
  <c r="AO729" i="7"/>
  <c r="AO727" i="7"/>
  <c r="AO726" i="7"/>
  <c r="AO725" i="7"/>
  <c r="AO724" i="7"/>
  <c r="AO723" i="7"/>
  <c r="AO370" i="7"/>
  <c r="AO368" i="7"/>
  <c r="AO367" i="7"/>
  <c r="AO366" i="7"/>
  <c r="AO365" i="7"/>
  <c r="AO364" i="7"/>
  <c r="AO363" i="7"/>
  <c r="AO721" i="7"/>
  <c r="AO362" i="7"/>
  <c r="AO344" i="7"/>
  <c r="AO343" i="7"/>
  <c r="AO342" i="7"/>
  <c r="AO341" i="7"/>
  <c r="AO340" i="7"/>
  <c r="AO339" i="7"/>
  <c r="AO338" i="7"/>
  <c r="AO361" i="7"/>
  <c r="AO698" i="7"/>
  <c r="AO697" i="7"/>
  <c r="AO696" i="7"/>
  <c r="AO695" i="7"/>
  <c r="AO694" i="7"/>
  <c r="AO693" i="7"/>
  <c r="AO692" i="7"/>
  <c r="AO690" i="7"/>
  <c r="AO689" i="7"/>
  <c r="AO337" i="7"/>
  <c r="AO319" i="7"/>
  <c r="AO318" i="7"/>
  <c r="AO317" i="7"/>
  <c r="AO316" i="7"/>
  <c r="AO315" i="7"/>
  <c r="AO314" i="7"/>
  <c r="AO336" i="7"/>
  <c r="AO335" i="7"/>
  <c r="AO666" i="7"/>
  <c r="AO665" i="7"/>
  <c r="AO664" i="7"/>
  <c r="AO663" i="7"/>
  <c r="AO662" i="7"/>
  <c r="AO661" i="7"/>
  <c r="AO659" i="7"/>
  <c r="AO658" i="7"/>
  <c r="AO657" i="7"/>
  <c r="AO313" i="7"/>
  <c r="AO312" i="7"/>
  <c r="AO311" i="7"/>
  <c r="AO310" i="7"/>
  <c r="AO546" i="7"/>
  <c r="AO540" i="7"/>
  <c r="AO426" i="7"/>
  <c r="AO425" i="7"/>
  <c r="AO424" i="7"/>
  <c r="AO423" i="7"/>
  <c r="AO422" i="7"/>
  <c r="AO421" i="7"/>
  <c r="AO369" i="7"/>
  <c r="AO441" i="7"/>
  <c r="AO305" i="7"/>
  <c r="AO290" i="7"/>
  <c r="AO289" i="7"/>
  <c r="AO288" i="7"/>
  <c r="AO287" i="7"/>
  <c r="AO286" i="7"/>
  <c r="AO285" i="7"/>
  <c r="AO38" i="7"/>
  <c r="AN447" i="7"/>
  <c r="AN455" i="7"/>
  <c r="AN453" i="7"/>
  <c r="AN446" i="7"/>
  <c r="AN450" i="7"/>
  <c r="AN454" i="7"/>
  <c r="AN474" i="7"/>
  <c r="AN478" i="7"/>
  <c r="AN498" i="7"/>
  <c r="AN502" i="7"/>
  <c r="AN506" i="7"/>
  <c r="AN475" i="7"/>
  <c r="AN479" i="7"/>
  <c r="AN499" i="7"/>
  <c r="AN503" i="7"/>
  <c r="AN507" i="7"/>
  <c r="AO620" i="7"/>
  <c r="AN40" i="7"/>
  <c r="AN92" i="7"/>
  <c r="AN655" i="7"/>
  <c r="AN640" i="7" s="1"/>
  <c r="AN100" i="7" s="1"/>
  <c r="AN687" i="7"/>
  <c r="AN672" i="7" s="1"/>
  <c r="AN101" i="7" s="1"/>
  <c r="AN719" i="7"/>
  <c r="AN704" i="7" s="1"/>
  <c r="AN102" i="7" s="1"/>
  <c r="AM111" i="7" l="1"/>
  <c r="AM112" i="7" s="1"/>
  <c r="AO601" i="7"/>
  <c r="AO603" i="7" s="1"/>
  <c r="AP599" i="7"/>
  <c r="AO205" i="7"/>
  <c r="AO168" i="7"/>
  <c r="AO78" i="7"/>
  <c r="AO40" i="7"/>
  <c r="AO655" i="7"/>
  <c r="AO640" i="7" s="1"/>
  <c r="AO100" i="7" s="1"/>
  <c r="AO687" i="7"/>
  <c r="AO672" i="7" s="1"/>
  <c r="AO101" i="7" s="1"/>
  <c r="AO92" i="7"/>
  <c r="AO446" i="7"/>
  <c r="AO454" i="7"/>
  <c r="AO452" i="7"/>
  <c r="AO449" i="7"/>
  <c r="AO453" i="7"/>
  <c r="AO473" i="7"/>
  <c r="AO477" i="7"/>
  <c r="AO481" i="7"/>
  <c r="AO501" i="7"/>
  <c r="AO505" i="7"/>
  <c r="AO474" i="7"/>
  <c r="AO478" i="7"/>
  <c r="AO498" i="7"/>
  <c r="AO502" i="7"/>
  <c r="AO506" i="7"/>
  <c r="AP620" i="7"/>
  <c r="AO719" i="7"/>
  <c r="AO704" i="7" s="1"/>
  <c r="AO102" i="7" s="1"/>
  <c r="AP730" i="7"/>
  <c r="AP729" i="7"/>
  <c r="AP727" i="7"/>
  <c r="AP726" i="7"/>
  <c r="AP725" i="7"/>
  <c r="AP724" i="7"/>
  <c r="AP723" i="7"/>
  <c r="AP721" i="7"/>
  <c r="B718" i="7"/>
  <c r="B717" i="7"/>
  <c r="B716" i="7"/>
  <c r="B715" i="7"/>
  <c r="B714" i="7"/>
  <c r="B713" i="7"/>
  <c r="B712" i="7"/>
  <c r="B711" i="7"/>
  <c r="B710" i="7"/>
  <c r="AP361" i="7"/>
  <c r="AP698" i="7"/>
  <c r="B698" i="7" s="1"/>
  <c r="AP697" i="7"/>
  <c r="B697" i="7" s="1"/>
  <c r="AP696" i="7"/>
  <c r="B696" i="7" s="1"/>
  <c r="AP695" i="7"/>
  <c r="B695" i="7" s="1"/>
  <c r="AP694" i="7"/>
  <c r="B694" i="7" s="1"/>
  <c r="AP693" i="7"/>
  <c r="B693" i="7" s="1"/>
  <c r="AP692" i="7"/>
  <c r="B692" i="7" s="1"/>
  <c r="AP690" i="7"/>
  <c r="AP689" i="7"/>
  <c r="B686" i="7"/>
  <c r="B685" i="7"/>
  <c r="B684" i="7"/>
  <c r="B683" i="7"/>
  <c r="B682" i="7"/>
  <c r="B681" i="7"/>
  <c r="B680" i="7"/>
  <c r="B679" i="7"/>
  <c r="B678" i="7"/>
  <c r="AP335" i="7"/>
  <c r="AP666" i="7"/>
  <c r="B666" i="7" s="1"/>
  <c r="AP665" i="7"/>
  <c r="B665" i="7" s="1"/>
  <c r="AP664" i="7"/>
  <c r="B664" i="7" s="1"/>
  <c r="AP663" i="7"/>
  <c r="B663" i="7" s="1"/>
  <c r="AP662" i="7"/>
  <c r="B662" i="7" s="1"/>
  <c r="AP661" i="7"/>
  <c r="B661" i="7" s="1"/>
  <c r="AP659" i="7"/>
  <c r="AP658" i="7"/>
  <c r="AP657" i="7"/>
  <c r="B654" i="7"/>
  <c r="B653" i="7"/>
  <c r="B652" i="7"/>
  <c r="B651" i="7"/>
  <c r="B650" i="7"/>
  <c r="B649" i="7"/>
  <c r="B648" i="7"/>
  <c r="B647" i="7"/>
  <c r="B646" i="7"/>
  <c r="AP310" i="7"/>
  <c r="AP546" i="7"/>
  <c r="AP540" i="7"/>
  <c r="AP441" i="7"/>
  <c r="AP344" i="7"/>
  <c r="AP426" i="7"/>
  <c r="AP425" i="7"/>
  <c r="AP424" i="7"/>
  <c r="AP423" i="7"/>
  <c r="AP422" i="7"/>
  <c r="AP421" i="7"/>
  <c r="AP305" i="7"/>
  <c r="AP290" i="7"/>
  <c r="AP289" i="7"/>
  <c r="AP288" i="7"/>
  <c r="AP287" i="7"/>
  <c r="AP286" i="7"/>
  <c r="AP285" i="7"/>
  <c r="AP38" i="7"/>
  <c r="AO306" i="7"/>
  <c r="AO450" i="7"/>
  <c r="AO448" i="7"/>
  <c r="AO447" i="7"/>
  <c r="AO451" i="7"/>
  <c r="AO455" i="7"/>
  <c r="AO475" i="7"/>
  <c r="AO479" i="7"/>
  <c r="AO499" i="7"/>
  <c r="AO503" i="7"/>
  <c r="AO507" i="7"/>
  <c r="AO472" i="7"/>
  <c r="AO476" i="7"/>
  <c r="AO480" i="7"/>
  <c r="AO500" i="7"/>
  <c r="AO504" i="7"/>
  <c r="AO442" i="7"/>
  <c r="AN103" i="7"/>
  <c r="AO462" i="7" l="1"/>
  <c r="AO519" i="7"/>
  <c r="AN461" i="7"/>
  <c r="AO512" i="7"/>
  <c r="AO516" i="7"/>
  <c r="AO491" i="7"/>
  <c r="AO488" i="7"/>
  <c r="AO492" i="7"/>
  <c r="AO515" i="7"/>
  <c r="AO322" i="7"/>
  <c r="AN467" i="7"/>
  <c r="AO349" i="7"/>
  <c r="AN513" i="7"/>
  <c r="AN460" i="7"/>
  <c r="AO377" i="7"/>
  <c r="AN465" i="7"/>
  <c r="AN488" i="7"/>
  <c r="AN492" i="7"/>
  <c r="AN515" i="7"/>
  <c r="AP356" i="7"/>
  <c r="AN462" i="7"/>
  <c r="AN485" i="7"/>
  <c r="AN493" i="7"/>
  <c r="AO375" i="7"/>
  <c r="AO379" i="7"/>
  <c r="AO511" i="7"/>
  <c r="AO459" i="7"/>
  <c r="AO467" i="7"/>
  <c r="AO460" i="7"/>
  <c r="AO487" i="7"/>
  <c r="AO513" i="7"/>
  <c r="AN486" i="7"/>
  <c r="AO463" i="7"/>
  <c r="AO348" i="7"/>
  <c r="E326" i="7"/>
  <c r="D326" i="7"/>
  <c r="H326" i="7"/>
  <c r="G326" i="7"/>
  <c r="F326" i="7"/>
  <c r="C326" i="7"/>
  <c r="I326" i="7"/>
  <c r="J326" i="7"/>
  <c r="C463" i="7"/>
  <c r="E463" i="7"/>
  <c r="D463" i="7"/>
  <c r="G463" i="7"/>
  <c r="H463" i="7"/>
  <c r="F463" i="7"/>
  <c r="I463" i="7"/>
  <c r="K326" i="7"/>
  <c r="J463" i="7"/>
  <c r="K463" i="7"/>
  <c r="L326" i="7"/>
  <c r="L463" i="7"/>
  <c r="M326" i="7"/>
  <c r="M463" i="7"/>
  <c r="N326" i="7"/>
  <c r="O326" i="7"/>
  <c r="N463" i="7"/>
  <c r="P326" i="7"/>
  <c r="O463" i="7"/>
  <c r="Q326" i="7"/>
  <c r="P463" i="7"/>
  <c r="R326" i="7"/>
  <c r="Q463" i="7"/>
  <c r="S326" i="7"/>
  <c r="R463" i="7"/>
  <c r="T326" i="7"/>
  <c r="S463" i="7"/>
  <c r="T463" i="7"/>
  <c r="U326" i="7"/>
  <c r="U463" i="7"/>
  <c r="V326" i="7"/>
  <c r="V463" i="7"/>
  <c r="W326" i="7"/>
  <c r="X326" i="7"/>
  <c r="W463" i="7"/>
  <c r="Y326" i="7"/>
  <c r="X463" i="7"/>
  <c r="Y463" i="7"/>
  <c r="Z326" i="7"/>
  <c r="Z463" i="7"/>
  <c r="AA326" i="7"/>
  <c r="AB326" i="7"/>
  <c r="AA463" i="7"/>
  <c r="AC326" i="7"/>
  <c r="AB463" i="7"/>
  <c r="AC463" i="7"/>
  <c r="AD326" i="7"/>
  <c r="AD463" i="7"/>
  <c r="AE326" i="7"/>
  <c r="AF326" i="7"/>
  <c r="AE463" i="7"/>
  <c r="AF463" i="7"/>
  <c r="AG326" i="7"/>
  <c r="AG463" i="7"/>
  <c r="AH326" i="7"/>
  <c r="AH463" i="7"/>
  <c r="AI326" i="7"/>
  <c r="AI463" i="7"/>
  <c r="AJ326" i="7"/>
  <c r="AJ463" i="7"/>
  <c r="AK326" i="7"/>
  <c r="AK463" i="7"/>
  <c r="AL326" i="7"/>
  <c r="AL463" i="7"/>
  <c r="AM326" i="7"/>
  <c r="AN326" i="7"/>
  <c r="AM463" i="7"/>
  <c r="C349" i="7"/>
  <c r="F349" i="7"/>
  <c r="D349" i="7"/>
  <c r="C486" i="7"/>
  <c r="E349" i="7"/>
  <c r="D486" i="7"/>
  <c r="G349" i="7"/>
  <c r="E486" i="7"/>
  <c r="F486" i="7"/>
  <c r="G486" i="7"/>
  <c r="H349" i="7"/>
  <c r="I349" i="7"/>
  <c r="H486" i="7"/>
  <c r="I486" i="7"/>
  <c r="J349" i="7"/>
  <c r="J486" i="7"/>
  <c r="K349" i="7"/>
  <c r="L349" i="7"/>
  <c r="K486" i="7"/>
  <c r="M349" i="7"/>
  <c r="L486" i="7"/>
  <c r="M486" i="7"/>
  <c r="N349" i="7"/>
  <c r="N486" i="7"/>
  <c r="O349" i="7"/>
  <c r="P349" i="7"/>
  <c r="O486" i="7"/>
  <c r="P486" i="7"/>
  <c r="Q349" i="7"/>
  <c r="R349" i="7"/>
  <c r="Q486" i="7"/>
  <c r="R486" i="7"/>
  <c r="S349" i="7"/>
  <c r="T349" i="7"/>
  <c r="S486" i="7"/>
  <c r="U349" i="7"/>
  <c r="T486" i="7"/>
  <c r="V349" i="7"/>
  <c r="U486" i="7"/>
  <c r="V486" i="7"/>
  <c r="W349" i="7"/>
  <c r="W486" i="7"/>
  <c r="X349" i="7"/>
  <c r="Y349" i="7"/>
  <c r="X486" i="7"/>
  <c r="Y486" i="7"/>
  <c r="Z349" i="7"/>
  <c r="Z486" i="7"/>
  <c r="AA349" i="7"/>
  <c r="AA486" i="7"/>
  <c r="AB349" i="7"/>
  <c r="AB486" i="7"/>
  <c r="AC349" i="7"/>
  <c r="AC486" i="7"/>
  <c r="AD349" i="7"/>
  <c r="AD486" i="7"/>
  <c r="AE349" i="7"/>
  <c r="AF349" i="7"/>
  <c r="AE486" i="7"/>
  <c r="AG349" i="7"/>
  <c r="AF486" i="7"/>
  <c r="AG486" i="7"/>
  <c r="AH349" i="7"/>
  <c r="AI349" i="7"/>
  <c r="AH486" i="7"/>
  <c r="AI486" i="7"/>
  <c r="AJ349" i="7"/>
  <c r="AK349" i="7"/>
  <c r="AJ486" i="7"/>
  <c r="AK486" i="7"/>
  <c r="AL349" i="7"/>
  <c r="AL486" i="7"/>
  <c r="AM349" i="7"/>
  <c r="AN349" i="7"/>
  <c r="AM486" i="7"/>
  <c r="H380" i="7"/>
  <c r="D380" i="7"/>
  <c r="E380" i="7"/>
  <c r="G380" i="7"/>
  <c r="F380" i="7"/>
  <c r="C380" i="7"/>
  <c r="I380" i="7"/>
  <c r="J380" i="7"/>
  <c r="K380" i="7"/>
  <c r="J517" i="7"/>
  <c r="L380" i="7"/>
  <c r="I517" i="7"/>
  <c r="H517" i="7"/>
  <c r="C517" i="7"/>
  <c r="E517" i="7"/>
  <c r="G517" i="7"/>
  <c r="K517" i="7"/>
  <c r="F517" i="7"/>
  <c r="D517" i="7"/>
  <c r="L517" i="7"/>
  <c r="M380" i="7"/>
  <c r="M517" i="7"/>
  <c r="N380" i="7"/>
  <c r="N517" i="7"/>
  <c r="O380" i="7"/>
  <c r="P380" i="7"/>
  <c r="O517" i="7"/>
  <c r="P517" i="7"/>
  <c r="Q380" i="7"/>
  <c r="R380" i="7"/>
  <c r="Q517" i="7"/>
  <c r="R517" i="7"/>
  <c r="S380" i="7"/>
  <c r="T380" i="7"/>
  <c r="S517" i="7"/>
  <c r="U380" i="7"/>
  <c r="T517" i="7"/>
  <c r="V380" i="7"/>
  <c r="U517" i="7"/>
  <c r="V517" i="7"/>
  <c r="W380" i="7"/>
  <c r="W517" i="7"/>
  <c r="X380" i="7"/>
  <c r="X517" i="7"/>
  <c r="Y380" i="7"/>
  <c r="Y517" i="7"/>
  <c r="Z380" i="7"/>
  <c r="Z517" i="7"/>
  <c r="AA380" i="7"/>
  <c r="AB380" i="7"/>
  <c r="AA517" i="7"/>
  <c r="AC380" i="7"/>
  <c r="AB517" i="7"/>
  <c r="AC517" i="7"/>
  <c r="AD380" i="7"/>
  <c r="AE380" i="7"/>
  <c r="AD517" i="7"/>
  <c r="AF380" i="7"/>
  <c r="AE517" i="7"/>
  <c r="AG380" i="7"/>
  <c r="AF517" i="7"/>
  <c r="AH380" i="7"/>
  <c r="AG517" i="7"/>
  <c r="AI380" i="7"/>
  <c r="AH517" i="7"/>
  <c r="AI517" i="7"/>
  <c r="AJ380" i="7"/>
  <c r="AK380" i="7"/>
  <c r="AJ517" i="7"/>
  <c r="AL380" i="7"/>
  <c r="AK517" i="7"/>
  <c r="AL517" i="7"/>
  <c r="AM380" i="7"/>
  <c r="AN380" i="7"/>
  <c r="AM517" i="7"/>
  <c r="AO490" i="7"/>
  <c r="AO461" i="7"/>
  <c r="AN512" i="7"/>
  <c r="AN516" i="7"/>
  <c r="AO330" i="7"/>
  <c r="AO323" i="7"/>
  <c r="G327" i="7"/>
  <c r="F327" i="7"/>
  <c r="H327" i="7"/>
  <c r="D327" i="7"/>
  <c r="C327" i="7"/>
  <c r="I327" i="7"/>
  <c r="E327" i="7"/>
  <c r="J327" i="7"/>
  <c r="C464" i="7"/>
  <c r="K327" i="7"/>
  <c r="J464" i="7"/>
  <c r="I464" i="7"/>
  <c r="D464" i="7"/>
  <c r="F464" i="7"/>
  <c r="E464" i="7"/>
  <c r="G464" i="7"/>
  <c r="H464" i="7"/>
  <c r="L327" i="7"/>
  <c r="K464" i="7"/>
  <c r="M327" i="7"/>
  <c r="L464" i="7"/>
  <c r="N327" i="7"/>
  <c r="M464" i="7"/>
  <c r="O327" i="7"/>
  <c r="N464" i="7"/>
  <c r="P327" i="7"/>
  <c r="O464" i="7"/>
  <c r="P464" i="7"/>
  <c r="Q327" i="7"/>
  <c r="R327" i="7"/>
  <c r="Q464" i="7"/>
  <c r="S327" i="7"/>
  <c r="R464" i="7"/>
  <c r="T327" i="7"/>
  <c r="S464" i="7"/>
  <c r="T464" i="7"/>
  <c r="U327" i="7"/>
  <c r="V327" i="7"/>
  <c r="U464" i="7"/>
  <c r="V464" i="7"/>
  <c r="W327" i="7"/>
  <c r="X327" i="7"/>
  <c r="W464" i="7"/>
  <c r="Y327" i="7"/>
  <c r="X464" i="7"/>
  <c r="Z327" i="7"/>
  <c r="Y464" i="7"/>
  <c r="AA327" i="7"/>
  <c r="Z464" i="7"/>
  <c r="AB327" i="7"/>
  <c r="AA464" i="7"/>
  <c r="AC327" i="7"/>
  <c r="AB464" i="7"/>
  <c r="AD327" i="7"/>
  <c r="AC464" i="7"/>
  <c r="AE327" i="7"/>
  <c r="AD464" i="7"/>
  <c r="AF327" i="7"/>
  <c r="AE464" i="7"/>
  <c r="AG327" i="7"/>
  <c r="AF464" i="7"/>
  <c r="AH327" i="7"/>
  <c r="AG464" i="7"/>
  <c r="AI327" i="7"/>
  <c r="AH464" i="7"/>
  <c r="AI464" i="7"/>
  <c r="AJ327" i="7"/>
  <c r="AJ464" i="7"/>
  <c r="AK327" i="7"/>
  <c r="AK464" i="7"/>
  <c r="AL327" i="7"/>
  <c r="AM327" i="7"/>
  <c r="AL464" i="7"/>
  <c r="AM464" i="7"/>
  <c r="AN327" i="7"/>
  <c r="D350" i="7"/>
  <c r="F350" i="7"/>
  <c r="G350" i="7"/>
  <c r="E350" i="7"/>
  <c r="C350" i="7"/>
  <c r="G487" i="7"/>
  <c r="C487" i="7"/>
  <c r="H350" i="7"/>
  <c r="E487" i="7"/>
  <c r="F487" i="7"/>
  <c r="D487" i="7"/>
  <c r="I350" i="7"/>
  <c r="H487" i="7"/>
  <c r="I487" i="7"/>
  <c r="J350" i="7"/>
  <c r="J487" i="7"/>
  <c r="K350" i="7"/>
  <c r="L350" i="7"/>
  <c r="K487" i="7"/>
  <c r="L487" i="7"/>
  <c r="M350" i="7"/>
  <c r="M487" i="7"/>
  <c r="N350" i="7"/>
  <c r="N487" i="7"/>
  <c r="O350" i="7"/>
  <c r="P350" i="7"/>
  <c r="O487" i="7"/>
  <c r="Q350" i="7"/>
  <c r="P487" i="7"/>
  <c r="R350" i="7"/>
  <c r="Q487" i="7"/>
  <c r="R487" i="7"/>
  <c r="S350" i="7"/>
  <c r="T350" i="7"/>
  <c r="S487" i="7"/>
  <c r="U350" i="7"/>
  <c r="T487" i="7"/>
  <c r="V350" i="7"/>
  <c r="U487" i="7"/>
  <c r="V487" i="7"/>
  <c r="W350" i="7"/>
  <c r="X350" i="7"/>
  <c r="W487" i="7"/>
  <c r="Y350" i="7"/>
  <c r="X487" i="7"/>
  <c r="Z350" i="7"/>
  <c r="Y487" i="7"/>
  <c r="Z487" i="7"/>
  <c r="AA350" i="7"/>
  <c r="AA487" i="7"/>
  <c r="AB350" i="7"/>
  <c r="AC350" i="7"/>
  <c r="AB487" i="7"/>
  <c r="AD350" i="7"/>
  <c r="AC487" i="7"/>
  <c r="AE350" i="7"/>
  <c r="AD487" i="7"/>
  <c r="AF350" i="7"/>
  <c r="AE487" i="7"/>
  <c r="AF487" i="7"/>
  <c r="AG350" i="7"/>
  <c r="AG487" i="7"/>
  <c r="AH350" i="7"/>
  <c r="AH487" i="7"/>
  <c r="AI350" i="7"/>
  <c r="AJ350" i="7"/>
  <c r="AI487" i="7"/>
  <c r="AK350" i="7"/>
  <c r="AJ487" i="7"/>
  <c r="AK487" i="7"/>
  <c r="AL350" i="7"/>
  <c r="AL487" i="7"/>
  <c r="AM350" i="7"/>
  <c r="AM487" i="7"/>
  <c r="AN350" i="7"/>
  <c r="E381" i="7"/>
  <c r="D381" i="7"/>
  <c r="F381" i="7"/>
  <c r="L381" i="7"/>
  <c r="C381" i="7"/>
  <c r="K381" i="7"/>
  <c r="J381" i="7"/>
  <c r="I381" i="7"/>
  <c r="H381" i="7"/>
  <c r="G381" i="7"/>
  <c r="L518" i="7"/>
  <c r="M381" i="7"/>
  <c r="G518" i="7"/>
  <c r="C518" i="7"/>
  <c r="H518" i="7"/>
  <c r="F518" i="7"/>
  <c r="E518" i="7"/>
  <c r="I518" i="7"/>
  <c r="D518" i="7"/>
  <c r="J518" i="7"/>
  <c r="K518" i="7"/>
  <c r="M518" i="7"/>
  <c r="N381" i="7"/>
  <c r="O381" i="7"/>
  <c r="N518" i="7"/>
  <c r="O518" i="7"/>
  <c r="P381" i="7"/>
  <c r="Q381" i="7"/>
  <c r="P518" i="7"/>
  <c r="Q518" i="7"/>
  <c r="R381" i="7"/>
  <c r="R518" i="7"/>
  <c r="S381" i="7"/>
  <c r="S518" i="7"/>
  <c r="T381" i="7"/>
  <c r="U381" i="7"/>
  <c r="T518" i="7"/>
  <c r="U518" i="7"/>
  <c r="V381" i="7"/>
  <c r="W381" i="7"/>
  <c r="V518" i="7"/>
  <c r="W518" i="7"/>
  <c r="X381" i="7"/>
  <c r="X518" i="7"/>
  <c r="Y381" i="7"/>
  <c r="Y518" i="7"/>
  <c r="Z381" i="7"/>
  <c r="AA381" i="7"/>
  <c r="Z518" i="7"/>
  <c r="AA518" i="7"/>
  <c r="AB381" i="7"/>
  <c r="AC381" i="7"/>
  <c r="AB518" i="7"/>
  <c r="AD381" i="7"/>
  <c r="AC518" i="7"/>
  <c r="AE381" i="7"/>
  <c r="AD518" i="7"/>
  <c r="AE518" i="7"/>
  <c r="AF381" i="7"/>
  <c r="AF518" i="7"/>
  <c r="AG381" i="7"/>
  <c r="AG518" i="7"/>
  <c r="AH381" i="7"/>
  <c r="AH518" i="7"/>
  <c r="AI381" i="7"/>
  <c r="AJ381" i="7"/>
  <c r="AI518" i="7"/>
  <c r="AK381" i="7"/>
  <c r="AJ518" i="7"/>
  <c r="AK518" i="7"/>
  <c r="AL381" i="7"/>
  <c r="AM381" i="7"/>
  <c r="AL518" i="7"/>
  <c r="AM518" i="7"/>
  <c r="AN381" i="7"/>
  <c r="AO486" i="7"/>
  <c r="AO464" i="7"/>
  <c r="AO325" i="7"/>
  <c r="AO380" i="7"/>
  <c r="AN518" i="7"/>
  <c r="AN487" i="7"/>
  <c r="H328" i="7"/>
  <c r="G328" i="7"/>
  <c r="K328" i="7"/>
  <c r="F328" i="7"/>
  <c r="I328" i="7"/>
  <c r="J328" i="7"/>
  <c r="C328" i="7"/>
  <c r="D328" i="7"/>
  <c r="E328" i="7"/>
  <c r="G465" i="7"/>
  <c r="H465" i="7"/>
  <c r="D465" i="7"/>
  <c r="C465" i="7"/>
  <c r="I465" i="7"/>
  <c r="F465" i="7"/>
  <c r="L328" i="7"/>
  <c r="K465" i="7"/>
  <c r="J465" i="7"/>
  <c r="E465" i="7"/>
  <c r="L465" i="7"/>
  <c r="M328" i="7"/>
  <c r="M465" i="7"/>
  <c r="N328" i="7"/>
  <c r="N465" i="7"/>
  <c r="O328" i="7"/>
  <c r="O465" i="7"/>
  <c r="P328" i="7"/>
  <c r="P465" i="7"/>
  <c r="Q328" i="7"/>
  <c r="Q465" i="7"/>
  <c r="R328" i="7"/>
  <c r="R465" i="7"/>
  <c r="S328" i="7"/>
  <c r="S465" i="7"/>
  <c r="T328" i="7"/>
  <c r="U328" i="7"/>
  <c r="T465" i="7"/>
  <c r="V328" i="7"/>
  <c r="U465" i="7"/>
  <c r="V465" i="7"/>
  <c r="W328" i="7"/>
  <c r="X328" i="7"/>
  <c r="W465" i="7"/>
  <c r="X465" i="7"/>
  <c r="Y328" i="7"/>
  <c r="Y465" i="7"/>
  <c r="Z328" i="7"/>
  <c r="Z465" i="7"/>
  <c r="AA328" i="7"/>
  <c r="AB328" i="7"/>
  <c r="AA465" i="7"/>
  <c r="AB465" i="7"/>
  <c r="AC328" i="7"/>
  <c r="AC465" i="7"/>
  <c r="AD328" i="7"/>
  <c r="AE328" i="7"/>
  <c r="AD465" i="7"/>
  <c r="AF328" i="7"/>
  <c r="AE465" i="7"/>
  <c r="AG328" i="7"/>
  <c r="AF465" i="7"/>
  <c r="AH328" i="7"/>
  <c r="AG465" i="7"/>
  <c r="AI328" i="7"/>
  <c r="AH465" i="7"/>
  <c r="AJ328" i="7"/>
  <c r="AI465" i="7"/>
  <c r="AJ465" i="7"/>
  <c r="AK328" i="7"/>
  <c r="AK465" i="7"/>
  <c r="AL328" i="7"/>
  <c r="AM328" i="7"/>
  <c r="AL465" i="7"/>
  <c r="AM465" i="7"/>
  <c r="AN328" i="7"/>
  <c r="E351" i="7"/>
  <c r="C351" i="7"/>
  <c r="D351" i="7"/>
  <c r="G351" i="7"/>
  <c r="H351" i="7"/>
  <c r="F351" i="7"/>
  <c r="D488" i="7"/>
  <c r="C488" i="7"/>
  <c r="F488" i="7"/>
  <c r="G488" i="7"/>
  <c r="H488" i="7"/>
  <c r="E488" i="7"/>
  <c r="I351" i="7"/>
  <c r="J351" i="7"/>
  <c r="I488" i="7"/>
  <c r="K351" i="7"/>
  <c r="J488" i="7"/>
  <c r="K488" i="7"/>
  <c r="L351" i="7"/>
  <c r="L488" i="7"/>
  <c r="M351" i="7"/>
  <c r="N351" i="7"/>
  <c r="M488" i="7"/>
  <c r="N488" i="7"/>
  <c r="O351" i="7"/>
  <c r="P351" i="7"/>
  <c r="O488" i="7"/>
  <c r="P488" i="7"/>
  <c r="Q351" i="7"/>
  <c r="R351" i="7"/>
  <c r="Q488" i="7"/>
  <c r="S351" i="7"/>
  <c r="R488" i="7"/>
  <c r="T351" i="7"/>
  <c r="S488" i="7"/>
  <c r="T488" i="7"/>
  <c r="U351" i="7"/>
  <c r="U488" i="7"/>
  <c r="V351" i="7"/>
  <c r="W351" i="7"/>
  <c r="V488" i="7"/>
  <c r="X351" i="7"/>
  <c r="W488" i="7"/>
  <c r="X488" i="7"/>
  <c r="Y351" i="7"/>
  <c r="Y488" i="7"/>
  <c r="Z351" i="7"/>
  <c r="AA351" i="7"/>
  <c r="Z488" i="7"/>
  <c r="AA488" i="7"/>
  <c r="AB351" i="7"/>
  <c r="AB488" i="7"/>
  <c r="AC351" i="7"/>
  <c r="AC488" i="7"/>
  <c r="AD351" i="7"/>
  <c r="AE351" i="7"/>
  <c r="AD488" i="7"/>
  <c r="AE488" i="7"/>
  <c r="AF351" i="7"/>
  <c r="AG351" i="7"/>
  <c r="AF488" i="7"/>
  <c r="AH351" i="7"/>
  <c r="AG488" i="7"/>
  <c r="AI351" i="7"/>
  <c r="AH488" i="7"/>
  <c r="AI488" i="7"/>
  <c r="AJ351" i="7"/>
  <c r="AK351" i="7"/>
  <c r="AJ488" i="7"/>
  <c r="AL351" i="7"/>
  <c r="AK488" i="7"/>
  <c r="AM351" i="7"/>
  <c r="AL488" i="7"/>
  <c r="AM488" i="7"/>
  <c r="AN351" i="7"/>
  <c r="C374" i="7"/>
  <c r="C511" i="7"/>
  <c r="D374" i="7"/>
  <c r="F374" i="7"/>
  <c r="D511" i="7"/>
  <c r="E374" i="7"/>
  <c r="G374" i="7"/>
  <c r="E511" i="7"/>
  <c r="F511" i="7"/>
  <c r="G511" i="7"/>
  <c r="H374" i="7"/>
  <c r="I374" i="7"/>
  <c r="H511" i="7"/>
  <c r="J374" i="7"/>
  <c r="I511" i="7"/>
  <c r="J511" i="7"/>
  <c r="K374" i="7"/>
  <c r="L374" i="7"/>
  <c r="K511" i="7"/>
  <c r="L511" i="7"/>
  <c r="M374" i="7"/>
  <c r="M511" i="7"/>
  <c r="N374" i="7"/>
  <c r="N511" i="7"/>
  <c r="O374" i="7"/>
  <c r="P374" i="7"/>
  <c r="O511" i="7"/>
  <c r="Q374" i="7"/>
  <c r="P511" i="7"/>
  <c r="Q511" i="7"/>
  <c r="R374" i="7"/>
  <c r="R511" i="7"/>
  <c r="S374" i="7"/>
  <c r="S511" i="7"/>
  <c r="T374" i="7"/>
  <c r="U374" i="7"/>
  <c r="T511" i="7"/>
  <c r="U511" i="7"/>
  <c r="V374" i="7"/>
  <c r="V511" i="7"/>
  <c r="W374" i="7"/>
  <c r="X374" i="7"/>
  <c r="W511" i="7"/>
  <c r="Y374" i="7"/>
  <c r="X511" i="7"/>
  <c r="Y511" i="7"/>
  <c r="Z374" i="7"/>
  <c r="AA374" i="7"/>
  <c r="Z511" i="7"/>
  <c r="AB374" i="7"/>
  <c r="AA511" i="7"/>
  <c r="AC374" i="7"/>
  <c r="AB511" i="7"/>
  <c r="AC511" i="7"/>
  <c r="AD374" i="7"/>
  <c r="AD511" i="7"/>
  <c r="AE374" i="7"/>
  <c r="AE511" i="7"/>
  <c r="AF374" i="7"/>
  <c r="AG374" i="7"/>
  <c r="AF511" i="7"/>
  <c r="AH374" i="7"/>
  <c r="AG511" i="7"/>
  <c r="AI374" i="7"/>
  <c r="AH511" i="7"/>
  <c r="AJ374" i="7"/>
  <c r="AI511" i="7"/>
  <c r="AK374" i="7"/>
  <c r="AJ511" i="7"/>
  <c r="AL374" i="7"/>
  <c r="AK511" i="7"/>
  <c r="AL511" i="7"/>
  <c r="AM374" i="7"/>
  <c r="AN374" i="7"/>
  <c r="AM511" i="7"/>
  <c r="C382" i="7"/>
  <c r="L382" i="7"/>
  <c r="D382" i="7"/>
  <c r="I382" i="7"/>
  <c r="E382" i="7"/>
  <c r="K382" i="7"/>
  <c r="G382" i="7"/>
  <c r="F382" i="7"/>
  <c r="J382" i="7"/>
  <c r="H382" i="7"/>
  <c r="M382" i="7"/>
  <c r="F519" i="7"/>
  <c r="G519" i="7"/>
  <c r="K519" i="7"/>
  <c r="H519" i="7"/>
  <c r="D519" i="7"/>
  <c r="E519" i="7"/>
  <c r="L519" i="7"/>
  <c r="C519" i="7"/>
  <c r="J519" i="7"/>
  <c r="M519" i="7"/>
  <c r="N382" i="7"/>
  <c r="I519" i="7"/>
  <c r="N519" i="7"/>
  <c r="O382" i="7"/>
  <c r="O519" i="7"/>
  <c r="P382" i="7"/>
  <c r="P519" i="7"/>
  <c r="Q382" i="7"/>
  <c r="R382" i="7"/>
  <c r="Q519" i="7"/>
  <c r="S382" i="7"/>
  <c r="R519" i="7"/>
  <c r="T382" i="7"/>
  <c r="S519" i="7"/>
  <c r="T519" i="7"/>
  <c r="U382" i="7"/>
  <c r="V382" i="7"/>
  <c r="U519" i="7"/>
  <c r="W382" i="7"/>
  <c r="V519" i="7"/>
  <c r="W519" i="7"/>
  <c r="X382" i="7"/>
  <c r="X519" i="7"/>
  <c r="Y382" i="7"/>
  <c r="Y519" i="7"/>
  <c r="Z382" i="7"/>
  <c r="AA382" i="7"/>
  <c r="Z519" i="7"/>
  <c r="AB382" i="7"/>
  <c r="AA519" i="7"/>
  <c r="AB519" i="7"/>
  <c r="AC382" i="7"/>
  <c r="AC519" i="7"/>
  <c r="AD382" i="7"/>
  <c r="AD519" i="7"/>
  <c r="AE382" i="7"/>
  <c r="AF382" i="7"/>
  <c r="AE519" i="7"/>
  <c r="AF519" i="7"/>
  <c r="AG382" i="7"/>
  <c r="AH382" i="7"/>
  <c r="AG519" i="7"/>
  <c r="AH519" i="7"/>
  <c r="AI382" i="7"/>
  <c r="AJ382" i="7"/>
  <c r="AI519" i="7"/>
  <c r="AK382" i="7"/>
  <c r="AJ519" i="7"/>
  <c r="AL382" i="7"/>
  <c r="AK519" i="7"/>
  <c r="AL519" i="7"/>
  <c r="AM382" i="7"/>
  <c r="AN382" i="7"/>
  <c r="AM519" i="7"/>
  <c r="AO517" i="7"/>
  <c r="AO466" i="7"/>
  <c r="AO381" i="7"/>
  <c r="AO356" i="7"/>
  <c r="AO355" i="7"/>
  <c r="AN464" i="7"/>
  <c r="AO350" i="7"/>
  <c r="E352" i="7"/>
  <c r="I352" i="7"/>
  <c r="F352" i="7"/>
  <c r="H352" i="7"/>
  <c r="C352" i="7"/>
  <c r="G352" i="7"/>
  <c r="D352" i="7"/>
  <c r="C489" i="7"/>
  <c r="E489" i="7"/>
  <c r="J352" i="7"/>
  <c r="F489" i="7"/>
  <c r="H489" i="7"/>
  <c r="I489" i="7"/>
  <c r="D489" i="7"/>
  <c r="G489" i="7"/>
  <c r="J489" i="7"/>
  <c r="K352" i="7"/>
  <c r="K489" i="7"/>
  <c r="L352" i="7"/>
  <c r="L489" i="7"/>
  <c r="M352" i="7"/>
  <c r="N352" i="7"/>
  <c r="M489" i="7"/>
  <c r="O352" i="7"/>
  <c r="N489" i="7"/>
  <c r="P352" i="7"/>
  <c r="O489" i="7"/>
  <c r="P489" i="7"/>
  <c r="Q352" i="7"/>
  <c r="Q489" i="7"/>
  <c r="R352" i="7"/>
  <c r="S352" i="7"/>
  <c r="R489" i="7"/>
  <c r="T352" i="7"/>
  <c r="S489" i="7"/>
  <c r="U352" i="7"/>
  <c r="T489" i="7"/>
  <c r="V352" i="7"/>
  <c r="U489" i="7"/>
  <c r="V489" i="7"/>
  <c r="W352" i="7"/>
  <c r="X352" i="7"/>
  <c r="W489" i="7"/>
  <c r="X489" i="7"/>
  <c r="Y352" i="7"/>
  <c r="Y489" i="7"/>
  <c r="Z352" i="7"/>
  <c r="AA352" i="7"/>
  <c r="Z489" i="7"/>
  <c r="AB352" i="7"/>
  <c r="AA489" i="7"/>
  <c r="AC352" i="7"/>
  <c r="AB489" i="7"/>
  <c r="AC489" i="7"/>
  <c r="AD352" i="7"/>
  <c r="AE352" i="7"/>
  <c r="AD489" i="7"/>
  <c r="AE489" i="7"/>
  <c r="AF352" i="7"/>
  <c r="AG352" i="7"/>
  <c r="AF489" i="7"/>
  <c r="AG489" i="7"/>
  <c r="AH352" i="7"/>
  <c r="AH489" i="7"/>
  <c r="AI352" i="7"/>
  <c r="AJ352" i="7"/>
  <c r="AI489" i="7"/>
  <c r="AK352" i="7"/>
  <c r="AJ489" i="7"/>
  <c r="AL352" i="7"/>
  <c r="AK489" i="7"/>
  <c r="AM352" i="7"/>
  <c r="AL489" i="7"/>
  <c r="AM489" i="7"/>
  <c r="AN352" i="7"/>
  <c r="C322" i="7"/>
  <c r="D322" i="7"/>
  <c r="F322" i="7"/>
  <c r="E322" i="7"/>
  <c r="C459" i="7"/>
  <c r="D459" i="7"/>
  <c r="E459" i="7"/>
  <c r="F459" i="7"/>
  <c r="G322" i="7"/>
  <c r="G459" i="7"/>
  <c r="H322" i="7"/>
  <c r="I322" i="7"/>
  <c r="H459" i="7"/>
  <c r="I459" i="7"/>
  <c r="J322" i="7"/>
  <c r="K322" i="7"/>
  <c r="J459" i="7"/>
  <c r="K459" i="7"/>
  <c r="L322" i="7"/>
  <c r="L459" i="7"/>
  <c r="M322" i="7"/>
  <c r="N322" i="7"/>
  <c r="M459" i="7"/>
  <c r="O322" i="7"/>
  <c r="N459" i="7"/>
  <c r="O459" i="7"/>
  <c r="P322" i="7"/>
  <c r="Q322" i="7"/>
  <c r="P459" i="7"/>
  <c r="R322" i="7"/>
  <c r="Q459" i="7"/>
  <c r="S322" i="7"/>
  <c r="R459" i="7"/>
  <c r="T322" i="7"/>
  <c r="S459" i="7"/>
  <c r="T459" i="7"/>
  <c r="U322" i="7"/>
  <c r="U459" i="7"/>
  <c r="V322" i="7"/>
  <c r="W322" i="7"/>
  <c r="V459" i="7"/>
  <c r="X322" i="7"/>
  <c r="W459" i="7"/>
  <c r="X459" i="7"/>
  <c r="Y322" i="7"/>
  <c r="Y459" i="7"/>
  <c r="Z322" i="7"/>
  <c r="Z459" i="7"/>
  <c r="AA322" i="7"/>
  <c r="AB322" i="7"/>
  <c r="AA459" i="7"/>
  <c r="AB459" i="7"/>
  <c r="AC322" i="7"/>
  <c r="AD322" i="7"/>
  <c r="AC459" i="7"/>
  <c r="AD459" i="7"/>
  <c r="AE322" i="7"/>
  <c r="AE459" i="7"/>
  <c r="AF322" i="7"/>
  <c r="AF459" i="7"/>
  <c r="AG322" i="7"/>
  <c r="AH322" i="7"/>
  <c r="AG459" i="7"/>
  <c r="AI322" i="7"/>
  <c r="AH459" i="7"/>
  <c r="AI459" i="7"/>
  <c r="AJ322" i="7"/>
  <c r="AJ459" i="7"/>
  <c r="AK322" i="7"/>
  <c r="AL322" i="7"/>
  <c r="AK459" i="7"/>
  <c r="AM322" i="7"/>
  <c r="AL459" i="7"/>
  <c r="AM459" i="7"/>
  <c r="AN322" i="7"/>
  <c r="G330" i="7"/>
  <c r="C330" i="7"/>
  <c r="J330" i="7"/>
  <c r="H330" i="7"/>
  <c r="E330" i="7"/>
  <c r="L330" i="7"/>
  <c r="I330" i="7"/>
  <c r="F330" i="7"/>
  <c r="K330" i="7"/>
  <c r="M330" i="7"/>
  <c r="D330" i="7"/>
  <c r="K467" i="7"/>
  <c r="H467" i="7"/>
  <c r="M467" i="7"/>
  <c r="J467" i="7"/>
  <c r="N330" i="7"/>
  <c r="F467" i="7"/>
  <c r="D467" i="7"/>
  <c r="L467" i="7"/>
  <c r="E467" i="7"/>
  <c r="I467" i="7"/>
  <c r="G467" i="7"/>
  <c r="C467" i="7"/>
  <c r="O330" i="7"/>
  <c r="N467" i="7"/>
  <c r="O467" i="7"/>
  <c r="P330" i="7"/>
  <c r="P467" i="7"/>
  <c r="Q330" i="7"/>
  <c r="R330" i="7"/>
  <c r="Q467" i="7"/>
  <c r="R467" i="7"/>
  <c r="S330" i="7"/>
  <c r="T330" i="7"/>
  <c r="S467" i="7"/>
  <c r="U330" i="7"/>
  <c r="T467" i="7"/>
  <c r="U467" i="7"/>
  <c r="V330" i="7"/>
  <c r="V467" i="7"/>
  <c r="W330" i="7"/>
  <c r="X330" i="7"/>
  <c r="W467" i="7"/>
  <c r="Y330" i="7"/>
  <c r="X467" i="7"/>
  <c r="Z330" i="7"/>
  <c r="Y467" i="7"/>
  <c r="AA330" i="7"/>
  <c r="Z467" i="7"/>
  <c r="AB330" i="7"/>
  <c r="AA467" i="7"/>
  <c r="AC330" i="7"/>
  <c r="AB467" i="7"/>
  <c r="AD330" i="7"/>
  <c r="AC467" i="7"/>
  <c r="AE330" i="7"/>
  <c r="AD467" i="7"/>
  <c r="AF330" i="7"/>
  <c r="AE467" i="7"/>
  <c r="AF467" i="7"/>
  <c r="AG330" i="7"/>
  <c r="AG467" i="7"/>
  <c r="AH330" i="7"/>
  <c r="AH467" i="7"/>
  <c r="AI330" i="7"/>
  <c r="AJ330" i="7"/>
  <c r="AI467" i="7"/>
  <c r="AJ467" i="7"/>
  <c r="AK330" i="7"/>
  <c r="AL330" i="7"/>
  <c r="AK467" i="7"/>
  <c r="AM330" i="7"/>
  <c r="AL467" i="7"/>
  <c r="AM467" i="7"/>
  <c r="AN330" i="7"/>
  <c r="I353" i="7"/>
  <c r="E353" i="7"/>
  <c r="D353" i="7"/>
  <c r="F353" i="7"/>
  <c r="H353" i="7"/>
  <c r="J353" i="7"/>
  <c r="C353" i="7"/>
  <c r="G353" i="7"/>
  <c r="J490" i="7"/>
  <c r="K353" i="7"/>
  <c r="E490" i="7"/>
  <c r="G490" i="7"/>
  <c r="F490" i="7"/>
  <c r="I490" i="7"/>
  <c r="D490" i="7"/>
  <c r="C490" i="7"/>
  <c r="H490" i="7"/>
  <c r="L353" i="7"/>
  <c r="K490" i="7"/>
  <c r="L490" i="7"/>
  <c r="M353" i="7"/>
  <c r="N353" i="7"/>
  <c r="M490" i="7"/>
  <c r="O353" i="7"/>
  <c r="N490" i="7"/>
  <c r="P353" i="7"/>
  <c r="O490" i="7"/>
  <c r="P490" i="7"/>
  <c r="Q353" i="7"/>
  <c r="Q490" i="7"/>
  <c r="R353" i="7"/>
  <c r="S353" i="7"/>
  <c r="R490" i="7"/>
  <c r="S490" i="7"/>
  <c r="T353" i="7"/>
  <c r="T490" i="7"/>
  <c r="U353" i="7"/>
  <c r="U490" i="7"/>
  <c r="V353" i="7"/>
  <c r="W353" i="7"/>
  <c r="V490" i="7"/>
  <c r="W490" i="7"/>
  <c r="X353" i="7"/>
  <c r="X490" i="7"/>
  <c r="Y353" i="7"/>
  <c r="Y490" i="7"/>
  <c r="Z353" i="7"/>
  <c r="Z490" i="7"/>
  <c r="AA353" i="7"/>
  <c r="AA490" i="7"/>
  <c r="AB353" i="7"/>
  <c r="AB490" i="7"/>
  <c r="AC353" i="7"/>
  <c r="AC490" i="7"/>
  <c r="AD353" i="7"/>
  <c r="AE353" i="7"/>
  <c r="AD490" i="7"/>
  <c r="AF353" i="7"/>
  <c r="AE490" i="7"/>
  <c r="AG353" i="7"/>
  <c r="AF490" i="7"/>
  <c r="AG490" i="7"/>
  <c r="AH353" i="7"/>
  <c r="AI353" i="7"/>
  <c r="AH490" i="7"/>
  <c r="AJ353" i="7"/>
  <c r="AI490" i="7"/>
  <c r="AK353" i="7"/>
  <c r="AJ490" i="7"/>
  <c r="AK490" i="7"/>
  <c r="AL353" i="7"/>
  <c r="AM353" i="7"/>
  <c r="AL490" i="7"/>
  <c r="AM490" i="7"/>
  <c r="AN353" i="7"/>
  <c r="F376" i="7"/>
  <c r="G376" i="7"/>
  <c r="E376" i="7"/>
  <c r="C376" i="7"/>
  <c r="D376" i="7"/>
  <c r="F513" i="7"/>
  <c r="C513" i="7"/>
  <c r="D513" i="7"/>
  <c r="H376" i="7"/>
  <c r="E513" i="7"/>
  <c r="G513" i="7"/>
  <c r="I376" i="7"/>
  <c r="H513" i="7"/>
  <c r="I513" i="7"/>
  <c r="J376" i="7"/>
  <c r="J513" i="7"/>
  <c r="K376" i="7"/>
  <c r="K513" i="7"/>
  <c r="L376" i="7"/>
  <c r="M376" i="7"/>
  <c r="L513" i="7"/>
  <c r="N376" i="7"/>
  <c r="M513" i="7"/>
  <c r="O376" i="7"/>
  <c r="N513" i="7"/>
  <c r="P376" i="7"/>
  <c r="O513" i="7"/>
  <c r="P513" i="7"/>
  <c r="Q376" i="7"/>
  <c r="Q513" i="7"/>
  <c r="R376" i="7"/>
  <c r="S376" i="7"/>
  <c r="R513" i="7"/>
  <c r="S513" i="7"/>
  <c r="T376" i="7"/>
  <c r="U376" i="7"/>
  <c r="T513" i="7"/>
  <c r="V376" i="7"/>
  <c r="U513" i="7"/>
  <c r="V513" i="7"/>
  <c r="W376" i="7"/>
  <c r="W513" i="7"/>
  <c r="X376" i="7"/>
  <c r="X513" i="7"/>
  <c r="Y376" i="7"/>
  <c r="Y513" i="7"/>
  <c r="Z376" i="7"/>
  <c r="AA376" i="7"/>
  <c r="Z513" i="7"/>
  <c r="AB376" i="7"/>
  <c r="AA513" i="7"/>
  <c r="AC376" i="7"/>
  <c r="AB513" i="7"/>
  <c r="AD376" i="7"/>
  <c r="AC513" i="7"/>
  <c r="AE376" i="7"/>
  <c r="AD513" i="7"/>
  <c r="AF376" i="7"/>
  <c r="AE513" i="7"/>
  <c r="AG376" i="7"/>
  <c r="AF513" i="7"/>
  <c r="AG513" i="7"/>
  <c r="AH376" i="7"/>
  <c r="AI376" i="7"/>
  <c r="AH513" i="7"/>
  <c r="AI513" i="7"/>
  <c r="AJ376" i="7"/>
  <c r="AK376" i="7"/>
  <c r="AJ513" i="7"/>
  <c r="AK513" i="7"/>
  <c r="AL376" i="7"/>
  <c r="AM376" i="7"/>
  <c r="AL513" i="7"/>
  <c r="AN376" i="7"/>
  <c r="AM513" i="7"/>
  <c r="AO493" i="7"/>
  <c r="AN490" i="7"/>
  <c r="AN489" i="7"/>
  <c r="AO326" i="7"/>
  <c r="C329" i="7"/>
  <c r="F329" i="7"/>
  <c r="D329" i="7"/>
  <c r="L329" i="7"/>
  <c r="E329" i="7"/>
  <c r="I329" i="7"/>
  <c r="H329" i="7"/>
  <c r="J329" i="7"/>
  <c r="G329" i="7"/>
  <c r="K329" i="7"/>
  <c r="L466" i="7"/>
  <c r="D466" i="7"/>
  <c r="C466" i="7"/>
  <c r="E466" i="7"/>
  <c r="F466" i="7"/>
  <c r="H466" i="7"/>
  <c r="I466" i="7"/>
  <c r="M329" i="7"/>
  <c r="K466" i="7"/>
  <c r="J466" i="7"/>
  <c r="G466" i="7"/>
  <c r="M466" i="7"/>
  <c r="N329" i="7"/>
  <c r="O329" i="7"/>
  <c r="N466" i="7"/>
  <c r="P329" i="7"/>
  <c r="O466" i="7"/>
  <c r="Q329" i="7"/>
  <c r="P466" i="7"/>
  <c r="R329" i="7"/>
  <c r="Q466" i="7"/>
  <c r="R466" i="7"/>
  <c r="S329" i="7"/>
  <c r="S466" i="7"/>
  <c r="T329" i="7"/>
  <c r="T466" i="7"/>
  <c r="U329" i="7"/>
  <c r="U466" i="7"/>
  <c r="V329" i="7"/>
  <c r="V466" i="7"/>
  <c r="W329" i="7"/>
  <c r="W466" i="7"/>
  <c r="X329" i="7"/>
  <c r="Y329" i="7"/>
  <c r="X466" i="7"/>
  <c r="Y466" i="7"/>
  <c r="Z329" i="7"/>
  <c r="AA329" i="7"/>
  <c r="Z466" i="7"/>
  <c r="AB329" i="7"/>
  <c r="AA466" i="7"/>
  <c r="AC329" i="7"/>
  <c r="AB466" i="7"/>
  <c r="AC466" i="7"/>
  <c r="AD329" i="7"/>
  <c r="AD466" i="7"/>
  <c r="AE329" i="7"/>
  <c r="AF329" i="7"/>
  <c r="AE466" i="7"/>
  <c r="AF466" i="7"/>
  <c r="AG329" i="7"/>
  <c r="AG466" i="7"/>
  <c r="AH329" i="7"/>
  <c r="AI329" i="7"/>
  <c r="AH466" i="7"/>
  <c r="AJ329" i="7"/>
  <c r="AI466" i="7"/>
  <c r="AK329" i="7"/>
  <c r="AJ466" i="7"/>
  <c r="AK466" i="7"/>
  <c r="AL329" i="7"/>
  <c r="AM329" i="7"/>
  <c r="AL466" i="7"/>
  <c r="AM466" i="7"/>
  <c r="AN329" i="7"/>
  <c r="C323" i="7"/>
  <c r="D323" i="7"/>
  <c r="C460" i="7"/>
  <c r="E323" i="7"/>
  <c r="F323" i="7"/>
  <c r="G323" i="7"/>
  <c r="D460" i="7"/>
  <c r="G460" i="7"/>
  <c r="H323" i="7"/>
  <c r="F460" i="7"/>
  <c r="E460" i="7"/>
  <c r="H460" i="7"/>
  <c r="I323" i="7"/>
  <c r="J323" i="7"/>
  <c r="I460" i="7"/>
  <c r="J460" i="7"/>
  <c r="K323" i="7"/>
  <c r="K460" i="7"/>
  <c r="L323" i="7"/>
  <c r="L460" i="7"/>
  <c r="M323" i="7"/>
  <c r="N323" i="7"/>
  <c r="M460" i="7"/>
  <c r="N460" i="7"/>
  <c r="O323" i="7"/>
  <c r="P323" i="7"/>
  <c r="O460" i="7"/>
  <c r="Q323" i="7"/>
  <c r="P460" i="7"/>
  <c r="R323" i="7"/>
  <c r="Q460" i="7"/>
  <c r="R460" i="7"/>
  <c r="S323" i="7"/>
  <c r="T323" i="7"/>
  <c r="S460" i="7"/>
  <c r="U323" i="7"/>
  <c r="T460" i="7"/>
  <c r="V323" i="7"/>
  <c r="U460" i="7"/>
  <c r="W323" i="7"/>
  <c r="V460" i="7"/>
  <c r="W460" i="7"/>
  <c r="X323" i="7"/>
  <c r="Y323" i="7"/>
  <c r="X460" i="7"/>
  <c r="Z323" i="7"/>
  <c r="Y460" i="7"/>
  <c r="Z460" i="7"/>
  <c r="AA323" i="7"/>
  <c r="AA460" i="7"/>
  <c r="AB323" i="7"/>
  <c r="AC323" i="7"/>
  <c r="AB460" i="7"/>
  <c r="AD323" i="7"/>
  <c r="AC460" i="7"/>
  <c r="AE323" i="7"/>
  <c r="AD460" i="7"/>
  <c r="AE460" i="7"/>
  <c r="AF323" i="7"/>
  <c r="AG323" i="7"/>
  <c r="AF460" i="7"/>
  <c r="AH323" i="7"/>
  <c r="AG460" i="7"/>
  <c r="AH460" i="7"/>
  <c r="AI323" i="7"/>
  <c r="AI460" i="7"/>
  <c r="AJ323" i="7"/>
  <c r="AK323" i="7"/>
  <c r="AJ460" i="7"/>
  <c r="AK460" i="7"/>
  <c r="AL323" i="7"/>
  <c r="AM323" i="7"/>
  <c r="AL460" i="7"/>
  <c r="AN323" i="7"/>
  <c r="AM460" i="7"/>
  <c r="I354" i="7"/>
  <c r="H354" i="7"/>
  <c r="E354" i="7"/>
  <c r="C354" i="7"/>
  <c r="K354" i="7"/>
  <c r="D354" i="7"/>
  <c r="G354" i="7"/>
  <c r="J354" i="7"/>
  <c r="F354" i="7"/>
  <c r="C491" i="7"/>
  <c r="L354" i="7"/>
  <c r="J491" i="7"/>
  <c r="E491" i="7"/>
  <c r="H491" i="7"/>
  <c r="G491" i="7"/>
  <c r="F491" i="7"/>
  <c r="I491" i="7"/>
  <c r="K491" i="7"/>
  <c r="D491" i="7"/>
  <c r="L491" i="7"/>
  <c r="M354" i="7"/>
  <c r="N354" i="7"/>
  <c r="M491" i="7"/>
  <c r="N491" i="7"/>
  <c r="O354" i="7"/>
  <c r="O491" i="7"/>
  <c r="P354" i="7"/>
  <c r="P491" i="7"/>
  <c r="Q354" i="7"/>
  <c r="R354" i="7"/>
  <c r="Q491" i="7"/>
  <c r="R491" i="7"/>
  <c r="S354" i="7"/>
  <c r="T354" i="7"/>
  <c r="S491" i="7"/>
  <c r="U354" i="7"/>
  <c r="T491" i="7"/>
  <c r="U491" i="7"/>
  <c r="V354" i="7"/>
  <c r="V491" i="7"/>
  <c r="W354" i="7"/>
  <c r="X354" i="7"/>
  <c r="W491" i="7"/>
  <c r="Y354" i="7"/>
  <c r="X491" i="7"/>
  <c r="Z354" i="7"/>
  <c r="Y491" i="7"/>
  <c r="AA354" i="7"/>
  <c r="Z491" i="7"/>
  <c r="AA491" i="7"/>
  <c r="AB354" i="7"/>
  <c r="AC354" i="7"/>
  <c r="AB491" i="7"/>
  <c r="AD354" i="7"/>
  <c r="AC491" i="7"/>
  <c r="AE354" i="7"/>
  <c r="AD491" i="7"/>
  <c r="AE491" i="7"/>
  <c r="AF354" i="7"/>
  <c r="AF491" i="7"/>
  <c r="AG354" i="7"/>
  <c r="AH354" i="7"/>
  <c r="AG491" i="7"/>
  <c r="AH491" i="7"/>
  <c r="AI354" i="7"/>
  <c r="AJ354" i="7"/>
  <c r="AI491" i="7"/>
  <c r="AK354" i="7"/>
  <c r="AJ491" i="7"/>
  <c r="AL354" i="7"/>
  <c r="AK491" i="7"/>
  <c r="AL491" i="7"/>
  <c r="AM354" i="7"/>
  <c r="AM491" i="7"/>
  <c r="AN354" i="7"/>
  <c r="C377" i="7"/>
  <c r="E377" i="7"/>
  <c r="F377" i="7"/>
  <c r="H377" i="7"/>
  <c r="D377" i="7"/>
  <c r="G377" i="7"/>
  <c r="F514" i="7"/>
  <c r="G514" i="7"/>
  <c r="D514" i="7"/>
  <c r="E514" i="7"/>
  <c r="C514" i="7"/>
  <c r="I377" i="7"/>
  <c r="H514" i="7"/>
  <c r="I514" i="7"/>
  <c r="J377" i="7"/>
  <c r="K377" i="7"/>
  <c r="J514" i="7"/>
  <c r="K514" i="7"/>
  <c r="L377" i="7"/>
  <c r="L514" i="7"/>
  <c r="M377" i="7"/>
  <c r="N377" i="7"/>
  <c r="M514" i="7"/>
  <c r="O377" i="7"/>
  <c r="N514" i="7"/>
  <c r="O514" i="7"/>
  <c r="P377" i="7"/>
  <c r="Q377" i="7"/>
  <c r="P514" i="7"/>
  <c r="R377" i="7"/>
  <c r="Q514" i="7"/>
  <c r="R514" i="7"/>
  <c r="S377" i="7"/>
  <c r="T377" i="7"/>
  <c r="S514" i="7"/>
  <c r="U377" i="7"/>
  <c r="T514" i="7"/>
  <c r="V377" i="7"/>
  <c r="U514" i="7"/>
  <c r="V514" i="7"/>
  <c r="W377" i="7"/>
  <c r="X377" i="7"/>
  <c r="W514" i="7"/>
  <c r="Y377" i="7"/>
  <c r="X514" i="7"/>
  <c r="Y514" i="7"/>
  <c r="Z377" i="7"/>
  <c r="AA377" i="7"/>
  <c r="Z514" i="7"/>
  <c r="AA514" i="7"/>
  <c r="AB377" i="7"/>
  <c r="AB514" i="7"/>
  <c r="AC377" i="7"/>
  <c r="AC514" i="7"/>
  <c r="AD377" i="7"/>
  <c r="AE377" i="7"/>
  <c r="AD514" i="7"/>
  <c r="AE514" i="7"/>
  <c r="AF377" i="7"/>
  <c r="AG377" i="7"/>
  <c r="AF514" i="7"/>
  <c r="AG514" i="7"/>
  <c r="AH377" i="7"/>
  <c r="AH514" i="7"/>
  <c r="AI377" i="7"/>
  <c r="AJ377" i="7"/>
  <c r="AI514" i="7"/>
  <c r="AK377" i="7"/>
  <c r="AJ514" i="7"/>
  <c r="AL377" i="7"/>
  <c r="AK514" i="7"/>
  <c r="AM377" i="7"/>
  <c r="AL514" i="7"/>
  <c r="AN377" i="7"/>
  <c r="AM514" i="7"/>
  <c r="AO518" i="7"/>
  <c r="AO489" i="7"/>
  <c r="AN517" i="7"/>
  <c r="AN459" i="7"/>
  <c r="AN519" i="7"/>
  <c r="AO353" i="7"/>
  <c r="AO376" i="7"/>
  <c r="E324" i="7"/>
  <c r="C324" i="7"/>
  <c r="D324" i="7"/>
  <c r="F324" i="7"/>
  <c r="G324" i="7"/>
  <c r="G461" i="7"/>
  <c r="E461" i="7"/>
  <c r="F461" i="7"/>
  <c r="C461" i="7"/>
  <c r="H324" i="7"/>
  <c r="D461" i="7"/>
  <c r="I324" i="7"/>
  <c r="H461" i="7"/>
  <c r="J324" i="7"/>
  <c r="I461" i="7"/>
  <c r="K324" i="7"/>
  <c r="J461" i="7"/>
  <c r="L324" i="7"/>
  <c r="K461" i="7"/>
  <c r="L461" i="7"/>
  <c r="M324" i="7"/>
  <c r="N324" i="7"/>
  <c r="M461" i="7"/>
  <c r="O324" i="7"/>
  <c r="N461" i="7"/>
  <c r="P324" i="7"/>
  <c r="O461" i="7"/>
  <c r="P461" i="7"/>
  <c r="Q324" i="7"/>
  <c r="Q461" i="7"/>
  <c r="R324" i="7"/>
  <c r="S324" i="7"/>
  <c r="R461" i="7"/>
  <c r="T324" i="7"/>
  <c r="S461" i="7"/>
  <c r="U324" i="7"/>
  <c r="T461" i="7"/>
  <c r="V324" i="7"/>
  <c r="U461" i="7"/>
  <c r="V461" i="7"/>
  <c r="W324" i="7"/>
  <c r="W461" i="7"/>
  <c r="X324" i="7"/>
  <c r="X461" i="7"/>
  <c r="Y324" i="7"/>
  <c r="Y461" i="7"/>
  <c r="Z324" i="7"/>
  <c r="AA324" i="7"/>
  <c r="Z461" i="7"/>
  <c r="AA461" i="7"/>
  <c r="AB324" i="7"/>
  <c r="AB461" i="7"/>
  <c r="AC324" i="7"/>
  <c r="AC461" i="7"/>
  <c r="AD324" i="7"/>
  <c r="AE324" i="7"/>
  <c r="AD461" i="7"/>
  <c r="AF324" i="7"/>
  <c r="AE461" i="7"/>
  <c r="AF461" i="7"/>
  <c r="AG324" i="7"/>
  <c r="AG461" i="7"/>
  <c r="AH324" i="7"/>
  <c r="AH461" i="7"/>
  <c r="AI324" i="7"/>
  <c r="AJ324" i="7"/>
  <c r="AI461" i="7"/>
  <c r="AJ461" i="7"/>
  <c r="AK324" i="7"/>
  <c r="AK461" i="7"/>
  <c r="AL324" i="7"/>
  <c r="AL461" i="7"/>
  <c r="AM324" i="7"/>
  <c r="AM461" i="7"/>
  <c r="AN324" i="7"/>
  <c r="K355" i="7"/>
  <c r="L355" i="7"/>
  <c r="E355" i="7"/>
  <c r="F355" i="7"/>
  <c r="J355" i="7"/>
  <c r="C355" i="7"/>
  <c r="D355" i="7"/>
  <c r="G355" i="7"/>
  <c r="I355" i="7"/>
  <c r="H355" i="7"/>
  <c r="K492" i="7"/>
  <c r="I492" i="7"/>
  <c r="H492" i="7"/>
  <c r="E492" i="7"/>
  <c r="G492" i="7"/>
  <c r="L492" i="7"/>
  <c r="J492" i="7"/>
  <c r="D492" i="7"/>
  <c r="C492" i="7"/>
  <c r="M355" i="7"/>
  <c r="F492" i="7"/>
  <c r="M492" i="7"/>
  <c r="N355" i="7"/>
  <c r="O355" i="7"/>
  <c r="N492" i="7"/>
  <c r="P355" i="7"/>
  <c r="O492" i="7"/>
  <c r="P492" i="7"/>
  <c r="Q355" i="7"/>
  <c r="R355" i="7"/>
  <c r="Q492" i="7"/>
  <c r="R492" i="7"/>
  <c r="S355" i="7"/>
  <c r="T355" i="7"/>
  <c r="S492" i="7"/>
  <c r="T492" i="7"/>
  <c r="U355" i="7"/>
  <c r="U492" i="7"/>
  <c r="V355" i="7"/>
  <c r="V492" i="7"/>
  <c r="W355" i="7"/>
  <c r="W492" i="7"/>
  <c r="X355" i="7"/>
  <c r="X492" i="7"/>
  <c r="Y355" i="7"/>
  <c r="Y492" i="7"/>
  <c r="Z355" i="7"/>
  <c r="Z492" i="7"/>
  <c r="AA355" i="7"/>
  <c r="AA492" i="7"/>
  <c r="AB355" i="7"/>
  <c r="AB492" i="7"/>
  <c r="AC355" i="7"/>
  <c r="AD355" i="7"/>
  <c r="AC492" i="7"/>
  <c r="AE355" i="7"/>
  <c r="AD492" i="7"/>
  <c r="AF355" i="7"/>
  <c r="AE492" i="7"/>
  <c r="AG355" i="7"/>
  <c r="AF492" i="7"/>
  <c r="AH355" i="7"/>
  <c r="AG492" i="7"/>
  <c r="AI355" i="7"/>
  <c r="AH492" i="7"/>
  <c r="AI492" i="7"/>
  <c r="AJ355" i="7"/>
  <c r="AJ492" i="7"/>
  <c r="AK355" i="7"/>
  <c r="AK492" i="7"/>
  <c r="AL355" i="7"/>
  <c r="AM355" i="7"/>
  <c r="AL492" i="7"/>
  <c r="AM492" i="7"/>
  <c r="AN355" i="7"/>
  <c r="E378" i="7"/>
  <c r="F378" i="7"/>
  <c r="D378" i="7"/>
  <c r="G378" i="7"/>
  <c r="H378" i="7"/>
  <c r="I378" i="7"/>
  <c r="C378" i="7"/>
  <c r="F515" i="7"/>
  <c r="C515" i="7"/>
  <c r="E515" i="7"/>
  <c r="J378" i="7"/>
  <c r="I515" i="7"/>
  <c r="H515" i="7"/>
  <c r="G515" i="7"/>
  <c r="D515" i="7"/>
  <c r="J515" i="7"/>
  <c r="K378" i="7"/>
  <c r="K515" i="7"/>
  <c r="L378" i="7"/>
  <c r="M378" i="7"/>
  <c r="L515" i="7"/>
  <c r="M515" i="7"/>
  <c r="N378" i="7"/>
  <c r="O378" i="7"/>
  <c r="N515" i="7"/>
  <c r="P378" i="7"/>
  <c r="O515" i="7"/>
  <c r="P515" i="7"/>
  <c r="Q378" i="7"/>
  <c r="R378" i="7"/>
  <c r="Q515" i="7"/>
  <c r="R515" i="7"/>
  <c r="S378" i="7"/>
  <c r="S515" i="7"/>
  <c r="T378" i="7"/>
  <c r="T515" i="7"/>
  <c r="U378" i="7"/>
  <c r="V378" i="7"/>
  <c r="U515" i="7"/>
  <c r="V515" i="7"/>
  <c r="W378" i="7"/>
  <c r="X378" i="7"/>
  <c r="W515" i="7"/>
  <c r="Y378" i="7"/>
  <c r="X515" i="7"/>
  <c r="Z378" i="7"/>
  <c r="Y515" i="7"/>
  <c r="Z515" i="7"/>
  <c r="AA378" i="7"/>
  <c r="AB378" i="7"/>
  <c r="AA515" i="7"/>
  <c r="AC378" i="7"/>
  <c r="AB515" i="7"/>
  <c r="AC515" i="7"/>
  <c r="AD378" i="7"/>
  <c r="AE378" i="7"/>
  <c r="AD515" i="7"/>
  <c r="AE515" i="7"/>
  <c r="AF378" i="7"/>
  <c r="AG378" i="7"/>
  <c r="AF515" i="7"/>
  <c r="AG515" i="7"/>
  <c r="AH378" i="7"/>
  <c r="AI378" i="7"/>
  <c r="AH515" i="7"/>
  <c r="AJ378" i="7"/>
  <c r="AI515" i="7"/>
  <c r="AJ515" i="7"/>
  <c r="AK378" i="7"/>
  <c r="AL378" i="7"/>
  <c r="AK515" i="7"/>
  <c r="AL515" i="7"/>
  <c r="AM378" i="7"/>
  <c r="AM515" i="7"/>
  <c r="AN378" i="7"/>
  <c r="AO514" i="7"/>
  <c r="AO485" i="7"/>
  <c r="AO382" i="7"/>
  <c r="AN514" i="7"/>
  <c r="AO378" i="7"/>
  <c r="AO329" i="7"/>
  <c r="AO352" i="7"/>
  <c r="AO351" i="7"/>
  <c r="AN466" i="7"/>
  <c r="C375" i="7"/>
  <c r="F375" i="7"/>
  <c r="C512" i="7"/>
  <c r="E375" i="7"/>
  <c r="D375" i="7"/>
  <c r="D512" i="7"/>
  <c r="E512" i="7"/>
  <c r="F512" i="7"/>
  <c r="G375" i="7"/>
  <c r="G512" i="7"/>
  <c r="H375" i="7"/>
  <c r="I375" i="7"/>
  <c r="H512" i="7"/>
  <c r="I512" i="7"/>
  <c r="J375" i="7"/>
  <c r="J512" i="7"/>
  <c r="K375" i="7"/>
  <c r="L375" i="7"/>
  <c r="K512" i="7"/>
  <c r="M375" i="7"/>
  <c r="L512" i="7"/>
  <c r="M512" i="7"/>
  <c r="N375" i="7"/>
  <c r="N512" i="7"/>
  <c r="O375" i="7"/>
  <c r="P375" i="7"/>
  <c r="O512" i="7"/>
  <c r="Q375" i="7"/>
  <c r="P512" i="7"/>
  <c r="R375" i="7"/>
  <c r="Q512" i="7"/>
  <c r="S375" i="7"/>
  <c r="R512" i="7"/>
  <c r="S512" i="7"/>
  <c r="T375" i="7"/>
  <c r="T512" i="7"/>
  <c r="U375" i="7"/>
  <c r="U512" i="7"/>
  <c r="V375" i="7"/>
  <c r="V512" i="7"/>
  <c r="W375" i="7"/>
  <c r="X375" i="7"/>
  <c r="W512" i="7"/>
  <c r="X512" i="7"/>
  <c r="Y375" i="7"/>
  <c r="Y512" i="7"/>
  <c r="Z375" i="7"/>
  <c r="AA375" i="7"/>
  <c r="Z512" i="7"/>
  <c r="AA512" i="7"/>
  <c r="AB375" i="7"/>
  <c r="AC375" i="7"/>
  <c r="AB512" i="7"/>
  <c r="AD375" i="7"/>
  <c r="AC512" i="7"/>
  <c r="AE375" i="7"/>
  <c r="AD512" i="7"/>
  <c r="AE512" i="7"/>
  <c r="AF375" i="7"/>
  <c r="AG375" i="7"/>
  <c r="AF512" i="7"/>
  <c r="AH375" i="7"/>
  <c r="AG512" i="7"/>
  <c r="AI375" i="7"/>
  <c r="AH512" i="7"/>
  <c r="AJ375" i="7"/>
  <c r="AI512" i="7"/>
  <c r="AK375" i="7"/>
  <c r="AJ512" i="7"/>
  <c r="AL375" i="7"/>
  <c r="AK512" i="7"/>
  <c r="AM375" i="7"/>
  <c r="AL512" i="7"/>
  <c r="AN375" i="7"/>
  <c r="AM512" i="7"/>
  <c r="C325" i="7"/>
  <c r="F325" i="7"/>
  <c r="E325" i="7"/>
  <c r="G325" i="7"/>
  <c r="H325" i="7"/>
  <c r="D325" i="7"/>
  <c r="I325" i="7"/>
  <c r="F462" i="7"/>
  <c r="D462" i="7"/>
  <c r="C462" i="7"/>
  <c r="G462" i="7"/>
  <c r="H462" i="7"/>
  <c r="E462" i="7"/>
  <c r="I462" i="7"/>
  <c r="J325" i="7"/>
  <c r="J462" i="7"/>
  <c r="K325" i="7"/>
  <c r="L325" i="7"/>
  <c r="K462" i="7"/>
  <c r="L462" i="7"/>
  <c r="M325" i="7"/>
  <c r="M462" i="7"/>
  <c r="N325" i="7"/>
  <c r="N462" i="7"/>
  <c r="O325" i="7"/>
  <c r="O462" i="7"/>
  <c r="P325" i="7"/>
  <c r="P462" i="7"/>
  <c r="Q325" i="7"/>
  <c r="R325" i="7"/>
  <c r="Q462" i="7"/>
  <c r="R462" i="7"/>
  <c r="S325" i="7"/>
  <c r="T325" i="7"/>
  <c r="S462" i="7"/>
  <c r="T462" i="7"/>
  <c r="U325" i="7"/>
  <c r="U462" i="7"/>
  <c r="V325" i="7"/>
  <c r="V462" i="7"/>
  <c r="W325" i="7"/>
  <c r="W462" i="7"/>
  <c r="X325" i="7"/>
  <c r="Y325" i="7"/>
  <c r="X462" i="7"/>
  <c r="Y462" i="7"/>
  <c r="Z325" i="7"/>
  <c r="AA325" i="7"/>
  <c r="Z462" i="7"/>
  <c r="AA462" i="7"/>
  <c r="AB325" i="7"/>
  <c r="AC325" i="7"/>
  <c r="AB462" i="7"/>
  <c r="AD325" i="7"/>
  <c r="AC462" i="7"/>
  <c r="AE325" i="7"/>
  <c r="AD462" i="7"/>
  <c r="AF325" i="7"/>
  <c r="AE462" i="7"/>
  <c r="AF462" i="7"/>
  <c r="AG325" i="7"/>
  <c r="AG462" i="7"/>
  <c r="AH325" i="7"/>
  <c r="AI325" i="7"/>
  <c r="AH462" i="7"/>
  <c r="AJ325" i="7"/>
  <c r="AI462" i="7"/>
  <c r="AJ462" i="7"/>
  <c r="AK325" i="7"/>
  <c r="AK462" i="7"/>
  <c r="AL325" i="7"/>
  <c r="AL462" i="7"/>
  <c r="AM325" i="7"/>
  <c r="AM462" i="7"/>
  <c r="AN325" i="7"/>
  <c r="C348" i="7"/>
  <c r="C485" i="7"/>
  <c r="F348" i="7"/>
  <c r="E348" i="7"/>
  <c r="D348" i="7"/>
  <c r="F485" i="7"/>
  <c r="G348" i="7"/>
  <c r="D485" i="7"/>
  <c r="E485" i="7"/>
  <c r="H348" i="7"/>
  <c r="G485" i="7"/>
  <c r="H485" i="7"/>
  <c r="I348" i="7"/>
  <c r="I485" i="7"/>
  <c r="J348" i="7"/>
  <c r="J485" i="7"/>
  <c r="K348" i="7"/>
  <c r="L348" i="7"/>
  <c r="K485" i="7"/>
  <c r="L485" i="7"/>
  <c r="M348" i="7"/>
  <c r="N348" i="7"/>
  <c r="M485" i="7"/>
  <c r="O348" i="7"/>
  <c r="N485" i="7"/>
  <c r="P348" i="7"/>
  <c r="O485" i="7"/>
  <c r="Q348" i="7"/>
  <c r="P485" i="7"/>
  <c r="Q485" i="7"/>
  <c r="R348" i="7"/>
  <c r="R485" i="7"/>
  <c r="S348" i="7"/>
  <c r="S485" i="7"/>
  <c r="T348" i="7"/>
  <c r="T485" i="7"/>
  <c r="U348" i="7"/>
  <c r="U485" i="7"/>
  <c r="V348" i="7"/>
  <c r="V485" i="7"/>
  <c r="W348" i="7"/>
  <c r="X348" i="7"/>
  <c r="W485" i="7"/>
  <c r="Y348" i="7"/>
  <c r="X485" i="7"/>
  <c r="Y485" i="7"/>
  <c r="Z348" i="7"/>
  <c r="Z485" i="7"/>
  <c r="AA348" i="7"/>
  <c r="AA485" i="7"/>
  <c r="AB348" i="7"/>
  <c r="AB485" i="7"/>
  <c r="AC348" i="7"/>
  <c r="AC485" i="7"/>
  <c r="AD348" i="7"/>
  <c r="AD485" i="7"/>
  <c r="AE348" i="7"/>
  <c r="AF348" i="7"/>
  <c r="AE485" i="7"/>
  <c r="AG348" i="7"/>
  <c r="AF485" i="7"/>
  <c r="AH348" i="7"/>
  <c r="AG485" i="7"/>
  <c r="AI348" i="7"/>
  <c r="AH485" i="7"/>
  <c r="AJ348" i="7"/>
  <c r="AI485" i="7"/>
  <c r="AK348" i="7"/>
  <c r="AJ485" i="7"/>
  <c r="AK485" i="7"/>
  <c r="AL348" i="7"/>
  <c r="AM348" i="7"/>
  <c r="AL485" i="7"/>
  <c r="AM485" i="7"/>
  <c r="AN348" i="7"/>
  <c r="C356" i="7"/>
  <c r="M356" i="7"/>
  <c r="G356" i="7"/>
  <c r="D356" i="7"/>
  <c r="F356" i="7"/>
  <c r="L356" i="7"/>
  <c r="I356" i="7"/>
  <c r="J356" i="7"/>
  <c r="H356" i="7"/>
  <c r="E356" i="7"/>
  <c r="K356" i="7"/>
  <c r="J493" i="7"/>
  <c r="M493" i="7"/>
  <c r="C493" i="7"/>
  <c r="K493" i="7"/>
  <c r="I493" i="7"/>
  <c r="L493" i="7"/>
  <c r="N356" i="7"/>
  <c r="E493" i="7"/>
  <c r="F493" i="7"/>
  <c r="D493" i="7"/>
  <c r="H493" i="7"/>
  <c r="G493" i="7"/>
  <c r="O356" i="7"/>
  <c r="N493" i="7"/>
  <c r="O493" i="7"/>
  <c r="P356" i="7"/>
  <c r="P493" i="7"/>
  <c r="Q356" i="7"/>
  <c r="Q493" i="7"/>
  <c r="R356" i="7"/>
  <c r="S356" i="7"/>
  <c r="R493" i="7"/>
  <c r="T356" i="7"/>
  <c r="S493" i="7"/>
  <c r="T493" i="7"/>
  <c r="U356" i="7"/>
  <c r="U493" i="7"/>
  <c r="V356" i="7"/>
  <c r="W356" i="7"/>
  <c r="V493" i="7"/>
  <c r="W493" i="7"/>
  <c r="X356" i="7"/>
  <c r="Y356" i="7"/>
  <c r="X493" i="7"/>
  <c r="Y493" i="7"/>
  <c r="Z356" i="7"/>
  <c r="Z493" i="7"/>
  <c r="AA356" i="7"/>
  <c r="AA493" i="7"/>
  <c r="AB356" i="7"/>
  <c r="AC356" i="7"/>
  <c r="AB493" i="7"/>
  <c r="AD356" i="7"/>
  <c r="AC493" i="7"/>
  <c r="AD493" i="7"/>
  <c r="AE356" i="7"/>
  <c r="AF356" i="7"/>
  <c r="AE493" i="7"/>
  <c r="AG356" i="7"/>
  <c r="AF493" i="7"/>
  <c r="AG493" i="7"/>
  <c r="AH356" i="7"/>
  <c r="AH493" i="7"/>
  <c r="AI356" i="7"/>
  <c r="AI493" i="7"/>
  <c r="AJ356" i="7"/>
  <c r="AK356" i="7"/>
  <c r="AJ493" i="7"/>
  <c r="AL356" i="7"/>
  <c r="AK493" i="7"/>
  <c r="AM356" i="7"/>
  <c r="AL493" i="7"/>
  <c r="AM493" i="7"/>
  <c r="AN356" i="7"/>
  <c r="J379" i="7"/>
  <c r="F379" i="7"/>
  <c r="H379" i="7"/>
  <c r="D379" i="7"/>
  <c r="G379" i="7"/>
  <c r="C379" i="7"/>
  <c r="E379" i="7"/>
  <c r="I379" i="7"/>
  <c r="J516" i="7"/>
  <c r="C516" i="7"/>
  <c r="G516" i="7"/>
  <c r="F516" i="7"/>
  <c r="D516" i="7"/>
  <c r="I516" i="7"/>
  <c r="K379" i="7"/>
  <c r="E516" i="7"/>
  <c r="H516" i="7"/>
  <c r="L379" i="7"/>
  <c r="K516" i="7"/>
  <c r="L516" i="7"/>
  <c r="M379" i="7"/>
  <c r="M516" i="7"/>
  <c r="N379" i="7"/>
  <c r="O379" i="7"/>
  <c r="N516" i="7"/>
  <c r="P379" i="7"/>
  <c r="O516" i="7"/>
  <c r="P516" i="7"/>
  <c r="Q379" i="7"/>
  <c r="Q516" i="7"/>
  <c r="R379" i="7"/>
  <c r="S379" i="7"/>
  <c r="R516" i="7"/>
  <c r="T379" i="7"/>
  <c r="S516" i="7"/>
  <c r="U379" i="7"/>
  <c r="T516" i="7"/>
  <c r="V379" i="7"/>
  <c r="U516" i="7"/>
  <c r="W379" i="7"/>
  <c r="V516" i="7"/>
  <c r="X379" i="7"/>
  <c r="W516" i="7"/>
  <c r="X516" i="7"/>
  <c r="Y379" i="7"/>
  <c r="Y516" i="7"/>
  <c r="Z379" i="7"/>
  <c r="AA379" i="7"/>
  <c r="Z516" i="7"/>
  <c r="AB379" i="7"/>
  <c r="AA516" i="7"/>
  <c r="AC379" i="7"/>
  <c r="AB516" i="7"/>
  <c r="AC516" i="7"/>
  <c r="AD379" i="7"/>
  <c r="AE379" i="7"/>
  <c r="AD516" i="7"/>
  <c r="AF379" i="7"/>
  <c r="AE516" i="7"/>
  <c r="AG379" i="7"/>
  <c r="AF516" i="7"/>
  <c r="AH379" i="7"/>
  <c r="AG516" i="7"/>
  <c r="AI379" i="7"/>
  <c r="AH516" i="7"/>
  <c r="AJ379" i="7"/>
  <c r="AI516" i="7"/>
  <c r="AJ516" i="7"/>
  <c r="AK379" i="7"/>
  <c r="AL379" i="7"/>
  <c r="AK516" i="7"/>
  <c r="AM379" i="7"/>
  <c r="AL516" i="7"/>
  <c r="AM516" i="7"/>
  <c r="AN379" i="7"/>
  <c r="AO465" i="7"/>
  <c r="AO374" i="7"/>
  <c r="AN463" i="7"/>
  <c r="AN491" i="7"/>
  <c r="AO354" i="7"/>
  <c r="AO324" i="7"/>
  <c r="AO328" i="7"/>
  <c r="AO327" i="7"/>
  <c r="AN511" i="7"/>
  <c r="AN111" i="7"/>
  <c r="AN112" i="7" s="1"/>
  <c r="B285" i="7" a="1"/>
  <c r="B285" i="7" s="1"/>
  <c r="B287" i="7" a="1"/>
  <c r="B287" i="7" s="1"/>
  <c r="B289" i="7" a="1"/>
  <c r="B289" i="7" s="1"/>
  <c r="B422" i="7" a="1"/>
  <c r="B422" i="7" s="1"/>
  <c r="B424" i="7" a="1"/>
  <c r="B424" i="7" s="1"/>
  <c r="B426" i="7" a="1"/>
  <c r="B426" i="7" s="1"/>
  <c r="B286" i="7" a="1"/>
  <c r="B286" i="7" s="1"/>
  <c r="B288" i="7" a="1"/>
  <c r="B288" i="7" s="1"/>
  <c r="B421" i="7" a="1"/>
  <c r="B421" i="7" s="1"/>
  <c r="B423" i="7" a="1"/>
  <c r="B423" i="7" s="1"/>
  <c r="B425" i="7" a="1"/>
  <c r="B425" i="7" s="1"/>
  <c r="AP601" i="7"/>
  <c r="AP603" i="7" s="1"/>
  <c r="R724" i="7"/>
  <c r="S724" i="7"/>
  <c r="T724" i="7"/>
  <c r="U724" i="7"/>
  <c r="V724" i="7"/>
  <c r="AL728" i="7"/>
  <c r="AM728" i="7"/>
  <c r="AN728" i="7"/>
  <c r="AO728" i="7"/>
  <c r="W725" i="7"/>
  <c r="X725" i="7"/>
  <c r="Y725" i="7"/>
  <c r="Z725" i="7"/>
  <c r="AA725" i="7"/>
  <c r="AP728" i="7"/>
  <c r="I722" i="7"/>
  <c r="J722" i="7"/>
  <c r="K722" i="7"/>
  <c r="L722" i="7"/>
  <c r="AB726" i="7"/>
  <c r="AC726" i="7"/>
  <c r="AD726" i="7"/>
  <c r="AE726" i="7"/>
  <c r="AF726" i="7"/>
  <c r="M723" i="7"/>
  <c r="N723" i="7"/>
  <c r="O723" i="7"/>
  <c r="P723" i="7"/>
  <c r="Q723" i="7"/>
  <c r="AG727" i="7"/>
  <c r="AH727" i="7"/>
  <c r="AI727" i="7"/>
  <c r="AJ727" i="7"/>
  <c r="AK727" i="7"/>
  <c r="AP313" i="7"/>
  <c r="AP324" i="7" s="1"/>
  <c r="AP363" i="7"/>
  <c r="AP375" i="7" s="1"/>
  <c r="AP365" i="7"/>
  <c r="AP369" i="7"/>
  <c r="AP318" i="7"/>
  <c r="AP329" i="7" s="1"/>
  <c r="AP367" i="7"/>
  <c r="AP336" i="7"/>
  <c r="AP348" i="7" s="1"/>
  <c r="AP338" i="7"/>
  <c r="AP340" i="7"/>
  <c r="AP352" i="7" s="1"/>
  <c r="AP316" i="7"/>
  <c r="AP314" i="7"/>
  <c r="AP342" i="7"/>
  <c r="AP354" i="7" s="1"/>
  <c r="AP312" i="7"/>
  <c r="AP341" i="7"/>
  <c r="AP319" i="7"/>
  <c r="AP366" i="7"/>
  <c r="AP311" i="7"/>
  <c r="AP322" i="7" s="1"/>
  <c r="AP337" i="7"/>
  <c r="AP362" i="7"/>
  <c r="AP370" i="7"/>
  <c r="AP317" i="7"/>
  <c r="AP315" i="7"/>
  <c r="AP339" i="7"/>
  <c r="AP351" i="7" s="1"/>
  <c r="AP343" i="7"/>
  <c r="AP364" i="7"/>
  <c r="AP368" i="7"/>
  <c r="AP380" i="7" s="1"/>
  <c r="AP205" i="7"/>
  <c r="AP168" i="7"/>
  <c r="AP78" i="7"/>
  <c r="AP722" i="7"/>
  <c r="F722" i="7"/>
  <c r="G722" i="7"/>
  <c r="H722" i="7"/>
  <c r="L724" i="7"/>
  <c r="M724" i="7"/>
  <c r="N724" i="7"/>
  <c r="R726" i="7"/>
  <c r="S726" i="7"/>
  <c r="T726" i="7"/>
  <c r="X728" i="7"/>
  <c r="Y728" i="7"/>
  <c r="Z728" i="7"/>
  <c r="AD730" i="7"/>
  <c r="AE730" i="7"/>
  <c r="AF730" i="7"/>
  <c r="I723" i="7"/>
  <c r="J723" i="7"/>
  <c r="K723" i="7"/>
  <c r="O725" i="7"/>
  <c r="P725" i="7"/>
  <c r="Q725" i="7"/>
  <c r="U727" i="7"/>
  <c r="V727" i="7"/>
  <c r="W727" i="7"/>
  <c r="AA729" i="7"/>
  <c r="AB729" i="7"/>
  <c r="AC729" i="7"/>
  <c r="AP40" i="7"/>
  <c r="AO103" i="7"/>
  <c r="AP92" i="7"/>
  <c r="AP472" i="7"/>
  <c r="AP442" i="7"/>
  <c r="AP481" i="7"/>
  <c r="AP493" i="7" s="1"/>
  <c r="O658" i="7"/>
  <c r="O667" i="7" s="1"/>
  <c r="O639" i="7" s="1"/>
  <c r="P658" i="7"/>
  <c r="P667" i="7" s="1"/>
  <c r="P639" i="7" s="1"/>
  <c r="Q658" i="7"/>
  <c r="Q667" i="7" s="1"/>
  <c r="Q639" i="7" s="1"/>
  <c r="R658" i="7"/>
  <c r="R667" i="7" s="1"/>
  <c r="R639" i="7" s="1"/>
  <c r="S658" i="7"/>
  <c r="S667" i="7" s="1"/>
  <c r="S639" i="7" s="1"/>
  <c r="T658" i="7"/>
  <c r="T667" i="7" s="1"/>
  <c r="T639" i="7" s="1"/>
  <c r="U658" i="7"/>
  <c r="U667" i="7" s="1"/>
  <c r="U639" i="7" s="1"/>
  <c r="V658" i="7"/>
  <c r="V667" i="7" s="1"/>
  <c r="V639" i="7" s="1"/>
  <c r="W658" i="7"/>
  <c r="W667" i="7" s="1"/>
  <c r="W639" i="7" s="1"/>
  <c r="W95" i="7" s="1"/>
  <c r="X658" i="7"/>
  <c r="X667" i="7" s="1"/>
  <c r="X639" i="7" s="1"/>
  <c r="X95" i="7" s="1"/>
  <c r="Y658" i="7"/>
  <c r="Y667" i="7" s="1"/>
  <c r="Y639" i="7" s="1"/>
  <c r="Y95" i="7" s="1"/>
  <c r="Z658" i="7"/>
  <c r="Z667" i="7" s="1"/>
  <c r="Z639" i="7" s="1"/>
  <c r="Z95" i="7" s="1"/>
  <c r="AM660" i="7"/>
  <c r="AM667" i="7" s="1"/>
  <c r="AM639" i="7" s="1"/>
  <c r="AM95" i="7" s="1"/>
  <c r="AN660" i="7"/>
  <c r="AN667" i="7" s="1"/>
  <c r="AN639" i="7" s="1"/>
  <c r="AN95" i="7" s="1"/>
  <c r="AO660" i="7"/>
  <c r="AO667" i="7" s="1"/>
  <c r="AO639" i="7" s="1"/>
  <c r="AO95" i="7" s="1"/>
  <c r="R690" i="7"/>
  <c r="R699" i="7" s="1"/>
  <c r="R671" i="7" s="1"/>
  <c r="R96" i="7" s="1"/>
  <c r="S690" i="7"/>
  <c r="S699" i="7" s="1"/>
  <c r="S671" i="7" s="1"/>
  <c r="S96" i="7" s="1"/>
  <c r="T690" i="7"/>
  <c r="T699" i="7" s="1"/>
  <c r="T671" i="7" s="1"/>
  <c r="T96" i="7" s="1"/>
  <c r="U690" i="7"/>
  <c r="U699" i="7" s="1"/>
  <c r="U671" i="7" s="1"/>
  <c r="U96" i="7" s="1"/>
  <c r="V690" i="7"/>
  <c r="V699" i="7" s="1"/>
  <c r="V671" i="7" s="1"/>
  <c r="V96" i="7" s="1"/>
  <c r="W690" i="7"/>
  <c r="W699" i="7" s="1"/>
  <c r="W671" i="7" s="1"/>
  <c r="W96" i="7" s="1"/>
  <c r="X690" i="7"/>
  <c r="X699" i="7" s="1"/>
  <c r="X671" i="7" s="1"/>
  <c r="X96" i="7" s="1"/>
  <c r="Y690" i="7"/>
  <c r="Y699" i="7" s="1"/>
  <c r="Y671" i="7" s="1"/>
  <c r="Y96" i="7" s="1"/>
  <c r="Z690" i="7"/>
  <c r="Z699" i="7" s="1"/>
  <c r="Z671" i="7" s="1"/>
  <c r="Z96" i="7" s="1"/>
  <c r="AA690" i="7"/>
  <c r="AA699" i="7" s="1"/>
  <c r="AA671" i="7" s="1"/>
  <c r="AA96" i="7" s="1"/>
  <c r="AB690" i="7"/>
  <c r="AB699" i="7" s="1"/>
  <c r="AB671" i="7" s="1"/>
  <c r="AB96" i="7" s="1"/>
  <c r="AC690" i="7"/>
  <c r="AC699" i="7" s="1"/>
  <c r="AC671" i="7" s="1"/>
  <c r="AC96" i="7" s="1"/>
  <c r="AD690" i="7"/>
  <c r="AD699" i="7" s="1"/>
  <c r="AD671" i="7" s="1"/>
  <c r="AD96" i="7" s="1"/>
  <c r="AE690" i="7"/>
  <c r="AE699" i="7" s="1"/>
  <c r="AE671" i="7" s="1"/>
  <c r="AE96" i="7" s="1"/>
  <c r="AF690" i="7"/>
  <c r="AF699" i="7" s="1"/>
  <c r="AF671" i="7" s="1"/>
  <c r="AF96" i="7" s="1"/>
  <c r="W722" i="7"/>
  <c r="X722" i="7"/>
  <c r="Y722" i="7"/>
  <c r="Z722" i="7"/>
  <c r="AA722" i="7"/>
  <c r="AB722" i="7"/>
  <c r="AC722" i="7"/>
  <c r="AD722" i="7"/>
  <c r="AE722" i="7"/>
  <c r="AF722" i="7"/>
  <c r="AG722" i="7"/>
  <c r="AH722" i="7"/>
  <c r="AI722" i="7"/>
  <c r="AJ722" i="7"/>
  <c r="AK722" i="7"/>
  <c r="AL722" i="7"/>
  <c r="AM722" i="7"/>
  <c r="AN722" i="7"/>
  <c r="AO722" i="7"/>
  <c r="AP660" i="7"/>
  <c r="AP667" i="7" s="1"/>
  <c r="AP639" i="7" s="1"/>
  <c r="AP306" i="7"/>
  <c r="AP446" i="7"/>
  <c r="AP498" i="7"/>
  <c r="AP655" i="7"/>
  <c r="AP640" i="7" s="1"/>
  <c r="AP100" i="7" s="1"/>
  <c r="B645" i="7"/>
  <c r="C321" i="7" s="1"/>
  <c r="AA659" i="7"/>
  <c r="AA667" i="7" s="1"/>
  <c r="AA639" i="7" s="1"/>
  <c r="AA95" i="7" s="1"/>
  <c r="AB659" i="7"/>
  <c r="AB667" i="7" s="1"/>
  <c r="AB639" i="7" s="1"/>
  <c r="AB95" i="7" s="1"/>
  <c r="AC659" i="7"/>
  <c r="AC667" i="7" s="1"/>
  <c r="AC639" i="7" s="1"/>
  <c r="AC95" i="7" s="1"/>
  <c r="AD659" i="7"/>
  <c r="AD667" i="7" s="1"/>
  <c r="AD639" i="7" s="1"/>
  <c r="AD95" i="7" s="1"/>
  <c r="AE659" i="7"/>
  <c r="AE667" i="7" s="1"/>
  <c r="AE639" i="7" s="1"/>
  <c r="AE95" i="7" s="1"/>
  <c r="AF659" i="7"/>
  <c r="AF667" i="7" s="1"/>
  <c r="AF639" i="7" s="1"/>
  <c r="AF95" i="7" s="1"/>
  <c r="AG659" i="7"/>
  <c r="AG667" i="7" s="1"/>
  <c r="AG639" i="7" s="1"/>
  <c r="AG95" i="7" s="1"/>
  <c r="AH659" i="7"/>
  <c r="AH667" i="7" s="1"/>
  <c r="AH639" i="7" s="1"/>
  <c r="AH95" i="7" s="1"/>
  <c r="AI659" i="7"/>
  <c r="AI667" i="7" s="1"/>
  <c r="AI639" i="7" s="1"/>
  <c r="AI95" i="7" s="1"/>
  <c r="AJ659" i="7"/>
  <c r="AJ667" i="7" s="1"/>
  <c r="AJ639" i="7" s="1"/>
  <c r="AJ95" i="7" s="1"/>
  <c r="AK659" i="7"/>
  <c r="AK667" i="7" s="1"/>
  <c r="AK639" i="7" s="1"/>
  <c r="AK95" i="7" s="1"/>
  <c r="AL659" i="7"/>
  <c r="AL667" i="7" s="1"/>
  <c r="AL639" i="7" s="1"/>
  <c r="AL95" i="7" s="1"/>
  <c r="AP687" i="7"/>
  <c r="AP672" i="7" s="1"/>
  <c r="AP101" i="7" s="1"/>
  <c r="B677" i="7"/>
  <c r="AP347" i="7" s="1"/>
  <c r="AG691" i="7"/>
  <c r="AG699" i="7" s="1"/>
  <c r="AG671" i="7" s="1"/>
  <c r="AG96" i="7" s="1"/>
  <c r="AH691" i="7"/>
  <c r="AH699" i="7" s="1"/>
  <c r="AH671" i="7" s="1"/>
  <c r="AH96" i="7" s="1"/>
  <c r="AI691" i="7"/>
  <c r="AI699" i="7" s="1"/>
  <c r="AI671" i="7" s="1"/>
  <c r="AI96" i="7" s="1"/>
  <c r="AJ691" i="7"/>
  <c r="AJ699" i="7" s="1"/>
  <c r="AJ671" i="7" s="1"/>
  <c r="AJ96" i="7" s="1"/>
  <c r="AK691" i="7"/>
  <c r="AK699" i="7" s="1"/>
  <c r="AK671" i="7" s="1"/>
  <c r="AK96" i="7" s="1"/>
  <c r="AL691" i="7"/>
  <c r="AL699" i="7" s="1"/>
  <c r="AL671" i="7" s="1"/>
  <c r="AL96" i="7" s="1"/>
  <c r="AM691" i="7"/>
  <c r="AM699" i="7" s="1"/>
  <c r="AM671" i="7" s="1"/>
  <c r="AM96" i="7" s="1"/>
  <c r="AN691" i="7"/>
  <c r="AN699" i="7" s="1"/>
  <c r="AN671" i="7" s="1"/>
  <c r="AN96" i="7" s="1"/>
  <c r="AO691" i="7"/>
  <c r="AO699" i="7" s="1"/>
  <c r="AO671" i="7" s="1"/>
  <c r="AO96" i="7" s="1"/>
  <c r="AP719" i="7"/>
  <c r="AP704" i="7" s="1"/>
  <c r="AP102" i="7" s="1"/>
  <c r="B709" i="7"/>
  <c r="AP691" i="7"/>
  <c r="U95" i="7" l="1"/>
  <c r="V95" i="7"/>
  <c r="AP484" i="7"/>
  <c r="AP458" i="7"/>
  <c r="AP501" i="7"/>
  <c r="AP513" i="7" s="1"/>
  <c r="B513" i="7" s="1"/>
  <c r="AP376" i="7"/>
  <c r="AP480" i="7"/>
  <c r="AP492" i="7" s="1"/>
  <c r="B492" i="7" s="1"/>
  <c r="AP355" i="7"/>
  <c r="B355" i="7" s="1"/>
  <c r="AP503" i="7"/>
  <c r="AP515" i="7" s="1"/>
  <c r="B515" i="7" s="1"/>
  <c r="AP378" i="7"/>
  <c r="B378" i="7" s="1"/>
  <c r="AP475" i="7"/>
  <c r="AP487" i="7" s="1"/>
  <c r="B487" i="7" s="1"/>
  <c r="AP350" i="7"/>
  <c r="B350" i="7" s="1"/>
  <c r="C373" i="7"/>
  <c r="D373" i="7"/>
  <c r="D383" i="7" s="1"/>
  <c r="C510" i="7"/>
  <c r="F373" i="7"/>
  <c r="F383" i="7" s="1"/>
  <c r="D510" i="7"/>
  <c r="D520" i="7" s="1"/>
  <c r="E373" i="7"/>
  <c r="E383" i="7" s="1"/>
  <c r="G373" i="7"/>
  <c r="G383" i="7" s="1"/>
  <c r="E510" i="7"/>
  <c r="E520" i="7" s="1"/>
  <c r="F510" i="7"/>
  <c r="F520" i="7" s="1"/>
  <c r="H373" i="7"/>
  <c r="H383" i="7" s="1"/>
  <c r="G510" i="7"/>
  <c r="G520" i="7" s="1"/>
  <c r="H510" i="7"/>
  <c r="H520" i="7" s="1"/>
  <c r="I373" i="7"/>
  <c r="I383" i="7" s="1"/>
  <c r="I510" i="7"/>
  <c r="J373" i="7"/>
  <c r="J383" i="7" s="1"/>
  <c r="J510" i="7"/>
  <c r="J520" i="7" s="1"/>
  <c r="K373" i="7"/>
  <c r="K383" i="7" s="1"/>
  <c r="K510" i="7"/>
  <c r="K520" i="7" s="1"/>
  <c r="L373" i="7"/>
  <c r="L383" i="7" s="1"/>
  <c r="M373" i="7"/>
  <c r="M383" i="7" s="1"/>
  <c r="N373" i="7"/>
  <c r="N383" i="7" s="1"/>
  <c r="L510" i="7"/>
  <c r="L520" i="7" s="1"/>
  <c r="N510" i="7"/>
  <c r="N520" i="7" s="1"/>
  <c r="M510" i="7"/>
  <c r="M520" i="7" s="1"/>
  <c r="O373" i="7"/>
  <c r="O383" i="7" s="1"/>
  <c r="O510" i="7"/>
  <c r="O520" i="7" s="1"/>
  <c r="P373" i="7"/>
  <c r="P383" i="7" s="1"/>
  <c r="Q373" i="7"/>
  <c r="Q383" i="7" s="1"/>
  <c r="P510" i="7"/>
  <c r="P520" i="7" s="1"/>
  <c r="R373" i="7"/>
  <c r="R383" i="7" s="1"/>
  <c r="Q510" i="7"/>
  <c r="Q520" i="7" s="1"/>
  <c r="S373" i="7"/>
  <c r="S383" i="7" s="1"/>
  <c r="R510" i="7"/>
  <c r="R520" i="7" s="1"/>
  <c r="S510" i="7"/>
  <c r="S520" i="7" s="1"/>
  <c r="T373" i="7"/>
  <c r="T383" i="7" s="1"/>
  <c r="T510" i="7"/>
  <c r="T520" i="7" s="1"/>
  <c r="U373" i="7"/>
  <c r="U383" i="7" s="1"/>
  <c r="V373" i="7"/>
  <c r="V383" i="7" s="1"/>
  <c r="U510" i="7"/>
  <c r="U520" i="7" s="1"/>
  <c r="V510" i="7"/>
  <c r="V520" i="7" s="1"/>
  <c r="W373" i="7"/>
  <c r="W383" i="7" s="1"/>
  <c r="X373" i="7"/>
  <c r="X383" i="7" s="1"/>
  <c r="W510" i="7"/>
  <c r="W520" i="7" s="1"/>
  <c r="Y373" i="7"/>
  <c r="Y383" i="7" s="1"/>
  <c r="X510" i="7"/>
  <c r="X520" i="7" s="1"/>
  <c r="Y510" i="7"/>
  <c r="Y520" i="7" s="1"/>
  <c r="Z373" i="7"/>
  <c r="Z383" i="7" s="1"/>
  <c r="AA373" i="7"/>
  <c r="AA383" i="7" s="1"/>
  <c r="Z510" i="7"/>
  <c r="Z520" i="7" s="1"/>
  <c r="AA510" i="7"/>
  <c r="AA520" i="7" s="1"/>
  <c r="AB373" i="7"/>
  <c r="AB383" i="7" s="1"/>
  <c r="AC373" i="7"/>
  <c r="AC383" i="7" s="1"/>
  <c r="AB510" i="7"/>
  <c r="AB520" i="7" s="1"/>
  <c r="AD373" i="7"/>
  <c r="AD383" i="7" s="1"/>
  <c r="AC510" i="7"/>
  <c r="AC520" i="7" s="1"/>
  <c r="AD510" i="7"/>
  <c r="AD520" i="7" s="1"/>
  <c r="AE373" i="7"/>
  <c r="AE383" i="7" s="1"/>
  <c r="AF373" i="7"/>
  <c r="AF383" i="7" s="1"/>
  <c r="AE510" i="7"/>
  <c r="AE520" i="7" s="1"/>
  <c r="AG373" i="7"/>
  <c r="AG383" i="7" s="1"/>
  <c r="AF510" i="7"/>
  <c r="AF520" i="7" s="1"/>
  <c r="AH373" i="7"/>
  <c r="AH383" i="7" s="1"/>
  <c r="AG510" i="7"/>
  <c r="AG520" i="7" s="1"/>
  <c r="AH510" i="7"/>
  <c r="AH520" i="7" s="1"/>
  <c r="AI373" i="7"/>
  <c r="AI510" i="7"/>
  <c r="AI520" i="7" s="1"/>
  <c r="AJ373" i="7"/>
  <c r="AJ383" i="7" s="1"/>
  <c r="AJ510" i="7"/>
  <c r="AJ520" i="7" s="1"/>
  <c r="AK373" i="7"/>
  <c r="AK383" i="7" s="1"/>
  <c r="AL373" i="7"/>
  <c r="AL383" i="7" s="1"/>
  <c r="AK510" i="7"/>
  <c r="AK520" i="7" s="1"/>
  <c r="AL510" i="7"/>
  <c r="AL520" i="7" s="1"/>
  <c r="AM373" i="7"/>
  <c r="AM383" i="7" s="1"/>
  <c r="AM510" i="7"/>
  <c r="AM520" i="7" s="1"/>
  <c r="AN373" i="7"/>
  <c r="AN383" i="7" s="1"/>
  <c r="AN510" i="7"/>
  <c r="AN520" i="7" s="1"/>
  <c r="AO373" i="7"/>
  <c r="AO383" i="7" s="1"/>
  <c r="AP455" i="7"/>
  <c r="AP467" i="7" s="1"/>
  <c r="B467" i="7" s="1"/>
  <c r="AP330" i="7"/>
  <c r="B330" i="7" s="1"/>
  <c r="D321" i="7"/>
  <c r="C458" i="7"/>
  <c r="F321" i="7"/>
  <c r="F331" i="7" s="1"/>
  <c r="D458" i="7"/>
  <c r="D468" i="7" s="1"/>
  <c r="E321" i="7"/>
  <c r="E331" i="7" s="1"/>
  <c r="F458" i="7"/>
  <c r="F468" i="7" s="1"/>
  <c r="E458" i="7"/>
  <c r="E468" i="7" s="1"/>
  <c r="G321" i="7"/>
  <c r="G331" i="7" s="1"/>
  <c r="G458" i="7"/>
  <c r="G468" i="7" s="1"/>
  <c r="H321" i="7"/>
  <c r="H331" i="7" s="1"/>
  <c r="I321" i="7"/>
  <c r="I331" i="7" s="1"/>
  <c r="H458" i="7"/>
  <c r="H468" i="7" s="1"/>
  <c r="I458" i="7"/>
  <c r="I468" i="7" s="1"/>
  <c r="J321" i="7"/>
  <c r="J331" i="7" s="1"/>
  <c r="J458" i="7"/>
  <c r="J468" i="7" s="1"/>
  <c r="K321" i="7"/>
  <c r="K331" i="7" s="1"/>
  <c r="M321" i="7"/>
  <c r="M331" i="7" s="1"/>
  <c r="L321" i="7"/>
  <c r="L331" i="7" s="1"/>
  <c r="K458" i="7"/>
  <c r="K468" i="7" s="1"/>
  <c r="N321" i="7"/>
  <c r="N331" i="7" s="1"/>
  <c r="L458" i="7"/>
  <c r="L468" i="7" s="1"/>
  <c r="M458" i="7"/>
  <c r="M468" i="7" s="1"/>
  <c r="N458" i="7"/>
  <c r="N468" i="7" s="1"/>
  <c r="O321" i="7"/>
  <c r="O331" i="7" s="1"/>
  <c r="O458" i="7"/>
  <c r="O468" i="7" s="1"/>
  <c r="P321" i="7"/>
  <c r="P331" i="7" s="1"/>
  <c r="Q321" i="7"/>
  <c r="Q331" i="7" s="1"/>
  <c r="P458" i="7"/>
  <c r="P468" i="7" s="1"/>
  <c r="R321" i="7"/>
  <c r="R331" i="7" s="1"/>
  <c r="Q458" i="7"/>
  <c r="Q468" i="7" s="1"/>
  <c r="S321" i="7"/>
  <c r="S331" i="7" s="1"/>
  <c r="R458" i="7"/>
  <c r="R468" i="7" s="1"/>
  <c r="S458" i="7"/>
  <c r="S468" i="7" s="1"/>
  <c r="T321" i="7"/>
  <c r="T331" i="7" s="1"/>
  <c r="U321" i="7"/>
  <c r="U331" i="7" s="1"/>
  <c r="T458" i="7"/>
  <c r="T468" i="7" s="1"/>
  <c r="V321" i="7"/>
  <c r="V331" i="7" s="1"/>
  <c r="U458" i="7"/>
  <c r="U468" i="7" s="1"/>
  <c r="W321" i="7"/>
  <c r="W331" i="7" s="1"/>
  <c r="V458" i="7"/>
  <c r="V468" i="7" s="1"/>
  <c r="X321" i="7"/>
  <c r="X331" i="7" s="1"/>
  <c r="W458" i="7"/>
  <c r="W468" i="7" s="1"/>
  <c r="X458" i="7"/>
  <c r="X468" i="7" s="1"/>
  <c r="Y321" i="7"/>
  <c r="Y331" i="7" s="1"/>
  <c r="Z321" i="7"/>
  <c r="Z331" i="7" s="1"/>
  <c r="Y458" i="7"/>
  <c r="Y468" i="7" s="1"/>
  <c r="AA321" i="7"/>
  <c r="AA331" i="7" s="1"/>
  <c r="AB321" i="7"/>
  <c r="AB331" i="7" s="1"/>
  <c r="Z458" i="7"/>
  <c r="Z468" i="7" s="1"/>
  <c r="AC321" i="7"/>
  <c r="AC331" i="7" s="1"/>
  <c r="AA458" i="7"/>
  <c r="AA468" i="7" s="1"/>
  <c r="AB458" i="7"/>
  <c r="AB468" i="7" s="1"/>
  <c r="AC458" i="7"/>
  <c r="AC468" i="7" s="1"/>
  <c r="AD321" i="7"/>
  <c r="AD331" i="7" s="1"/>
  <c r="AE321" i="7"/>
  <c r="AE331" i="7" s="1"/>
  <c r="AD458" i="7"/>
  <c r="AD468" i="7" s="1"/>
  <c r="AF321" i="7"/>
  <c r="AF331" i="7" s="1"/>
  <c r="AE458" i="7"/>
  <c r="AE468" i="7" s="1"/>
  <c r="AG321" i="7"/>
  <c r="AG331" i="7" s="1"/>
  <c r="AF458" i="7"/>
  <c r="AF468" i="7" s="1"/>
  <c r="AG458" i="7"/>
  <c r="AG468" i="7" s="1"/>
  <c r="AH321" i="7"/>
  <c r="AH331" i="7" s="1"/>
  <c r="AI321" i="7"/>
  <c r="AI331" i="7" s="1"/>
  <c r="AH458" i="7"/>
  <c r="AH468" i="7" s="1"/>
  <c r="AJ321" i="7"/>
  <c r="AJ331" i="7" s="1"/>
  <c r="AI458" i="7"/>
  <c r="AI468" i="7" s="1"/>
  <c r="AJ458" i="7"/>
  <c r="AJ468" i="7" s="1"/>
  <c r="AK321" i="7"/>
  <c r="AK331" i="7" s="1"/>
  <c r="AK458" i="7"/>
  <c r="AK468" i="7" s="1"/>
  <c r="AL321" i="7"/>
  <c r="AL331" i="7" s="1"/>
  <c r="AL458" i="7"/>
  <c r="AL468" i="7" s="1"/>
  <c r="AM321" i="7"/>
  <c r="AM331" i="7" s="1"/>
  <c r="AM458" i="7"/>
  <c r="AM468" i="7" s="1"/>
  <c r="AN321" i="7"/>
  <c r="AN331" i="7" s="1"/>
  <c r="AO321" i="7"/>
  <c r="AO331" i="7" s="1"/>
  <c r="AN458" i="7"/>
  <c r="AN468" i="7" s="1"/>
  <c r="AM731" i="7"/>
  <c r="AM703" i="7" s="1"/>
  <c r="AM97" i="7" s="1"/>
  <c r="AP451" i="7"/>
  <c r="AP463" i="7" s="1"/>
  <c r="B463" i="7" s="1"/>
  <c r="AP326" i="7"/>
  <c r="B326" i="7" s="1"/>
  <c r="AP478" i="7"/>
  <c r="AP490" i="7" s="1"/>
  <c r="B490" i="7" s="1"/>
  <c r="AP353" i="7"/>
  <c r="AP504" i="7"/>
  <c r="AP516" i="7" s="1"/>
  <c r="B516" i="7" s="1"/>
  <c r="AP379" i="7"/>
  <c r="B379" i="7" s="1"/>
  <c r="AO510" i="7"/>
  <c r="AO520" i="7" s="1"/>
  <c r="AP373" i="7"/>
  <c r="AP448" i="7"/>
  <c r="AP460" i="7" s="1"/>
  <c r="B460" i="7" s="1"/>
  <c r="AP323" i="7"/>
  <c r="B323" i="7" s="1"/>
  <c r="C347" i="7"/>
  <c r="D347" i="7"/>
  <c r="D357" i="7" s="1"/>
  <c r="F347" i="7"/>
  <c r="F357" i="7" s="1"/>
  <c r="C484" i="7"/>
  <c r="D484" i="7"/>
  <c r="D494" i="7" s="1"/>
  <c r="E347" i="7"/>
  <c r="E357" i="7" s="1"/>
  <c r="F484" i="7"/>
  <c r="F494" i="7" s="1"/>
  <c r="G347" i="7"/>
  <c r="G357" i="7" s="1"/>
  <c r="H347" i="7"/>
  <c r="H357" i="7" s="1"/>
  <c r="G484" i="7"/>
  <c r="G494" i="7" s="1"/>
  <c r="E484" i="7"/>
  <c r="E494" i="7" s="1"/>
  <c r="I347" i="7"/>
  <c r="I357" i="7" s="1"/>
  <c r="H484" i="7"/>
  <c r="H494" i="7" s="1"/>
  <c r="I484" i="7"/>
  <c r="I494" i="7" s="1"/>
  <c r="J347" i="7"/>
  <c r="K347" i="7"/>
  <c r="K357" i="7" s="1"/>
  <c r="J484" i="7"/>
  <c r="J494" i="7" s="1"/>
  <c r="K484" i="7"/>
  <c r="K494" i="7" s="1"/>
  <c r="L347" i="7"/>
  <c r="L357" i="7" s="1"/>
  <c r="L484" i="7"/>
  <c r="L494" i="7" s="1"/>
  <c r="M347" i="7"/>
  <c r="M357" i="7" s="1"/>
  <c r="M484" i="7"/>
  <c r="M494" i="7" s="1"/>
  <c r="N347" i="7"/>
  <c r="N357" i="7" s="1"/>
  <c r="N484" i="7"/>
  <c r="N494" i="7" s="1"/>
  <c r="O347" i="7"/>
  <c r="O357" i="7" s="1"/>
  <c r="P347" i="7"/>
  <c r="P357" i="7" s="1"/>
  <c r="O484" i="7"/>
  <c r="O494" i="7" s="1"/>
  <c r="P484" i="7"/>
  <c r="P494" i="7" s="1"/>
  <c r="Q347" i="7"/>
  <c r="Q357" i="7" s="1"/>
  <c r="R347" i="7"/>
  <c r="R357" i="7" s="1"/>
  <c r="Q484" i="7"/>
  <c r="Q494" i="7" s="1"/>
  <c r="S347" i="7"/>
  <c r="S357" i="7" s="1"/>
  <c r="R484" i="7"/>
  <c r="R494" i="7" s="1"/>
  <c r="S484" i="7"/>
  <c r="S494" i="7" s="1"/>
  <c r="T347" i="7"/>
  <c r="T357" i="7" s="1"/>
  <c r="T484" i="7"/>
  <c r="T494" i="7" s="1"/>
  <c r="U347" i="7"/>
  <c r="U357" i="7" s="1"/>
  <c r="U484" i="7"/>
  <c r="U494" i="7" s="1"/>
  <c r="V347" i="7"/>
  <c r="V357" i="7" s="1"/>
  <c r="V484" i="7"/>
  <c r="V494" i="7" s="1"/>
  <c r="W347" i="7"/>
  <c r="W357" i="7" s="1"/>
  <c r="W484" i="7"/>
  <c r="W494" i="7" s="1"/>
  <c r="X347" i="7"/>
  <c r="X357" i="7" s="1"/>
  <c r="X484" i="7"/>
  <c r="X494" i="7" s="1"/>
  <c r="Y347" i="7"/>
  <c r="Y357" i="7" s="1"/>
  <c r="Y484" i="7"/>
  <c r="Y494" i="7" s="1"/>
  <c r="Z347" i="7"/>
  <c r="Z357" i="7" s="1"/>
  <c r="Z484" i="7"/>
  <c r="Z494" i="7" s="1"/>
  <c r="AA347" i="7"/>
  <c r="AA357" i="7" s="1"/>
  <c r="AB347" i="7"/>
  <c r="AB357" i="7" s="1"/>
  <c r="AA484" i="7"/>
  <c r="AA494" i="7" s="1"/>
  <c r="AC347" i="7"/>
  <c r="AC357" i="7" s="1"/>
  <c r="AB484" i="7"/>
  <c r="AB494" i="7" s="1"/>
  <c r="AC484" i="7"/>
  <c r="AC494" i="7" s="1"/>
  <c r="AD347" i="7"/>
  <c r="AD357" i="7" s="1"/>
  <c r="AE347" i="7"/>
  <c r="AE357" i="7" s="1"/>
  <c r="AD484" i="7"/>
  <c r="AD494" i="7" s="1"/>
  <c r="AF347" i="7"/>
  <c r="AF357" i="7" s="1"/>
  <c r="AE484" i="7"/>
  <c r="AE494" i="7" s="1"/>
  <c r="AG347" i="7"/>
  <c r="AG357" i="7" s="1"/>
  <c r="AF484" i="7"/>
  <c r="AF494" i="7" s="1"/>
  <c r="AG484" i="7"/>
  <c r="AG494" i="7" s="1"/>
  <c r="AH347" i="7"/>
  <c r="AH357" i="7" s="1"/>
  <c r="AH484" i="7"/>
  <c r="AH494" i="7" s="1"/>
  <c r="AI347" i="7"/>
  <c r="AI357" i="7" s="1"/>
  <c r="AJ347" i="7"/>
  <c r="AJ357" i="7" s="1"/>
  <c r="AI484" i="7"/>
  <c r="AI494" i="7" s="1"/>
  <c r="AK347" i="7"/>
  <c r="AK357" i="7" s="1"/>
  <c r="AJ484" i="7"/>
  <c r="AJ494" i="7" s="1"/>
  <c r="AK484" i="7"/>
  <c r="AK494" i="7" s="1"/>
  <c r="AL347" i="7"/>
  <c r="AL357" i="7" s="1"/>
  <c r="AM347" i="7"/>
  <c r="AM357" i="7" s="1"/>
  <c r="AL484" i="7"/>
  <c r="AL494" i="7" s="1"/>
  <c r="AM484" i="7"/>
  <c r="AM494" i="7" s="1"/>
  <c r="AN347" i="7"/>
  <c r="AN357" i="7" s="1"/>
  <c r="AO347" i="7"/>
  <c r="AO357" i="7" s="1"/>
  <c r="AN484" i="7"/>
  <c r="AN494" i="7" s="1"/>
  <c r="AP510" i="7"/>
  <c r="AP507" i="7"/>
  <c r="AP519" i="7" s="1"/>
  <c r="B519" i="7" s="1"/>
  <c r="AP382" i="7"/>
  <c r="B382" i="7" s="1"/>
  <c r="AP506" i="7"/>
  <c r="AP518" i="7" s="1"/>
  <c r="B518" i="7" s="1"/>
  <c r="AP381" i="7"/>
  <c r="B381" i="7" s="1"/>
  <c r="AP321" i="7"/>
  <c r="AP499" i="7"/>
  <c r="AP511" i="7" s="1"/>
  <c r="B511" i="7" s="1"/>
  <c r="AP374" i="7"/>
  <c r="B374" i="7" s="1"/>
  <c r="AP450" i="7"/>
  <c r="AP462" i="7" s="1"/>
  <c r="B462" i="7" s="1"/>
  <c r="AP325" i="7"/>
  <c r="B325" i="7" s="1"/>
  <c r="AP502" i="7"/>
  <c r="AP514" i="7" s="1"/>
  <c r="B514" i="7" s="1"/>
  <c r="AP377" i="7"/>
  <c r="B377" i="7" s="1"/>
  <c r="AO484" i="7"/>
  <c r="AO494" i="7" s="1"/>
  <c r="AP453" i="7"/>
  <c r="AP465" i="7" s="1"/>
  <c r="B465" i="7" s="1"/>
  <c r="AP328" i="7"/>
  <c r="B328" i="7" s="1"/>
  <c r="AP474" i="7"/>
  <c r="AP486" i="7" s="1"/>
  <c r="B486" i="7" s="1"/>
  <c r="AP349" i="7"/>
  <c r="B349" i="7" s="1"/>
  <c r="AP452" i="7"/>
  <c r="AP464" i="7" s="1"/>
  <c r="B464" i="7" s="1"/>
  <c r="AP327" i="7"/>
  <c r="AO458" i="7"/>
  <c r="AO468" i="7" s="1"/>
  <c r="AO731" i="7"/>
  <c r="AO703" i="7" s="1"/>
  <c r="AO97" i="7" s="1"/>
  <c r="AO111" i="7"/>
  <c r="AO112" i="7" s="1"/>
  <c r="Q95" i="7"/>
  <c r="T95" i="7"/>
  <c r="P95" i="7"/>
  <c r="S95" i="7"/>
  <c r="R95" i="7"/>
  <c r="AP479" i="7"/>
  <c r="AP491" i="7" s="1"/>
  <c r="B491" i="7" s="1"/>
  <c r="AP454" i="7"/>
  <c r="AP466" i="7" s="1"/>
  <c r="B466" i="7" s="1"/>
  <c r="AP449" i="7"/>
  <c r="AP731" i="7"/>
  <c r="AP703" i="7" s="1"/>
  <c r="AP97" i="7" s="1"/>
  <c r="AJ731" i="7"/>
  <c r="AJ703" i="7" s="1"/>
  <c r="AJ97" i="7" s="1"/>
  <c r="AH731" i="7"/>
  <c r="AH703" i="7" s="1"/>
  <c r="AH97" i="7" s="1"/>
  <c r="AK731" i="7"/>
  <c r="AK703" i="7" s="1"/>
  <c r="AK97" i="7" s="1"/>
  <c r="AL731" i="7"/>
  <c r="AL703" i="7" s="1"/>
  <c r="AL97" i="7" s="1"/>
  <c r="AG731" i="7"/>
  <c r="AG703" i="7" s="1"/>
  <c r="AG97" i="7" s="1"/>
  <c r="AA731" i="7"/>
  <c r="AA703" i="7" s="1"/>
  <c r="AA97" i="7" s="1"/>
  <c r="AN731" i="7"/>
  <c r="AN703" i="7" s="1"/>
  <c r="AN97" i="7" s="1"/>
  <c r="AI731" i="7"/>
  <c r="AI703" i="7" s="1"/>
  <c r="AI97" i="7" s="1"/>
  <c r="AP500" i="7"/>
  <c r="AF731" i="7"/>
  <c r="AF703" i="7" s="1"/>
  <c r="AF97" i="7" s="1"/>
  <c r="AC731" i="7"/>
  <c r="AC703" i="7" s="1"/>
  <c r="AC97" i="7" s="1"/>
  <c r="Z731" i="7"/>
  <c r="Z703" i="7" s="1"/>
  <c r="Z97" i="7" s="1"/>
  <c r="W731" i="7"/>
  <c r="W703" i="7" s="1"/>
  <c r="W97" i="7" s="1"/>
  <c r="AP477" i="7"/>
  <c r="AP473" i="7"/>
  <c r="AP505" i="7"/>
  <c r="X731" i="7"/>
  <c r="X703" i="7" s="1"/>
  <c r="X97" i="7" s="1"/>
  <c r="AD731" i="7"/>
  <c r="AD703" i="7" s="1"/>
  <c r="AD97" i="7" s="1"/>
  <c r="AP447" i="7"/>
  <c r="AB731" i="7"/>
  <c r="AB703" i="7" s="1"/>
  <c r="AB97" i="7" s="1"/>
  <c r="B376" i="7"/>
  <c r="AP476" i="7"/>
  <c r="AE731" i="7"/>
  <c r="AE703" i="7" s="1"/>
  <c r="AE97" i="7" s="1"/>
  <c r="Y731" i="7"/>
  <c r="Y703" i="7" s="1"/>
  <c r="Y97" i="7" s="1"/>
  <c r="O95" i="7"/>
  <c r="B726" i="7"/>
  <c r="B658" i="7"/>
  <c r="B725" i="7"/>
  <c r="B730" i="7"/>
  <c r="B729" i="7"/>
  <c r="B723" i="7"/>
  <c r="B728" i="7"/>
  <c r="B724" i="7"/>
  <c r="B727" i="7"/>
  <c r="B722" i="7"/>
  <c r="B659" i="7"/>
  <c r="B690" i="7"/>
  <c r="B691" i="7"/>
  <c r="AP95" i="7"/>
  <c r="B660" i="7"/>
  <c r="D721" i="7"/>
  <c r="D731" i="7" s="1"/>
  <c r="D703" i="7" s="1"/>
  <c r="D97" i="7" s="1"/>
  <c r="C721" i="7"/>
  <c r="E721" i="7"/>
  <c r="E731" i="7" s="1"/>
  <c r="E703" i="7" s="1"/>
  <c r="E97" i="7" s="1"/>
  <c r="F721" i="7"/>
  <c r="F731" i="7" s="1"/>
  <c r="F703" i="7" s="1"/>
  <c r="F97" i="7" s="1"/>
  <c r="G721" i="7"/>
  <c r="G731" i="7" s="1"/>
  <c r="G703" i="7" s="1"/>
  <c r="G97" i="7" s="1"/>
  <c r="H721" i="7"/>
  <c r="H731" i="7" s="1"/>
  <c r="H703" i="7" s="1"/>
  <c r="H97" i="7" s="1"/>
  <c r="I721" i="7"/>
  <c r="I731" i="7" s="1"/>
  <c r="I703" i="7" s="1"/>
  <c r="I97" i="7" s="1"/>
  <c r="J721" i="7"/>
  <c r="J731" i="7" s="1"/>
  <c r="J703" i="7" s="1"/>
  <c r="J97" i="7" s="1"/>
  <c r="K721" i="7"/>
  <c r="K731" i="7" s="1"/>
  <c r="K703" i="7" s="1"/>
  <c r="K97" i="7" s="1"/>
  <c r="L721" i="7"/>
  <c r="L731" i="7" s="1"/>
  <c r="L703" i="7" s="1"/>
  <c r="L97" i="7" s="1"/>
  <c r="M721" i="7"/>
  <c r="M731" i="7" s="1"/>
  <c r="M703" i="7" s="1"/>
  <c r="M97" i="7" s="1"/>
  <c r="N721" i="7"/>
  <c r="N731" i="7" s="1"/>
  <c r="N703" i="7" s="1"/>
  <c r="N97" i="7" s="1"/>
  <c r="O721" i="7"/>
  <c r="O731" i="7" s="1"/>
  <c r="O703" i="7" s="1"/>
  <c r="O97" i="7" s="1"/>
  <c r="P721" i="7"/>
  <c r="P731" i="7" s="1"/>
  <c r="P703" i="7" s="1"/>
  <c r="P97" i="7" s="1"/>
  <c r="Q721" i="7"/>
  <c r="Q731" i="7" s="1"/>
  <c r="Q703" i="7" s="1"/>
  <c r="Q97" i="7" s="1"/>
  <c r="R721" i="7"/>
  <c r="R731" i="7" s="1"/>
  <c r="R703" i="7" s="1"/>
  <c r="R97" i="7" s="1"/>
  <c r="S721" i="7"/>
  <c r="S731" i="7" s="1"/>
  <c r="S703" i="7" s="1"/>
  <c r="S97" i="7" s="1"/>
  <c r="T721" i="7"/>
  <c r="T731" i="7" s="1"/>
  <c r="T703" i="7" s="1"/>
  <c r="T97" i="7" s="1"/>
  <c r="U721" i="7"/>
  <c r="U731" i="7" s="1"/>
  <c r="U703" i="7" s="1"/>
  <c r="U97" i="7" s="1"/>
  <c r="V721" i="7"/>
  <c r="V731" i="7" s="1"/>
  <c r="V703" i="7" s="1"/>
  <c r="V97" i="7" s="1"/>
  <c r="I520" i="7"/>
  <c r="AI383" i="7"/>
  <c r="AP699" i="7"/>
  <c r="AP671" i="7" s="1"/>
  <c r="AP96" i="7" s="1"/>
  <c r="B375" i="7"/>
  <c r="B329" i="7"/>
  <c r="AP103" i="7"/>
  <c r="B356" i="7"/>
  <c r="B493" i="7"/>
  <c r="B354" i="7"/>
  <c r="B348" i="7"/>
  <c r="D689" i="7"/>
  <c r="D699" i="7" s="1"/>
  <c r="D671" i="7" s="1"/>
  <c r="D96" i="7" s="1"/>
  <c r="C689" i="7"/>
  <c r="E689" i="7"/>
  <c r="E699" i="7" s="1"/>
  <c r="E671" i="7" s="1"/>
  <c r="E96" i="7" s="1"/>
  <c r="F689" i="7"/>
  <c r="F699" i="7" s="1"/>
  <c r="F671" i="7" s="1"/>
  <c r="F96" i="7" s="1"/>
  <c r="G689" i="7"/>
  <c r="G699" i="7" s="1"/>
  <c r="G671" i="7" s="1"/>
  <c r="G96" i="7" s="1"/>
  <c r="H689" i="7"/>
  <c r="H699" i="7" s="1"/>
  <c r="H671" i="7" s="1"/>
  <c r="H96" i="7" s="1"/>
  <c r="I689" i="7"/>
  <c r="I699" i="7" s="1"/>
  <c r="I671" i="7" s="1"/>
  <c r="I96" i="7" s="1"/>
  <c r="J689" i="7"/>
  <c r="J699" i="7" s="1"/>
  <c r="J671" i="7" s="1"/>
  <c r="J96" i="7" s="1"/>
  <c r="K689" i="7"/>
  <c r="K699" i="7" s="1"/>
  <c r="K671" i="7" s="1"/>
  <c r="K96" i="7" s="1"/>
  <c r="L689" i="7"/>
  <c r="L699" i="7" s="1"/>
  <c r="L671" i="7" s="1"/>
  <c r="L96" i="7" s="1"/>
  <c r="M689" i="7"/>
  <c r="M699" i="7" s="1"/>
  <c r="M671" i="7" s="1"/>
  <c r="N689" i="7"/>
  <c r="N699" i="7" s="1"/>
  <c r="N671" i="7" s="1"/>
  <c r="O689" i="7"/>
  <c r="O699" i="7" s="1"/>
  <c r="O671" i="7" s="1"/>
  <c r="P689" i="7"/>
  <c r="P699" i="7" s="1"/>
  <c r="P671" i="7" s="1"/>
  <c r="Q689" i="7"/>
  <c r="Q699" i="7" s="1"/>
  <c r="Q671" i="7" s="1"/>
  <c r="J357" i="7"/>
  <c r="D657" i="7"/>
  <c r="D667" i="7" s="1"/>
  <c r="D639" i="7" s="1"/>
  <c r="C657" i="7"/>
  <c r="E657" i="7"/>
  <c r="E667" i="7" s="1"/>
  <c r="E639" i="7" s="1"/>
  <c r="F657" i="7"/>
  <c r="F667" i="7" s="1"/>
  <c r="F639" i="7" s="1"/>
  <c r="G657" i="7"/>
  <c r="G667" i="7" s="1"/>
  <c r="G639" i="7" s="1"/>
  <c r="H657" i="7"/>
  <c r="H667" i="7" s="1"/>
  <c r="H639" i="7" s="1"/>
  <c r="I657" i="7"/>
  <c r="I667" i="7" s="1"/>
  <c r="I639" i="7" s="1"/>
  <c r="J657" i="7"/>
  <c r="J667" i="7" s="1"/>
  <c r="J639" i="7" s="1"/>
  <c r="K657" i="7"/>
  <c r="K667" i="7" s="1"/>
  <c r="K639" i="7" s="1"/>
  <c r="L657" i="7"/>
  <c r="L667" i="7" s="1"/>
  <c r="L639" i="7" s="1"/>
  <c r="M657" i="7"/>
  <c r="M667" i="7" s="1"/>
  <c r="M639" i="7" s="1"/>
  <c r="N657" i="7"/>
  <c r="N667" i="7" s="1"/>
  <c r="N639" i="7" s="1"/>
  <c r="B351" i="7"/>
  <c r="B380" i="7"/>
  <c r="B352" i="7"/>
  <c r="B324" i="7"/>
  <c r="B322" i="7"/>
  <c r="D331" i="7" l="1"/>
  <c r="B321" i="7"/>
  <c r="AP488" i="7"/>
  <c r="B488" i="7" s="1"/>
  <c r="AP489" i="7"/>
  <c r="B489" i="7" s="1"/>
  <c r="AP461" i="7"/>
  <c r="B461" i="7" s="1"/>
  <c r="AP517" i="7"/>
  <c r="B517" i="7" s="1"/>
  <c r="AP512" i="7"/>
  <c r="B512" i="7" s="1"/>
  <c r="AP485" i="7"/>
  <c r="B485" i="7" s="1"/>
  <c r="AP459" i="7"/>
  <c r="B459" i="7" s="1"/>
  <c r="AP111" i="7"/>
  <c r="AP112" i="7" s="1"/>
  <c r="AP357" i="7"/>
  <c r="AP383" i="7"/>
  <c r="B353" i="7"/>
  <c r="AP331" i="7"/>
  <c r="B327" i="7"/>
  <c r="N95" i="7"/>
  <c r="M95" i="7"/>
  <c r="P96" i="7"/>
  <c r="N96" i="7"/>
  <c r="Q96" i="7"/>
  <c r="O96" i="7"/>
  <c r="M96" i="7"/>
  <c r="K95" i="7"/>
  <c r="I95" i="7"/>
  <c r="G95" i="7"/>
  <c r="E95" i="7"/>
  <c r="D95" i="7"/>
  <c r="L95" i="7"/>
  <c r="J95" i="7"/>
  <c r="H95" i="7"/>
  <c r="F95" i="7"/>
  <c r="B657" i="7"/>
  <c r="C667" i="7"/>
  <c r="C639" i="7" s="1"/>
  <c r="B484" i="7"/>
  <c r="C494" i="7"/>
  <c r="B689" i="7"/>
  <c r="C699" i="7"/>
  <c r="C671" i="7" s="1"/>
  <c r="C731" i="7"/>
  <c r="C703" i="7" s="1"/>
  <c r="B721" i="7"/>
  <c r="C331" i="7"/>
  <c r="C468" i="7"/>
  <c r="B458" i="7"/>
  <c r="C357" i="7"/>
  <c r="B347" i="7"/>
  <c r="C383" i="7"/>
  <c r="B373" i="7"/>
  <c r="B510" i="7"/>
  <c r="C520" i="7"/>
  <c r="AP494" i="7" l="1"/>
  <c r="AP468" i="7"/>
  <c r="AP520" i="7"/>
  <c r="C97" i="7"/>
  <c r="C705" i="7"/>
  <c r="D702" i="7" s="1"/>
  <c r="D705" i="7" s="1"/>
  <c r="E702" i="7" s="1"/>
  <c r="E705" i="7" s="1"/>
  <c r="F702" i="7" s="1"/>
  <c r="F705" i="7" s="1"/>
  <c r="G702" i="7" s="1"/>
  <c r="G705" i="7" s="1"/>
  <c r="H702" i="7" s="1"/>
  <c r="H705" i="7" s="1"/>
  <c r="I702" i="7" s="1"/>
  <c r="I705" i="7" s="1"/>
  <c r="J702" i="7" s="1"/>
  <c r="J705" i="7" s="1"/>
  <c r="K702" i="7" s="1"/>
  <c r="K705" i="7" s="1"/>
  <c r="L702" i="7" s="1"/>
  <c r="L705" i="7" s="1"/>
  <c r="M702" i="7" s="1"/>
  <c r="M705" i="7" s="1"/>
  <c r="N702" i="7" s="1"/>
  <c r="N705" i="7" s="1"/>
  <c r="O702" i="7" s="1"/>
  <c r="O705" i="7" s="1"/>
  <c r="P702" i="7" s="1"/>
  <c r="P705" i="7" s="1"/>
  <c r="Q702" i="7" s="1"/>
  <c r="Q705" i="7" s="1"/>
  <c r="R702" i="7" s="1"/>
  <c r="R705" i="7" s="1"/>
  <c r="S702" i="7" s="1"/>
  <c r="S705" i="7" s="1"/>
  <c r="T702" i="7" s="1"/>
  <c r="T705" i="7" s="1"/>
  <c r="U702" i="7" s="1"/>
  <c r="U705" i="7" s="1"/>
  <c r="V702" i="7" s="1"/>
  <c r="V705" i="7" s="1"/>
  <c r="W702" i="7" s="1"/>
  <c r="W705" i="7" s="1"/>
  <c r="X702" i="7" s="1"/>
  <c r="X705" i="7" s="1"/>
  <c r="Y702" i="7" s="1"/>
  <c r="Y705" i="7" s="1"/>
  <c r="Z702" i="7" s="1"/>
  <c r="Z705" i="7" s="1"/>
  <c r="AA702" i="7" s="1"/>
  <c r="AA705" i="7" s="1"/>
  <c r="AB702" i="7" s="1"/>
  <c r="AB705" i="7" s="1"/>
  <c r="AC702" i="7" s="1"/>
  <c r="AC705" i="7" s="1"/>
  <c r="AD702" i="7" s="1"/>
  <c r="AD705" i="7" s="1"/>
  <c r="AE702" i="7" s="1"/>
  <c r="AE705" i="7" s="1"/>
  <c r="AF702" i="7" s="1"/>
  <c r="AF705" i="7" s="1"/>
  <c r="AG702" i="7" s="1"/>
  <c r="AG705" i="7" s="1"/>
  <c r="AH702" i="7" s="1"/>
  <c r="AH705" i="7" s="1"/>
  <c r="AI702" i="7" s="1"/>
  <c r="AI705" i="7" s="1"/>
  <c r="AJ702" i="7" s="1"/>
  <c r="AJ705" i="7" s="1"/>
  <c r="AK702" i="7" s="1"/>
  <c r="AK705" i="7" s="1"/>
  <c r="AL702" i="7" s="1"/>
  <c r="AL705" i="7" s="1"/>
  <c r="AM702" i="7" s="1"/>
  <c r="AM705" i="7" s="1"/>
  <c r="AN702" i="7" s="1"/>
  <c r="AN705" i="7" s="1"/>
  <c r="AO702" i="7" s="1"/>
  <c r="AO705" i="7" s="1"/>
  <c r="AP702" i="7" s="1"/>
  <c r="AP705" i="7" s="1"/>
  <c r="C96" i="7"/>
  <c r="C673" i="7"/>
  <c r="D670" i="7" s="1"/>
  <c r="D673" i="7" s="1"/>
  <c r="E670" i="7" s="1"/>
  <c r="E673" i="7" s="1"/>
  <c r="F670" i="7" s="1"/>
  <c r="F673" i="7" s="1"/>
  <c r="G670" i="7" s="1"/>
  <c r="G673" i="7" s="1"/>
  <c r="H670" i="7" s="1"/>
  <c r="H673" i="7" s="1"/>
  <c r="I670" i="7" s="1"/>
  <c r="I673" i="7" s="1"/>
  <c r="J670" i="7" s="1"/>
  <c r="J673" i="7" s="1"/>
  <c r="K670" i="7" s="1"/>
  <c r="K673" i="7" s="1"/>
  <c r="L670" i="7" s="1"/>
  <c r="L673" i="7" s="1"/>
  <c r="M670" i="7" s="1"/>
  <c r="M673" i="7" s="1"/>
  <c r="N670" i="7" s="1"/>
  <c r="N673" i="7" s="1"/>
  <c r="O670" i="7" s="1"/>
  <c r="O673" i="7" s="1"/>
  <c r="P670" i="7" s="1"/>
  <c r="P673" i="7" s="1"/>
  <c r="Q670" i="7" s="1"/>
  <c r="Q673" i="7" s="1"/>
  <c r="R670" i="7" s="1"/>
  <c r="R673" i="7" s="1"/>
  <c r="S670" i="7" s="1"/>
  <c r="S673" i="7" s="1"/>
  <c r="T670" i="7" s="1"/>
  <c r="T673" i="7" s="1"/>
  <c r="U670" i="7" s="1"/>
  <c r="U673" i="7" s="1"/>
  <c r="V670" i="7" s="1"/>
  <c r="V673" i="7" s="1"/>
  <c r="W670" i="7" s="1"/>
  <c r="W673" i="7" s="1"/>
  <c r="X670" i="7" s="1"/>
  <c r="X673" i="7" s="1"/>
  <c r="Y670" i="7" s="1"/>
  <c r="Y673" i="7" s="1"/>
  <c r="Z670" i="7" s="1"/>
  <c r="Z673" i="7" s="1"/>
  <c r="AA670" i="7" s="1"/>
  <c r="AA673" i="7" s="1"/>
  <c r="AB670" i="7" s="1"/>
  <c r="AB673" i="7" s="1"/>
  <c r="AC670" i="7" s="1"/>
  <c r="AC673" i="7" s="1"/>
  <c r="AD670" i="7" s="1"/>
  <c r="AD673" i="7" s="1"/>
  <c r="AE670" i="7" s="1"/>
  <c r="AE673" i="7" s="1"/>
  <c r="AF670" i="7" s="1"/>
  <c r="AF673" i="7" s="1"/>
  <c r="AG670" i="7" s="1"/>
  <c r="AG673" i="7" s="1"/>
  <c r="AH670" i="7" s="1"/>
  <c r="AH673" i="7" s="1"/>
  <c r="AI670" i="7" s="1"/>
  <c r="AI673" i="7" s="1"/>
  <c r="AJ670" i="7" s="1"/>
  <c r="AJ673" i="7" s="1"/>
  <c r="AK670" i="7" s="1"/>
  <c r="AK673" i="7" s="1"/>
  <c r="AL670" i="7" s="1"/>
  <c r="AL673" i="7" s="1"/>
  <c r="AM670" i="7" s="1"/>
  <c r="AM673" i="7" s="1"/>
  <c r="AN670" i="7" s="1"/>
  <c r="AN673" i="7" s="1"/>
  <c r="AO670" i="7" s="1"/>
  <c r="AO673" i="7" s="1"/>
  <c r="AP670" i="7" s="1"/>
  <c r="AP673" i="7" s="1"/>
  <c r="C95" i="7"/>
  <c r="C641" i="7"/>
  <c r="D638" i="7" s="1"/>
  <c r="D641" i="7" s="1"/>
  <c r="E638" i="7" s="1"/>
  <c r="E641" i="7" s="1"/>
  <c r="F638" i="7" s="1"/>
  <c r="F641" i="7" s="1"/>
  <c r="G638" i="7" s="1"/>
  <c r="G641" i="7" s="1"/>
  <c r="H638" i="7" s="1"/>
  <c r="H641" i="7" s="1"/>
  <c r="I638" i="7" s="1"/>
  <c r="I641" i="7" s="1"/>
  <c r="J638" i="7" s="1"/>
  <c r="J641" i="7" s="1"/>
  <c r="K638" i="7" s="1"/>
  <c r="K641" i="7" s="1"/>
  <c r="L638" i="7" s="1"/>
  <c r="L641" i="7" s="1"/>
  <c r="M638" i="7" l="1"/>
  <c r="M641" i="7" s="1"/>
  <c r="N638" i="7" l="1"/>
  <c r="N641" i="7" s="1"/>
  <c r="AO587" i="7" l="1"/>
  <c r="AO27" i="7" s="1"/>
  <c r="AO583" i="7"/>
  <c r="AO548" i="7"/>
  <c r="AO127" i="7" s="1"/>
  <c r="AO579" i="7"/>
  <c r="AO575" i="7"/>
  <c r="AO542" i="7"/>
  <c r="AO126" i="7" s="1"/>
  <c r="AO44" i="7"/>
  <c r="AN583" i="7"/>
  <c r="AN548" i="7"/>
  <c r="AN127" i="7" s="1"/>
  <c r="AN587" i="7"/>
  <c r="AN27" i="7" s="1"/>
  <c r="AN575" i="7"/>
  <c r="AN542" i="7"/>
  <c r="AN126" i="7" s="1"/>
  <c r="AN579" i="7"/>
  <c r="AN44" i="7"/>
  <c r="AM579" i="7"/>
  <c r="AM575" i="7"/>
  <c r="AM542" i="7"/>
  <c r="AM126" i="7" s="1"/>
  <c r="AM44" i="7"/>
  <c r="AM587" i="7"/>
  <c r="AM27" i="7" s="1"/>
  <c r="AM583" i="7"/>
  <c r="AM548" i="7"/>
  <c r="AM127" i="7" s="1"/>
  <c r="AL583" i="7"/>
  <c r="AL548" i="7"/>
  <c r="AL127" i="7" s="1"/>
  <c r="AL587" i="7"/>
  <c r="AL27" i="7" s="1"/>
  <c r="AL575" i="7"/>
  <c r="AL542" i="7"/>
  <c r="AL126" i="7" s="1"/>
  <c r="AL579" i="7"/>
  <c r="AL44" i="7"/>
  <c r="AK587" i="7"/>
  <c r="AK27" i="7" s="1"/>
  <c r="AK583" i="7"/>
  <c r="AK579" i="7"/>
  <c r="AK575" i="7"/>
  <c r="AK542" i="7"/>
  <c r="AK126" i="7" s="1"/>
  <c r="AK44" i="7"/>
  <c r="AK548" i="7"/>
  <c r="AK127" i="7" s="1"/>
  <c r="AJ575" i="7"/>
  <c r="AJ542" i="7"/>
  <c r="AJ126" i="7" s="1"/>
  <c r="AJ579" i="7"/>
  <c r="AJ44" i="7"/>
  <c r="AJ583" i="7"/>
  <c r="AJ548" i="7"/>
  <c r="AJ127" i="7" s="1"/>
  <c r="AJ587" i="7"/>
  <c r="AJ27" i="7" s="1"/>
  <c r="AH575" i="7"/>
  <c r="AH542" i="7"/>
  <c r="AH126" i="7" s="1"/>
  <c r="AH579" i="7"/>
  <c r="AH44" i="7"/>
  <c r="AH583" i="7"/>
  <c r="AH548" i="7"/>
  <c r="AH127" i="7" s="1"/>
  <c r="AH587" i="7"/>
  <c r="AH27" i="7" s="1"/>
  <c r="AG579" i="7"/>
  <c r="AG575" i="7"/>
  <c r="AG542" i="7"/>
  <c r="AG126" i="7" s="1"/>
  <c r="AG44" i="7"/>
  <c r="AG587" i="7"/>
  <c r="AG27" i="7" s="1"/>
  <c r="AG583" i="7"/>
  <c r="AG548" i="7"/>
  <c r="AG127" i="7" s="1"/>
  <c r="AP583" i="7"/>
  <c r="AP548" i="7"/>
  <c r="AP127" i="7" s="1"/>
  <c r="AP587" i="7"/>
  <c r="AP27" i="7" s="1"/>
  <c r="AP575" i="7"/>
  <c r="AP542" i="7"/>
  <c r="AP126" i="7" s="1"/>
  <c r="AP579" i="7"/>
  <c r="AP44" i="7"/>
  <c r="AI579" i="7"/>
  <c r="AI542" i="7"/>
  <c r="AI126" i="7" s="1"/>
  <c r="AI587" i="7"/>
  <c r="AI27" i="7" s="1"/>
  <c r="AI583" i="7"/>
  <c r="AI548" i="7"/>
  <c r="AI127" i="7" s="1"/>
  <c r="AI575" i="7"/>
  <c r="AI44" i="7"/>
  <c r="C575" i="7"/>
  <c r="C44" i="7"/>
  <c r="C583" i="7"/>
  <c r="C579" i="7"/>
  <c r="C542" i="7"/>
  <c r="C126" i="7" s="1"/>
  <c r="C587" i="7"/>
  <c r="C27" i="7" s="1"/>
  <c r="C28" i="7" s="1"/>
  <c r="C548" i="7"/>
  <c r="C127" i="7" s="1"/>
  <c r="G587" i="7"/>
  <c r="G27" i="7" s="1"/>
  <c r="G548" i="7"/>
  <c r="G127" i="7" s="1"/>
  <c r="G575" i="7"/>
  <c r="G44" i="7"/>
  <c r="G583" i="7"/>
  <c r="G579" i="7"/>
  <c r="G542" i="7"/>
  <c r="G126" i="7" s="1"/>
  <c r="K587" i="7"/>
  <c r="K27" i="7" s="1"/>
  <c r="K548" i="7"/>
  <c r="K127" i="7" s="1"/>
  <c r="K542" i="7"/>
  <c r="K126" i="7" s="1"/>
  <c r="K575" i="7"/>
  <c r="K583" i="7"/>
  <c r="K579" i="7"/>
  <c r="K44" i="7"/>
  <c r="O587" i="7"/>
  <c r="O27" i="7" s="1"/>
  <c r="O575" i="7"/>
  <c r="O44" i="7"/>
  <c r="O583" i="7"/>
  <c r="O579" i="7"/>
  <c r="O542" i="7"/>
  <c r="O126" i="7" s="1"/>
  <c r="O548" i="7"/>
  <c r="O127" i="7" s="1"/>
  <c r="S579" i="7"/>
  <c r="S542" i="7"/>
  <c r="S126" i="7" s="1"/>
  <c r="S587" i="7"/>
  <c r="S27" i="7" s="1"/>
  <c r="S548" i="7"/>
  <c r="S127" i="7" s="1"/>
  <c r="S575" i="7"/>
  <c r="S44" i="7"/>
  <c r="S583" i="7"/>
  <c r="W579" i="7"/>
  <c r="W542" i="7"/>
  <c r="W126" i="7" s="1"/>
  <c r="W587" i="7"/>
  <c r="W27" i="7" s="1"/>
  <c r="W548" i="7"/>
  <c r="W127" i="7" s="1"/>
  <c r="W575" i="7"/>
  <c r="W44" i="7"/>
  <c r="W583" i="7"/>
  <c r="AA579" i="7"/>
  <c r="AA542" i="7"/>
  <c r="AA126" i="7" s="1"/>
  <c r="AA587" i="7"/>
  <c r="AA27" i="7" s="1"/>
  <c r="AA548" i="7"/>
  <c r="AA127" i="7" s="1"/>
  <c r="AA575" i="7"/>
  <c r="AA44" i="7"/>
  <c r="AA583" i="7"/>
  <c r="AE587" i="7"/>
  <c r="AE27" i="7" s="1"/>
  <c r="AE548" i="7"/>
  <c r="AE127" i="7" s="1"/>
  <c r="AE575" i="7"/>
  <c r="AE44" i="7"/>
  <c r="AE583" i="7"/>
  <c r="AE579" i="7"/>
  <c r="AE542" i="7"/>
  <c r="AE126" i="7" s="1"/>
  <c r="F583" i="7"/>
  <c r="F587" i="7"/>
  <c r="F27" i="7" s="1"/>
  <c r="F542" i="7"/>
  <c r="F126" i="7" s="1"/>
  <c r="F44" i="7"/>
  <c r="F548" i="7"/>
  <c r="F127" i="7" s="1"/>
  <c r="F575" i="7"/>
  <c r="F579" i="7"/>
  <c r="J542" i="7"/>
  <c r="J126" i="7" s="1"/>
  <c r="J44" i="7"/>
  <c r="J548" i="7"/>
  <c r="J127" i="7" s="1"/>
  <c r="J575" i="7"/>
  <c r="J579" i="7"/>
  <c r="J583" i="7"/>
  <c r="J587" i="7"/>
  <c r="J27" i="7" s="1"/>
  <c r="N542" i="7"/>
  <c r="N126" i="7" s="1"/>
  <c r="N44" i="7"/>
  <c r="N548" i="7"/>
  <c r="N127" i="7" s="1"/>
  <c r="N575" i="7"/>
  <c r="N579" i="7"/>
  <c r="N583" i="7"/>
  <c r="N587" i="7"/>
  <c r="N27" i="7" s="1"/>
  <c r="R575" i="7"/>
  <c r="R579" i="7"/>
  <c r="R583" i="7"/>
  <c r="R587" i="7"/>
  <c r="R27" i="7" s="1"/>
  <c r="R542" i="7"/>
  <c r="R126" i="7" s="1"/>
  <c r="R44" i="7"/>
  <c r="R548" i="7"/>
  <c r="R127" i="7" s="1"/>
  <c r="V548" i="7"/>
  <c r="V127" i="7" s="1"/>
  <c r="V542" i="7"/>
  <c r="V126" i="7" s="1"/>
  <c r="V44" i="7"/>
  <c r="V583" i="7"/>
  <c r="V587" i="7"/>
  <c r="V27" i="7" s="1"/>
  <c r="V575" i="7"/>
  <c r="V579" i="7"/>
  <c r="Z548" i="7"/>
  <c r="Z127" i="7" s="1"/>
  <c r="Z575" i="7"/>
  <c r="Z579" i="7"/>
  <c r="Z587" i="7"/>
  <c r="Z27" i="7" s="1"/>
  <c r="Z583" i="7"/>
  <c r="Z542" i="7"/>
  <c r="Z126" i="7" s="1"/>
  <c r="Z44" i="7"/>
  <c r="AD542" i="7"/>
  <c r="AD126" i="7" s="1"/>
  <c r="AD44" i="7"/>
  <c r="AD548" i="7"/>
  <c r="AD127" i="7" s="1"/>
  <c r="AD575" i="7"/>
  <c r="AD579" i="7"/>
  <c r="AD583" i="7"/>
  <c r="AD587" i="7"/>
  <c r="AD27" i="7" s="1"/>
  <c r="E587" i="7"/>
  <c r="E27" i="7" s="1"/>
  <c r="E548" i="7"/>
  <c r="E127" i="7" s="1"/>
  <c r="E575" i="7"/>
  <c r="E44" i="7"/>
  <c r="E583" i="7"/>
  <c r="E579" i="7"/>
  <c r="E542" i="7"/>
  <c r="E126" i="7" s="1"/>
  <c r="I579" i="7"/>
  <c r="I542" i="7"/>
  <c r="I126" i="7" s="1"/>
  <c r="I587" i="7"/>
  <c r="I27" i="7" s="1"/>
  <c r="I548" i="7"/>
  <c r="I127" i="7" s="1"/>
  <c r="I575" i="7"/>
  <c r="I44" i="7"/>
  <c r="I583" i="7"/>
  <c r="M587" i="7"/>
  <c r="M27" i="7" s="1"/>
  <c r="M579" i="7"/>
  <c r="M542" i="7"/>
  <c r="M126" i="7" s="1"/>
  <c r="M583" i="7"/>
  <c r="M548" i="7"/>
  <c r="M127" i="7" s="1"/>
  <c r="M575" i="7"/>
  <c r="M44" i="7"/>
  <c r="Q587" i="7"/>
  <c r="Q27" i="7" s="1"/>
  <c r="Q548" i="7"/>
  <c r="Q127" i="7" s="1"/>
  <c r="Q575" i="7"/>
  <c r="Q44" i="7"/>
  <c r="Q583" i="7"/>
  <c r="Q579" i="7"/>
  <c r="Q542" i="7"/>
  <c r="Q126" i="7" s="1"/>
  <c r="U587" i="7"/>
  <c r="U27" i="7" s="1"/>
  <c r="U548" i="7"/>
  <c r="U127" i="7" s="1"/>
  <c r="U579" i="7"/>
  <c r="U44" i="7"/>
  <c r="U583" i="7"/>
  <c r="U542" i="7"/>
  <c r="U126" i="7" s="1"/>
  <c r="U575" i="7"/>
  <c r="Y587" i="7"/>
  <c r="Y27" i="7" s="1"/>
  <c r="Y548" i="7"/>
  <c r="Y127" i="7" s="1"/>
  <c r="Y575" i="7"/>
  <c r="Y44" i="7"/>
  <c r="Y583" i="7"/>
  <c r="Y579" i="7"/>
  <c r="Y542" i="7"/>
  <c r="Y126" i="7" s="1"/>
  <c r="AC587" i="7"/>
  <c r="AC27" i="7" s="1"/>
  <c r="AC548" i="7"/>
  <c r="AC127" i="7" s="1"/>
  <c r="AC575" i="7"/>
  <c r="AC44" i="7"/>
  <c r="AC583" i="7"/>
  <c r="AC579" i="7"/>
  <c r="AC542" i="7"/>
  <c r="AC126" i="7" s="1"/>
  <c r="D583" i="7"/>
  <c r="D587" i="7"/>
  <c r="D27" i="7" s="1"/>
  <c r="D542" i="7"/>
  <c r="D126" i="7" s="1"/>
  <c r="D44" i="7"/>
  <c r="D548" i="7"/>
  <c r="D127" i="7" s="1"/>
  <c r="D575" i="7"/>
  <c r="D579" i="7"/>
  <c r="H542" i="7"/>
  <c r="H126" i="7" s="1"/>
  <c r="H44" i="7"/>
  <c r="H575" i="7"/>
  <c r="H579" i="7"/>
  <c r="H583" i="7"/>
  <c r="H587" i="7"/>
  <c r="H27" i="7" s="1"/>
  <c r="H548" i="7"/>
  <c r="H127" i="7" s="1"/>
  <c r="L542" i="7"/>
  <c r="L126" i="7" s="1"/>
  <c r="L44" i="7"/>
  <c r="L548" i="7"/>
  <c r="L127" i="7" s="1"/>
  <c r="L575" i="7"/>
  <c r="L579" i="7"/>
  <c r="L583" i="7"/>
  <c r="L587" i="7"/>
  <c r="L27" i="7" s="1"/>
  <c r="P542" i="7"/>
  <c r="P126" i="7" s="1"/>
  <c r="P44" i="7"/>
  <c r="P548" i="7"/>
  <c r="P127" i="7" s="1"/>
  <c r="P575" i="7"/>
  <c r="P579" i="7"/>
  <c r="P583" i="7"/>
  <c r="P587" i="7"/>
  <c r="P27" i="7" s="1"/>
  <c r="T583" i="7"/>
  <c r="T587" i="7"/>
  <c r="T27" i="7" s="1"/>
  <c r="T579" i="7"/>
  <c r="T542" i="7"/>
  <c r="T126" i="7" s="1"/>
  <c r="T548" i="7"/>
  <c r="T127" i="7" s="1"/>
  <c r="T575" i="7"/>
  <c r="T44" i="7"/>
  <c r="X542" i="7"/>
  <c r="X126" i="7" s="1"/>
  <c r="X44" i="7"/>
  <c r="X548" i="7"/>
  <c r="X127" i="7" s="1"/>
  <c r="X575" i="7"/>
  <c r="X579" i="7"/>
  <c r="X583" i="7"/>
  <c r="X587" i="7"/>
  <c r="X27" i="7" s="1"/>
  <c r="AB583" i="7"/>
  <c r="AB587" i="7"/>
  <c r="AB27" i="7" s="1"/>
  <c r="AB579" i="7"/>
  <c r="AB575" i="7"/>
  <c r="AB548" i="7"/>
  <c r="AB127" i="7" s="1"/>
  <c r="AB542" i="7"/>
  <c r="AB126" i="7" s="1"/>
  <c r="AB44" i="7"/>
  <c r="AF542" i="7"/>
  <c r="AF126" i="7" s="1"/>
  <c r="AF44" i="7"/>
  <c r="AF548" i="7"/>
  <c r="AF127" i="7" s="1"/>
  <c r="AF575" i="7"/>
  <c r="AF579" i="7"/>
  <c r="AF583" i="7"/>
  <c r="AF587" i="7"/>
  <c r="AF27" i="7" s="1"/>
  <c r="O638" i="7"/>
  <c r="O641" i="7" s="1"/>
  <c r="Y64" i="7" l="1"/>
  <c r="Y66" i="7" s="1"/>
  <c r="F64" i="7"/>
  <c r="F66" i="7" s="1"/>
  <c r="L64" i="7"/>
  <c r="L66" i="7" s="1"/>
  <c r="D64" i="7"/>
  <c r="D66" i="7" s="1"/>
  <c r="Q64" i="7"/>
  <c r="Q66" i="7" s="1"/>
  <c r="M64" i="7"/>
  <c r="M66" i="7" s="1"/>
  <c r="I64" i="7"/>
  <c r="I66" i="7" s="1"/>
  <c r="Z64" i="7"/>
  <c r="Z66" i="7" s="1"/>
  <c r="S64" i="7"/>
  <c r="S66" i="7" s="1"/>
  <c r="C64" i="7"/>
  <c r="C66" i="7" s="1"/>
  <c r="AL64" i="7"/>
  <c r="AL66" i="7" s="1"/>
  <c r="AF64" i="7"/>
  <c r="AF66" i="7" s="1"/>
  <c r="T64" i="7"/>
  <c r="T66" i="7" s="1"/>
  <c r="P64" i="7"/>
  <c r="P66" i="7" s="1"/>
  <c r="U64" i="7"/>
  <c r="U66" i="7" s="1"/>
  <c r="E64" i="7"/>
  <c r="E66" i="7" s="1"/>
  <c r="J64" i="7"/>
  <c r="J66" i="7" s="1"/>
  <c r="AE64" i="7"/>
  <c r="AE66" i="7" s="1"/>
  <c r="W64" i="7"/>
  <c r="W66" i="7" s="1"/>
  <c r="K64" i="7"/>
  <c r="K66" i="7" s="1"/>
  <c r="AP64" i="7"/>
  <c r="AP66" i="7" s="1"/>
  <c r="AJ64" i="7"/>
  <c r="AJ66" i="7" s="1"/>
  <c r="AO64" i="7"/>
  <c r="AO66" i="7" s="1"/>
  <c r="AD64" i="7"/>
  <c r="AD66" i="7" s="1"/>
  <c r="AA64" i="7"/>
  <c r="AA66" i="7" s="1"/>
  <c r="O64" i="7"/>
  <c r="O66" i="7" s="1"/>
  <c r="AI64" i="7"/>
  <c r="AI66" i="7" s="1"/>
  <c r="AH64" i="7"/>
  <c r="AH66" i="7" s="1"/>
  <c r="AK64" i="7"/>
  <c r="AK66" i="7" s="1"/>
  <c r="AM64" i="7"/>
  <c r="AM66" i="7" s="1"/>
  <c r="AN64" i="7"/>
  <c r="AN66" i="7" s="1"/>
  <c r="N64" i="7"/>
  <c r="N66" i="7" s="1"/>
  <c r="AB64" i="7"/>
  <c r="AB66" i="7" s="1"/>
  <c r="X64" i="7"/>
  <c r="X66" i="7" s="1"/>
  <c r="H64" i="7"/>
  <c r="H66" i="7" s="1"/>
  <c r="AC64" i="7"/>
  <c r="AC66" i="7" s="1"/>
  <c r="V64" i="7"/>
  <c r="V66" i="7" s="1"/>
  <c r="R64" i="7"/>
  <c r="R66" i="7" s="1"/>
  <c r="G64" i="7"/>
  <c r="G66" i="7" s="1"/>
  <c r="AG64" i="7"/>
  <c r="AG66" i="7" s="1"/>
  <c r="AC632" i="7"/>
  <c r="Y632" i="7"/>
  <c r="U632" i="7"/>
  <c r="Q632" i="7"/>
  <c r="E632" i="7"/>
  <c r="Z632" i="7"/>
  <c r="V632" i="7"/>
  <c r="R632" i="7"/>
  <c r="AA632" i="7"/>
  <c r="W632" i="7"/>
  <c r="S632" i="7"/>
  <c r="AL632" i="7"/>
  <c r="X632" i="7"/>
  <c r="AF632" i="7"/>
  <c r="T632" i="7"/>
  <c r="D632" i="7"/>
  <c r="M632" i="7"/>
  <c r="AD632" i="7"/>
  <c r="N632" i="7"/>
  <c r="J632" i="7"/>
  <c r="AP632" i="7"/>
  <c r="AJ632" i="7"/>
  <c r="AO632" i="7"/>
  <c r="AB632" i="7"/>
  <c r="I632" i="7"/>
  <c r="AE632" i="7"/>
  <c r="O632" i="7"/>
  <c r="K632" i="7"/>
  <c r="G632" i="7"/>
  <c r="AI632" i="7"/>
  <c r="AH632" i="7"/>
  <c r="AK632" i="7"/>
  <c r="AM632" i="7"/>
  <c r="AN632" i="7"/>
  <c r="P632" i="7"/>
  <c r="L632" i="7"/>
  <c r="H632" i="7"/>
  <c r="F632" i="7"/>
  <c r="AG632" i="7"/>
  <c r="C632" i="7"/>
  <c r="C589" i="7"/>
  <c r="B149" i="7"/>
  <c r="AB234" i="7"/>
  <c r="AB194" i="7"/>
  <c r="AB75" i="7"/>
  <c r="X233" i="7"/>
  <c r="X193" i="7"/>
  <c r="X74" i="7"/>
  <c r="T231" i="7"/>
  <c r="T72" i="7"/>
  <c r="T191" i="7"/>
  <c r="T232" i="7"/>
  <c r="T192" i="7"/>
  <c r="T73" i="7"/>
  <c r="P231" i="7"/>
  <c r="P191" i="7"/>
  <c r="P72" i="7"/>
  <c r="L232" i="7"/>
  <c r="L192" i="7"/>
  <c r="L73" i="7"/>
  <c r="H231" i="7"/>
  <c r="H191" i="7"/>
  <c r="H72" i="7"/>
  <c r="D231" i="7"/>
  <c r="D72" i="7"/>
  <c r="D191" i="7"/>
  <c r="AC234" i="7"/>
  <c r="AC194" i="7"/>
  <c r="AC75" i="7"/>
  <c r="Y233" i="7"/>
  <c r="Y193" i="7"/>
  <c r="Y74" i="7"/>
  <c r="Q232" i="7"/>
  <c r="Q73" i="7"/>
  <c r="Q192" i="7"/>
  <c r="Q231" i="7"/>
  <c r="Q191" i="7"/>
  <c r="Q72" i="7"/>
  <c r="M234" i="7"/>
  <c r="M194" i="7"/>
  <c r="M75" i="7"/>
  <c r="I231" i="7"/>
  <c r="I191" i="7"/>
  <c r="I72" i="7"/>
  <c r="AD234" i="7"/>
  <c r="AD194" i="7"/>
  <c r="AD75" i="7"/>
  <c r="Z233" i="7"/>
  <c r="Z193" i="7"/>
  <c r="Z74" i="7"/>
  <c r="V234" i="7"/>
  <c r="V194" i="7"/>
  <c r="V75" i="7"/>
  <c r="R233" i="7"/>
  <c r="R74" i="7"/>
  <c r="R193" i="7"/>
  <c r="N234" i="7"/>
  <c r="N194" i="7"/>
  <c r="N75" i="7"/>
  <c r="J231" i="7"/>
  <c r="J72" i="7"/>
  <c r="J191" i="7"/>
  <c r="F234" i="7"/>
  <c r="F194" i="7"/>
  <c r="F75" i="7"/>
  <c r="AA233" i="7"/>
  <c r="AA193" i="7"/>
  <c r="AA74" i="7"/>
  <c r="W232" i="7"/>
  <c r="W192" i="7"/>
  <c r="W73" i="7"/>
  <c r="S231" i="7"/>
  <c r="S191" i="7"/>
  <c r="S72" i="7"/>
  <c r="O232" i="7"/>
  <c r="O192" i="7"/>
  <c r="O73" i="7"/>
  <c r="O231" i="7"/>
  <c r="O72" i="7"/>
  <c r="O191" i="7"/>
  <c r="K232" i="7"/>
  <c r="K73" i="7"/>
  <c r="K192" i="7"/>
  <c r="G234" i="7"/>
  <c r="G194" i="7"/>
  <c r="G75" i="7"/>
  <c r="AI234" i="7"/>
  <c r="AI194" i="7"/>
  <c r="AI75" i="7"/>
  <c r="AP232" i="7"/>
  <c r="AP192" i="7"/>
  <c r="AP73" i="7"/>
  <c r="AG234" i="7"/>
  <c r="AG194" i="7"/>
  <c r="AG75" i="7"/>
  <c r="AG232" i="7"/>
  <c r="AG192" i="7"/>
  <c r="AG73" i="7"/>
  <c r="AJ234" i="7"/>
  <c r="AJ194" i="7"/>
  <c r="AJ75" i="7"/>
  <c r="AJ232" i="7"/>
  <c r="AJ192" i="7"/>
  <c r="AJ73" i="7"/>
  <c r="AK232" i="7"/>
  <c r="AK73" i="7"/>
  <c r="AK192" i="7"/>
  <c r="AL233" i="7"/>
  <c r="AL193" i="7"/>
  <c r="AL74" i="7"/>
  <c r="AM233" i="7"/>
  <c r="AM193" i="7"/>
  <c r="AM74" i="7"/>
  <c r="AM231" i="7"/>
  <c r="AM191" i="7"/>
  <c r="AM72" i="7"/>
  <c r="AN234" i="7"/>
  <c r="AN194" i="7"/>
  <c r="AN75" i="7"/>
  <c r="AB231" i="7"/>
  <c r="AB191" i="7"/>
  <c r="AB72" i="7"/>
  <c r="P234" i="7"/>
  <c r="P194" i="7"/>
  <c r="P75" i="7"/>
  <c r="L231" i="7"/>
  <c r="L72" i="7"/>
  <c r="L191" i="7"/>
  <c r="H234" i="7"/>
  <c r="H194" i="7"/>
  <c r="H75" i="7"/>
  <c r="AC232" i="7"/>
  <c r="AC73" i="7"/>
  <c r="AC192" i="7"/>
  <c r="AC231" i="7"/>
  <c r="AC191" i="7"/>
  <c r="AC72" i="7"/>
  <c r="Y234" i="7"/>
  <c r="Y194" i="7"/>
  <c r="Y75" i="7"/>
  <c r="U233" i="7"/>
  <c r="U193" i="7"/>
  <c r="U74" i="7"/>
  <c r="M233" i="7"/>
  <c r="M193" i="7"/>
  <c r="M74" i="7"/>
  <c r="I232" i="7"/>
  <c r="I73" i="7"/>
  <c r="I192" i="7"/>
  <c r="E233" i="7"/>
  <c r="E193" i="7"/>
  <c r="E74" i="7"/>
  <c r="AD233" i="7"/>
  <c r="AD193" i="7"/>
  <c r="AD74" i="7"/>
  <c r="Z234" i="7"/>
  <c r="Z194" i="7"/>
  <c r="Z75" i="7"/>
  <c r="V233" i="7"/>
  <c r="V193" i="7"/>
  <c r="V74" i="7"/>
  <c r="R232" i="7"/>
  <c r="R192" i="7"/>
  <c r="R73" i="7"/>
  <c r="N233" i="7"/>
  <c r="N74" i="7"/>
  <c r="N193" i="7"/>
  <c r="J234" i="7"/>
  <c r="J194" i="7"/>
  <c r="J75" i="7"/>
  <c r="F232" i="7"/>
  <c r="F192" i="7"/>
  <c r="F73" i="7"/>
  <c r="F233" i="7"/>
  <c r="F74" i="7"/>
  <c r="F193" i="7"/>
  <c r="AE233" i="7"/>
  <c r="AE193" i="7"/>
  <c r="AE74" i="7"/>
  <c r="AA234" i="7"/>
  <c r="AA194" i="7"/>
  <c r="AA75" i="7"/>
  <c r="W233" i="7"/>
  <c r="W193" i="7"/>
  <c r="W74" i="7"/>
  <c r="S232" i="7"/>
  <c r="S192" i="7"/>
  <c r="S73" i="7"/>
  <c r="O233" i="7"/>
  <c r="O193" i="7"/>
  <c r="O74" i="7"/>
  <c r="G232" i="7"/>
  <c r="G192" i="7"/>
  <c r="G73" i="7"/>
  <c r="G231" i="7"/>
  <c r="G72" i="7"/>
  <c r="G191" i="7"/>
  <c r="C232" i="7"/>
  <c r="C192" i="7"/>
  <c r="C73" i="7"/>
  <c r="C231" i="7"/>
  <c r="C191" i="7"/>
  <c r="C72" i="7"/>
  <c r="AP234" i="7"/>
  <c r="AP194" i="7"/>
  <c r="AP75" i="7"/>
  <c r="AH233" i="7"/>
  <c r="AH193" i="7"/>
  <c r="AH74" i="7"/>
  <c r="AH231" i="7"/>
  <c r="AH72" i="7"/>
  <c r="AH191" i="7"/>
  <c r="AL232" i="7"/>
  <c r="AL192" i="7"/>
  <c r="AL73" i="7"/>
  <c r="AM234" i="7"/>
  <c r="AM194" i="7"/>
  <c r="AM75" i="7"/>
  <c r="AM232" i="7"/>
  <c r="AM192" i="7"/>
  <c r="AM73" i="7"/>
  <c r="AN231" i="7"/>
  <c r="AN191" i="7"/>
  <c r="AN72" i="7"/>
  <c r="AO231" i="7"/>
  <c r="AO191" i="7"/>
  <c r="AO72" i="7"/>
  <c r="X232" i="7"/>
  <c r="X192" i="7"/>
  <c r="X73" i="7"/>
  <c r="D234" i="7"/>
  <c r="D194" i="7"/>
  <c r="D75" i="7"/>
  <c r="Y232" i="7"/>
  <c r="Y73" i="7"/>
  <c r="Y192" i="7"/>
  <c r="Y231" i="7"/>
  <c r="Y191" i="7"/>
  <c r="Y72" i="7"/>
  <c r="U231" i="7"/>
  <c r="U191" i="7"/>
  <c r="U72" i="7"/>
  <c r="U234" i="7"/>
  <c r="U194" i="7"/>
  <c r="U75" i="7"/>
  <c r="Q233" i="7"/>
  <c r="Q193" i="7"/>
  <c r="Q74" i="7"/>
  <c r="M231" i="7"/>
  <c r="M191" i="7"/>
  <c r="M72" i="7"/>
  <c r="I233" i="7"/>
  <c r="I193" i="7"/>
  <c r="I74" i="7"/>
  <c r="E234" i="7"/>
  <c r="E194" i="7"/>
  <c r="E75" i="7"/>
  <c r="AD232" i="7"/>
  <c r="AD192" i="7"/>
  <c r="AD73" i="7"/>
  <c r="Z232" i="7"/>
  <c r="Z192" i="7"/>
  <c r="Z73" i="7"/>
  <c r="V232" i="7"/>
  <c r="V192" i="7"/>
  <c r="V73" i="7"/>
  <c r="R234" i="7"/>
  <c r="R194" i="7"/>
  <c r="R75" i="7"/>
  <c r="R231" i="7"/>
  <c r="R72" i="7"/>
  <c r="R191" i="7"/>
  <c r="N232" i="7"/>
  <c r="N192" i="7"/>
  <c r="N73" i="7"/>
  <c r="J233" i="7"/>
  <c r="J193" i="7"/>
  <c r="J74" i="7"/>
  <c r="F231" i="7"/>
  <c r="F72" i="7"/>
  <c r="F191" i="7"/>
  <c r="AE234" i="7"/>
  <c r="AE194" i="7"/>
  <c r="AE75" i="7"/>
  <c r="AA231" i="7"/>
  <c r="AA191" i="7"/>
  <c r="AA72" i="7"/>
  <c r="W234" i="7"/>
  <c r="W194" i="7"/>
  <c r="W75" i="7"/>
  <c r="S233" i="7"/>
  <c r="S193" i="7"/>
  <c r="S74" i="7"/>
  <c r="O234" i="7"/>
  <c r="O194" i="7"/>
  <c r="O75" i="7"/>
  <c r="K233" i="7"/>
  <c r="K193" i="7"/>
  <c r="K74" i="7"/>
  <c r="AI232" i="7"/>
  <c r="AI192" i="7"/>
  <c r="AI73" i="7"/>
  <c r="AP231" i="7"/>
  <c r="AP191" i="7"/>
  <c r="AP72" i="7"/>
  <c r="AJ233" i="7"/>
  <c r="AJ193" i="7"/>
  <c r="AJ74" i="7"/>
  <c r="AJ231" i="7"/>
  <c r="AJ72" i="7"/>
  <c r="AJ191" i="7"/>
  <c r="AK233" i="7"/>
  <c r="AK193" i="7"/>
  <c r="AK74" i="7"/>
  <c r="AL234" i="7"/>
  <c r="AL194" i="7"/>
  <c r="AL75" i="7"/>
  <c r="AN233" i="7"/>
  <c r="AN193" i="7"/>
  <c r="AN74" i="7"/>
  <c r="AO232" i="7"/>
  <c r="AO192" i="7"/>
  <c r="AO73" i="7"/>
  <c r="AO233" i="7"/>
  <c r="AO193" i="7"/>
  <c r="AO74" i="7"/>
  <c r="AF231" i="7"/>
  <c r="AF191" i="7"/>
  <c r="AF72" i="7"/>
  <c r="AF234" i="7"/>
  <c r="AF194" i="7"/>
  <c r="AF75" i="7"/>
  <c r="AB233" i="7"/>
  <c r="AB193" i="7"/>
  <c r="AB74" i="7"/>
  <c r="AF233" i="7"/>
  <c r="AF193" i="7"/>
  <c r="AF74" i="7"/>
  <c r="AB232" i="7"/>
  <c r="AB192" i="7"/>
  <c r="AB73" i="7"/>
  <c r="X231" i="7"/>
  <c r="X191" i="7"/>
  <c r="X72" i="7"/>
  <c r="T234" i="7"/>
  <c r="T194" i="7"/>
  <c r="T75" i="7"/>
  <c r="P233" i="7"/>
  <c r="P193" i="7"/>
  <c r="P74" i="7"/>
  <c r="L234" i="7"/>
  <c r="L194" i="7"/>
  <c r="L75" i="7"/>
  <c r="H233" i="7"/>
  <c r="H193" i="7"/>
  <c r="H74" i="7"/>
  <c r="AF232" i="7"/>
  <c r="AF192" i="7"/>
  <c r="AF73" i="7"/>
  <c r="X234" i="7"/>
  <c r="X194" i="7"/>
  <c r="X75" i="7"/>
  <c r="T233" i="7"/>
  <c r="T193" i="7"/>
  <c r="T74" i="7"/>
  <c r="P232" i="7"/>
  <c r="P192" i="7"/>
  <c r="P73" i="7"/>
  <c r="L233" i="7"/>
  <c r="L193" i="7"/>
  <c r="L74" i="7"/>
  <c r="H232" i="7"/>
  <c r="H192" i="7"/>
  <c r="H73" i="7"/>
  <c r="D232" i="7"/>
  <c r="D192" i="7"/>
  <c r="D73" i="7"/>
  <c r="D233" i="7"/>
  <c r="D193" i="7"/>
  <c r="D74" i="7"/>
  <c r="AC233" i="7"/>
  <c r="AC193" i="7"/>
  <c r="AC74" i="7"/>
  <c r="U232" i="7"/>
  <c r="U192" i="7"/>
  <c r="U73" i="7"/>
  <c r="Q234" i="7"/>
  <c r="Q194" i="7"/>
  <c r="Q75" i="7"/>
  <c r="M232" i="7"/>
  <c r="M192" i="7"/>
  <c r="M73" i="7"/>
  <c r="I234" i="7"/>
  <c r="I194" i="7"/>
  <c r="I75" i="7"/>
  <c r="E232" i="7"/>
  <c r="E192" i="7"/>
  <c r="E73" i="7"/>
  <c r="E231" i="7"/>
  <c r="E191" i="7"/>
  <c r="E72" i="7"/>
  <c r="AD231" i="7"/>
  <c r="AD191" i="7"/>
  <c r="AD72" i="7"/>
  <c r="Z231" i="7"/>
  <c r="Z191" i="7"/>
  <c r="Z72" i="7"/>
  <c r="V231" i="7"/>
  <c r="V191" i="7"/>
  <c r="V72" i="7"/>
  <c r="N231" i="7"/>
  <c r="N72" i="7"/>
  <c r="N191" i="7"/>
  <c r="J232" i="7"/>
  <c r="J192" i="7"/>
  <c r="J73" i="7"/>
  <c r="AE232" i="7"/>
  <c r="AE192" i="7"/>
  <c r="AE73" i="7"/>
  <c r="AE231" i="7"/>
  <c r="AE191" i="7"/>
  <c r="AE72" i="7"/>
  <c r="AA232" i="7"/>
  <c r="AA73" i="7"/>
  <c r="AA192" i="7"/>
  <c r="W231" i="7"/>
  <c r="W191" i="7"/>
  <c r="W72" i="7"/>
  <c r="S234" i="7"/>
  <c r="S194" i="7"/>
  <c r="S75" i="7"/>
  <c r="K231" i="7"/>
  <c r="K72" i="7"/>
  <c r="K191" i="7"/>
  <c r="K234" i="7"/>
  <c r="K194" i="7"/>
  <c r="K75" i="7"/>
  <c r="G233" i="7"/>
  <c r="G193" i="7"/>
  <c r="G74" i="7"/>
  <c r="C234" i="7"/>
  <c r="C75" i="7"/>
  <c r="C194" i="7"/>
  <c r="C233" i="7"/>
  <c r="C74" i="7"/>
  <c r="C193" i="7"/>
  <c r="AI231" i="7"/>
  <c r="AI191" i="7"/>
  <c r="AI72" i="7"/>
  <c r="AI233" i="7"/>
  <c r="AI193" i="7"/>
  <c r="AI74" i="7"/>
  <c r="AP233" i="7"/>
  <c r="AP193" i="7"/>
  <c r="AP74" i="7"/>
  <c r="AG233" i="7"/>
  <c r="AG193" i="7"/>
  <c r="AG74" i="7"/>
  <c r="AG231" i="7"/>
  <c r="AG191" i="7"/>
  <c r="AG72" i="7"/>
  <c r="AH234" i="7"/>
  <c r="AH194" i="7"/>
  <c r="AH75" i="7"/>
  <c r="AH232" i="7"/>
  <c r="AH192" i="7"/>
  <c r="AH73" i="7"/>
  <c r="AK231" i="7"/>
  <c r="AK191" i="7"/>
  <c r="AK72" i="7"/>
  <c r="AK234" i="7"/>
  <c r="AK194" i="7"/>
  <c r="AK75" i="7"/>
  <c r="AL231" i="7"/>
  <c r="AL191" i="7"/>
  <c r="AL72" i="7"/>
  <c r="AN232" i="7"/>
  <c r="AN192" i="7"/>
  <c r="AN73" i="7"/>
  <c r="AO234" i="7"/>
  <c r="AO194" i="7"/>
  <c r="AO75" i="7"/>
  <c r="AI28" i="7"/>
  <c r="AI589" i="7"/>
  <c r="AI209" i="7"/>
  <c r="AI128" i="7"/>
  <c r="AP209" i="7"/>
  <c r="AP128" i="7"/>
  <c r="AG28" i="7"/>
  <c r="AG589" i="7"/>
  <c r="AH28" i="7"/>
  <c r="AH589" i="7"/>
  <c r="AJ28" i="7"/>
  <c r="AJ589" i="7"/>
  <c r="AK209" i="7"/>
  <c r="AK128" i="7"/>
  <c r="AL209" i="7"/>
  <c r="AL128" i="7"/>
  <c r="AM28" i="7"/>
  <c r="AM589" i="7"/>
  <c r="AN209" i="7"/>
  <c r="AN128" i="7"/>
  <c r="AO209" i="7"/>
  <c r="AO128" i="7"/>
  <c r="AP28" i="7"/>
  <c r="AP589" i="7"/>
  <c r="AG209" i="7"/>
  <c r="AG128" i="7"/>
  <c r="AH209" i="7"/>
  <c r="AH128" i="7"/>
  <c r="AJ209" i="7"/>
  <c r="AJ128" i="7"/>
  <c r="AK28" i="7"/>
  <c r="AK589" i="7"/>
  <c r="AL28" i="7"/>
  <c r="AL589" i="7"/>
  <c r="AM209" i="7"/>
  <c r="AM128" i="7"/>
  <c r="AN28" i="7"/>
  <c r="AN589" i="7"/>
  <c r="AO28" i="7"/>
  <c r="AO589" i="7"/>
  <c r="AB28" i="7"/>
  <c r="AB589" i="7"/>
  <c r="T209" i="7"/>
  <c r="T128" i="7"/>
  <c r="L28" i="7"/>
  <c r="L589" i="7"/>
  <c r="L209" i="7"/>
  <c r="L128" i="7"/>
  <c r="AC28" i="7"/>
  <c r="AC589" i="7"/>
  <c r="Y209" i="7"/>
  <c r="Y128" i="7"/>
  <c r="U209" i="7"/>
  <c r="U128" i="7"/>
  <c r="Q209" i="7"/>
  <c r="Q128" i="7"/>
  <c r="E28" i="7"/>
  <c r="E589" i="7"/>
  <c r="Z209" i="7"/>
  <c r="Z128" i="7"/>
  <c r="R28" i="7"/>
  <c r="R589" i="7"/>
  <c r="J28" i="7"/>
  <c r="J589" i="7"/>
  <c r="J209" i="7"/>
  <c r="J128" i="7"/>
  <c r="F28" i="7"/>
  <c r="F589" i="7"/>
  <c r="F209" i="7"/>
  <c r="F128" i="7"/>
  <c r="AE28" i="7"/>
  <c r="AE589" i="7"/>
  <c r="W28" i="7"/>
  <c r="W589" i="7"/>
  <c r="W209" i="7"/>
  <c r="W128" i="7"/>
  <c r="O209" i="7"/>
  <c r="O128" i="7"/>
  <c r="K28" i="7"/>
  <c r="K589" i="7"/>
  <c r="G28" i="7"/>
  <c r="G589" i="7"/>
  <c r="AF28" i="7"/>
  <c r="AF589" i="7"/>
  <c r="AF209" i="7"/>
  <c r="AF128" i="7"/>
  <c r="AB209" i="7"/>
  <c r="AB128" i="7"/>
  <c r="X28" i="7"/>
  <c r="X589" i="7"/>
  <c r="X209" i="7"/>
  <c r="X128" i="7"/>
  <c r="T28" i="7"/>
  <c r="T589" i="7"/>
  <c r="P28" i="7"/>
  <c r="P589" i="7"/>
  <c r="P209" i="7"/>
  <c r="P128" i="7"/>
  <c r="H28" i="7"/>
  <c r="H589" i="7"/>
  <c r="H209" i="7"/>
  <c r="H128" i="7"/>
  <c r="D28" i="7"/>
  <c r="D589" i="7"/>
  <c r="D209" i="7"/>
  <c r="D128" i="7"/>
  <c r="AC209" i="7"/>
  <c r="AC128" i="7"/>
  <c r="Y28" i="7"/>
  <c r="Y589" i="7"/>
  <c r="U28" i="7"/>
  <c r="U589" i="7"/>
  <c r="Q28" i="7"/>
  <c r="Q589" i="7"/>
  <c r="M28" i="7"/>
  <c r="M589" i="7"/>
  <c r="M209" i="7"/>
  <c r="M128" i="7"/>
  <c r="I28" i="7"/>
  <c r="I589" i="7"/>
  <c r="I209" i="7"/>
  <c r="I128" i="7"/>
  <c r="E209" i="7"/>
  <c r="E128" i="7"/>
  <c r="AD28" i="7"/>
  <c r="AD589" i="7"/>
  <c r="AD209" i="7"/>
  <c r="AD128" i="7"/>
  <c r="Z28" i="7"/>
  <c r="Z589" i="7"/>
  <c r="V28" i="7"/>
  <c r="V589" i="7"/>
  <c r="V209" i="7"/>
  <c r="V128" i="7"/>
  <c r="R209" i="7"/>
  <c r="R128" i="7"/>
  <c r="N28" i="7"/>
  <c r="N589" i="7"/>
  <c r="N209" i="7"/>
  <c r="N128" i="7"/>
  <c r="AE209" i="7"/>
  <c r="AE128" i="7"/>
  <c r="AA28" i="7"/>
  <c r="AA589" i="7"/>
  <c r="AA209" i="7"/>
  <c r="AA128" i="7"/>
  <c r="S28" i="7"/>
  <c r="S589" i="7"/>
  <c r="S209" i="7"/>
  <c r="S128" i="7"/>
  <c r="O28" i="7"/>
  <c r="O589" i="7"/>
  <c r="K209" i="7"/>
  <c r="K128" i="7"/>
  <c r="G209" i="7"/>
  <c r="G128" i="7"/>
  <c r="C209" i="7"/>
  <c r="C128" i="7"/>
  <c r="P638" i="7"/>
  <c r="P641" i="7" s="1"/>
  <c r="B153" i="7" l="1"/>
  <c r="B152" i="7"/>
  <c r="V235" i="7"/>
  <c r="V236" i="7" s="1"/>
  <c r="Z235" i="7"/>
  <c r="Z236" i="7" s="1"/>
  <c r="C195" i="7"/>
  <c r="F235" i="7"/>
  <c r="F236" i="7" s="1"/>
  <c r="AJ235" i="7"/>
  <c r="AJ236" i="7" s="1"/>
  <c r="Y235" i="7"/>
  <c r="Y236" i="7" s="1"/>
  <c r="AA235" i="7"/>
  <c r="AA236" i="7" s="1"/>
  <c r="AK235" i="7"/>
  <c r="AK236" i="7" s="1"/>
  <c r="K235" i="7"/>
  <c r="K236" i="7" s="1"/>
  <c r="N235" i="7"/>
  <c r="N236" i="7" s="1"/>
  <c r="AL235" i="7"/>
  <c r="AL236" i="7" s="1"/>
  <c r="W235" i="7"/>
  <c r="W236" i="7" s="1"/>
  <c r="AD235" i="7"/>
  <c r="AD236" i="7" s="1"/>
  <c r="X235" i="7"/>
  <c r="X236" i="7" s="1"/>
  <c r="R235" i="7"/>
  <c r="R236" i="7" s="1"/>
  <c r="AN235" i="7"/>
  <c r="AN236" i="7" s="1"/>
  <c r="AH235" i="7"/>
  <c r="AH236" i="7" s="1"/>
  <c r="L235" i="7"/>
  <c r="L236" i="7" s="1"/>
  <c r="AM235" i="7"/>
  <c r="AM236" i="7" s="1"/>
  <c r="O235" i="7"/>
  <c r="O236" i="7" s="1"/>
  <c r="I235" i="7"/>
  <c r="I236" i="7" s="1"/>
  <c r="M235" i="7"/>
  <c r="M236" i="7" s="1"/>
  <c r="AO235" i="7"/>
  <c r="AO236" i="7" s="1"/>
  <c r="H235" i="7"/>
  <c r="H236" i="7" s="1"/>
  <c r="T235" i="7"/>
  <c r="T236" i="7" s="1"/>
  <c r="AE235" i="7"/>
  <c r="AE236" i="7" s="1"/>
  <c r="U235" i="7"/>
  <c r="U236" i="7" s="1"/>
  <c r="AB235" i="7"/>
  <c r="AB236" i="7" s="1"/>
  <c r="S235" i="7"/>
  <c r="S236" i="7" s="1"/>
  <c r="J235" i="7"/>
  <c r="J236" i="7" s="1"/>
  <c r="Q235" i="7"/>
  <c r="Q236" i="7" s="1"/>
  <c r="D235" i="7"/>
  <c r="D236" i="7" s="1"/>
  <c r="AG235" i="7"/>
  <c r="AG236" i="7" s="1"/>
  <c r="AI235" i="7"/>
  <c r="AI236" i="7" s="1"/>
  <c r="E235" i="7"/>
  <c r="E236" i="7" s="1"/>
  <c r="AF235" i="7"/>
  <c r="AF236" i="7" s="1"/>
  <c r="AP235" i="7"/>
  <c r="AP236" i="7" s="1"/>
  <c r="G235" i="7"/>
  <c r="G236" i="7" s="1"/>
  <c r="AC235" i="7"/>
  <c r="AC236" i="7" s="1"/>
  <c r="P235" i="7"/>
  <c r="P236" i="7" s="1"/>
  <c r="S76" i="7"/>
  <c r="AF76" i="7"/>
  <c r="AP76" i="7"/>
  <c r="AK195" i="7"/>
  <c r="AK196" i="7" s="1"/>
  <c r="AL76" i="7"/>
  <c r="S195" i="7"/>
  <c r="S196" i="7" s="1"/>
  <c r="AJ76" i="7"/>
  <c r="AJ195" i="7"/>
  <c r="AJ196" i="7" s="1"/>
  <c r="AK76" i="7"/>
  <c r="AP195" i="7"/>
  <c r="AP196" i="7" s="1"/>
  <c r="AH76" i="7"/>
  <c r="AH195" i="7"/>
  <c r="AH196" i="7" s="1"/>
  <c r="AO195" i="7"/>
  <c r="AO196" i="7" s="1"/>
  <c r="AN195" i="7"/>
  <c r="AN196" i="7" s="1"/>
  <c r="AN76" i="7"/>
  <c r="AL195" i="7"/>
  <c r="AL196" i="7" s="1"/>
  <c r="AM76" i="7"/>
  <c r="AM195" i="7"/>
  <c r="AM196" i="7" s="1"/>
  <c r="AG195" i="7"/>
  <c r="AG196" i="7" s="1"/>
  <c r="AG76" i="7"/>
  <c r="AI76" i="7"/>
  <c r="AI195" i="7"/>
  <c r="AI196" i="7" s="1"/>
  <c r="AO76" i="7"/>
  <c r="I76" i="7"/>
  <c r="P76" i="7"/>
  <c r="X195" i="7"/>
  <c r="X196" i="7" s="1"/>
  <c r="Z76" i="7"/>
  <c r="I195" i="7"/>
  <c r="I196" i="7" s="1"/>
  <c r="H76" i="7"/>
  <c r="N76" i="7"/>
  <c r="O76" i="7"/>
  <c r="V76" i="7"/>
  <c r="Q76" i="7"/>
  <c r="Y195" i="7"/>
  <c r="Y196" i="7" s="1"/>
  <c r="H195" i="7"/>
  <c r="H196" i="7" s="1"/>
  <c r="AA76" i="7"/>
  <c r="N195" i="7"/>
  <c r="N196" i="7" s="1"/>
  <c r="AD195" i="7"/>
  <c r="AD196" i="7" s="1"/>
  <c r="P195" i="7"/>
  <c r="P196" i="7" s="1"/>
  <c r="M195" i="7"/>
  <c r="M196" i="7" s="1"/>
  <c r="U76" i="7"/>
  <c r="D195" i="7"/>
  <c r="D196" i="7" s="1"/>
  <c r="T76" i="7"/>
  <c r="G76" i="7"/>
  <c r="K195" i="7"/>
  <c r="K196" i="7" s="1"/>
  <c r="W195" i="7"/>
  <c r="W196" i="7" s="1"/>
  <c r="AE195" i="7"/>
  <c r="AE196" i="7" s="1"/>
  <c r="F76" i="7"/>
  <c r="J195" i="7"/>
  <c r="J196" i="7" s="1"/>
  <c r="R76" i="7"/>
  <c r="E195" i="7"/>
  <c r="E196" i="7" s="1"/>
  <c r="AC195" i="7"/>
  <c r="AC196" i="7" s="1"/>
  <c r="L76" i="7"/>
  <c r="AB195" i="7"/>
  <c r="AB196" i="7" s="1"/>
  <c r="O195" i="7"/>
  <c r="O196" i="7" s="1"/>
  <c r="AA195" i="7"/>
  <c r="AA196" i="7" s="1"/>
  <c r="V195" i="7"/>
  <c r="V196" i="7" s="1"/>
  <c r="Z195" i="7"/>
  <c r="Z196" i="7" s="1"/>
  <c r="AD76" i="7"/>
  <c r="M76" i="7"/>
  <c r="Q195" i="7"/>
  <c r="Q196" i="7" s="1"/>
  <c r="U195" i="7"/>
  <c r="U196" i="7" s="1"/>
  <c r="Y76" i="7"/>
  <c r="D76" i="7"/>
  <c r="T195" i="7"/>
  <c r="T196" i="7" s="1"/>
  <c r="X76" i="7"/>
  <c r="AF195" i="7"/>
  <c r="AF196" i="7" s="1"/>
  <c r="C76" i="7"/>
  <c r="C235" i="7"/>
  <c r="G195" i="7"/>
  <c r="G196" i="7" s="1"/>
  <c r="K76" i="7"/>
  <c r="W76" i="7"/>
  <c r="AE76" i="7"/>
  <c r="F195" i="7"/>
  <c r="F196" i="7" s="1"/>
  <c r="J76" i="7"/>
  <c r="R195" i="7"/>
  <c r="R196" i="7" s="1"/>
  <c r="E76" i="7"/>
  <c r="AC76" i="7"/>
  <c r="L195" i="7"/>
  <c r="L196" i="7" s="1"/>
  <c r="AB76" i="7"/>
  <c r="Q638" i="7"/>
  <c r="Q641" i="7" s="1"/>
  <c r="B154" i="7" l="1"/>
  <c r="R638" i="7"/>
  <c r="R641" i="7" s="1"/>
  <c r="AO629" i="7" l="1"/>
  <c r="AM629" i="7"/>
  <c r="AL629" i="7"/>
  <c r="AK629" i="7"/>
  <c r="AJ629" i="7"/>
  <c r="AI629" i="7"/>
  <c r="AF629" i="7"/>
  <c r="AN629" i="7"/>
  <c r="AH629" i="7"/>
  <c r="AG629" i="7"/>
  <c r="AE629" i="7"/>
  <c r="AC629" i="7"/>
  <c r="AA629" i="7"/>
  <c r="Y629" i="7"/>
  <c r="W629" i="7"/>
  <c r="U629" i="7"/>
  <c r="S629" i="7"/>
  <c r="Q629" i="7"/>
  <c r="O629" i="7"/>
  <c r="M629" i="7"/>
  <c r="K629" i="7"/>
  <c r="I629" i="7"/>
  <c r="G629" i="7"/>
  <c r="E629" i="7"/>
  <c r="C629" i="7"/>
  <c r="AD629" i="7"/>
  <c r="AB629" i="7"/>
  <c r="Z629" i="7"/>
  <c r="X629" i="7"/>
  <c r="V629" i="7"/>
  <c r="T629" i="7"/>
  <c r="U626" i="7" s="1"/>
  <c r="R629" i="7"/>
  <c r="S626" i="7" s="1"/>
  <c r="P629" i="7"/>
  <c r="Q626" i="7" s="1"/>
  <c r="N629" i="7"/>
  <c r="O626" i="7" s="1"/>
  <c r="L629" i="7"/>
  <c r="M626" i="7" s="1"/>
  <c r="J629" i="7"/>
  <c r="K626" i="7" s="1"/>
  <c r="H629" i="7"/>
  <c r="I626" i="7" s="1"/>
  <c r="F629" i="7"/>
  <c r="G626" i="7" s="1"/>
  <c r="D629" i="7"/>
  <c r="E626" i="7" s="1"/>
  <c r="S638" i="7"/>
  <c r="S641" i="7" s="1"/>
  <c r="AA626" i="7" l="1"/>
  <c r="AA628" i="7" s="1"/>
  <c r="AA93" i="7" s="1"/>
  <c r="AA98" i="7" s="1"/>
  <c r="AA104" i="7" s="1"/>
  <c r="AC626" i="7"/>
  <c r="AG626" i="7"/>
  <c r="W626" i="7"/>
  <c r="AE626" i="7"/>
  <c r="AJ626" i="7"/>
  <c r="Y626" i="7"/>
  <c r="B629" i="7"/>
  <c r="AG93" i="7"/>
  <c r="AG98" i="7" s="1"/>
  <c r="AG104" i="7" s="1"/>
  <c r="AH626" i="7"/>
  <c r="AH93" i="7" s="1"/>
  <c r="AH98" i="7" s="1"/>
  <c r="AH104" i="7" s="1"/>
  <c r="AI626" i="7"/>
  <c r="AI93" i="7" s="1"/>
  <c r="AI98" i="7" s="1"/>
  <c r="AI104" i="7" s="1"/>
  <c r="AO626" i="7"/>
  <c r="AO93" i="7" s="1"/>
  <c r="AO98" i="7" s="1"/>
  <c r="AO104" i="7" s="1"/>
  <c r="AK626" i="7"/>
  <c r="AK93" i="7" s="1"/>
  <c r="AK98" i="7" s="1"/>
  <c r="AK104" i="7" s="1"/>
  <c r="AJ93" i="7"/>
  <c r="AJ98" i="7" s="1"/>
  <c r="AJ104" i="7" s="1"/>
  <c r="AL626" i="7"/>
  <c r="AL93" i="7" s="1"/>
  <c r="AL98" i="7" s="1"/>
  <c r="AL104" i="7" s="1"/>
  <c r="AP626" i="7"/>
  <c r="AP628" i="7" s="1"/>
  <c r="AP93" i="7" s="1"/>
  <c r="AP98" i="7" s="1"/>
  <c r="AP104" i="7" s="1"/>
  <c r="AM626" i="7"/>
  <c r="AM93" i="7" s="1"/>
  <c r="AM98" i="7" s="1"/>
  <c r="AM104" i="7" s="1"/>
  <c r="AN626" i="7"/>
  <c r="AN93" i="7" s="1"/>
  <c r="AN98" i="7" s="1"/>
  <c r="AN104" i="7" s="1"/>
  <c r="D626" i="7"/>
  <c r="D93" i="7" s="1"/>
  <c r="F626" i="7"/>
  <c r="F93" i="7" s="1"/>
  <c r="E93" i="7"/>
  <c r="H626" i="7"/>
  <c r="H93" i="7" s="1"/>
  <c r="G93" i="7"/>
  <c r="J626" i="7"/>
  <c r="J93" i="7" s="1"/>
  <c r="I93" i="7"/>
  <c r="L626" i="7"/>
  <c r="L93" i="7" s="1"/>
  <c r="K93" i="7"/>
  <c r="N626" i="7"/>
  <c r="N93" i="7" s="1"/>
  <c r="M93" i="7"/>
  <c r="P626" i="7"/>
  <c r="P93" i="7" s="1"/>
  <c r="O93" i="7"/>
  <c r="R626" i="7"/>
  <c r="R93" i="7" s="1"/>
  <c r="Q93" i="7"/>
  <c r="T626" i="7"/>
  <c r="T93" i="7" s="1"/>
  <c r="S93" i="7"/>
  <c r="V626" i="7"/>
  <c r="V93" i="7" s="1"/>
  <c r="U93" i="7"/>
  <c r="X626" i="7"/>
  <c r="X93" i="7" s="1"/>
  <c r="X98" i="7" s="1"/>
  <c r="X104" i="7" s="1"/>
  <c r="W93" i="7"/>
  <c r="W98" i="7" s="1"/>
  <c r="W104" i="7" s="1"/>
  <c r="Z626" i="7"/>
  <c r="Z93" i="7" s="1"/>
  <c r="Z98" i="7" s="1"/>
  <c r="Z104" i="7" s="1"/>
  <c r="Y93" i="7"/>
  <c r="Y98" i="7" s="1"/>
  <c r="Y104" i="7" s="1"/>
  <c r="AB626" i="7"/>
  <c r="AB93" i="7" s="1"/>
  <c r="AB98" i="7" s="1"/>
  <c r="AB104" i="7" s="1"/>
  <c r="AD626" i="7"/>
  <c r="AD93" i="7" s="1"/>
  <c r="AD98" i="7" s="1"/>
  <c r="AD104" i="7" s="1"/>
  <c r="AC93" i="7"/>
  <c r="AC98" i="7" s="1"/>
  <c r="AC104" i="7" s="1"/>
  <c r="AF626" i="7"/>
  <c r="AE93" i="7"/>
  <c r="AE98" i="7" s="1"/>
  <c r="AE104" i="7" s="1"/>
  <c r="C223" i="7"/>
  <c r="C236" i="7" s="1"/>
  <c r="C183" i="7"/>
  <c r="C196" i="7" s="1"/>
  <c r="T638" i="7"/>
  <c r="T641" i="7" s="1"/>
  <c r="C626" i="7" l="1"/>
  <c r="C93" i="7" s="1"/>
  <c r="B93" i="7"/>
  <c r="AF628" i="7"/>
  <c r="U638" i="7"/>
  <c r="U641" i="7" s="1"/>
  <c r="AF93" i="7" l="1"/>
  <c r="AF98" i="7" s="1"/>
  <c r="AF104" i="7" s="1"/>
  <c r="V638" i="7"/>
  <c r="V641" i="7" s="1"/>
  <c r="V734" i="7" s="1"/>
  <c r="W638" i="7" l="1"/>
  <c r="W641" i="7" s="1"/>
  <c r="W734" i="7" s="1"/>
  <c r="W735" i="7"/>
  <c r="W204" i="7" l="1"/>
  <c r="W167" i="7"/>
  <c r="W77" i="7"/>
  <c r="X638" i="7"/>
  <c r="X641" i="7" s="1"/>
  <c r="X734" i="7" s="1"/>
  <c r="X735" i="7"/>
  <c r="X204" i="7" l="1"/>
  <c r="X167" i="7"/>
  <c r="X77" i="7"/>
  <c r="Y638" i="7"/>
  <c r="Y641" i="7" s="1"/>
  <c r="Y734" i="7" s="1"/>
  <c r="Y735" i="7"/>
  <c r="Y204" i="7" l="1"/>
  <c r="Y167" i="7"/>
  <c r="Y77" i="7"/>
  <c r="Z638" i="7"/>
  <c r="Z641" i="7" s="1"/>
  <c r="Z734" i="7" s="1"/>
  <c r="Z735" i="7"/>
  <c r="AA638" i="7" l="1"/>
  <c r="AA641" i="7" s="1"/>
  <c r="AA734" i="7" s="1"/>
  <c r="AA735" i="7"/>
  <c r="Z204" i="7"/>
  <c r="Z167" i="7"/>
  <c r="Z77" i="7"/>
  <c r="AB638" i="7" l="1"/>
  <c r="AB641" i="7" s="1"/>
  <c r="AB734" i="7" s="1"/>
  <c r="AB735" i="7"/>
  <c r="AA204" i="7"/>
  <c r="AA167" i="7"/>
  <c r="AA77" i="7"/>
  <c r="AC638" i="7" l="1"/>
  <c r="AC641" i="7" s="1"/>
  <c r="AC734" i="7" s="1"/>
  <c r="AC735" i="7"/>
  <c r="AB204" i="7"/>
  <c r="AB167" i="7"/>
  <c r="AB77" i="7"/>
  <c r="AC204" i="7" l="1"/>
  <c r="AC167" i="7"/>
  <c r="AC77" i="7"/>
  <c r="AD638" i="7"/>
  <c r="AD641" i="7" s="1"/>
  <c r="AD734" i="7" s="1"/>
  <c r="AD735" i="7"/>
  <c r="AE638" i="7" l="1"/>
  <c r="AE641" i="7" s="1"/>
  <c r="AE734" i="7" s="1"/>
  <c r="AE735" i="7"/>
  <c r="AD204" i="7"/>
  <c r="AD167" i="7"/>
  <c r="AD77" i="7"/>
  <c r="AF638" i="7" l="1"/>
  <c r="AF641" i="7" s="1"/>
  <c r="AF734" i="7" s="1"/>
  <c r="AF735" i="7"/>
  <c r="AE204" i="7"/>
  <c r="AE167" i="7"/>
  <c r="AE77" i="7"/>
  <c r="AG638" i="7" l="1"/>
  <c r="AG641" i="7" s="1"/>
  <c r="AG734" i="7" s="1"/>
  <c r="AF204" i="7"/>
  <c r="AF167" i="7"/>
  <c r="AF77" i="7"/>
  <c r="AG167" i="7" l="1"/>
  <c r="AG204" i="7"/>
  <c r="AG77" i="7"/>
  <c r="M390" i="7"/>
  <c r="M392" i="7"/>
  <c r="AH638" i="7"/>
  <c r="AH641" i="7" s="1"/>
  <c r="AH734" i="7" s="1"/>
  <c r="M252" i="7" l="1"/>
  <c r="AH204" i="7"/>
  <c r="AH77" i="7"/>
  <c r="AH167" i="7"/>
  <c r="M255" i="7"/>
  <c r="M389" i="7"/>
  <c r="AI638" i="7"/>
  <c r="AI641" i="7" s="1"/>
  <c r="AI734" i="7" s="1"/>
  <c r="AI167" i="7" l="1"/>
  <c r="AI204" i="7"/>
  <c r="AI77" i="7"/>
  <c r="AJ638" i="7"/>
  <c r="AJ641" i="7" s="1"/>
  <c r="AJ734" i="7" s="1"/>
  <c r="AJ204" i="7" l="1"/>
  <c r="AJ167" i="7"/>
  <c r="AJ77" i="7"/>
  <c r="AK638" i="7"/>
  <c r="AK641" i="7" s="1"/>
  <c r="AK734" i="7" s="1"/>
  <c r="AK204" i="7" l="1"/>
  <c r="AK167" i="7"/>
  <c r="AK77" i="7"/>
  <c r="AL638" i="7"/>
  <c r="AL641" i="7" s="1"/>
  <c r="AL734" i="7" s="1"/>
  <c r="AL167" i="7" l="1"/>
  <c r="AL204" i="7"/>
  <c r="AL77" i="7"/>
  <c r="AM638" i="7"/>
  <c r="AM641" i="7" s="1"/>
  <c r="AM734" i="7" s="1"/>
  <c r="AM204" i="7" l="1"/>
  <c r="AM77" i="7"/>
  <c r="AM167" i="7"/>
  <c r="AN638" i="7"/>
  <c r="AN641" i="7" s="1"/>
  <c r="AN734" i="7" s="1"/>
  <c r="AN204" i="7" l="1"/>
  <c r="AN77" i="7"/>
  <c r="AN167" i="7"/>
  <c r="AO638" i="7"/>
  <c r="AO641" i="7" s="1"/>
  <c r="AO734" i="7" s="1"/>
  <c r="AO204" i="7" l="1"/>
  <c r="AO77" i="7"/>
  <c r="AO167" i="7"/>
  <c r="AP638" i="7"/>
  <c r="AP641" i="7" s="1"/>
  <c r="AP734" i="7" s="1"/>
  <c r="AP167" i="7" l="1"/>
  <c r="AP204" i="7"/>
  <c r="AP77" i="7"/>
  <c r="AF70" i="7" l="1"/>
  <c r="AF79" i="7" s="1"/>
  <c r="AF117" i="7" s="1"/>
  <c r="AC70" i="7"/>
  <c r="AC79" i="7" s="1"/>
  <c r="AC117" i="7" s="1"/>
  <c r="H599" i="7" l="1"/>
  <c r="H601" i="7" s="1"/>
  <c r="H603" i="7" s="1"/>
  <c r="AC166" i="7"/>
  <c r="H166" i="7"/>
  <c r="H70" i="7"/>
  <c r="H203" i="7"/>
  <c r="AC203" i="7"/>
  <c r="AF203" i="7"/>
  <c r="AF166" i="7"/>
  <c r="C599" i="7"/>
  <c r="C601" i="7" s="1"/>
  <c r="C603" i="7" s="1"/>
  <c r="AC118" i="7"/>
  <c r="AF118" i="7"/>
  <c r="AN166" i="7"/>
  <c r="AN203" i="7"/>
  <c r="AN70" i="7"/>
  <c r="AN79" i="7" s="1"/>
  <c r="AN117" i="7" s="1"/>
  <c r="AP203" i="7"/>
  <c r="AP70" i="7"/>
  <c r="AP79" i="7" s="1"/>
  <c r="AP117" i="7" s="1"/>
  <c r="AP166" i="7"/>
  <c r="U599" i="7"/>
  <c r="U601" i="7" s="1"/>
  <c r="U603" i="7" s="1"/>
  <c r="AH203" i="7"/>
  <c r="AH166" i="7"/>
  <c r="AH70" i="7"/>
  <c r="AH79" i="7" s="1"/>
  <c r="AH117" i="7" s="1"/>
  <c r="T734" i="7" l="1"/>
  <c r="T599" i="7"/>
  <c r="T601" i="7" s="1"/>
  <c r="T603" i="7" s="1"/>
  <c r="Q599" i="7"/>
  <c r="Q601" i="7" s="1"/>
  <c r="Q603" i="7" s="1"/>
  <c r="R599" i="7"/>
  <c r="R601" i="7" s="1"/>
  <c r="R603" i="7" s="1"/>
  <c r="AA203" i="7"/>
  <c r="M166" i="7"/>
  <c r="T70" i="7"/>
  <c r="T203" i="7"/>
  <c r="T166" i="7"/>
  <c r="AH118" i="7"/>
  <c r="R166" i="7"/>
  <c r="R70" i="7"/>
  <c r="R203" i="7"/>
  <c r="J599" i="7"/>
  <c r="J601" i="7" s="1"/>
  <c r="J603" i="7" s="1"/>
  <c r="J70" i="7"/>
  <c r="J203" i="7"/>
  <c r="J166" i="7"/>
  <c r="AJ70" i="7"/>
  <c r="AJ79" i="7" s="1"/>
  <c r="AJ117" i="7" s="1"/>
  <c r="AJ166" i="7"/>
  <c r="AJ203" i="7"/>
  <c r="AK166" i="7"/>
  <c r="AK70" i="7"/>
  <c r="AK79" i="7" s="1"/>
  <c r="AK117" i="7" s="1"/>
  <c r="AK203" i="7"/>
  <c r="E166" i="7"/>
  <c r="E70" i="7"/>
  <c r="E203" i="7"/>
  <c r="E599" i="7"/>
  <c r="E601" i="7" s="1"/>
  <c r="E603" i="7" s="1"/>
  <c r="AP118" i="7"/>
  <c r="G70" i="7"/>
  <c r="G203" i="7"/>
  <c r="G166" i="7"/>
  <c r="G599" i="7"/>
  <c r="G601" i="7" s="1"/>
  <c r="G603" i="7" s="1"/>
  <c r="AN118" i="7"/>
  <c r="C70" i="7"/>
  <c r="C166" i="7"/>
  <c r="C203" i="7"/>
  <c r="AI70" i="7"/>
  <c r="AI79" i="7" s="1"/>
  <c r="AI117" i="7" s="1"/>
  <c r="AI203" i="7"/>
  <c r="AI166" i="7"/>
  <c r="AM70" i="7"/>
  <c r="AM79" i="7" s="1"/>
  <c r="AM117" i="7" s="1"/>
  <c r="AM166" i="7"/>
  <c r="AM203" i="7"/>
  <c r="AO70" i="7"/>
  <c r="AO79" i="7" s="1"/>
  <c r="AO117" i="7" s="1"/>
  <c r="AO166" i="7"/>
  <c r="AO203" i="7"/>
  <c r="L599" i="7"/>
  <c r="L601" i="7" s="1"/>
  <c r="L603" i="7" s="1"/>
  <c r="L166" i="7"/>
  <c r="L203" i="7"/>
  <c r="L70" i="7"/>
  <c r="Q70" i="7"/>
  <c r="Q166" i="7"/>
  <c r="Q203" i="7"/>
  <c r="V599" i="7"/>
  <c r="V601" i="7" s="1"/>
  <c r="V603" i="7" s="1"/>
  <c r="AL203" i="7"/>
  <c r="AL166" i="7"/>
  <c r="AL70" i="7"/>
  <c r="AL79" i="7" s="1"/>
  <c r="AL117" i="7" s="1"/>
  <c r="N166" i="7"/>
  <c r="N203" i="7"/>
  <c r="N70" i="7"/>
  <c r="N599" i="7"/>
  <c r="N601" i="7" s="1"/>
  <c r="N603" i="7" s="1"/>
  <c r="AE166" i="7"/>
  <c r="AE70" i="7"/>
  <c r="AE79" i="7" s="1"/>
  <c r="AE117" i="7" s="1"/>
  <c r="AE203" i="7"/>
  <c r="AG203" i="7"/>
  <c r="AG70" i="7"/>
  <c r="AG79" i="7" s="1"/>
  <c r="AG117" i="7" s="1"/>
  <c r="AG166" i="7"/>
  <c r="U166" i="7"/>
  <c r="U70" i="7"/>
  <c r="U203" i="7"/>
  <c r="AD70" i="7"/>
  <c r="AD79" i="7" s="1"/>
  <c r="AD117" i="7" s="1"/>
  <c r="AD203" i="7"/>
  <c r="AD166" i="7"/>
  <c r="AB166" i="7"/>
  <c r="AB70" i="7"/>
  <c r="AB79" i="7" s="1"/>
  <c r="AB117" i="7" s="1"/>
  <c r="AB203" i="7"/>
  <c r="U735" i="7" l="1"/>
  <c r="U620" i="7"/>
  <c r="U734" i="7"/>
  <c r="P599" i="7"/>
  <c r="P601" i="7" s="1"/>
  <c r="P603" i="7" s="1"/>
  <c r="S599" i="7"/>
  <c r="S601" i="7" s="1"/>
  <c r="S603" i="7" s="1"/>
  <c r="AA166" i="7"/>
  <c r="AA70" i="7"/>
  <c r="AA79" i="7" s="1"/>
  <c r="M203" i="7"/>
  <c r="M70" i="7"/>
  <c r="D166" i="7"/>
  <c r="M599" i="7"/>
  <c r="M601" i="7" s="1"/>
  <c r="M603" i="7" s="1"/>
  <c r="D70" i="7"/>
  <c r="F599" i="7"/>
  <c r="F601" i="7" s="1"/>
  <c r="F603" i="7" s="1"/>
  <c r="F203" i="7"/>
  <c r="F166" i="7"/>
  <c r="F70" i="7"/>
  <c r="D599" i="7"/>
  <c r="D601" i="7" s="1"/>
  <c r="D603" i="7" s="1"/>
  <c r="D203" i="7"/>
  <c r="K203" i="7"/>
  <c r="K166" i="7"/>
  <c r="K599" i="7"/>
  <c r="K601" i="7" s="1"/>
  <c r="K603" i="7" s="1"/>
  <c r="K70" i="7"/>
  <c r="AG118" i="7"/>
  <c r="W203" i="7"/>
  <c r="W166" i="7"/>
  <c r="W70" i="7"/>
  <c r="W79" i="7" s="1"/>
  <c r="W117" i="7" s="1"/>
  <c r="AL118" i="7"/>
  <c r="AM118" i="7"/>
  <c r="Y166" i="7"/>
  <c r="Y70" i="7"/>
  <c r="Y79" i="7" s="1"/>
  <c r="Y117" i="7" s="1"/>
  <c r="Y203" i="7"/>
  <c r="Z203" i="7"/>
  <c r="Z166" i="7"/>
  <c r="Z70" i="7"/>
  <c r="Z79" i="7" s="1"/>
  <c r="Z117" i="7" s="1"/>
  <c r="S166" i="7"/>
  <c r="S203" i="7"/>
  <c r="S70" i="7"/>
  <c r="O166" i="7"/>
  <c r="O599" i="7"/>
  <c r="O601" i="7" s="1"/>
  <c r="O603" i="7" s="1"/>
  <c r="O203" i="7"/>
  <c r="O70" i="7"/>
  <c r="I70" i="7"/>
  <c r="I203" i="7"/>
  <c r="I166" i="7"/>
  <c r="I599" i="7"/>
  <c r="I601" i="7" s="1"/>
  <c r="I603" i="7" s="1"/>
  <c r="AB118" i="7"/>
  <c r="AD118" i="7"/>
  <c r="AE118" i="7"/>
  <c r="V70" i="7"/>
  <c r="V203" i="7"/>
  <c r="V166" i="7"/>
  <c r="AO118" i="7"/>
  <c r="X166" i="7"/>
  <c r="X70" i="7"/>
  <c r="X79" i="7" s="1"/>
  <c r="X117" i="7" s="1"/>
  <c r="X203" i="7"/>
  <c r="AI118" i="7"/>
  <c r="AK118" i="7"/>
  <c r="AJ118" i="7"/>
  <c r="P70" i="7"/>
  <c r="P203" i="7"/>
  <c r="P166" i="7"/>
  <c r="AA117" i="7" l="1"/>
  <c r="AA118" i="7" s="1"/>
  <c r="V735" i="7"/>
  <c r="V620" i="7"/>
  <c r="V92" i="7" s="1"/>
  <c r="V98" i="7" s="1"/>
  <c r="V104" i="7" s="1"/>
  <c r="U92" i="7"/>
  <c r="U98" i="7" s="1"/>
  <c r="U104" i="7" s="1"/>
  <c r="U77" i="7"/>
  <c r="U167" i="7"/>
  <c r="U204" i="7"/>
  <c r="X118" i="7"/>
  <c r="Z118" i="7"/>
  <c r="Y118" i="7"/>
  <c r="W118" i="7"/>
  <c r="V204" i="7" l="1"/>
  <c r="V167" i="7"/>
  <c r="V77" i="7"/>
  <c r="U205" i="7" l="1"/>
  <c r="U78" i="7"/>
  <c r="U79" i="7" s="1"/>
  <c r="U168" i="7"/>
  <c r="U111" i="7" l="1"/>
  <c r="U112" i="7" s="1"/>
  <c r="U117" i="7" s="1"/>
  <c r="AN169" i="7"/>
  <c r="AN170" i="7" s="1"/>
  <c r="AN198" i="7" s="1"/>
  <c r="AN200" i="7" s="1"/>
  <c r="AP169" i="7"/>
  <c r="AP170" i="7" s="1"/>
  <c r="AP198" i="7" s="1"/>
  <c r="AP200" i="7" s="1"/>
  <c r="AL169" i="7"/>
  <c r="AL170" i="7" s="1"/>
  <c r="AL198" i="7" s="1"/>
  <c r="AL200" i="7" s="1"/>
  <c r="AH169" i="7"/>
  <c r="AH170" i="7" s="1"/>
  <c r="AH198" i="7" s="1"/>
  <c r="AH200" i="7" s="1"/>
  <c r="AO169" i="7"/>
  <c r="AO170" i="7" s="1"/>
  <c r="AO198" i="7" s="1"/>
  <c r="AO200" i="7" s="1"/>
  <c r="AK169" i="7"/>
  <c r="AK170" i="7" s="1"/>
  <c r="AK198" i="7" s="1"/>
  <c r="AK200" i="7" s="1"/>
  <c r="AG169" i="7"/>
  <c r="AG170" i="7" s="1"/>
  <c r="AG198" i="7" s="1"/>
  <c r="AG200" i="7" s="1"/>
  <c r="AJ169" i="7"/>
  <c r="AJ170" i="7" s="1"/>
  <c r="AJ198" i="7" s="1"/>
  <c r="AJ200" i="7" s="1"/>
  <c r="AM169" i="7"/>
  <c r="AM170" i="7" s="1"/>
  <c r="AM198" i="7" s="1"/>
  <c r="AM200" i="7" s="1"/>
  <c r="AI169" i="7"/>
  <c r="AI170" i="7" s="1"/>
  <c r="AI198" i="7" s="1"/>
  <c r="AI200" i="7" s="1"/>
  <c r="U118" i="7" l="1"/>
  <c r="AG207" i="7"/>
  <c r="AG130" i="7"/>
  <c r="AH207" i="7"/>
  <c r="AH130" i="7"/>
  <c r="AK207" i="7"/>
  <c r="AK130" i="7"/>
  <c r="AL130" i="7"/>
  <c r="AL207" i="7"/>
  <c r="AI207" i="7"/>
  <c r="AI130" i="7"/>
  <c r="AJ207" i="7"/>
  <c r="AJ130" i="7"/>
  <c r="AO207" i="7"/>
  <c r="AO130" i="7"/>
  <c r="AP207" i="7"/>
  <c r="AP130" i="7"/>
  <c r="AM207" i="7"/>
  <c r="AM130" i="7"/>
  <c r="AN207" i="7"/>
  <c r="AN130" i="7"/>
  <c r="AK206" i="7"/>
  <c r="AJ206" i="7"/>
  <c r="AG206" i="7"/>
  <c r="AI206" i="7"/>
  <c r="AL206" i="7"/>
  <c r="AO206" i="7"/>
  <c r="AH206" i="7"/>
  <c r="AN206" i="7"/>
  <c r="AP206" i="7"/>
  <c r="AM206" i="7"/>
  <c r="V78" i="7" l="1"/>
  <c r="V79" i="7" s="1"/>
  <c r="V205" i="7"/>
  <c r="V168" i="7"/>
  <c r="AG210" i="7"/>
  <c r="AG238" i="7" s="1"/>
  <c r="AN210" i="7"/>
  <c r="AN238" i="7" s="1"/>
  <c r="AL210" i="7"/>
  <c r="AL238" i="7" s="1"/>
  <c r="AM210" i="7"/>
  <c r="AM238" i="7" s="1"/>
  <c r="AP210" i="7"/>
  <c r="AP238" i="7" s="1"/>
  <c r="AJ210" i="7"/>
  <c r="AJ238" i="7" s="1"/>
  <c r="AO210" i="7"/>
  <c r="AO238" i="7" s="1"/>
  <c r="AI210" i="7"/>
  <c r="AI238" i="7" s="1"/>
  <c r="AK210" i="7"/>
  <c r="AK238" i="7" s="1"/>
  <c r="AH210" i="7"/>
  <c r="AH238" i="7" s="1"/>
  <c r="AK240" i="7" l="1"/>
  <c r="AK144" i="7" s="1"/>
  <c r="AP240" i="7"/>
  <c r="AP144" i="7" s="1"/>
  <c r="AG240" i="7"/>
  <c r="AG144" i="7" s="1"/>
  <c r="AI240" i="7"/>
  <c r="AI144" i="7" s="1"/>
  <c r="AM240" i="7"/>
  <c r="AM144" i="7" s="1"/>
  <c r="AO240" i="7"/>
  <c r="AO144" i="7" s="1"/>
  <c r="AL240" i="7"/>
  <c r="AL144" i="7" s="1"/>
  <c r="AH240" i="7"/>
  <c r="AH144" i="7" s="1"/>
  <c r="AJ240" i="7"/>
  <c r="AJ144" i="7" s="1"/>
  <c r="AN240" i="7"/>
  <c r="AN144" i="7" s="1"/>
  <c r="V111" i="7"/>
  <c r="V112" i="7" s="1"/>
  <c r="V117" i="7" s="1"/>
  <c r="AI131" i="7" l="1"/>
  <c r="AI132" i="7" s="1"/>
  <c r="AI133" i="7" s="1"/>
  <c r="AP131" i="7"/>
  <c r="AP132" i="7" s="1"/>
  <c r="AP133" i="7" s="1"/>
  <c r="AO131" i="7"/>
  <c r="AO132" i="7" s="1"/>
  <c r="AO133" i="7" s="1"/>
  <c r="AJ131" i="7"/>
  <c r="AJ132" i="7" s="1"/>
  <c r="AJ133" i="7" s="1"/>
  <c r="AK131" i="7"/>
  <c r="AK132" i="7" s="1"/>
  <c r="AK133" i="7" s="1"/>
  <c r="AM131" i="7"/>
  <c r="AM132" i="7" s="1"/>
  <c r="AM133" i="7" s="1"/>
  <c r="AH131" i="7"/>
  <c r="AH132" i="7" s="1"/>
  <c r="AH133" i="7" s="1"/>
  <c r="AG131" i="7"/>
  <c r="AG132" i="7" s="1"/>
  <c r="AG133" i="7" s="1"/>
  <c r="AL131" i="7"/>
  <c r="AL132" i="7" s="1"/>
  <c r="AL133" i="7" s="1"/>
  <c r="AN131" i="7"/>
  <c r="AN132" i="7" s="1"/>
  <c r="AN133" i="7" s="1"/>
  <c r="V118" i="7"/>
  <c r="M391" i="7" l="1"/>
  <c r="M395" i="7" s="1"/>
  <c r="C300" i="7"/>
  <c r="B300" i="7" s="1"/>
  <c r="M253" i="7"/>
  <c r="M256" i="7"/>
  <c r="M254" i="7"/>
  <c r="M259" i="7" l="1"/>
  <c r="AD169" i="7"/>
  <c r="AD170" i="7" s="1"/>
  <c r="AD198" i="7" s="1"/>
  <c r="AD200" i="7" s="1"/>
  <c r="AD206" i="7"/>
  <c r="AB169" i="7"/>
  <c r="AB170" i="7" s="1"/>
  <c r="AB198" i="7" s="1"/>
  <c r="AB200" i="7" s="1"/>
  <c r="AB206" i="7"/>
  <c r="AF169" i="7"/>
  <c r="AF170" i="7" s="1"/>
  <c r="AF198" i="7" s="1"/>
  <c r="AF200" i="7" s="1"/>
  <c r="AF206" i="7"/>
  <c r="AC169" i="7"/>
  <c r="AC170" i="7" s="1"/>
  <c r="AC198" i="7" s="1"/>
  <c r="AC200" i="7" s="1"/>
  <c r="AC206" i="7"/>
  <c r="AE169" i="7"/>
  <c r="AE170" i="7" s="1"/>
  <c r="AE198" i="7" s="1"/>
  <c r="AE200" i="7" s="1"/>
  <c r="AE206" i="7"/>
  <c r="AD130" i="7" l="1"/>
  <c r="AD207" i="7"/>
  <c r="AD210" i="7" s="1"/>
  <c r="AD238" i="7" s="1"/>
  <c r="AB207" i="7"/>
  <c r="AB210" i="7" s="1"/>
  <c r="AB238" i="7" s="1"/>
  <c r="AB130" i="7"/>
  <c r="AE130" i="7"/>
  <c r="AE207" i="7"/>
  <c r="AE210" i="7" s="1"/>
  <c r="AE238" i="7" s="1"/>
  <c r="AF207" i="7"/>
  <c r="AF210" i="7" s="1"/>
  <c r="AF238" i="7" s="1"/>
  <c r="AF130" i="7"/>
  <c r="AC130" i="7"/>
  <c r="AC207" i="7"/>
  <c r="AC210" i="7" s="1"/>
  <c r="AC238" i="7" s="1"/>
  <c r="AB240" i="7" l="1"/>
  <c r="AB144" i="7" s="1"/>
  <c r="AC240" i="7"/>
  <c r="AC144" i="7" s="1"/>
  <c r="AD240" i="7"/>
  <c r="AD144" i="7" s="1"/>
  <c r="AF240" i="7"/>
  <c r="AF144" i="7" s="1"/>
  <c r="AE240" i="7"/>
  <c r="AE144" i="7" s="1"/>
  <c r="AD131" i="7" l="1"/>
  <c r="AD132" i="7" s="1"/>
  <c r="AD133" i="7" s="1"/>
  <c r="AC131" i="7"/>
  <c r="AC132" i="7" s="1"/>
  <c r="AC133" i="7" s="1"/>
  <c r="AE131" i="7"/>
  <c r="AE132" i="7" s="1"/>
  <c r="AE133" i="7" s="1"/>
  <c r="AB131" i="7"/>
  <c r="AB132" i="7" s="1"/>
  <c r="AB133" i="7" s="1"/>
  <c r="AF131" i="7"/>
  <c r="AF132" i="7" s="1"/>
  <c r="AF133" i="7" s="1"/>
  <c r="B615" i="7" l="1"/>
  <c r="B606" i="7" l="1"/>
  <c r="B607" i="7" s="1"/>
  <c r="B616" i="7"/>
  <c r="F17" i="1" s="1"/>
  <c r="N734" i="7"/>
  <c r="S92" i="7"/>
  <c r="S98" i="7" s="1"/>
  <c r="S104" i="7" s="1"/>
  <c r="O734" i="7"/>
  <c r="J735" i="7"/>
  <c r="G734" i="7"/>
  <c r="B734" i="7"/>
  <c r="L734" i="7"/>
  <c r="J734" i="7"/>
  <c r="C734" i="7"/>
  <c r="H734" i="7"/>
  <c r="K734" i="7"/>
  <c r="Q734" i="7"/>
  <c r="M734" i="7"/>
  <c r="B608" i="7" l="1" a="1"/>
  <c r="B608" i="7" s="1"/>
  <c r="F735" i="7"/>
  <c r="F167" i="7" s="1"/>
  <c r="E734" i="7"/>
  <c r="S620" i="7"/>
  <c r="R734" i="7"/>
  <c r="E735" i="7"/>
  <c r="E167" i="7" s="1"/>
  <c r="D734" i="7"/>
  <c r="G620" i="7"/>
  <c r="F734" i="7"/>
  <c r="Q735" i="7"/>
  <c r="Q204" i="7" s="1"/>
  <c r="P734" i="7"/>
  <c r="T620" i="7"/>
  <c r="T92" i="7" s="1"/>
  <c r="T98" i="7" s="1"/>
  <c r="T104" i="7" s="1"/>
  <c r="S734" i="7"/>
  <c r="J620" i="7"/>
  <c r="I734" i="7"/>
  <c r="T735" i="7"/>
  <c r="T204" i="7" s="1"/>
  <c r="E620" i="7"/>
  <c r="E92" i="7" s="1"/>
  <c r="E98" i="7" s="1"/>
  <c r="E104" i="7" s="1"/>
  <c r="S735" i="7"/>
  <c r="S167" i="7" s="1"/>
  <c r="G735" i="7"/>
  <c r="G204" i="7" s="1"/>
  <c r="F620" i="7"/>
  <c r="F92" i="7" s="1"/>
  <c r="F98" i="7" s="1"/>
  <c r="F104" i="7" s="1"/>
  <c r="Q620" i="7"/>
  <c r="L620" i="7"/>
  <c r="L92" i="7" s="1"/>
  <c r="L98" i="7" s="1"/>
  <c r="L104" i="7" s="1"/>
  <c r="L735" i="7"/>
  <c r="C92" i="7"/>
  <c r="C98" i="7" s="1"/>
  <c r="C104" i="7" s="1"/>
  <c r="C735" i="7"/>
  <c r="J167" i="7"/>
  <c r="J204" i="7"/>
  <c r="J77" i="7"/>
  <c r="N620" i="7"/>
  <c r="N735" i="7"/>
  <c r="I620" i="7"/>
  <c r="I92" i="7" s="1"/>
  <c r="I98" i="7" s="1"/>
  <c r="I104" i="7" s="1"/>
  <c r="I735" i="7"/>
  <c r="K620" i="7"/>
  <c r="K92" i="7" s="1"/>
  <c r="K98" i="7" s="1"/>
  <c r="K104" i="7" s="1"/>
  <c r="J92" i="7"/>
  <c r="J98" i="7" s="1"/>
  <c r="J104" i="7" s="1"/>
  <c r="K735" i="7"/>
  <c r="H620" i="7"/>
  <c r="H92" i="7" s="1"/>
  <c r="H98" i="7" s="1"/>
  <c r="H104" i="7" s="1"/>
  <c r="G92" i="7"/>
  <c r="G98" i="7" s="1"/>
  <c r="G104" i="7" s="1"/>
  <c r="H735" i="7"/>
  <c r="O620" i="7"/>
  <c r="N92" i="7"/>
  <c r="N98" i="7" s="1"/>
  <c r="N104" i="7" s="1"/>
  <c r="O735" i="7"/>
  <c r="R620" i="7"/>
  <c r="R92" i="7" s="1"/>
  <c r="R98" i="7" s="1"/>
  <c r="R104" i="7" s="1"/>
  <c r="Q92" i="7"/>
  <c r="Q98" i="7" s="1"/>
  <c r="Q104" i="7" s="1"/>
  <c r="R735" i="7"/>
  <c r="D620" i="7"/>
  <c r="D92" i="7" s="1"/>
  <c r="D98" i="7" s="1"/>
  <c r="D104" i="7" s="1"/>
  <c r="D735" i="7"/>
  <c r="M620" i="7"/>
  <c r="M92" i="7" s="1"/>
  <c r="M98" i="7" s="1"/>
  <c r="M104" i="7" s="1"/>
  <c r="M735" i="7"/>
  <c r="P620" i="7"/>
  <c r="P92" i="7" s="1"/>
  <c r="P98" i="7" s="1"/>
  <c r="P104" i="7" s="1"/>
  <c r="O92" i="7"/>
  <c r="O98" i="7" s="1"/>
  <c r="O104" i="7" s="1"/>
  <c r="P735" i="7"/>
  <c r="B596" i="7" l="1"/>
  <c r="C596" i="7" s="1"/>
  <c r="D596" i="7" s="1"/>
  <c r="E596" i="7" s="1"/>
  <c r="F596" i="7" s="1"/>
  <c r="G596" i="7" s="1"/>
  <c r="H596" i="7" s="1"/>
  <c r="I596" i="7" s="1"/>
  <c r="J596" i="7" s="1"/>
  <c r="K596" i="7" s="1"/>
  <c r="L596" i="7" s="1"/>
  <c r="M596" i="7" s="1"/>
  <c r="N596" i="7" s="1"/>
  <c r="O596" i="7" s="1"/>
  <c r="P596" i="7" s="1"/>
  <c r="Q596" i="7" s="1"/>
  <c r="R596" i="7" s="1"/>
  <c r="S596" i="7" s="1"/>
  <c r="T596" i="7" s="1"/>
  <c r="U596" i="7" s="1"/>
  <c r="V596" i="7" s="1"/>
  <c r="W596" i="7" s="1"/>
  <c r="X596" i="7" s="1"/>
  <c r="Y596" i="7" s="1"/>
  <c r="Z596" i="7" s="1"/>
  <c r="AA596" i="7" s="1"/>
  <c r="AB596" i="7" s="1"/>
  <c r="AC596" i="7" s="1"/>
  <c r="AD596" i="7" s="1"/>
  <c r="AE596" i="7" s="1"/>
  <c r="AF596" i="7" s="1"/>
  <c r="AG596" i="7" s="1"/>
  <c r="AH596" i="7" s="1"/>
  <c r="AI596" i="7" s="1"/>
  <c r="AJ596" i="7" s="1"/>
  <c r="AK596" i="7" s="1"/>
  <c r="AL596" i="7" s="1"/>
  <c r="AM596" i="7" s="1"/>
  <c r="AN596" i="7" s="1"/>
  <c r="AO596" i="7" s="1"/>
  <c r="AP596" i="7" s="1"/>
  <c r="B108" i="7"/>
  <c r="B109" i="7" s="1"/>
  <c r="F77" i="7"/>
  <c r="Q167" i="7"/>
  <c r="E204" i="7"/>
  <c r="F204" i="7"/>
  <c r="Q77" i="7"/>
  <c r="E77" i="7"/>
  <c r="B92" i="7"/>
  <c r="B98" i="7" s="1"/>
  <c r="T167" i="7"/>
  <c r="T77" i="7"/>
  <c r="G77" i="7"/>
  <c r="S77" i="7"/>
  <c r="G167" i="7"/>
  <c r="S204" i="7"/>
  <c r="M167" i="7"/>
  <c r="M204" i="7"/>
  <c r="M77" i="7"/>
  <c r="I204" i="7"/>
  <c r="I167" i="7"/>
  <c r="I77" i="7"/>
  <c r="L167" i="7"/>
  <c r="L77" i="7"/>
  <c r="L204" i="7"/>
  <c r="H204" i="7"/>
  <c r="H167" i="7"/>
  <c r="H77" i="7"/>
  <c r="K204" i="7"/>
  <c r="K167" i="7"/>
  <c r="K77" i="7"/>
  <c r="R167" i="7"/>
  <c r="R204" i="7"/>
  <c r="R77" i="7"/>
  <c r="O77" i="7"/>
  <c r="O204" i="7"/>
  <c r="O167" i="7"/>
  <c r="C204" i="7"/>
  <c r="C167" i="7"/>
  <c r="C77" i="7"/>
  <c r="P167" i="7"/>
  <c r="P77" i="7"/>
  <c r="P204" i="7"/>
  <c r="D167" i="7"/>
  <c r="D77" i="7"/>
  <c r="D204" i="7"/>
  <c r="N167" i="7"/>
  <c r="N204" i="7"/>
  <c r="N77" i="7"/>
  <c r="F16" i="1" l="1"/>
  <c r="B104" i="7"/>
  <c r="F394" i="7" s="1"/>
  <c r="C168" i="7"/>
  <c r="C78" i="7"/>
  <c r="C79" i="7" s="1"/>
  <c r="C205" i="7"/>
  <c r="F252" i="7" l="1"/>
  <c r="B110" i="7"/>
  <c r="B116" i="7" s="1"/>
  <c r="B144" i="7" s="1"/>
  <c r="F253" i="7"/>
  <c r="F391" i="7"/>
  <c r="F388" i="7"/>
  <c r="F390" i="7"/>
  <c r="F255" i="7"/>
  <c r="F392" i="7"/>
  <c r="F389" i="7"/>
  <c r="F14" i="1"/>
  <c r="F18" i="1" s="1"/>
  <c r="F393" i="7"/>
  <c r="F257" i="7"/>
  <c r="F258" i="7"/>
  <c r="F254" i="7"/>
  <c r="F256" i="7"/>
  <c r="C111" i="7"/>
  <c r="C112" i="7" s="1"/>
  <c r="C117" i="7" s="1"/>
  <c r="C118" i="7" s="1"/>
  <c r="F15" i="1" l="1"/>
  <c r="B112" i="7"/>
  <c r="B117" i="7" s="1"/>
  <c r="B118" i="7" s="1"/>
  <c r="B133" i="7" s="1"/>
  <c r="F395" i="7"/>
  <c r="C395" i="7"/>
  <c r="F259" i="7"/>
  <c r="C259" i="7"/>
  <c r="H394" i="7"/>
  <c r="K394" i="7" s="1"/>
  <c r="L394" i="7" s="1"/>
  <c r="H258" i="7"/>
  <c r="K258" i="7" s="1"/>
  <c r="L258" i="7" s="1"/>
  <c r="D78" i="7"/>
  <c r="D79" i="7" s="1"/>
  <c r="D168" i="7"/>
  <c r="D205" i="7"/>
  <c r="H254" i="7"/>
  <c r="K254" i="7" s="1"/>
  <c r="L254" i="7" s="1"/>
  <c r="H257" i="7"/>
  <c r="H253" i="7"/>
  <c r="K253" i="7" s="1"/>
  <c r="L253" i="7" s="1"/>
  <c r="H256" i="7"/>
  <c r="K256" i="7" s="1"/>
  <c r="L256" i="7" s="1"/>
  <c r="H255" i="7"/>
  <c r="K255" i="7" s="1"/>
  <c r="L255" i="7" s="1"/>
  <c r="H252" i="7"/>
  <c r="H389" i="7"/>
  <c r="K389" i="7" s="1"/>
  <c r="L389" i="7" s="1"/>
  <c r="H388" i="7"/>
  <c r="H391" i="7"/>
  <c r="K391" i="7" s="1"/>
  <c r="L391" i="7" s="1"/>
  <c r="H393" i="7"/>
  <c r="H390" i="7"/>
  <c r="K390" i="7" s="1"/>
  <c r="L390" i="7" s="1"/>
  <c r="H392" i="7"/>
  <c r="K392" i="7" s="1"/>
  <c r="L392" i="7" s="1"/>
  <c r="I394" i="7" l="1"/>
  <c r="J394" i="7" s="1"/>
  <c r="N258" i="7" s="1"/>
  <c r="H395" i="7"/>
  <c r="K393" i="7"/>
  <c r="L393" i="7" s="1"/>
  <c r="K257" i="7"/>
  <c r="L257" i="7" s="1"/>
  <c r="H259" i="7"/>
  <c r="D111" i="7"/>
  <c r="D112" i="7" s="1"/>
  <c r="D117" i="7" s="1"/>
  <c r="D118" i="7" s="1"/>
  <c r="K388" i="7"/>
  <c r="L388" i="7" s="1"/>
  <c r="I391" i="7"/>
  <c r="J391" i="7" s="1"/>
  <c r="N391" i="7" s="1"/>
  <c r="O391" i="7" s="1"/>
  <c r="Q391" i="7" s="1"/>
  <c r="I393" i="7"/>
  <c r="J393" i="7" s="1"/>
  <c r="I389" i="7"/>
  <c r="J389" i="7" s="1"/>
  <c r="N389" i="7" s="1"/>
  <c r="O389" i="7" s="1"/>
  <c r="I390" i="7"/>
  <c r="J390" i="7" s="1"/>
  <c r="N254" i="7" s="1"/>
  <c r="O254" i="7" s="1"/>
  <c r="Q254" i="7" s="1"/>
  <c r="I388" i="7"/>
  <c r="J388" i="7" s="1"/>
  <c r="I392" i="7"/>
  <c r="J392" i="7" s="1"/>
  <c r="N256" i="7" s="1"/>
  <c r="O256" i="7" s="1"/>
  <c r="Q256" i="7" s="1"/>
  <c r="K252" i="7"/>
  <c r="L252" i="7" s="1"/>
  <c r="N394" i="7" l="1"/>
  <c r="O394" i="7" s="1"/>
  <c r="Q394" i="7" s="1"/>
  <c r="L395" i="7"/>
  <c r="AP295" i="7"/>
  <c r="AL295" i="7"/>
  <c r="AH295" i="7"/>
  <c r="AD295" i="7"/>
  <c r="Z295" i="7"/>
  <c r="V295" i="7"/>
  <c r="R295" i="7"/>
  <c r="N295" i="7"/>
  <c r="J295" i="7"/>
  <c r="F295" i="7"/>
  <c r="P295" i="7"/>
  <c r="AO295" i="7"/>
  <c r="AK295" i="7"/>
  <c r="AG295" i="7"/>
  <c r="AC295" i="7"/>
  <c r="Y295" i="7"/>
  <c r="U295" i="7"/>
  <c r="Q295" i="7"/>
  <c r="M295" i="7"/>
  <c r="I295" i="7"/>
  <c r="E295" i="7"/>
  <c r="AN295" i="7"/>
  <c r="AJ295" i="7"/>
  <c r="AF295" i="7"/>
  <c r="AB295" i="7"/>
  <c r="X295" i="7"/>
  <c r="T295" i="7"/>
  <c r="L295" i="7"/>
  <c r="H295" i="7"/>
  <c r="D295" i="7"/>
  <c r="AM295" i="7"/>
  <c r="W295" i="7"/>
  <c r="G295" i="7"/>
  <c r="AA295" i="7"/>
  <c r="AI295" i="7"/>
  <c r="S295" i="7"/>
  <c r="C295" i="7"/>
  <c r="AE295" i="7"/>
  <c r="O295" i="7"/>
  <c r="K295" i="7"/>
  <c r="AP297" i="7"/>
  <c r="AL297" i="7"/>
  <c r="AH297" i="7"/>
  <c r="AD297" i="7"/>
  <c r="Z297" i="7"/>
  <c r="V297" i="7"/>
  <c r="R297" i="7"/>
  <c r="N297" i="7"/>
  <c r="J297" i="7"/>
  <c r="F297" i="7"/>
  <c r="AJ297" i="7"/>
  <c r="AB297" i="7"/>
  <c r="AO297" i="7"/>
  <c r="AK297" i="7"/>
  <c r="AG297" i="7"/>
  <c r="AC297" i="7"/>
  <c r="Y297" i="7"/>
  <c r="U297" i="7"/>
  <c r="Q297" i="7"/>
  <c r="M297" i="7"/>
  <c r="I297" i="7"/>
  <c r="E297" i="7"/>
  <c r="AN297" i="7"/>
  <c r="AF297" i="7"/>
  <c r="X297" i="7"/>
  <c r="P297" i="7"/>
  <c r="L297" i="7"/>
  <c r="H297" i="7"/>
  <c r="D297" i="7"/>
  <c r="AE297" i="7"/>
  <c r="S297" i="7"/>
  <c r="C297" i="7"/>
  <c r="T297" i="7"/>
  <c r="AA297" i="7"/>
  <c r="O297" i="7"/>
  <c r="AM297" i="7"/>
  <c r="W297" i="7"/>
  <c r="K297" i="7"/>
  <c r="AI297" i="7"/>
  <c r="G297" i="7"/>
  <c r="N257" i="7"/>
  <c r="O257" i="7" s="1"/>
  <c r="Q257" i="7" s="1"/>
  <c r="J395" i="7"/>
  <c r="L259" i="7"/>
  <c r="E168" i="7"/>
  <c r="E111" i="7"/>
  <c r="E112" i="7" s="1"/>
  <c r="E205" i="7"/>
  <c r="E78" i="7"/>
  <c r="E79" i="7" s="1"/>
  <c r="N255" i="7"/>
  <c r="O255" i="7" s="1"/>
  <c r="Q255" i="7" s="1"/>
  <c r="Q389" i="7"/>
  <c r="C208" i="7"/>
  <c r="N253" i="7"/>
  <c r="O253" i="7" s="1"/>
  <c r="Q253" i="7" s="1"/>
  <c r="N388" i="7"/>
  <c r="N252" i="7"/>
  <c r="N393" i="7"/>
  <c r="O393" i="7" s="1"/>
  <c r="Q393" i="7" s="1"/>
  <c r="N390" i="7"/>
  <c r="O390" i="7" s="1"/>
  <c r="Q390" i="7" s="1"/>
  <c r="N392" i="7"/>
  <c r="O392" i="7" s="1"/>
  <c r="Q392" i="7" s="1"/>
  <c r="P432" i="7"/>
  <c r="R432" i="7"/>
  <c r="H432" i="7"/>
  <c r="N432" i="7"/>
  <c r="AK432" i="7"/>
  <c r="V432" i="7"/>
  <c r="AJ432" i="7"/>
  <c r="AI432" i="7"/>
  <c r="F432" i="7"/>
  <c r="T432" i="7"/>
  <c r="AP432" i="7"/>
  <c r="AO432" i="7"/>
  <c r="L432" i="7"/>
  <c r="AE432" i="7"/>
  <c r="AB432" i="7"/>
  <c r="E432" i="7"/>
  <c r="U432" i="7"/>
  <c r="AM432" i="7"/>
  <c r="I432" i="7"/>
  <c r="O432" i="7"/>
  <c r="D432" i="7"/>
  <c r="M432" i="7"/>
  <c r="W432" i="7"/>
  <c r="C432" i="7"/>
  <c r="AA432" i="7"/>
  <c r="AG432" i="7"/>
  <c r="J432" i="7"/>
  <c r="K432" i="7"/>
  <c r="AC432" i="7"/>
  <c r="AN432" i="7"/>
  <c r="AL432" i="7"/>
  <c r="X432" i="7"/>
  <c r="AH432" i="7"/>
  <c r="AD432" i="7"/>
  <c r="Z432" i="7"/>
  <c r="G432" i="7"/>
  <c r="Q432" i="7"/>
  <c r="S432" i="7"/>
  <c r="AF432" i="7"/>
  <c r="Y432" i="7"/>
  <c r="AM296" i="7" l="1"/>
  <c r="AI296" i="7"/>
  <c r="AE296" i="7"/>
  <c r="AA296" i="7"/>
  <c r="W296" i="7"/>
  <c r="S296" i="7"/>
  <c r="O296" i="7"/>
  <c r="K296" i="7"/>
  <c r="G296" i="7"/>
  <c r="C296" i="7"/>
  <c r="AF296" i="7"/>
  <c r="T296" i="7"/>
  <c r="H296" i="7"/>
  <c r="AP296" i="7"/>
  <c r="AL296" i="7"/>
  <c r="AH296" i="7"/>
  <c r="AD296" i="7"/>
  <c r="Z296" i="7"/>
  <c r="V296" i="7"/>
  <c r="R296" i="7"/>
  <c r="N296" i="7"/>
  <c r="J296" i="7"/>
  <c r="F296" i="7"/>
  <c r="AJ296" i="7"/>
  <c r="X296" i="7"/>
  <c r="L296" i="7"/>
  <c r="AO296" i="7"/>
  <c r="AK296" i="7"/>
  <c r="AG296" i="7"/>
  <c r="AC296" i="7"/>
  <c r="Y296" i="7"/>
  <c r="U296" i="7"/>
  <c r="Q296" i="7"/>
  <c r="M296" i="7"/>
  <c r="I296" i="7"/>
  <c r="E296" i="7"/>
  <c r="AN296" i="7"/>
  <c r="AB296" i="7"/>
  <c r="P296" i="7"/>
  <c r="D296" i="7"/>
  <c r="N259" i="7"/>
  <c r="AP294" i="7"/>
  <c r="AL294" i="7"/>
  <c r="AH294" i="7"/>
  <c r="AD294" i="7"/>
  <c r="Z294" i="7"/>
  <c r="V294" i="7"/>
  <c r="R294" i="7"/>
  <c r="N294" i="7"/>
  <c r="J294" i="7"/>
  <c r="F294" i="7"/>
  <c r="D294" i="7"/>
  <c r="AO294" i="7"/>
  <c r="AK294" i="7"/>
  <c r="AG294" i="7"/>
  <c r="AC294" i="7"/>
  <c r="Y294" i="7"/>
  <c r="U294" i="7"/>
  <c r="Q294" i="7"/>
  <c r="M294" i="7"/>
  <c r="I294" i="7"/>
  <c r="E294" i="7"/>
  <c r="AN294" i="7"/>
  <c r="AJ294" i="7"/>
  <c r="AF294" i="7"/>
  <c r="AB294" i="7"/>
  <c r="X294" i="7"/>
  <c r="T294" i="7"/>
  <c r="P294" i="7"/>
  <c r="L294" i="7"/>
  <c r="H294" i="7"/>
  <c r="AE294" i="7"/>
  <c r="O294" i="7"/>
  <c r="AI294" i="7"/>
  <c r="C294" i="7"/>
  <c r="AA294" i="7"/>
  <c r="K294" i="7"/>
  <c r="AM294" i="7"/>
  <c r="W294" i="7"/>
  <c r="G294" i="7"/>
  <c r="S294" i="7"/>
  <c r="AP298" i="7"/>
  <c r="AL298" i="7"/>
  <c r="AH298" i="7"/>
  <c r="AD298" i="7"/>
  <c r="Z298" i="7"/>
  <c r="V298" i="7"/>
  <c r="R298" i="7"/>
  <c r="N298" i="7"/>
  <c r="J298" i="7"/>
  <c r="F298" i="7"/>
  <c r="AO298" i="7"/>
  <c r="AK298" i="7"/>
  <c r="AG298" i="7"/>
  <c r="AC298" i="7"/>
  <c r="Y298" i="7"/>
  <c r="U298" i="7"/>
  <c r="Q298" i="7"/>
  <c r="M298" i="7"/>
  <c r="I298" i="7"/>
  <c r="E298" i="7"/>
  <c r="AN298" i="7"/>
  <c r="AF298" i="7"/>
  <c r="X298" i="7"/>
  <c r="P298" i="7"/>
  <c r="H298" i="7"/>
  <c r="AI298" i="7"/>
  <c r="AA298" i="7"/>
  <c r="K298" i="7"/>
  <c r="AM298" i="7"/>
  <c r="AE298" i="7"/>
  <c r="W298" i="7"/>
  <c r="O298" i="7"/>
  <c r="G298" i="7"/>
  <c r="AJ298" i="7"/>
  <c r="AB298" i="7"/>
  <c r="T298" i="7"/>
  <c r="L298" i="7"/>
  <c r="D298" i="7"/>
  <c r="S298" i="7"/>
  <c r="C298" i="7"/>
  <c r="N395" i="7"/>
  <c r="O258" i="7"/>
  <c r="Q258" i="7" s="1"/>
  <c r="E117" i="7"/>
  <c r="E118" i="7" s="1"/>
  <c r="P434" i="7"/>
  <c r="X434" i="7"/>
  <c r="AN434" i="7"/>
  <c r="K434" i="7"/>
  <c r="I434" i="7"/>
  <c r="T434" i="7"/>
  <c r="AC434" i="7"/>
  <c r="U434" i="7"/>
  <c r="AL434" i="7"/>
  <c r="AB434" i="7"/>
  <c r="M434" i="7"/>
  <c r="Z434" i="7"/>
  <c r="H434" i="7"/>
  <c r="AK434" i="7"/>
  <c r="V434" i="7"/>
  <c r="AM434" i="7"/>
  <c r="G434" i="7"/>
  <c r="E434" i="7"/>
  <c r="Q434" i="7"/>
  <c r="Y434" i="7"/>
  <c r="AO434" i="7"/>
  <c r="AH434" i="7"/>
  <c r="AE434" i="7"/>
  <c r="C434" i="7"/>
  <c r="AF434" i="7"/>
  <c r="AI434" i="7"/>
  <c r="D434" i="7"/>
  <c r="W434" i="7"/>
  <c r="AG434" i="7"/>
  <c r="R434" i="7"/>
  <c r="J434" i="7"/>
  <c r="AD434" i="7"/>
  <c r="N434" i="7"/>
  <c r="S434" i="7"/>
  <c r="O434" i="7"/>
  <c r="F434" i="7"/>
  <c r="L434" i="7"/>
  <c r="AA434" i="7"/>
  <c r="AJ434" i="7"/>
  <c r="AP434" i="7"/>
  <c r="O388" i="7"/>
  <c r="O395" i="7" s="1"/>
  <c r="B297" i="7" a="1"/>
  <c r="B297" i="7" s="1"/>
  <c r="O252" i="7"/>
  <c r="E430" i="7"/>
  <c r="U430" i="7"/>
  <c r="P430" i="7"/>
  <c r="AF430" i="7"/>
  <c r="AP430" i="7"/>
  <c r="D430" i="7"/>
  <c r="V430" i="7"/>
  <c r="L430" i="7"/>
  <c r="AG430" i="7"/>
  <c r="T430" i="7"/>
  <c r="AN430" i="7"/>
  <c r="F430" i="7"/>
  <c r="AB430" i="7"/>
  <c r="O430" i="7"/>
  <c r="Y430" i="7"/>
  <c r="R430" i="7"/>
  <c r="AO430" i="7"/>
  <c r="AD430" i="7"/>
  <c r="N430" i="7"/>
  <c r="Q430" i="7"/>
  <c r="AM430" i="7"/>
  <c r="K430" i="7"/>
  <c r="H430" i="7"/>
  <c r="C430" i="7"/>
  <c r="AJ430" i="7"/>
  <c r="M430" i="7"/>
  <c r="AA430" i="7"/>
  <c r="Z430" i="7"/>
  <c r="AK430" i="7"/>
  <c r="X430" i="7"/>
  <c r="I430" i="7"/>
  <c r="G430" i="7"/>
  <c r="W430" i="7"/>
  <c r="J430" i="7"/>
  <c r="AE430" i="7"/>
  <c r="AL430" i="7"/>
  <c r="AH430" i="7"/>
  <c r="S430" i="7"/>
  <c r="AI430" i="7"/>
  <c r="AC430" i="7"/>
  <c r="B295" i="7" a="1"/>
  <c r="B295" i="7" s="1"/>
  <c r="B432" i="7" a="1"/>
  <c r="B432" i="7" s="1"/>
  <c r="C433" i="7"/>
  <c r="AL433" i="7"/>
  <c r="AO433" i="7"/>
  <c r="AG433" i="7"/>
  <c r="AN433" i="7"/>
  <c r="AK433" i="7"/>
  <c r="D433" i="7"/>
  <c r="AC433" i="7"/>
  <c r="Z433" i="7"/>
  <c r="H433" i="7"/>
  <c r="T433" i="7"/>
  <c r="AM433" i="7"/>
  <c r="AD433" i="7"/>
  <c r="Q433" i="7"/>
  <c r="J433" i="7"/>
  <c r="Y433" i="7"/>
  <c r="M433" i="7"/>
  <c r="AB433" i="7"/>
  <c r="AA433" i="7"/>
  <c r="AH433" i="7"/>
  <c r="S433" i="7"/>
  <c r="V433" i="7"/>
  <c r="X433" i="7"/>
  <c r="AF433" i="7"/>
  <c r="W433" i="7"/>
  <c r="E433" i="7"/>
  <c r="K433" i="7"/>
  <c r="O433" i="7"/>
  <c r="L433" i="7"/>
  <c r="AE433" i="7"/>
  <c r="I433" i="7"/>
  <c r="AI433" i="7"/>
  <c r="N433" i="7"/>
  <c r="AJ433" i="7"/>
  <c r="P433" i="7"/>
  <c r="G433" i="7"/>
  <c r="F433" i="7"/>
  <c r="AP433" i="7"/>
  <c r="R433" i="7"/>
  <c r="U433" i="7"/>
  <c r="AD431" i="7"/>
  <c r="R431" i="7"/>
  <c r="S431" i="7"/>
  <c r="E431" i="7"/>
  <c r="AK431" i="7"/>
  <c r="U431" i="7"/>
  <c r="M431" i="7"/>
  <c r="L431" i="7"/>
  <c r="AL431" i="7"/>
  <c r="AO431" i="7"/>
  <c r="N431" i="7"/>
  <c r="AF431" i="7"/>
  <c r="Q431" i="7"/>
  <c r="AP431" i="7"/>
  <c r="AN431" i="7"/>
  <c r="C431" i="7"/>
  <c r="AC431" i="7"/>
  <c r="X431" i="7"/>
  <c r="T431" i="7"/>
  <c r="Y431" i="7"/>
  <c r="I431" i="7"/>
  <c r="AI431" i="7"/>
  <c r="H431" i="7"/>
  <c r="V431" i="7"/>
  <c r="AA431" i="7"/>
  <c r="O431" i="7"/>
  <c r="J431" i="7"/>
  <c r="F431" i="7"/>
  <c r="G431" i="7"/>
  <c r="AJ431" i="7"/>
  <c r="K431" i="7"/>
  <c r="AB431" i="7"/>
  <c r="P431" i="7"/>
  <c r="AH431" i="7"/>
  <c r="Z431" i="7"/>
  <c r="AE431" i="7"/>
  <c r="D431" i="7"/>
  <c r="AG431" i="7"/>
  <c r="AM431" i="7"/>
  <c r="W431" i="7"/>
  <c r="O259" i="7" l="1"/>
  <c r="B296" i="7" a="1"/>
  <c r="B296" i="7" s="1"/>
  <c r="B294" i="7" a="1"/>
  <c r="B294" i="7" s="1"/>
  <c r="F78" i="7"/>
  <c r="F79" i="7" s="1"/>
  <c r="F205" i="7"/>
  <c r="F168" i="7"/>
  <c r="B431" i="7" a="1"/>
  <c r="B431" i="7" s="1"/>
  <c r="B430" i="7" a="1"/>
  <c r="B430" i="7" s="1"/>
  <c r="Q252" i="7"/>
  <c r="Q259" i="7" s="1"/>
  <c r="B433" i="7" a="1"/>
  <c r="B433" i="7" s="1"/>
  <c r="P388" i="7"/>
  <c r="AP293" i="7" l="1"/>
  <c r="AP301" i="7" s="1"/>
  <c r="AL293" i="7"/>
  <c r="AL301" i="7" s="1"/>
  <c r="AH293" i="7"/>
  <c r="AH301" i="7" s="1"/>
  <c r="AD293" i="7"/>
  <c r="AD301" i="7" s="1"/>
  <c r="Z293" i="7"/>
  <c r="Z301" i="7" s="1"/>
  <c r="Z169" i="7" s="1"/>
  <c r="Z170" i="7" s="1"/>
  <c r="Z198" i="7" s="1"/>
  <c r="Z200" i="7" s="1"/>
  <c r="V293" i="7"/>
  <c r="V301" i="7" s="1"/>
  <c r="V169" i="7" s="1"/>
  <c r="V170" i="7" s="1"/>
  <c r="V198" i="7" s="1"/>
  <c r="V200" i="7" s="1"/>
  <c r="R293" i="7"/>
  <c r="R301" i="7" s="1"/>
  <c r="R169" i="7" s="1"/>
  <c r="N293" i="7"/>
  <c r="N301" i="7" s="1"/>
  <c r="N169" i="7" s="1"/>
  <c r="J293" i="7"/>
  <c r="J301" i="7" s="1"/>
  <c r="J169" i="7" s="1"/>
  <c r="F293" i="7"/>
  <c r="F301" i="7" s="1"/>
  <c r="F169" i="7" s="1"/>
  <c r="F170" i="7" s="1"/>
  <c r="F198" i="7" s="1"/>
  <c r="F200" i="7" s="1"/>
  <c r="AJ293" i="7"/>
  <c r="AJ301" i="7" s="1"/>
  <c r="AO293" i="7"/>
  <c r="AO301" i="7" s="1"/>
  <c r="AK293" i="7"/>
  <c r="AK301" i="7" s="1"/>
  <c r="AG293" i="7"/>
  <c r="AG301" i="7" s="1"/>
  <c r="AC293" i="7"/>
  <c r="AC301" i="7" s="1"/>
  <c r="Y293" i="7"/>
  <c r="Y301" i="7" s="1"/>
  <c r="Y169" i="7" s="1"/>
  <c r="Y170" i="7" s="1"/>
  <c r="Y198" i="7" s="1"/>
  <c r="Y200" i="7" s="1"/>
  <c r="U293" i="7"/>
  <c r="U301" i="7" s="1"/>
  <c r="U169" i="7" s="1"/>
  <c r="U170" i="7" s="1"/>
  <c r="U198" i="7" s="1"/>
  <c r="U200" i="7" s="1"/>
  <c r="Q293" i="7"/>
  <c r="Q301" i="7" s="1"/>
  <c r="Q169" i="7" s="1"/>
  <c r="M293" i="7"/>
  <c r="M301" i="7" s="1"/>
  <c r="M169" i="7" s="1"/>
  <c r="I293" i="7"/>
  <c r="I301" i="7" s="1"/>
  <c r="I169" i="7" s="1"/>
  <c r="E293" i="7"/>
  <c r="E301" i="7" s="1"/>
  <c r="E169" i="7" s="1"/>
  <c r="E170" i="7" s="1"/>
  <c r="E198" i="7" s="1"/>
  <c r="E200" i="7" s="1"/>
  <c r="AN293" i="7"/>
  <c r="AN301" i="7" s="1"/>
  <c r="AF293" i="7"/>
  <c r="AF301" i="7" s="1"/>
  <c r="AB293" i="7"/>
  <c r="AB301" i="7" s="1"/>
  <c r="X293" i="7"/>
  <c r="X301" i="7" s="1"/>
  <c r="X169" i="7" s="1"/>
  <c r="X170" i="7" s="1"/>
  <c r="X198" i="7" s="1"/>
  <c r="X200" i="7" s="1"/>
  <c r="T293" i="7"/>
  <c r="T301" i="7" s="1"/>
  <c r="T169" i="7" s="1"/>
  <c r="P293" i="7"/>
  <c r="P301" i="7" s="1"/>
  <c r="P169" i="7" s="1"/>
  <c r="L293" i="7"/>
  <c r="L301" i="7" s="1"/>
  <c r="L169" i="7" s="1"/>
  <c r="H293" i="7"/>
  <c r="H301" i="7" s="1"/>
  <c r="H169" i="7" s="1"/>
  <c r="D293" i="7"/>
  <c r="D301" i="7" s="1"/>
  <c r="AM293" i="7"/>
  <c r="AM301" i="7" s="1"/>
  <c r="W293" i="7"/>
  <c r="W301" i="7" s="1"/>
  <c r="W169" i="7" s="1"/>
  <c r="W170" i="7" s="1"/>
  <c r="W198" i="7" s="1"/>
  <c r="W200" i="7" s="1"/>
  <c r="G293" i="7"/>
  <c r="G301" i="7" s="1"/>
  <c r="G169" i="7" s="1"/>
  <c r="K293" i="7"/>
  <c r="K301" i="7" s="1"/>
  <c r="K169" i="7" s="1"/>
  <c r="AI293" i="7"/>
  <c r="AI301" i="7" s="1"/>
  <c r="S293" i="7"/>
  <c r="S301" i="7" s="1"/>
  <c r="S169" i="7" s="1"/>
  <c r="C293" i="7"/>
  <c r="C301" i="7" s="1"/>
  <c r="AE293" i="7"/>
  <c r="AE301" i="7" s="1"/>
  <c r="O293" i="7"/>
  <c r="O301" i="7" s="1"/>
  <c r="O169" i="7" s="1"/>
  <c r="AA293" i="7"/>
  <c r="AA301" i="7" s="1"/>
  <c r="AA169" i="7" s="1"/>
  <c r="AA170" i="7" s="1"/>
  <c r="AA198" i="7" s="1"/>
  <c r="AA200" i="7" s="1"/>
  <c r="P395" i="7"/>
  <c r="C436" i="7" s="1"/>
  <c r="B436" i="7" s="1" a="1"/>
  <c r="B436" i="7" s="1"/>
  <c r="F111" i="7"/>
  <c r="F112" i="7" s="1"/>
  <c r="F117" i="7" s="1"/>
  <c r="F118" i="7" s="1"/>
  <c r="Q388" i="7"/>
  <c r="Q395" i="7" s="1"/>
  <c r="D169" i="7" l="1"/>
  <c r="D170" i="7" s="1"/>
  <c r="D198" i="7" s="1"/>
  <c r="D200" i="7" s="1"/>
  <c r="D130" i="7" s="1"/>
  <c r="B301" i="7" a="1"/>
  <c r="B301" i="7" s="1"/>
  <c r="Y207" i="7"/>
  <c r="Y130" i="7"/>
  <c r="V207" i="7"/>
  <c r="V130" i="7"/>
  <c r="U207" i="7"/>
  <c r="U130" i="7"/>
  <c r="C169" i="7"/>
  <c r="C170" i="7" s="1"/>
  <c r="C198" i="7" s="1"/>
  <c r="C200" i="7" s="1"/>
  <c r="E207" i="7"/>
  <c r="E130" i="7"/>
  <c r="F207" i="7"/>
  <c r="F130" i="7"/>
  <c r="C429" i="7"/>
  <c r="C437" i="7" s="1"/>
  <c r="AI429" i="7"/>
  <c r="AI437" i="7" s="1"/>
  <c r="AP429" i="7"/>
  <c r="AP437" i="7" s="1"/>
  <c r="I429" i="7"/>
  <c r="I437" i="7" s="1"/>
  <c r="I206" i="7" s="1"/>
  <c r="AJ429" i="7"/>
  <c r="AJ437" i="7" s="1"/>
  <c r="AC429" i="7"/>
  <c r="AC437" i="7" s="1"/>
  <c r="AG429" i="7"/>
  <c r="AG437" i="7" s="1"/>
  <c r="AM429" i="7"/>
  <c r="AM437" i="7" s="1"/>
  <c r="AK429" i="7"/>
  <c r="AK437" i="7" s="1"/>
  <c r="T429" i="7"/>
  <c r="T437" i="7" s="1"/>
  <c r="T206" i="7" s="1"/>
  <c r="D429" i="7"/>
  <c r="D437" i="7" s="1"/>
  <c r="D206" i="7" s="1"/>
  <c r="K429" i="7"/>
  <c r="K437" i="7" s="1"/>
  <c r="K206" i="7" s="1"/>
  <c r="AO429" i="7"/>
  <c r="AO437" i="7" s="1"/>
  <c r="L429" i="7"/>
  <c r="L437" i="7" s="1"/>
  <c r="L206" i="7" s="1"/>
  <c r="G429" i="7"/>
  <c r="G437" i="7" s="1"/>
  <c r="G206" i="7" s="1"/>
  <c r="AB429" i="7"/>
  <c r="AB437" i="7" s="1"/>
  <c r="AN429" i="7"/>
  <c r="AN437" i="7" s="1"/>
  <c r="S429" i="7"/>
  <c r="S437" i="7" s="1"/>
  <c r="S206" i="7" s="1"/>
  <c r="E429" i="7"/>
  <c r="E437" i="7" s="1"/>
  <c r="E206" i="7" s="1"/>
  <c r="P429" i="7"/>
  <c r="P437" i="7" s="1"/>
  <c r="P206" i="7" s="1"/>
  <c r="AD429" i="7"/>
  <c r="AD437" i="7" s="1"/>
  <c r="AE429" i="7"/>
  <c r="AE437" i="7" s="1"/>
  <c r="AL429" i="7"/>
  <c r="AL437" i="7" s="1"/>
  <c r="J429" i="7"/>
  <c r="J437" i="7" s="1"/>
  <c r="J206" i="7" s="1"/>
  <c r="H429" i="7"/>
  <c r="H437" i="7" s="1"/>
  <c r="H206" i="7" s="1"/>
  <c r="AF429" i="7"/>
  <c r="AF437" i="7" s="1"/>
  <c r="M429" i="7"/>
  <c r="M437" i="7" s="1"/>
  <c r="M206" i="7" s="1"/>
  <c r="AH429" i="7"/>
  <c r="AH437" i="7" s="1"/>
  <c r="W429" i="7"/>
  <c r="W437" i="7" s="1"/>
  <c r="W206" i="7" s="1"/>
  <c r="U429" i="7"/>
  <c r="U437" i="7" s="1"/>
  <c r="U206" i="7" s="1"/>
  <c r="Z429" i="7"/>
  <c r="Z437" i="7" s="1"/>
  <c r="Z206" i="7" s="1"/>
  <c r="O429" i="7"/>
  <c r="O437" i="7" s="1"/>
  <c r="O206" i="7" s="1"/>
  <c r="R429" i="7"/>
  <c r="R437" i="7" s="1"/>
  <c r="R206" i="7" s="1"/>
  <c r="Q429" i="7"/>
  <c r="Q437" i="7" s="1"/>
  <c r="Q206" i="7" s="1"/>
  <c r="AA429" i="7"/>
  <c r="AA437" i="7" s="1"/>
  <c r="AA206" i="7" s="1"/>
  <c r="F429" i="7"/>
  <c r="F437" i="7" s="1"/>
  <c r="F206" i="7" s="1"/>
  <c r="X429" i="7"/>
  <c r="X437" i="7" s="1"/>
  <c r="X206" i="7" s="1"/>
  <c r="Y429" i="7"/>
  <c r="Y437" i="7" s="1"/>
  <c r="Y206" i="7" s="1"/>
  <c r="N429" i="7"/>
  <c r="N437" i="7" s="1"/>
  <c r="N206" i="7" s="1"/>
  <c r="V429" i="7"/>
  <c r="V437" i="7" s="1"/>
  <c r="V206" i="7" s="1"/>
  <c r="W207" i="7"/>
  <c r="W130" i="7"/>
  <c r="X207" i="7"/>
  <c r="X130" i="7"/>
  <c r="Z207" i="7"/>
  <c r="Z130" i="7"/>
  <c r="AA207" i="7"/>
  <c r="AA130" i="7"/>
  <c r="D207" i="7" l="1"/>
  <c r="Y210" i="7"/>
  <c r="Y238" i="7" s="1"/>
  <c r="U210" i="7"/>
  <c r="U238" i="7" s="1"/>
  <c r="V210" i="7"/>
  <c r="V238" i="7" s="1"/>
  <c r="E210" i="7"/>
  <c r="E238" i="7" s="1"/>
  <c r="E240" i="7" s="1"/>
  <c r="E144" i="7" s="1"/>
  <c r="F210" i="7"/>
  <c r="F238" i="7" s="1"/>
  <c r="F240" i="7" s="1"/>
  <c r="F144" i="7" s="1"/>
  <c r="G168" i="7"/>
  <c r="G170" i="7" s="1"/>
  <c r="G198" i="7" s="1"/>
  <c r="G200" i="7" s="1"/>
  <c r="G78" i="7"/>
  <c r="G79" i="7" s="1"/>
  <c r="G205" i="7"/>
  <c r="X210" i="7"/>
  <c r="X238" i="7" s="1"/>
  <c r="W210" i="7"/>
  <c r="W238" i="7" s="1"/>
  <c r="C207" i="7"/>
  <c r="C130" i="7"/>
  <c r="B429" i="7" a="1"/>
  <c r="B429" i="7" s="1"/>
  <c r="AA210" i="7"/>
  <c r="AA238" i="7" s="1"/>
  <c r="Z210" i="7"/>
  <c r="Z238" i="7" s="1"/>
  <c r="D210" i="7"/>
  <c r="D238" i="7" s="1"/>
  <c r="AA240" i="7" l="1"/>
  <c r="AA144" i="7" s="1"/>
  <c r="W240" i="7"/>
  <c r="W144" i="7" s="1"/>
  <c r="V240" i="7"/>
  <c r="V144" i="7" s="1"/>
  <c r="D240" i="7"/>
  <c r="D144" i="7" s="1"/>
  <c r="X240" i="7"/>
  <c r="X144" i="7" s="1"/>
  <c r="U240" i="7"/>
  <c r="U144" i="7" s="1"/>
  <c r="Z240" i="7"/>
  <c r="Z144" i="7" s="1"/>
  <c r="Y240" i="7"/>
  <c r="Y144" i="7" s="1"/>
  <c r="F131" i="7"/>
  <c r="F132" i="7" s="1"/>
  <c r="F133" i="7" s="1"/>
  <c r="E131" i="7"/>
  <c r="E132" i="7" s="1"/>
  <c r="E133" i="7" s="1"/>
  <c r="B437" i="7" a="1"/>
  <c r="B437" i="7" s="1"/>
  <c r="C206" i="7"/>
  <c r="C210" i="7" s="1"/>
  <c r="C238" i="7" s="1"/>
  <c r="G111" i="7"/>
  <c r="G112" i="7" s="1"/>
  <c r="G117" i="7" s="1"/>
  <c r="G118" i="7" s="1"/>
  <c r="G130" i="7"/>
  <c r="G207" i="7"/>
  <c r="G210" i="7" s="1"/>
  <c r="G238" i="7" s="1"/>
  <c r="V131" i="7" l="1"/>
  <c r="V132" i="7" s="1"/>
  <c r="V133" i="7" s="1"/>
  <c r="W131" i="7"/>
  <c r="W132" i="7" s="1"/>
  <c r="W133" i="7" s="1"/>
  <c r="X131" i="7"/>
  <c r="X132" i="7" s="1"/>
  <c r="X133" i="7" s="1"/>
  <c r="D131" i="7"/>
  <c r="D132" i="7" s="1"/>
  <c r="D133" i="7" s="1"/>
  <c r="AA131" i="7"/>
  <c r="AA132" i="7" s="1"/>
  <c r="AA133" i="7" s="1"/>
  <c r="Z131" i="7"/>
  <c r="Z132" i="7" s="1"/>
  <c r="Z133" i="7" s="1"/>
  <c r="Y131" i="7"/>
  <c r="Y132" i="7" s="1"/>
  <c r="Y133" i="7" s="1"/>
  <c r="U131" i="7"/>
  <c r="U132" i="7" s="1"/>
  <c r="U133" i="7" s="1"/>
  <c r="G240" i="7"/>
  <c r="G144" i="7" s="1"/>
  <c r="C240" i="7"/>
  <c r="C144" i="7" s="1"/>
  <c r="C131" i="7" l="1"/>
  <c r="C132" i="7" s="1"/>
  <c r="C133" i="7" s="1"/>
  <c r="G131" i="7"/>
  <c r="G132" i="7" s="1"/>
  <c r="G133" i="7" s="1"/>
  <c r="H205" i="7"/>
  <c r="H78" i="7"/>
  <c r="H79" i="7" s="1"/>
  <c r="H168" i="7"/>
  <c r="H170" i="7" s="1"/>
  <c r="H198" i="7" s="1"/>
  <c r="H200" i="7" s="1"/>
  <c r="E137" i="7" l="1"/>
  <c r="F137" i="7"/>
  <c r="D137" i="7"/>
  <c r="C137" i="7"/>
  <c r="C138" i="7" s="1"/>
  <c r="G137" i="7"/>
  <c r="H111" i="7"/>
  <c r="H112" i="7" s="1"/>
  <c r="H117" i="7" s="1"/>
  <c r="H118" i="7" s="1"/>
  <c r="H207" i="7"/>
  <c r="H210" i="7" s="1"/>
  <c r="H238" i="7" s="1"/>
  <c r="H130" i="7"/>
  <c r="F138" i="7" l="1"/>
  <c r="G138" i="7"/>
  <c r="D138" i="7"/>
  <c r="E138" i="7"/>
  <c r="H240" i="7"/>
  <c r="H144" i="7" s="1"/>
  <c r="F139" i="7" l="1"/>
  <c r="G139" i="7"/>
  <c r="E139" i="7"/>
  <c r="D139" i="7"/>
  <c r="C139" i="7"/>
  <c r="H131" i="7"/>
  <c r="H132" i="7" s="1"/>
  <c r="H133" i="7" s="1"/>
  <c r="I205" i="7"/>
  <c r="I78" i="7"/>
  <c r="I79" i="7" s="1"/>
  <c r="I168" i="7"/>
  <c r="I170" i="7" s="1"/>
  <c r="I198" i="7" s="1"/>
  <c r="I200" i="7" s="1"/>
  <c r="H137" i="7" l="1"/>
  <c r="H138" i="7" s="1"/>
  <c r="I207" i="7"/>
  <c r="I210" i="7" s="1"/>
  <c r="I238" i="7" s="1"/>
  <c r="I130" i="7"/>
  <c r="I111" i="7"/>
  <c r="I112" i="7" s="1"/>
  <c r="I117" i="7" s="1"/>
  <c r="I118" i="7" s="1"/>
  <c r="H139" i="7" l="1"/>
  <c r="I240" i="7"/>
  <c r="I144" i="7" s="1"/>
  <c r="I131" i="7" l="1"/>
  <c r="I132" i="7" s="1"/>
  <c r="I133" i="7" s="1"/>
  <c r="J78" i="7"/>
  <c r="J79" i="7" s="1"/>
  <c r="J205" i="7"/>
  <c r="J168" i="7"/>
  <c r="J170" i="7" s="1"/>
  <c r="J198" i="7" s="1"/>
  <c r="J200" i="7" s="1"/>
  <c r="I137" i="7" l="1"/>
  <c r="I138" i="7" s="1"/>
  <c r="J111" i="7"/>
  <c r="J112" i="7" s="1"/>
  <c r="J117" i="7" s="1"/>
  <c r="J118" i="7" s="1"/>
  <c r="J207" i="7"/>
  <c r="J210" i="7" s="1"/>
  <c r="J238" i="7" s="1"/>
  <c r="J130" i="7"/>
  <c r="I139" i="7" l="1"/>
  <c r="J240" i="7"/>
  <c r="J144" i="7" s="1"/>
  <c r="J131" i="7" l="1"/>
  <c r="J132" i="7" s="1"/>
  <c r="J133" i="7" s="1"/>
  <c r="K168" i="7"/>
  <c r="K170" i="7" s="1"/>
  <c r="K198" i="7" s="1"/>
  <c r="K200" i="7" s="1"/>
  <c r="K205" i="7"/>
  <c r="K78" i="7"/>
  <c r="K79" i="7" s="1"/>
  <c r="J137" i="7" l="1"/>
  <c r="J138" i="7" s="1"/>
  <c r="K207" i="7"/>
  <c r="K210" i="7" s="1"/>
  <c r="K238" i="7" s="1"/>
  <c r="K130" i="7"/>
  <c r="K111" i="7"/>
  <c r="K112" i="7" s="1"/>
  <c r="K117" i="7" s="1"/>
  <c r="K118" i="7" s="1"/>
  <c r="J139" i="7" l="1"/>
  <c r="K240" i="7"/>
  <c r="K144" i="7" s="1"/>
  <c r="K131" i="7" l="1"/>
  <c r="K132" i="7" s="1"/>
  <c r="K133" i="7" s="1"/>
  <c r="L205" i="7"/>
  <c r="L168" i="7"/>
  <c r="L170" i="7" s="1"/>
  <c r="L198" i="7" s="1"/>
  <c r="L200" i="7" s="1"/>
  <c r="L78" i="7"/>
  <c r="L79" i="7" s="1"/>
  <c r="K137" i="7" l="1"/>
  <c r="K138" i="7" s="1"/>
  <c r="K139" i="7" s="1"/>
  <c r="L130" i="7"/>
  <c r="L207" i="7"/>
  <c r="L210" i="7" s="1"/>
  <c r="L238" i="7" s="1"/>
  <c r="L111" i="7"/>
  <c r="L112" i="7" s="1"/>
  <c r="L117" i="7" s="1"/>
  <c r="L118" i="7" s="1"/>
  <c r="L240" i="7" l="1"/>
  <c r="L144" i="7" s="1"/>
  <c r="L131" i="7" l="1"/>
  <c r="L132" i="7" s="1"/>
  <c r="L133" i="7" s="1"/>
  <c r="M78" i="7"/>
  <c r="M79" i="7" s="1"/>
  <c r="M168" i="7"/>
  <c r="M170" i="7" s="1"/>
  <c r="M198" i="7" s="1"/>
  <c r="M200" i="7" s="1"/>
  <c r="M205" i="7"/>
  <c r="L137" i="7" l="1"/>
  <c r="L138" i="7" s="1"/>
  <c r="L139" i="7" s="1"/>
  <c r="M207" i="7"/>
  <c r="M210" i="7" s="1"/>
  <c r="M238" i="7" s="1"/>
  <c r="M130" i="7"/>
  <c r="M111" i="7"/>
  <c r="M112" i="7" s="1"/>
  <c r="M117" i="7" s="1"/>
  <c r="M118" i="7" s="1"/>
  <c r="M240" i="7" l="1"/>
  <c r="M144" i="7" s="1"/>
  <c r="M131" i="7" l="1"/>
  <c r="M132" i="7" s="1"/>
  <c r="M133" i="7" s="1"/>
  <c r="N168" i="7"/>
  <c r="N170" i="7" s="1"/>
  <c r="N198" i="7" s="1"/>
  <c r="N200" i="7" s="1"/>
  <c r="N78" i="7"/>
  <c r="N79" i="7" s="1"/>
  <c r="N205" i="7"/>
  <c r="M137" i="7" l="1"/>
  <c r="M138" i="7" s="1"/>
  <c r="M139" i="7" s="1"/>
  <c r="N207" i="7"/>
  <c r="N210" i="7" s="1"/>
  <c r="N238" i="7" s="1"/>
  <c r="N130" i="7"/>
  <c r="N111" i="7"/>
  <c r="N112" i="7" s="1"/>
  <c r="N117" i="7" s="1"/>
  <c r="N118" i="7" s="1"/>
  <c r="N240" i="7" l="1"/>
  <c r="N144" i="7" s="1"/>
  <c r="N131" i="7" l="1"/>
  <c r="N132" i="7" s="1"/>
  <c r="N133" i="7" s="1"/>
  <c r="O78" i="7"/>
  <c r="O79" i="7" s="1"/>
  <c r="O205" i="7"/>
  <c r="O168" i="7"/>
  <c r="O170" i="7" s="1"/>
  <c r="O198" i="7" s="1"/>
  <c r="O200" i="7" s="1"/>
  <c r="N137" i="7" l="1"/>
  <c r="N138" i="7" s="1"/>
  <c r="N139" i="7" s="1"/>
  <c r="O111" i="7"/>
  <c r="O112" i="7" s="1"/>
  <c r="O117" i="7" s="1"/>
  <c r="O118" i="7" s="1"/>
  <c r="O207" i="7"/>
  <c r="O210" i="7" s="1"/>
  <c r="O238" i="7" s="1"/>
  <c r="O130" i="7"/>
  <c r="O240" i="7" l="1"/>
  <c r="O144" i="7" s="1"/>
  <c r="O131" i="7" l="1"/>
  <c r="O132" i="7" s="1"/>
  <c r="O133" i="7" s="1"/>
  <c r="P78" i="7"/>
  <c r="P79" i="7" s="1"/>
  <c r="P205" i="7"/>
  <c r="P168" i="7"/>
  <c r="P170" i="7" s="1"/>
  <c r="P198" i="7" s="1"/>
  <c r="P200" i="7" s="1"/>
  <c r="O137" i="7" l="1"/>
  <c r="O138" i="7" s="1"/>
  <c r="O139" i="7" s="1"/>
  <c r="P111" i="7"/>
  <c r="P112" i="7" s="1"/>
  <c r="P117" i="7" s="1"/>
  <c r="P118" i="7" s="1"/>
  <c r="P207" i="7"/>
  <c r="P210" i="7" s="1"/>
  <c r="P238" i="7" s="1"/>
  <c r="P130" i="7"/>
  <c r="P240" i="7" l="1"/>
  <c r="P144" i="7" s="1"/>
  <c r="P131" i="7" l="1"/>
  <c r="P132" i="7" s="1"/>
  <c r="P133" i="7" s="1"/>
  <c r="Q78" i="7"/>
  <c r="Q79" i="7" s="1"/>
  <c r="Q205" i="7"/>
  <c r="Q168" i="7"/>
  <c r="Q170" i="7" s="1"/>
  <c r="Q198" i="7" s="1"/>
  <c r="Q200" i="7" s="1"/>
  <c r="P137" i="7" l="1"/>
  <c r="P138" i="7" s="1"/>
  <c r="P139" i="7" s="1"/>
  <c r="Q111" i="7"/>
  <c r="Q112" i="7" s="1"/>
  <c r="Q117" i="7" s="1"/>
  <c r="Q118" i="7" s="1"/>
  <c r="Q207" i="7"/>
  <c r="Q210" i="7" s="1"/>
  <c r="Q238" i="7" s="1"/>
  <c r="Q130" i="7"/>
  <c r="Q240" i="7" l="1"/>
  <c r="Q144" i="7" s="1"/>
  <c r="Q131" i="7" l="1"/>
  <c r="Q132" i="7" s="1"/>
  <c r="Q133" i="7" s="1"/>
  <c r="R168" i="7"/>
  <c r="R170" i="7" s="1"/>
  <c r="R198" i="7" s="1"/>
  <c r="R200" i="7" s="1"/>
  <c r="R205" i="7"/>
  <c r="R78" i="7"/>
  <c r="R79" i="7" s="1"/>
  <c r="Q137" i="7" l="1"/>
  <c r="Q138" i="7" s="1"/>
  <c r="Q139" i="7" s="1"/>
  <c r="R130" i="7"/>
  <c r="R207" i="7"/>
  <c r="R210" i="7" s="1"/>
  <c r="R238" i="7" s="1"/>
  <c r="R111" i="7"/>
  <c r="R112" i="7" s="1"/>
  <c r="R117" i="7" s="1"/>
  <c r="R118" i="7" s="1"/>
  <c r="R240" i="7" l="1"/>
  <c r="R144" i="7" s="1"/>
  <c r="R131" i="7" l="1"/>
  <c r="R132" i="7" s="1"/>
  <c r="R133" i="7" s="1"/>
  <c r="S78" i="7"/>
  <c r="S79" i="7" s="1"/>
  <c r="S205" i="7"/>
  <c r="S168" i="7"/>
  <c r="S170" i="7" s="1"/>
  <c r="S198" i="7" s="1"/>
  <c r="S200" i="7" s="1"/>
  <c r="R137" i="7" l="1"/>
  <c r="R138" i="7" s="1"/>
  <c r="R139" i="7" s="1"/>
  <c r="S111" i="7"/>
  <c r="S112" i="7" s="1"/>
  <c r="S117" i="7" s="1"/>
  <c r="S118" i="7" s="1"/>
  <c r="S207" i="7"/>
  <c r="S210" i="7" s="1"/>
  <c r="S238" i="7" s="1"/>
  <c r="S130" i="7"/>
  <c r="S240" i="7" l="1"/>
  <c r="S144" i="7" s="1"/>
  <c r="S131" i="7" l="1"/>
  <c r="S132" i="7" s="1"/>
  <c r="S133" i="7" s="1"/>
  <c r="T78" i="7"/>
  <c r="T79" i="7" s="1"/>
  <c r="T168" i="7"/>
  <c r="T170" i="7" s="1"/>
  <c r="T198" i="7" s="1"/>
  <c r="T200" i="7" s="1"/>
  <c r="T205" i="7"/>
  <c r="S137" i="7" l="1"/>
  <c r="S138" i="7" s="1"/>
  <c r="S139" i="7" s="1"/>
  <c r="T111" i="7"/>
  <c r="T112" i="7" s="1"/>
  <c r="T117" i="7" s="1"/>
  <c r="T118" i="7" s="1"/>
  <c r="T207" i="7"/>
  <c r="T210" i="7" s="1"/>
  <c r="T238" i="7" s="1"/>
  <c r="T130" i="7"/>
  <c r="T240" i="7" l="1"/>
  <c r="T144" i="7" s="1"/>
  <c r="T131" i="7" l="1"/>
  <c r="T132" i="7" s="1"/>
  <c r="T133" i="7" s="1"/>
  <c r="B148" i="7"/>
  <c r="B150" i="7" s="1"/>
  <c r="F9" i="1" s="1"/>
  <c r="AN137" i="7" l="1"/>
  <c r="AD137" i="7"/>
  <c r="AH137" i="7"/>
  <c r="AG137" i="7"/>
  <c r="AI137" i="7"/>
  <c r="AK137" i="7"/>
  <c r="AA137" i="7"/>
  <c r="AO137" i="7"/>
  <c r="V137" i="7"/>
  <c r="AF137" i="7"/>
  <c r="Z137" i="7"/>
  <c r="AM137" i="7"/>
  <c r="AE137" i="7"/>
  <c r="T137" i="7"/>
  <c r="T138" i="7" s="1"/>
  <c r="AL137" i="7"/>
  <c r="AC137" i="7"/>
  <c r="AB137" i="7"/>
  <c r="W137" i="7"/>
  <c r="AJ137" i="7"/>
  <c r="AP137" i="7"/>
  <c r="Y137" i="7"/>
  <c r="X137" i="7"/>
  <c r="U137" i="7"/>
  <c r="B141" i="7"/>
  <c r="F10" i="1" s="1"/>
  <c r="T139" i="7" l="1"/>
  <c r="AE138" i="7"/>
  <c r="U138" i="7"/>
  <c r="AD138" i="7"/>
  <c r="AN138" i="7"/>
  <c r="Z138" i="7"/>
  <c r="AB138" i="7"/>
  <c r="AI138" i="7"/>
  <c r="AM138" i="7"/>
  <c r="AK138" i="7"/>
  <c r="AA138" i="7"/>
  <c r="W138" i="7"/>
  <c r="X138" i="7"/>
  <c r="V138" i="7"/>
  <c r="AL138" i="7"/>
  <c r="Y138" i="7"/>
  <c r="AG138" i="7"/>
  <c r="AP138" i="7"/>
  <c r="AC138" i="7"/>
  <c r="AH138" i="7"/>
  <c r="AJ138" i="7"/>
  <c r="AO138" i="7"/>
  <c r="AP139" i="7" s="1"/>
  <c r="AF138" i="7"/>
  <c r="AN139" i="7" l="1"/>
  <c r="F11" i="1"/>
  <c r="F13" i="1"/>
  <c r="AB139" i="7"/>
  <c r="AI139" i="7"/>
  <c r="V139" i="7"/>
  <c r="AM139" i="7"/>
  <c r="AG139" i="7"/>
  <c r="W139" i="7"/>
  <c r="AD139" i="7"/>
  <c r="AH139" i="7"/>
  <c r="Y139" i="7"/>
  <c r="AA139" i="7"/>
  <c r="AF139" i="7"/>
  <c r="AC139" i="7"/>
  <c r="AO139" i="7"/>
  <c r="AL139" i="7"/>
  <c r="AK139" i="7"/>
  <c r="Z139" i="7"/>
  <c r="X139" i="7"/>
  <c r="AJ139" i="7"/>
  <c r="AE139" i="7"/>
  <c r="U139" i="7"/>
  <c r="B139" i="7" l="1"/>
  <c r="I259" i="7"/>
  <c r="I256" i="7" s="1"/>
  <c r="J256" i="7" s="1"/>
  <c r="I254" i="7" l="1"/>
  <c r="J254" i="7" s="1"/>
  <c r="I258" i="7"/>
  <c r="J258" i="7" s="1"/>
  <c r="I257" i="7"/>
  <c r="J257" i="7" s="1"/>
  <c r="I255" i="7"/>
  <c r="J255" i="7" s="1"/>
  <c r="I253" i="7"/>
  <c r="J253" i="7" s="1"/>
  <c r="I252" i="7"/>
  <c r="J252" i="7" s="1"/>
  <c r="J259"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<sst xmlns="http://schemas.openxmlformats.org/spreadsheetml/2006/main" count="794" uniqueCount="424">
  <si>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</si>
  <si>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</si>
  <si>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</si>
  <si>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</si>
  <si>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</si>
  <si>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</si>
  <si>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</si>
  <si>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</si>
  <si>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</si>
  <si>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</si>
  <si>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</si>
  <si>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</si>
  <si>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</si>
  <si>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</si>
  <si>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</si>
  <si>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</si>
  <si>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</si>
  <si>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</si>
  <si>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</si>
  <si>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</si>
  <si>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</si>
  <si>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</si>
  <si>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</si>
  <si>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</si>
  <si>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</si>
  <si>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</si>
  <si>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</si>
  <si>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</si>
  <si>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</si>
  <si>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</si>
  <si>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</si>
  <si>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</si>
  <si>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</si>
  <si>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</si>
  <si>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</si>
  <si>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</si>
  <si>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</si>
  <si>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</si>
  <si>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</si>
  <si>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</si>
  <si>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</si>
  <si>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</si>
  <si>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</si>
  <si>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</si>
  <si>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</si>
  <si>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</si>
  <si>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</si>
  <si>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</si>
  <si>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</si>
  <si>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</si>
  <si>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</si>
  <si>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</si>
  <si>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</si>
  <si>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</si>
  <si>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</si>
  <si>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</si>
  <si>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</si>
  <si>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</si>
  <si>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</si>
  <si>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</si>
  <si>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</si>
  <si>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</si>
  <si>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</si>
  <si>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</si>
  <si>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</si>
  <si>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</si>
  <si>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</si>
  <si>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</si>
  <si>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</si>
  <si>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</si>
  <si>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</si>
  <si>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</si>
  <si>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</si>
  <si>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</si>
  <si>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</si>
  <si>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</si>
  <si>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</si>
  <si>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</si>
  <si>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</si>
  <si>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</si>
  <si>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</si>
  <si>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</si>
  <si>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</si>
  <si>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</si>
  <si>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</si>
  <si>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</si>
  <si>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</si>
  <si>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</si>
  <si>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</si>
  <si>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</si>
  <si>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</si>
  <si>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</si>
  <si>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</si>
  <si>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</si>
  <si>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</si>
  <si>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</si>
  <si>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</si>
  <si>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</si>
  <si>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</si>
  <si>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</si>
  <si>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</si>
  <si>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</si>
  <si>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</si>
  <si>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</si>
  <si>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</si>
  <si>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</si>
  <si>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</si>
  <si>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</si>
  <si>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</si>
  <si>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</si>
  <si>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</si>
  <si>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</si>
  <si>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</si>
  <si>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</si>
  <si>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</si>
  <si>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</si>
  <si>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</si>
  <si>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</si>
  <si>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</si>
  <si>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</si>
  <si>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</si>
  <si>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</si>
  <si>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</si>
  <si>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</si>
  <si>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</si>
  <si>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</si>
  <si>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</si>
  <si>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</si>
  <si>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</si>
  <si>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</si>
  <si>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</si>
  <si>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</si>
  <si>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</si>
  <si>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</si>
  <si>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</si>
  <si>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</si>
  <si>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</si>
  <si>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</si>
  <si>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</si>
  <si>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</si>
  <si>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</si>
  <si>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</si>
  <si>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</si>
  <si>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</si>
  <si>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</si>
  <si>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</si>
  <si>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</si>
  <si>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</si>
  <si>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</si>
  <si>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</si>
  <si>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</si>
  <si>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</si>
  <si>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</si>
  <si>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</si>
  <si>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</si>
  <si>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</si>
  <si>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</si>
  <si>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</si>
  <si>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</si>
  <si>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</si>
  <si>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</si>
  <si>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</si>
  <si>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</si>
  <si>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</si>
  <si>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</si>
  <si>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</si>
  <si>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</si>
  <si>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</si>
  <si>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</si>
  <si>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</si>
  <si>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</si>
  <si>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</si>
  <si>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</si>
  <si>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</si>
  <si>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</si>
  <si>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</si>
  <si>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</si>
  <si>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</si>
  <si>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</si>
  <si>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</si>
  <si>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</si>
  <si>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</si>
  <si>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</si>
  <si>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</si>
  <si>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</si>
  <si>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</si>
  <si>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</si>
  <si>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</si>
  <si>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</si>
  <si>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</si>
  <si>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</si>
  <si>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</si>
  <si>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</si>
  <si>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</si>
  <si>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</si>
  <si>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</si>
  <si>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</si>
  <si>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</si>
  <si>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</si>
  <si>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</si>
  <si>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NPV ($)</t>
  </si>
  <si>
    <t>Equity ($)</t>
  </si>
  <si>
    <t>NPV of annual generation (kWh)</t>
  </si>
  <si>
    <t>NPV of annual costs ($)</t>
  </si>
  <si>
    <t>Annual costs ($)</t>
  </si>
  <si>
    <t>Annual generation (kWh)</t>
  </si>
  <si>
    <t>Total purchase of property</t>
  </si>
  <si>
    <t>Cumulative after-tax IRR (%)</t>
  </si>
  <si>
    <t>Year target IRR reached</t>
  </si>
  <si>
    <t>Incentive Amounts</t>
  </si>
  <si>
    <t>NPV of after-tax returns</t>
  </si>
  <si>
    <t>Levelized COE and PPA Price</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</si>
  <si>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</si>
  <si>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</si>
  <si>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</si>
  <si>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</si>
  <si>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</si>
  <si>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</si>
  <si>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</si>
  <si>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</si>
  <si>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</si>
  <si>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</si>
  <si>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</si>
  <si>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</si>
  <si>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</si>
  <si>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</si>
  <si>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</si>
  <si>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</si>
  <si>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</si>
  <si>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</si>
  <si>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</si>
  <si>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</si>
  <si>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</si>
  <si>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</si>
  <si>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</si>
  <si>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IRR at end of project (%)</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</si>
  <si>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</si>
  <si>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</si>
  <si>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</si>
  <si>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</si>
  <si>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</si>
  <si>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</si>
  <si>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</si>
  <si>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</si>
  <si>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</si>
  <si>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</si>
  <si>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</si>
  <si>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</si>
  <si>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</si>
  <si>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</si>
  <si>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</si>
  <si>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</si>
  <si>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</si>
  <si>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</si>
  <si>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</si>
  <si>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</si>
  <si>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</si>
  <si>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</si>
  <si>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</si>
  <si>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</si>
  <si>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</si>
  <si>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</si>
  <si>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</si>
  <si>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</si>
  <si>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</si>
  <si>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</si>
  <si>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</si>
  <si>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</si>
  <si>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</si>
  <si>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</si>
  <si>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</si>
  <si>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</si>
  <si>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</si>
  <si>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</si>
  <si>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</si>
  <si>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</si>
  <si>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Size of debt for mortgage style</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</si>
  <si>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</si>
  <si>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</si>
  <si>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</si>
  <si>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</si>
  <si>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</si>
  <si>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</si>
  <si>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</si>
  <si>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</si>
  <si>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</si>
  <si>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</si>
  <si>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</si>
  <si>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</si>
  <si>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</si>
  <si>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</si>
  <si>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</si>
  <si>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</si>
  <si>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</si>
  <si>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</si>
  <si>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</si>
  <si>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</si>
  <si>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</si>
  <si>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</si>
  <si>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</si>
  <si>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</si>
  <si>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</si>
  <si>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</si>
  <si>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</si>
  <si>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</si>
  <si>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</si>
  <si>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</si>
  <si>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</si>
  <si>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</si>
  <si>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</si>
  <si>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</si>
  <si>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</si>
  <si>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</si>
  <si>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</si>
  <si>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</si>
  <si>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</si>
  <si>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</si>
  <si>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</si>
  <si>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</si>
  <si>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</si>
  <si>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</si>
  <si>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</si>
  <si>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</si>
  <si>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</si>
  <si>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</si>
  <si>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</si>
  <si>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</si>
  <si>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</si>
  <si>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</si>
  <si>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</si>
  <si>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</si>
  <si>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</si>
  <si>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Curtailment payments</t>
  </si>
  <si>
    <t>Capacity payments</t>
  </si>
  <si>
    <t>Variable Cost in $/MWh</t>
  </si>
  <si>
    <t>ANNUAL VALUES IMPORTED FROM SAM</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</si>
  <si>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</si>
  <si>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</si>
  <si>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</si>
  <si>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</si>
  <si>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</si>
  <si>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</si>
  <si>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</si>
  <si>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</si>
  <si>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</si>
  <si>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</si>
  <si>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</si>
  <si>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</si>
  <si>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Merchant Plant Inputs</t>
  </si>
  <si>
    <t>Merchant Plant Cash Flow</t>
  </si>
  <si>
    <t>Energy market</t>
  </si>
  <si>
    <t>Ancillary service 1</t>
  </si>
  <si>
    <t>Ancillary service 2</t>
  </si>
  <si>
    <t>Ancillary service 3</t>
  </si>
  <si>
    <t>Ancillary service 4</t>
  </si>
  <si>
    <t>Capacity payment</t>
  </si>
  <si>
    <t>Energy and Capacity Revenue</t>
  </si>
  <si>
    <t>Subtotal PBI</t>
  </si>
  <si>
    <t>Subtotal revenue</t>
  </si>
  <si>
    <t>Revenue Sources</t>
  </si>
  <si>
    <t>Electricity to grid (kWh/year)</t>
  </si>
  <si>
    <t>Electricity from grid (kWh/year)</t>
  </si>
  <si>
    <t>Electricity to grid net (kWh/year)</t>
  </si>
  <si>
    <t>Electricity generated without storage (kWh/year)</t>
  </si>
  <si>
    <t>Battery annual energy discharged (kWh/year)</t>
  </si>
  <si>
    <t>Fuel cell annual energy discharged (kWh/year)</t>
  </si>
  <si>
    <t>Electricity to grid (AC kWh)</t>
  </si>
  <si>
    <t>Electricity from grid (AC kWh)</t>
  </si>
  <si>
    <t>Electricity to grid net (AC kWh)</t>
  </si>
  <si>
    <t>Electricity generated without storage (AC kWh)</t>
  </si>
  <si>
    <t>Battery annual energy discharged (AC kWh)</t>
  </si>
  <si>
    <t>Fuel cell annual energy discharged (AC kWh)</t>
  </si>
  <si>
    <t>Annual revenues ($)</t>
  </si>
  <si>
    <t>LCOE, nominal  (¢/kWh)</t>
  </si>
  <si>
    <t>Limit debt fraction (for sculpted payments only)</t>
  </si>
  <si>
    <t>Maximum debt percent (%) (for sculpted payments only)</t>
  </si>
  <si>
    <t>Adjusted for size of debt limit</t>
  </si>
  <si>
    <t>Debt fraction (%)</t>
  </si>
  <si>
    <t>Operating expenses specific to battery systems</t>
  </si>
  <si>
    <t>Battery variable</t>
  </si>
  <si>
    <t>Fuel cell variable</t>
  </si>
  <si>
    <t>Fuel costs</t>
  </si>
  <si>
    <t>Biomass feedstock</t>
  </si>
  <si>
    <t>Biomass coal feedstock</t>
  </si>
  <si>
    <t>Geothermal recapitalization</t>
  </si>
  <si>
    <t>Recapitalization</t>
  </si>
  <si>
    <t>Land Lease</t>
  </si>
  <si>
    <t>Expenses Specific to Battery Systems</t>
  </si>
  <si>
    <t>Estimates for levelized cost of storage (LCOS) calculations</t>
  </si>
  <si>
    <t>Storage costs ($)</t>
  </si>
  <si>
    <t>Storage discharge (kWh/year)</t>
  </si>
  <si>
    <t>Land lease</t>
  </si>
  <si>
    <t>Land lease payments ($)</t>
  </si>
  <si>
    <r>
      <t>LCOE (</t>
    </r>
    <r>
      <rPr>
        <sz val="10"/>
        <color theme="1"/>
        <rFont val="Calibri"/>
        <family val="2"/>
      </rPr>
      <t>¢</t>
    </r>
    <r>
      <rPr>
        <sz val="10"/>
        <color theme="1"/>
        <rFont val="Calibri"/>
        <family val="2"/>
        <scheme val="minor"/>
      </rPr>
      <t>/kWh)</t>
    </r>
  </si>
  <si>
    <t>Levelized Cost of Storage (Nominal)</t>
  </si>
  <si>
    <t>Annual storage costs ($)</t>
  </si>
  <si>
    <t>Annual storage energy discharge (kWh)</t>
  </si>
  <si>
    <t>NPV of annual storage costs ($)</t>
  </si>
  <si>
    <t>NPV of annual storage energy discharge (kWh)</t>
  </si>
  <si>
    <t>LCOS (¢/kWh)</t>
  </si>
  <si>
    <t>LAND LEASE</t>
  </si>
  <si>
    <t>Land area estimate (acres)</t>
  </si>
  <si>
    <t>Annual land lease cost ($/acre)</t>
  </si>
  <si>
    <t>Land lease escalation rate (% above inflation)</t>
  </si>
  <si>
    <t>NPV of annual revenues ($)</t>
  </si>
  <si>
    <t>Thermal revenue (fuel cell only)</t>
  </si>
  <si>
    <t>Minimum debt service coverage ratio</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</si>
  <si>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</si>
  <si>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</si>
  <si>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</si>
  <si>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</si>
  <si>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</si>
  <si>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</si>
  <si>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</si>
  <si>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</si>
  <si>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</si>
  <si>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</si>
  <si>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</si>
  <si>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</si>
  <si>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</si>
  <si>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</si>
  <si>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Depreciation and ITC Basis Calculation</t>
  </si>
  <si>
    <t>Basis for State and Federal Depreciation</t>
  </si>
  <si>
    <t>Total basis prior to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</si>
</sst>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quot;Yes&quot;;;&quot;No&quot;;"/>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336">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14"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Border="1"/>
    <xf numFmtId="3" fontId="4" fillId="0" borderId="17" xfId="0" applyNumberFormat="1" applyFont="1" applyBorder="1"/>
    <xf numFmtId="170"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1" fontId="4" fillId="0" borderId="3"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170" fontId="3" fillId="0" borderId="0" xfId="0" applyNumberFormat="1" applyFont="1"/>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2" fontId="4" fillId="0" borderId="0" xfId="0" applyNumberFormat="1" applyFont="1"/>
    <xf numFmtId="3" fontId="4" fillId="5" borderId="16" xfId="0" applyNumberFormat="1" applyFont="1" applyFill="1" applyBorder="1"/>
    <xf numFmtId="4" fontId="3" fillId="5" borderId="16" xfId="0" applyNumberFormat="1" applyFont="1" applyFill="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2"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4" fillId="0" borderId="17" xfId="0" applyFont="1" applyBorder="1" applyAlignment="1">
      <alignment horizontal="left"/>
    </xf>
    <xf numFmtId="0" fontId="3" fillId="4" borderId="23" xfId="0" applyFont="1" applyFill="1" applyBorder="1"/>
    <xf numFmtId="0" fontId="12"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0"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2" fillId="0" borderId="0" xfId="4" applyFont="1" applyAlignment="1">
      <alignment horizontal="center"/>
    </xf>
    <xf numFmtId="0" fontId="12" fillId="6" borderId="31" xfId="4" applyFont="1" applyFill="1" applyBorder="1" applyAlignment="1">
      <alignment horizontal="center"/>
    </xf>
    <xf numFmtId="0" fontId="5" fillId="2" borderId="19" xfId="0" applyFont="1" applyFill="1" applyBorder="1" applyAlignment="1">
      <alignment horizontal="center" vertical="center"/>
    </xf>
    <xf numFmtId="3" fontId="5" fillId="0" borderId="17" xfId="0" applyNumberFormat="1" applyFont="1" applyBorder="1"/>
    <xf numFmtId="3" fontId="4" fillId="5" borderId="23" xfId="0" applyNumberFormat="1"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2" xfId="0" applyFont="1" applyBorder="1"/>
    <xf numFmtId="4" fontId="3" fillId="0" borderId="33"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0" fontId="3" fillId="0" borderId="17" xfId="0" applyFont="1" applyBorder="1" applyAlignment="1">
      <alignment horizontal="left" indent="1"/>
    </xf>
    <xf numFmtId="2" fontId="4" fillId="0" borderId="0" xfId="1" applyNumberFormat="1" applyFont="1" applyFill="1" applyBorder="1"/>
    <xf numFmtId="3" fontId="4" fillId="0" borderId="7" xfId="0" applyNumberFormat="1" applyFont="1" applyBorder="1"/>
    <xf numFmtId="3" fontId="4" fillId="0" borderId="16" xfId="3" applyNumberFormat="1" applyFont="1" applyBorder="1"/>
    <xf numFmtId="0" fontId="13"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5" fillId="0" borderId="23" xfId="0" applyNumberFormat="1" applyFont="1" applyBorder="1"/>
    <xf numFmtId="0" fontId="14" fillId="0" borderId="0" xfId="6" applyFill="1" applyBorder="1"/>
    <xf numFmtId="173" fontId="3" fillId="7" borderId="16" xfId="0" applyNumberFormat="1" applyFont="1" applyFill="1" applyBorder="1"/>
    <xf numFmtId="4" fontId="3" fillId="7" borderId="29" xfId="0" applyNumberFormat="1" applyFont="1" applyFill="1" applyBorder="1" applyAlignment="1">
      <alignment horizontal="right"/>
    </xf>
    <xf numFmtId="4" fontId="3" fillId="7" borderId="26" xfId="0" applyNumberFormat="1" applyFont="1" applyFill="1" applyBorder="1" applyAlignment="1">
      <alignment horizontal="right"/>
    </xf>
    <xf numFmtId="170" fontId="4" fillId="0" borderId="0" xfId="3" applyNumberFormat="1" applyFont="1"/>
    <xf numFmtId="170" fontId="4" fillId="0" borderId="21" xfId="3" applyNumberFormat="1" applyFont="1" applyBorder="1"/>
    <xf numFmtId="0" fontId="4" fillId="7" borderId="34" xfId="0" applyFont="1" applyFill="1" applyBorder="1" applyAlignment="1">
      <alignment horizontal="left" indent="1"/>
    </xf>
    <xf numFmtId="4" fontId="3" fillId="7" borderId="35" xfId="0" applyNumberFormat="1" applyFont="1" applyFill="1" applyBorder="1"/>
    <xf numFmtId="172" fontId="3" fillId="0" borderId="16" xfId="0" applyNumberFormat="1" applyFont="1" applyBorder="1"/>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0" fontId="3" fillId="0" borderId="5" xfId="0" applyFont="1" applyBorder="1" applyAlignment="1">
      <alignment horizontal="left" indent="1"/>
    </xf>
    <xf numFmtId="0" fontId="4" fillId="0" borderId="20" xfId="0" applyFont="1" applyBorder="1" applyAlignment="1">
      <alignment horizontal="left" indent="1"/>
    </xf>
    <xf numFmtId="0" fontId="4" fillId="0" borderId="8" xfId="0" applyFont="1" applyBorder="1" applyAlignment="1">
      <alignment horizontal="left" indent="1"/>
    </xf>
    <xf numFmtId="3" fontId="4" fillId="4" borderId="19" xfId="0" applyNumberFormat="1" applyFont="1" applyFill="1" applyBorder="1"/>
    <xf numFmtId="3" fontId="4" fillId="4" borderId="18" xfId="0" applyNumberFormat="1" applyFont="1" applyFill="1" applyBorder="1"/>
    <xf numFmtId="3" fontId="4" fillId="4" borderId="14" xfId="0" applyNumberFormat="1" applyFont="1" applyFill="1" applyBorder="1"/>
    <xf numFmtId="3" fontId="4" fillId="5" borderId="14" xfId="0" applyNumberFormat="1" applyFont="1" applyFill="1" applyBorder="1"/>
    <xf numFmtId="3" fontId="4" fillId="4" borderId="16" xfId="0" applyNumberFormat="1" applyFont="1" applyFill="1" applyBorder="1"/>
    <xf numFmtId="3" fontId="4" fillId="4" borderId="23" xfId="0" applyNumberFormat="1" applyFont="1" applyFill="1" applyBorder="1"/>
    <xf numFmtId="3" fontId="3" fillId="4" borderId="19" xfId="4" applyNumberFormat="1" applyFont="1" applyFill="1" applyBorder="1" applyAlignment="1">
      <alignment horizontal="right"/>
    </xf>
    <xf numFmtId="3" fontId="3" fillId="4" borderId="19" xfId="0" applyNumberFormat="1" applyFont="1" applyFill="1" applyBorder="1"/>
    <xf numFmtId="3" fontId="3" fillId="4" borderId="18" xfId="0" applyNumberFormat="1" applyFont="1" applyFill="1" applyBorder="1"/>
    <xf numFmtId="3" fontId="3" fillId="5" borderId="13" xfId="0" applyNumberFormat="1" applyFont="1" applyFill="1" applyBorder="1"/>
    <xf numFmtId="3" fontId="3" fillId="5" borderId="14" xfId="0" applyNumberFormat="1" applyFont="1" applyFill="1" applyBorder="1"/>
    <xf numFmtId="3" fontId="3" fillId="5" borderId="16" xfId="0" applyNumberFormat="1" applyFont="1" applyFill="1" applyBorder="1"/>
    <xf numFmtId="3" fontId="3" fillId="5" borderId="23" xfId="0" applyNumberFormat="1" applyFont="1" applyFill="1" applyBorder="1"/>
    <xf numFmtId="3" fontId="3" fillId="0" borderId="19" xfId="0" applyNumberFormat="1" applyFont="1" applyBorder="1" applyAlignment="1">
      <alignment horizontal="right"/>
    </xf>
    <xf numFmtId="3" fontId="3" fillId="0" borderId="19" xfId="0" applyNumberFormat="1" applyFont="1" applyBorder="1"/>
    <xf numFmtId="3" fontId="3" fillId="0" borderId="18" xfId="0" applyNumberFormat="1" applyFont="1" applyBorder="1"/>
    <xf numFmtId="0" fontId="4" fillId="4" borderId="19" xfId="0" applyFont="1" applyFill="1" applyBorder="1"/>
    <xf numFmtId="0" fontId="4" fillId="4" borderId="18" xfId="0" applyFont="1" applyFill="1" applyBorder="1"/>
    <xf numFmtId="0" fontId="3" fillId="0" borderId="23" xfId="0" applyFont="1" applyBorder="1" applyAlignment="1">
      <alignment horizontal="left" indent="1"/>
    </xf>
    <xf numFmtId="0" fontId="3" fillId="0" borderId="14" xfId="0" applyFont="1" applyBorder="1" applyAlignment="1">
      <alignment horizontal="left" indent="1"/>
    </xf>
    <xf numFmtId="0" fontId="4" fillId="5" borderId="14" xfId="0" applyFont="1" applyFill="1" applyBorder="1"/>
    <xf numFmtId="0" fontId="5" fillId="4" borderId="17" xfId="0" applyFont="1" applyFill="1" applyBorder="1"/>
    <xf numFmtId="0" fontId="4" fillId="5" borderId="23" xfId="0" applyFont="1" applyFill="1" applyBorder="1"/>
    <xf numFmtId="4" fontId="4" fillId="2" borderId="19" xfId="0" applyNumberFormat="1" applyFont="1" applyFill="1" applyBorder="1"/>
    <xf numFmtId="0" fontId="3" fillId="0" borderId="0" xfId="4" applyFont="1" applyAlignment="1">
      <alignment horizontal="left"/>
    </xf>
    <xf numFmtId="0" fontId="3" fillId="0" borderId="0" xfId="5" applyNumberFormat="1" applyFont="1" applyFill="1" applyBorder="1" applyAlignment="1">
      <alignment horizontal="right"/>
    </xf>
    <xf numFmtId="0" fontId="4" fillId="0" borderId="14" xfId="0" applyFont="1" applyBorder="1"/>
    <xf numFmtId="0" fontId="4" fillId="0" borderId="16" xfId="0" applyFont="1" applyBorder="1" applyAlignment="1">
      <alignment horizontal="left"/>
    </xf>
    <xf numFmtId="4" fontId="3" fillId="0" borderId="16" xfId="5" applyNumberFormat="1" applyFont="1" applyFill="1" applyBorder="1" applyAlignment="1">
      <alignment horizontal="right"/>
    </xf>
    <xf numFmtId="3" fontId="4" fillId="0" borderId="0" xfId="0" applyNumberFormat="1" applyFont="1" applyAlignment="1">
      <alignment horizontal="left" indent="1"/>
    </xf>
    <xf numFmtId="11" fontId="4" fillId="4" borderId="14" xfId="0" applyNumberFormat="1" applyFont="1" applyFill="1" applyBorder="1"/>
    <xf numFmtId="11" fontId="4" fillId="5" borderId="23" xfId="0" applyNumberFormat="1" applyFont="1" applyFill="1" applyBorder="1"/>
    <xf numFmtId="11" fontId="4" fillId="0" borderId="0" xfId="0" applyNumberFormat="1" applyFont="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57</xdr:row>
      <xdr:rowOff>0</xdr:rowOff>
    </xdr:from>
    <xdr:to>
      <xdr:col>5</xdr:col>
      <xdr:colOff>21168</xdr:colOff>
      <xdr:row>73</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8741833"/>
          <a:ext cx="3429000" cy="25717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24</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912167"/>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4232</xdr:rowOff>
    </xdr:from>
    <xdr:to>
      <xdr:col>5</xdr:col>
      <xdr:colOff>10583</xdr:colOff>
      <xdr:row>52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364815"/>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204</xdr:row>
      <xdr:rowOff>10585</xdr:rowOff>
    </xdr:from>
    <xdr:to>
      <xdr:col>3</xdr:col>
      <xdr:colOff>105833</xdr:colOff>
      <xdr:row>208</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08325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46563</xdr:colOff>
      <xdr:row>27</xdr:row>
      <xdr:rowOff>4231</xdr:rowOff>
    </xdr:from>
    <xdr:to>
      <xdr:col>4</xdr:col>
      <xdr:colOff>2222499</xdr:colOff>
      <xdr:row>33</xdr:row>
      <xdr:rowOff>116416</xdr:rowOff>
    </xdr:to>
    <xdr:sp macro="" textlink="">
      <xdr:nvSpPr>
        <xdr:cNvPr id="9" name="TextBox 8">
          <a:extLst>
            <a:ext uri="{FF2B5EF4-FFF2-40B4-BE49-F238E27FC236}">
              <a16:creationId xmlns:a16="http://schemas.microsoft.com/office/drawing/2014/main" id="{F7EC00D1-7CFD-4CEA-814B-8058E1C844B4}"/>
            </a:ext>
          </a:extLst>
        </xdr:cNvPr>
        <xdr:cNvSpPr txBox="1"/>
      </xdr:nvSpPr>
      <xdr:spPr>
        <a:xfrm>
          <a:off x="5782730" y="3983564"/>
          <a:ext cx="3424769" cy="1064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effectLst/>
            </a:rPr>
            <a:t>SAM calculates the total revenue</a:t>
          </a:r>
          <a:r>
            <a:rPr lang="en-US" sz="1100" baseline="0">
              <a:effectLst/>
            </a:rPr>
            <a:t> for each source marked "Yes" from the time series price data input and power generation profile. Those calculations are impractical to replicate in Excel, so only the resulting annual totals are shown. See the table under "ANNUAL VALUES" below for annual totals.</a:t>
          </a:r>
          <a:endParaRPr lang="en-US">
            <a:effectLst/>
          </a:endParaRPr>
        </a:p>
        <a:p>
          <a:endParaRPr lang="en-US" sz="1100"/>
        </a:p>
      </xdr:txBody>
    </xdr:sp>
    <xdr:clientData/>
  </xdr:twoCellAnchor>
  <xdr:twoCellAnchor>
    <xdr:from>
      <xdr:col>6</xdr:col>
      <xdr:colOff>42334</xdr:colOff>
      <xdr:row>100</xdr:row>
      <xdr:rowOff>52916</xdr:rowOff>
    </xdr:from>
    <xdr:to>
      <xdr:col>8</xdr:col>
      <xdr:colOff>973668</xdr:colOff>
      <xdr:row>103</xdr:row>
      <xdr:rowOff>116416</xdr:rowOff>
    </xdr:to>
    <xdr:sp macro="" textlink="">
      <xdr:nvSpPr>
        <xdr:cNvPr id="8" name="TextBox 7">
          <a:extLst>
            <a:ext uri="{FF2B5EF4-FFF2-40B4-BE49-F238E27FC236}">
              <a16:creationId xmlns:a16="http://schemas.microsoft.com/office/drawing/2014/main" id="{20877232-F7B3-4F4A-82D3-DFCD887CDF92}"/>
            </a:ext>
          </a:extLst>
        </xdr:cNvPr>
        <xdr:cNvSpPr txBox="1"/>
      </xdr:nvSpPr>
      <xdr:spPr>
        <a:xfrm>
          <a:off x="11017251" y="16382999"/>
          <a:ext cx="3429000" cy="53975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15"/>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58"/>
      <c r="B1" s="259" t="s">
        <v>348</v>
      </c>
      <c r="C1" s="258"/>
      <c r="D1" s="258"/>
      <c r="E1" s="258"/>
      <c r="F1" s="258"/>
      <c r="G1" s="258"/>
      <c r="H1" s="258"/>
      <c r="I1" s="258"/>
      <c r="J1" s="83"/>
      <c r="K1" s="83"/>
      <c r="L1" s="83"/>
      <c r="M1" s="83"/>
      <c r="N1" s="83"/>
    </row>
    <row r="2" spans="1:48" ht="12.75" customHeight="1" x14ac:dyDescent="0.2">
      <c r="B2" s="5" t="s">
        <v>99</v>
      </c>
      <c r="C2" s="108"/>
      <c r="D2" s="83"/>
      <c r="E2" s="84" t="s">
        <v>86</v>
      </c>
      <c r="G2" s="83"/>
      <c r="H2" s="204"/>
      <c r="J2" s="83"/>
      <c r="K2" s="83"/>
      <c r="L2" s="83"/>
      <c r="M2" s="83"/>
      <c r="N2" s="83"/>
    </row>
    <row r="3" spans="1:48" ht="12.75" customHeight="1" x14ac:dyDescent="0.2">
      <c r="B3" s="64" t="s">
        <v>192</v>
      </c>
      <c r="C3" s="109">
        <v>0</v>
      </c>
      <c r="D3" s="83"/>
      <c r="E3" s="36" t="s">
        <v>176</v>
      </c>
      <c r="G3" s="83"/>
      <c r="H3" s="204"/>
      <c r="I3" s="123"/>
      <c r="J3" s="83"/>
      <c r="K3" s="83"/>
      <c r="L3" s="83"/>
      <c r="M3" s="83"/>
      <c r="N3" s="83"/>
    </row>
    <row r="4" spans="1:48" ht="12.75" customHeight="1" x14ac:dyDescent="0.2">
      <c r="B4" s="1"/>
      <c r="C4" s="112"/>
      <c r="D4" s="83"/>
      <c r="E4" s="230" t="s">
        <v>177</v>
      </c>
      <c r="G4" s="83"/>
      <c r="H4" s="27"/>
      <c r="I4" s="121"/>
      <c r="J4" s="83"/>
      <c r="K4" s="83"/>
      <c r="L4" s="83"/>
      <c r="M4" s="83"/>
      <c r="N4" s="83"/>
    </row>
    <row r="5" spans="1:48" ht="12.75" customHeight="1" x14ac:dyDescent="0.2">
      <c r="B5" s="5" t="s">
        <v>98</v>
      </c>
      <c r="C5" s="111"/>
      <c r="D5" s="83"/>
      <c r="E5" s="210" t="s">
        <v>319</v>
      </c>
      <c r="I5" s="123"/>
      <c r="K5" s="83"/>
      <c r="L5" s="83"/>
      <c r="M5" s="83"/>
      <c r="N5" s="83"/>
    </row>
    <row r="6" spans="1:48" x14ac:dyDescent="0.2">
      <c r="B6" s="37" t="s">
        <v>156</v>
      </c>
      <c r="C6" s="187">
        <v>0</v>
      </c>
      <c r="E6" s="250" t="s">
        <v>253</v>
      </c>
      <c r="G6" s="83"/>
      <c r="H6" s="83"/>
      <c r="I6" s="83"/>
      <c r="J6" s="83"/>
      <c r="K6" s="1"/>
      <c r="M6" s="20"/>
    </row>
    <row r="7" spans="1:48" x14ac:dyDescent="0.2">
      <c r="C7" s="112"/>
      <c r="G7" s="35"/>
      <c r="H7" s="35"/>
      <c r="I7" s="35"/>
      <c r="J7" s="35"/>
      <c r="M7" s="19"/>
    </row>
    <row r="8" spans="1:48" x14ac:dyDescent="0.2">
      <c r="B8" s="5" t="s">
        <v>157</v>
      </c>
      <c r="C8" s="111"/>
      <c r="E8" s="205" t="s">
        <v>198</v>
      </c>
      <c r="F8" s="206"/>
      <c r="G8" s="161"/>
      <c r="H8" s="123"/>
      <c r="I8" s="123"/>
      <c r="J8" s="123"/>
      <c r="M8" s="93"/>
      <c r="N8" s="27"/>
    </row>
    <row r="9" spans="1:48" x14ac:dyDescent="0.2">
      <c r="B9" s="88" t="s">
        <v>158</v>
      </c>
      <c r="C9" s="106">
        <v>0</v>
      </c>
      <c r="E9" s="207" t="s">
        <v>373</v>
      </c>
      <c r="F9" s="110">
        <f>'Cash Flow'!B150</f>
        <v>0</v>
      </c>
      <c r="G9" s="161"/>
      <c r="H9" s="161"/>
      <c r="I9" s="190"/>
      <c r="J9" s="161"/>
      <c r="K9" s="86"/>
      <c r="M9" s="94"/>
      <c r="O9" s="87"/>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row>
    <row r="10" spans="1:48" x14ac:dyDescent="0.2">
      <c r="B10" s="89" t="s">
        <v>181</v>
      </c>
      <c r="C10" s="107">
        <v>0</v>
      </c>
      <c r="E10" s="207" t="s">
        <v>200</v>
      </c>
      <c r="F10" s="185">
        <f>'Cash Flow'!B141</f>
        <v>0</v>
      </c>
      <c r="G10" s="123"/>
      <c r="H10" s="123"/>
      <c r="I10" s="157"/>
      <c r="J10" s="123"/>
      <c r="M10" s="93"/>
      <c r="N10" s="27"/>
    </row>
    <row r="11" spans="1:48" x14ac:dyDescent="0.2">
      <c r="B11" s="88" t="s">
        <v>407</v>
      </c>
      <c r="C11" s="106">
        <v>0</v>
      </c>
      <c r="E11" s="207" t="s">
        <v>236</v>
      </c>
      <c r="F11" s="110">
        <f>HLOOKUP(F12,'Cash Flow'!B2:AP138,137)</f>
        <v>0</v>
      </c>
      <c r="G11" s="123"/>
      <c r="H11" s="123"/>
      <c r="I11" s="157"/>
      <c r="J11" s="123"/>
      <c r="M11" s="93"/>
      <c r="N11" s="27"/>
    </row>
    <row r="12" spans="1:48" x14ac:dyDescent="0.2">
      <c r="B12" s="89" t="s">
        <v>181</v>
      </c>
      <c r="C12" s="107">
        <v>0</v>
      </c>
      <c r="E12" s="207" t="s">
        <v>199</v>
      </c>
      <c r="F12" s="185">
        <f>analysis_period</f>
        <v>0</v>
      </c>
      <c r="G12" s="123"/>
      <c r="H12" s="123"/>
      <c r="I12" s="157"/>
      <c r="J12" s="123"/>
      <c r="M12" s="93"/>
      <c r="N12" s="27"/>
    </row>
    <row r="13" spans="1:48" x14ac:dyDescent="0.2">
      <c r="B13" s="88" t="s">
        <v>159</v>
      </c>
      <c r="C13" s="106">
        <v>0</v>
      </c>
      <c r="E13" s="207" t="s">
        <v>235</v>
      </c>
      <c r="F13" s="110">
        <f>HLOOKUP(analysis_period,'Cash Flow'!B2:AP138,137)</f>
        <v>0</v>
      </c>
      <c r="G13" s="123"/>
      <c r="H13" s="123"/>
      <c r="I13" s="157"/>
      <c r="J13" s="123"/>
      <c r="M13" s="93"/>
      <c r="N13" s="27"/>
    </row>
    <row r="14" spans="1:48" x14ac:dyDescent="0.2">
      <c r="B14" s="38" t="s">
        <v>181</v>
      </c>
      <c r="C14" s="114">
        <v>0</v>
      </c>
      <c r="E14" s="207" t="s">
        <v>274</v>
      </c>
      <c r="F14" s="185">
        <f>-'Cash Flow'!B104</f>
        <v>0</v>
      </c>
      <c r="G14" s="123"/>
      <c r="H14" s="123"/>
      <c r="I14" s="157"/>
      <c r="J14" s="123"/>
      <c r="M14" s="93"/>
      <c r="N14" s="27"/>
    </row>
    <row r="15" spans="1:48" ht="15" x14ac:dyDescent="0.25">
      <c r="B15" s="320"/>
      <c r="C15" s="321"/>
      <c r="D15" s="281"/>
      <c r="E15" s="207" t="s">
        <v>201</v>
      </c>
      <c r="F15" s="185">
        <f>F14-F16</f>
        <v>0</v>
      </c>
      <c r="G15" s="123"/>
      <c r="H15" s="123"/>
      <c r="I15" s="157"/>
      <c r="J15" s="123"/>
      <c r="M15" s="93"/>
      <c r="N15" s="27"/>
    </row>
    <row r="16" spans="1:48" ht="15" x14ac:dyDescent="0.25">
      <c r="B16" s="5" t="s">
        <v>400</v>
      </c>
      <c r="C16" s="111"/>
      <c r="D16" s="281"/>
      <c r="E16" s="207" t="s">
        <v>275</v>
      </c>
      <c r="F16" s="185">
        <f>'Cash Flow'!B596</f>
        <v>0</v>
      </c>
      <c r="G16" s="123"/>
      <c r="H16" s="123"/>
      <c r="I16" s="157"/>
      <c r="J16" s="123"/>
      <c r="M16" s="93"/>
      <c r="N16" s="27"/>
    </row>
    <row r="17" spans="2:14" ht="15" x14ac:dyDescent="0.25">
      <c r="B17" s="323" t="s">
        <v>401</v>
      </c>
      <c r="C17" s="324">
        <v>0</v>
      </c>
      <c r="D17" s="281"/>
      <c r="E17" s="37" t="s">
        <v>406</v>
      </c>
      <c r="F17" s="110">
        <f>'Cash Flow'!B616</f>
        <v>0</v>
      </c>
      <c r="G17" s="123"/>
      <c r="H17" s="123"/>
      <c r="I17" s="157"/>
      <c r="J17" s="123"/>
      <c r="M17" s="93"/>
      <c r="N17" s="27"/>
    </row>
    <row r="18" spans="2:14" ht="15" x14ac:dyDescent="0.25">
      <c r="B18" s="323" t="s">
        <v>402</v>
      </c>
      <c r="C18" s="324">
        <v>0</v>
      </c>
      <c r="D18" s="281"/>
      <c r="E18" s="37" t="s">
        <v>377</v>
      </c>
      <c r="F18" s="110" t="e">
        <f>F16/F14*100</f>
        <v>#DIV/0!</v>
      </c>
      <c r="G18" s="123"/>
      <c r="H18" s="123"/>
      <c r="I18" s="157"/>
      <c r="J18" s="123"/>
      <c r="M18" s="93"/>
      <c r="N18" s="27"/>
    </row>
    <row r="19" spans="2:14" ht="15" x14ac:dyDescent="0.25">
      <c r="B19" s="323" t="s">
        <v>403</v>
      </c>
      <c r="C19" s="324">
        <v>0</v>
      </c>
      <c r="D19" s="281"/>
      <c r="E19" s="123"/>
      <c r="F19" s="123"/>
      <c r="G19" s="123"/>
      <c r="H19" s="123"/>
      <c r="I19" s="157"/>
      <c r="J19" s="123"/>
      <c r="M19" s="93"/>
      <c r="N19" s="27"/>
    </row>
    <row r="20" spans="2:14" x14ac:dyDescent="0.2">
      <c r="G20" s="123"/>
      <c r="H20" s="123"/>
      <c r="I20" s="157"/>
      <c r="J20" s="123"/>
      <c r="M20" s="93"/>
      <c r="N20" s="27"/>
    </row>
    <row r="21" spans="2:14" x14ac:dyDescent="0.2">
      <c r="B21" s="226" t="s">
        <v>222</v>
      </c>
      <c r="C21" s="227"/>
      <c r="G21" s="123"/>
      <c r="H21" s="123"/>
      <c r="I21" s="157"/>
      <c r="J21" s="123"/>
      <c r="M21" s="93"/>
      <c r="N21" s="27"/>
    </row>
    <row r="22" spans="2:14" x14ac:dyDescent="0.2">
      <c r="B22" s="229" t="s">
        <v>226</v>
      </c>
      <c r="C22" s="116"/>
      <c r="G22" s="123"/>
      <c r="H22" s="123"/>
      <c r="I22" s="157"/>
      <c r="J22" s="123"/>
      <c r="M22" s="93"/>
      <c r="N22" s="27"/>
    </row>
    <row r="23" spans="2:14" x14ac:dyDescent="0.2">
      <c r="B23" s="50" t="s">
        <v>223</v>
      </c>
      <c r="C23" s="228">
        <v>0</v>
      </c>
      <c r="G23" s="123"/>
      <c r="H23" s="123"/>
      <c r="I23" s="157"/>
      <c r="J23" s="123"/>
      <c r="M23" s="93"/>
      <c r="N23" s="27"/>
    </row>
    <row r="24" spans="2:14" x14ac:dyDescent="0.2">
      <c r="B24" s="38" t="s">
        <v>247</v>
      </c>
      <c r="C24" s="110">
        <v>0</v>
      </c>
      <c r="G24" s="123"/>
      <c r="H24" s="123"/>
      <c r="I24" s="157"/>
      <c r="J24" s="123"/>
      <c r="M24" s="93"/>
      <c r="N24" s="27"/>
    </row>
    <row r="25" spans="2:14" x14ac:dyDescent="0.2">
      <c r="B25" s="89" t="s">
        <v>224</v>
      </c>
      <c r="C25" s="106">
        <v>0</v>
      </c>
      <c r="G25" s="191"/>
      <c r="H25" s="191"/>
      <c r="I25" s="192"/>
      <c r="J25" s="191"/>
      <c r="M25" s="93"/>
      <c r="N25" s="27"/>
    </row>
    <row r="26" spans="2:14" x14ac:dyDescent="0.2">
      <c r="B26" s="38" t="s">
        <v>225</v>
      </c>
      <c r="C26" s="119">
        <v>0</v>
      </c>
      <c r="I26" s="157"/>
      <c r="J26" s="123"/>
      <c r="M26" s="93"/>
      <c r="N26" s="27"/>
    </row>
    <row r="27" spans="2:14" x14ac:dyDescent="0.2">
      <c r="B27" s="90"/>
      <c r="C27" s="113"/>
      <c r="I27" s="157"/>
      <c r="J27" s="123"/>
      <c r="M27" s="93"/>
    </row>
    <row r="28" spans="2:14" x14ac:dyDescent="0.2">
      <c r="B28" s="226" t="s">
        <v>359</v>
      </c>
      <c r="C28" s="227"/>
      <c r="I28" s="157"/>
      <c r="J28" s="123"/>
      <c r="M28" s="93"/>
      <c r="N28" s="92"/>
    </row>
    <row r="29" spans="2:14" x14ac:dyDescent="0.2">
      <c r="B29" s="277" t="s">
        <v>350</v>
      </c>
      <c r="C29" s="282">
        <v>1</v>
      </c>
      <c r="I29" s="157"/>
      <c r="J29" s="123"/>
      <c r="M29" s="93"/>
      <c r="N29" s="1"/>
    </row>
    <row r="30" spans="2:14" x14ac:dyDescent="0.2">
      <c r="B30" s="277" t="s">
        <v>351</v>
      </c>
      <c r="C30" s="282">
        <v>0</v>
      </c>
      <c r="I30" s="157"/>
      <c r="J30" s="123"/>
      <c r="M30" s="93"/>
      <c r="N30" s="1"/>
    </row>
    <row r="31" spans="2:14" x14ac:dyDescent="0.2">
      <c r="B31" s="277" t="s">
        <v>352</v>
      </c>
      <c r="C31" s="282">
        <v>0</v>
      </c>
      <c r="G31" s="123"/>
      <c r="H31" s="123"/>
      <c r="I31" s="157"/>
      <c r="J31" s="123"/>
      <c r="M31" s="93"/>
      <c r="N31" s="1"/>
    </row>
    <row r="32" spans="2:14" x14ac:dyDescent="0.2">
      <c r="B32" s="277" t="s">
        <v>353</v>
      </c>
      <c r="C32" s="282">
        <v>0</v>
      </c>
      <c r="G32" s="123"/>
      <c r="H32" s="123"/>
      <c r="I32" s="157"/>
      <c r="J32" s="123"/>
      <c r="M32" s="93"/>
      <c r="N32" s="1"/>
    </row>
    <row r="33" spans="2:14" x14ac:dyDescent="0.2">
      <c r="B33" s="277" t="s">
        <v>354</v>
      </c>
      <c r="C33" s="282">
        <v>0</v>
      </c>
      <c r="G33" s="123"/>
      <c r="H33" s="123"/>
      <c r="I33" s="157"/>
      <c r="J33" s="123"/>
      <c r="M33" s="93"/>
      <c r="N33" s="1"/>
    </row>
    <row r="34" spans="2:14" x14ac:dyDescent="0.2">
      <c r="B34" s="277" t="s">
        <v>355</v>
      </c>
      <c r="C34" s="282">
        <v>0</v>
      </c>
      <c r="G34" s="123"/>
      <c r="H34" s="123"/>
      <c r="I34" s="157"/>
      <c r="J34" s="123"/>
      <c r="M34" s="93"/>
      <c r="N34" s="1"/>
    </row>
    <row r="35" spans="2:14" x14ac:dyDescent="0.2">
      <c r="B35" s="90"/>
      <c r="C35" s="18"/>
      <c r="G35" s="123"/>
      <c r="H35" s="123"/>
      <c r="I35" s="157"/>
      <c r="J35" s="123"/>
      <c r="M35" s="93"/>
      <c r="N35" s="1"/>
    </row>
    <row r="36" spans="2:14" x14ac:dyDescent="0.2">
      <c r="B36" s="226" t="s">
        <v>100</v>
      </c>
      <c r="C36" s="227"/>
      <c r="G36" s="123"/>
      <c r="H36" s="123"/>
      <c r="I36" s="157"/>
      <c r="J36" s="123"/>
      <c r="M36" s="93"/>
      <c r="N36" s="1"/>
    </row>
    <row r="37" spans="2:14" x14ac:dyDescent="0.2">
      <c r="B37" s="234" t="s">
        <v>101</v>
      </c>
      <c r="C37" s="235"/>
      <c r="G37" s="123"/>
      <c r="H37" s="123"/>
      <c r="I37" s="157"/>
      <c r="J37" s="123"/>
      <c r="M37" s="93"/>
      <c r="N37" s="1"/>
    </row>
    <row r="38" spans="2:14" x14ac:dyDescent="0.2">
      <c r="B38" s="38" t="s">
        <v>106</v>
      </c>
      <c r="C38" s="187">
        <v>0</v>
      </c>
      <c r="G38" s="123"/>
      <c r="H38" s="123"/>
      <c r="I38" s="157"/>
      <c r="J38" s="123"/>
      <c r="M38" s="93"/>
      <c r="N38" s="1"/>
    </row>
    <row r="39" spans="2:14" x14ac:dyDescent="0.2">
      <c r="B39" s="38" t="s">
        <v>107</v>
      </c>
      <c r="C39" s="114">
        <v>0</v>
      </c>
      <c r="G39" s="123"/>
      <c r="H39" s="123"/>
      <c r="I39" s="157"/>
      <c r="J39" s="123"/>
      <c r="K39" s="12"/>
      <c r="M39" s="93"/>
      <c r="N39" s="1"/>
    </row>
    <row r="40" spans="2:14" x14ac:dyDescent="0.2">
      <c r="B40" s="38" t="s">
        <v>109</v>
      </c>
      <c r="C40" s="117">
        <v>0</v>
      </c>
      <c r="G40" s="193"/>
      <c r="H40" s="123"/>
      <c r="I40" s="157"/>
      <c r="J40" s="123"/>
      <c r="K40" s="32"/>
      <c r="M40" s="93"/>
      <c r="N40" s="1"/>
    </row>
    <row r="41" spans="2:14" x14ac:dyDescent="0.2">
      <c r="B41" s="38" t="s">
        <v>108</v>
      </c>
      <c r="C41" s="118">
        <f>((inflation_rate/100+1)*(real_discount_rate/100+1)-1)*100</f>
        <v>0</v>
      </c>
      <c r="G41" s="123"/>
      <c r="H41" s="123"/>
      <c r="I41" s="157"/>
      <c r="J41" s="123"/>
      <c r="K41" s="32"/>
      <c r="M41" s="93"/>
      <c r="N41" s="1"/>
    </row>
    <row r="42" spans="2:14" x14ac:dyDescent="0.2">
      <c r="B42" s="29" t="s">
        <v>102</v>
      </c>
      <c r="C42" s="116"/>
      <c r="G42" s="123"/>
      <c r="H42" s="123"/>
      <c r="I42" s="157"/>
      <c r="J42" s="123"/>
      <c r="M42" s="93"/>
      <c r="N42" s="1"/>
    </row>
    <row r="43" spans="2:14" x14ac:dyDescent="0.2">
      <c r="B43" s="38" t="s">
        <v>327</v>
      </c>
      <c r="C43" s="276">
        <f>AnnualTaxFederal</f>
        <v>0</v>
      </c>
      <c r="E43" s="203"/>
      <c r="F43" s="157"/>
      <c r="G43" s="123"/>
      <c r="H43" s="123"/>
      <c r="I43" s="157"/>
      <c r="J43" s="123"/>
      <c r="K43" s="12"/>
      <c r="M43" s="93"/>
      <c r="N43" s="1"/>
    </row>
    <row r="44" spans="2:14" x14ac:dyDescent="0.2">
      <c r="B44" s="38" t="s">
        <v>328</v>
      </c>
      <c r="C44" s="276">
        <f>AnnualTaxState</f>
        <v>0</v>
      </c>
      <c r="E44" s="203"/>
      <c r="F44" s="157"/>
      <c r="G44" s="123"/>
      <c r="H44" s="123"/>
      <c r="I44" s="157"/>
      <c r="J44" s="123"/>
      <c r="K44" s="32"/>
      <c r="M44" s="93"/>
      <c r="N44" s="1"/>
    </row>
    <row r="45" spans="2:14" x14ac:dyDescent="0.2">
      <c r="B45" s="38" t="s">
        <v>155</v>
      </c>
      <c r="C45" s="119">
        <v>0</v>
      </c>
      <c r="E45" s="203"/>
      <c r="F45" s="157"/>
      <c r="G45" s="123"/>
      <c r="H45" s="123"/>
      <c r="I45" s="157"/>
      <c r="J45" s="123"/>
      <c r="K45" s="32"/>
      <c r="M45" s="93"/>
      <c r="N45" s="1"/>
    </row>
    <row r="46" spans="2:14" x14ac:dyDescent="0.2">
      <c r="B46" s="38" t="s">
        <v>105</v>
      </c>
      <c r="C46" s="119">
        <v>0</v>
      </c>
      <c r="E46" s="189"/>
      <c r="F46" s="157"/>
      <c r="G46" s="123"/>
      <c r="H46" s="123"/>
      <c r="I46" s="157"/>
      <c r="J46" s="123"/>
      <c r="M46" s="93"/>
      <c r="N46" s="1"/>
    </row>
    <row r="47" spans="2:14" x14ac:dyDescent="0.2">
      <c r="B47" s="40" t="s">
        <v>0</v>
      </c>
      <c r="C47" s="115"/>
      <c r="E47" s="189"/>
      <c r="F47" s="157"/>
      <c r="G47" s="123"/>
      <c r="H47" s="123"/>
      <c r="I47" s="157"/>
      <c r="J47" s="123"/>
      <c r="K47" s="12"/>
      <c r="M47" s="93"/>
      <c r="N47" s="1"/>
    </row>
    <row r="48" spans="2:14" x14ac:dyDescent="0.2">
      <c r="B48" s="39" t="s">
        <v>110</v>
      </c>
      <c r="C48" s="120">
        <v>0</v>
      </c>
      <c r="E48" s="189"/>
      <c r="F48" s="157"/>
      <c r="G48" s="123"/>
      <c r="H48" s="123"/>
      <c r="I48" s="157"/>
      <c r="J48" s="123"/>
      <c r="K48" s="32"/>
      <c r="M48" s="93"/>
      <c r="N48" s="1"/>
    </row>
    <row r="49" spans="2:14" x14ac:dyDescent="0.2">
      <c r="B49" s="39" t="s">
        <v>112</v>
      </c>
      <c r="C49" s="254">
        <f>total_installed_cost*prop_tax_cost_assessed_percent/100</f>
        <v>0</v>
      </c>
      <c r="E49" s="189"/>
      <c r="F49" s="157"/>
      <c r="G49" s="123"/>
      <c r="H49" s="123"/>
      <c r="I49" s="157"/>
      <c r="J49" s="123"/>
      <c r="M49" s="93"/>
      <c r="N49" s="1"/>
    </row>
    <row r="50" spans="2:14" x14ac:dyDescent="0.2">
      <c r="B50" s="39" t="s">
        <v>111</v>
      </c>
      <c r="C50" s="119">
        <v>0</v>
      </c>
      <c r="E50" s="189"/>
      <c r="F50" s="157"/>
      <c r="G50" s="123"/>
      <c r="H50" s="123"/>
      <c r="I50" s="157"/>
      <c r="J50" s="123"/>
      <c r="K50" s="1"/>
      <c r="M50" s="93"/>
      <c r="N50" s="1"/>
    </row>
    <row r="51" spans="2:14" x14ac:dyDescent="0.2">
      <c r="B51" s="39" t="s">
        <v>113</v>
      </c>
      <c r="C51" s="119">
        <v>0</v>
      </c>
      <c r="E51" s="189"/>
      <c r="F51" s="157"/>
      <c r="G51" s="123"/>
      <c r="H51" s="123"/>
      <c r="I51" s="157"/>
      <c r="J51" s="123"/>
      <c r="M51" s="93"/>
      <c r="N51" s="1"/>
    </row>
    <row r="52" spans="2:14" x14ac:dyDescent="0.2">
      <c r="B52" s="29" t="s">
        <v>49</v>
      </c>
      <c r="C52" s="115"/>
      <c r="E52" s="189"/>
      <c r="F52" s="157"/>
      <c r="G52" s="123"/>
      <c r="H52" s="123"/>
      <c r="I52" s="157"/>
      <c r="J52" s="123"/>
      <c r="M52" s="93"/>
      <c r="N52" s="1"/>
    </row>
    <row r="53" spans="2:14" x14ac:dyDescent="0.2">
      <c r="B53" s="37" t="s">
        <v>179</v>
      </c>
      <c r="C53" s="114">
        <v>0</v>
      </c>
      <c r="E53" s="189"/>
      <c r="F53" s="157"/>
      <c r="G53" s="123"/>
      <c r="H53" s="123"/>
      <c r="I53" s="157"/>
      <c r="J53" s="123"/>
      <c r="M53" s="93"/>
      <c r="N53" s="1"/>
    </row>
    <row r="54" spans="2:14" x14ac:dyDescent="0.2">
      <c r="B54" s="37" t="s">
        <v>178</v>
      </c>
      <c r="C54" s="254">
        <f>total_installed_cost*salvage_percentage/100</f>
        <v>0</v>
      </c>
      <c r="G54" s="123"/>
      <c r="H54" s="123"/>
      <c r="I54" s="157"/>
      <c r="J54" s="123"/>
      <c r="M54" s="93"/>
      <c r="N54" s="1"/>
    </row>
    <row r="55" spans="2:14" x14ac:dyDescent="0.2">
      <c r="C55" s="121"/>
      <c r="I55" s="20"/>
      <c r="M55" s="93"/>
      <c r="N55" s="1"/>
    </row>
    <row r="56" spans="2:14" ht="13.5" thickBot="1" x14ac:dyDescent="0.25">
      <c r="B56" s="226" t="s">
        <v>117</v>
      </c>
      <c r="C56" s="227"/>
      <c r="I56" s="20"/>
      <c r="M56" s="93"/>
      <c r="N56" s="1"/>
    </row>
    <row r="57" spans="2:14" x14ac:dyDescent="0.2">
      <c r="B57" s="267" t="s">
        <v>286</v>
      </c>
      <c r="C57" s="268"/>
      <c r="I57" s="20"/>
      <c r="M57" s="93"/>
      <c r="N57" s="1"/>
    </row>
    <row r="58" spans="2:14" x14ac:dyDescent="0.2">
      <c r="B58" s="251" t="s">
        <v>257</v>
      </c>
      <c r="C58" s="283" t="s">
        <v>176</v>
      </c>
      <c r="I58" s="20"/>
      <c r="M58" s="93"/>
      <c r="N58" s="1"/>
    </row>
    <row r="59" spans="2:14" x14ac:dyDescent="0.2">
      <c r="B59" s="251" t="s">
        <v>276</v>
      </c>
      <c r="C59" s="283" t="s">
        <v>278</v>
      </c>
      <c r="I59" s="20"/>
      <c r="M59" s="93"/>
      <c r="N59" s="1"/>
    </row>
    <row r="60" spans="2:14" x14ac:dyDescent="0.2">
      <c r="B60" s="251" t="s">
        <v>258</v>
      </c>
      <c r="C60" s="252">
        <v>0</v>
      </c>
      <c r="I60" s="20"/>
      <c r="M60" s="93"/>
      <c r="N60" s="1"/>
    </row>
    <row r="61" spans="2:14" x14ac:dyDescent="0.2">
      <c r="B61" s="287" t="s">
        <v>374</v>
      </c>
      <c r="C61" s="288" t="s">
        <v>17</v>
      </c>
      <c r="I61" s="20"/>
      <c r="M61" s="93"/>
      <c r="N61" s="1"/>
    </row>
    <row r="62" spans="2:14" x14ac:dyDescent="0.2">
      <c r="B62" s="287" t="s">
        <v>375</v>
      </c>
      <c r="C62" s="288">
        <v>100</v>
      </c>
      <c r="I62" s="20"/>
      <c r="M62" s="93"/>
      <c r="N62" s="1"/>
    </row>
    <row r="63" spans="2:14" ht="13.5" thickBot="1" x14ac:dyDescent="0.25">
      <c r="B63" s="253" t="s">
        <v>289</v>
      </c>
      <c r="C63" s="284" t="s">
        <v>288</v>
      </c>
      <c r="I63" s="20"/>
      <c r="M63" s="93"/>
      <c r="N63" s="1"/>
    </row>
    <row r="64" spans="2:14" x14ac:dyDescent="0.2">
      <c r="B64" s="234" t="s">
        <v>252</v>
      </c>
      <c r="C64" s="228"/>
      <c r="E64" s="121"/>
      <c r="I64" s="20"/>
      <c r="M64" s="93"/>
      <c r="N64" s="1"/>
    </row>
    <row r="65" spans="2:14" x14ac:dyDescent="0.2">
      <c r="B65" s="38" t="s">
        <v>118</v>
      </c>
      <c r="C65" s="187">
        <v>0</v>
      </c>
      <c r="D65" s="85"/>
      <c r="E65" s="121"/>
      <c r="I65" s="20"/>
      <c r="M65" s="93"/>
      <c r="N65" s="1"/>
    </row>
    <row r="66" spans="2:14" x14ac:dyDescent="0.2">
      <c r="B66" s="38" t="s">
        <v>287</v>
      </c>
      <c r="C66" s="187">
        <v>0</v>
      </c>
      <c r="D66" s="85"/>
      <c r="E66" s="121"/>
      <c r="I66" s="20"/>
      <c r="M66" s="93"/>
      <c r="N66" s="1"/>
    </row>
    <row r="67" spans="2:14" x14ac:dyDescent="0.2">
      <c r="B67" s="38" t="s">
        <v>119</v>
      </c>
      <c r="C67" s="119">
        <v>0</v>
      </c>
      <c r="D67" s="85"/>
      <c r="E67" s="121"/>
      <c r="I67" s="20"/>
      <c r="M67" s="93"/>
      <c r="N67" s="1"/>
    </row>
    <row r="68" spans="2:14" x14ac:dyDescent="0.2">
      <c r="B68" s="38" t="s">
        <v>120</v>
      </c>
      <c r="C68" s="109">
        <v>0</v>
      </c>
      <c r="D68" s="85"/>
      <c r="E68" s="161"/>
      <c r="I68" s="20"/>
      <c r="M68" s="93"/>
      <c r="N68" s="1"/>
    </row>
    <row r="69" spans="2:14" x14ac:dyDescent="0.2">
      <c r="B69" s="38" t="s">
        <v>121</v>
      </c>
      <c r="C69" s="119">
        <v>0</v>
      </c>
      <c r="D69" s="85"/>
      <c r="E69" s="161"/>
      <c r="I69" s="20"/>
      <c r="M69" s="93"/>
      <c r="N69" s="1"/>
    </row>
    <row r="70" spans="2:14" x14ac:dyDescent="0.2">
      <c r="B70" s="38" t="s">
        <v>259</v>
      </c>
      <c r="C70" s="210">
        <v>0</v>
      </c>
      <c r="D70" s="27"/>
      <c r="I70" s="20"/>
      <c r="M70" s="93"/>
      <c r="N70" s="1"/>
    </row>
    <row r="71" spans="2:14" x14ac:dyDescent="0.2">
      <c r="C71" s="102"/>
      <c r="I71" s="20"/>
      <c r="M71" s="93"/>
      <c r="N71" s="1"/>
    </row>
    <row r="72" spans="2:14" x14ac:dyDescent="0.2">
      <c r="B72" s="5" t="s">
        <v>122</v>
      </c>
      <c r="C72" s="103"/>
      <c r="I72" s="20"/>
      <c r="M72" s="93"/>
      <c r="N72" s="1"/>
    </row>
    <row r="73" spans="2:14" x14ac:dyDescent="0.2">
      <c r="B73" s="37" t="s">
        <v>123</v>
      </c>
      <c r="C73" s="104">
        <v>0</v>
      </c>
      <c r="I73" s="20"/>
      <c r="M73" s="93"/>
      <c r="N73" s="1"/>
    </row>
    <row r="74" spans="2:14" x14ac:dyDescent="0.2">
      <c r="C74" s="102"/>
      <c r="I74" s="20"/>
      <c r="M74" s="93"/>
      <c r="N74" s="1"/>
    </row>
    <row r="75" spans="2:14" x14ac:dyDescent="0.2">
      <c r="B75" s="5" t="s">
        <v>135</v>
      </c>
      <c r="C75" s="103"/>
      <c r="M75" s="93"/>
      <c r="N75" s="1"/>
    </row>
    <row r="76" spans="2:14" x14ac:dyDescent="0.2">
      <c r="B76" s="37" t="s">
        <v>180</v>
      </c>
      <c r="C76" s="104">
        <v>0</v>
      </c>
      <c r="M76" s="93"/>
      <c r="N76" s="1"/>
    </row>
    <row r="77" spans="2:14" x14ac:dyDescent="0.2">
      <c r="C77" s="105"/>
      <c r="M77" s="93"/>
      <c r="N77" s="1"/>
    </row>
    <row r="78" spans="2:14" x14ac:dyDescent="0.2">
      <c r="B78" s="5" t="s">
        <v>216</v>
      </c>
      <c r="C78" s="7"/>
      <c r="D78" s="7"/>
      <c r="E78" s="7"/>
      <c r="F78" s="7"/>
      <c r="G78" s="7"/>
      <c r="H78" s="7"/>
      <c r="I78" s="6"/>
      <c r="M78" s="93"/>
      <c r="N78" s="1"/>
    </row>
    <row r="79" spans="2:14" ht="25.5" x14ac:dyDescent="0.2">
      <c r="B79" s="37"/>
      <c r="C79" s="224" t="s">
        <v>129</v>
      </c>
      <c r="D79" s="223" t="s">
        <v>130</v>
      </c>
      <c r="E79" s="223" t="s">
        <v>131</v>
      </c>
      <c r="F79" s="223" t="s">
        <v>132</v>
      </c>
      <c r="G79" s="223" t="s">
        <v>24</v>
      </c>
      <c r="H79" s="223" t="s">
        <v>25</v>
      </c>
      <c r="I79" s="223" t="s">
        <v>133</v>
      </c>
      <c r="M79" s="93"/>
      <c r="N79" s="1"/>
    </row>
    <row r="80" spans="2:14" x14ac:dyDescent="0.2">
      <c r="B80" s="37" t="s">
        <v>124</v>
      </c>
      <c r="C80" s="194">
        <v>0</v>
      </c>
      <c r="D80" s="196">
        <v>0</v>
      </c>
      <c r="E80" s="160">
        <v>0</v>
      </c>
      <c r="F80" s="199">
        <v>0</v>
      </c>
      <c r="G80" s="194">
        <f>C80/100*total_installed_cost</f>
        <v>0</v>
      </c>
      <c r="H80" s="194">
        <f>G80*F80/100*E80/12*0.5</f>
        <v>0</v>
      </c>
      <c r="I80" s="194">
        <f>H80+D80/100*G80</f>
        <v>0</v>
      </c>
      <c r="M80" s="93"/>
      <c r="N80" s="1"/>
    </row>
    <row r="81" spans="2:14" x14ac:dyDescent="0.2">
      <c r="B81" s="37" t="s">
        <v>125</v>
      </c>
      <c r="C81" s="194">
        <v>0</v>
      </c>
      <c r="D81" s="196">
        <v>0</v>
      </c>
      <c r="E81" s="160">
        <v>0</v>
      </c>
      <c r="F81" s="199">
        <v>0</v>
      </c>
      <c r="G81" s="194">
        <f>C81/100*total_installed_cost</f>
        <v>0</v>
      </c>
      <c r="H81" s="194">
        <f>G81*F81/100*E81/12*0.5</f>
        <v>0</v>
      </c>
      <c r="I81" s="194">
        <f t="shared" ref="I81:I84" si="0">H81+D81/100*G81</f>
        <v>0</v>
      </c>
      <c r="M81" s="93"/>
      <c r="N81" s="1"/>
    </row>
    <row r="82" spans="2:14" x14ac:dyDescent="0.2">
      <c r="B82" s="37" t="s">
        <v>126</v>
      </c>
      <c r="C82" s="194">
        <v>0</v>
      </c>
      <c r="D82" s="196">
        <v>0</v>
      </c>
      <c r="E82" s="160">
        <v>0</v>
      </c>
      <c r="F82" s="199">
        <v>0</v>
      </c>
      <c r="G82" s="194">
        <f>C82/100*total_installed_cost</f>
        <v>0</v>
      </c>
      <c r="H82" s="194">
        <f>G82*F82/100*E82/12*0.5</f>
        <v>0</v>
      </c>
      <c r="I82" s="194">
        <f t="shared" si="0"/>
        <v>0</v>
      </c>
      <c r="M82" s="93"/>
      <c r="N82" s="1"/>
    </row>
    <row r="83" spans="2:14" x14ac:dyDescent="0.2">
      <c r="B83" s="37" t="s">
        <v>127</v>
      </c>
      <c r="C83" s="194">
        <v>0</v>
      </c>
      <c r="D83" s="196">
        <v>0</v>
      </c>
      <c r="E83" s="160">
        <v>0</v>
      </c>
      <c r="F83" s="199">
        <v>0</v>
      </c>
      <c r="G83" s="194">
        <f>C83/100*total_installed_cost</f>
        <v>0</v>
      </c>
      <c r="H83" s="194">
        <f>G83*F83/100*E83/12*0.5</f>
        <v>0</v>
      </c>
      <c r="I83" s="194">
        <f t="shared" si="0"/>
        <v>0</v>
      </c>
      <c r="M83" s="93"/>
      <c r="N83" s="1"/>
    </row>
    <row r="84" spans="2:14" x14ac:dyDescent="0.2">
      <c r="B84" s="37" t="s">
        <v>128</v>
      </c>
      <c r="C84" s="195">
        <v>0</v>
      </c>
      <c r="D84" s="197">
        <v>0</v>
      </c>
      <c r="E84" s="198">
        <v>0</v>
      </c>
      <c r="F84" s="200">
        <v>0</v>
      </c>
      <c r="G84" s="194">
        <f>C84/100*total_installed_cost</f>
        <v>0</v>
      </c>
      <c r="H84" s="194">
        <f>G84*F84/100*E84/12*0.5</f>
        <v>0</v>
      </c>
      <c r="I84" s="194">
        <f t="shared" si="0"/>
        <v>0</v>
      </c>
      <c r="M84" s="93"/>
      <c r="N84" s="1"/>
    </row>
    <row r="85" spans="2:14" x14ac:dyDescent="0.2">
      <c r="B85" s="41" t="s">
        <v>134</v>
      </c>
      <c r="C85" s="42"/>
      <c r="D85" s="30"/>
      <c r="E85" s="30"/>
      <c r="F85" s="43"/>
      <c r="G85" s="44">
        <f>SUM(G80:G84)</f>
        <v>0</v>
      </c>
      <c r="H85" s="45">
        <f>SUM(H80:H84)</f>
        <v>0</v>
      </c>
      <c r="I85" s="46">
        <f>SUM(I80:I84)</f>
        <v>0</v>
      </c>
      <c r="M85" s="93"/>
      <c r="N85" s="1"/>
    </row>
    <row r="86" spans="2:14" x14ac:dyDescent="0.2">
      <c r="C86" s="105"/>
      <c r="M86" s="93"/>
      <c r="N86" s="1"/>
    </row>
    <row r="87" spans="2:14" x14ac:dyDescent="0.2">
      <c r="B87" s="5" t="s">
        <v>136</v>
      </c>
      <c r="C87" s="7"/>
      <c r="D87" s="7"/>
      <c r="E87" s="7"/>
      <c r="F87" s="162"/>
      <c r="M87" s="93"/>
      <c r="N87" s="1"/>
    </row>
    <row r="88" spans="2:14" x14ac:dyDescent="0.2">
      <c r="B88" s="37" t="s">
        <v>137</v>
      </c>
      <c r="C88" s="122">
        <v>0</v>
      </c>
      <c r="F88" s="162"/>
      <c r="M88" s="93"/>
      <c r="N88" s="1"/>
    </row>
    <row r="89" spans="2:14" x14ac:dyDescent="0.2">
      <c r="B89" s="37" t="s">
        <v>146</v>
      </c>
      <c r="C89" s="122">
        <v>0</v>
      </c>
      <c r="F89" s="162"/>
      <c r="M89" s="93"/>
      <c r="N89" s="1"/>
    </row>
    <row r="90" spans="2:14" x14ac:dyDescent="0.2">
      <c r="B90" s="9" t="s">
        <v>138</v>
      </c>
      <c r="C90" s="122">
        <v>0</v>
      </c>
      <c r="F90" s="162"/>
      <c r="M90" s="93"/>
      <c r="N90" s="1"/>
    </row>
    <row r="91" spans="2:14" x14ac:dyDescent="0.2">
      <c r="B91" s="9" t="s">
        <v>307</v>
      </c>
      <c r="C91" s="122">
        <v>0</v>
      </c>
      <c r="F91" s="162"/>
      <c r="M91" s="93"/>
      <c r="N91" s="1"/>
    </row>
    <row r="92" spans="2:14" x14ac:dyDescent="0.2">
      <c r="B92" s="37" t="s">
        <v>139</v>
      </c>
      <c r="C92" s="100" t="s">
        <v>191</v>
      </c>
      <c r="D92" s="223" t="s">
        <v>143</v>
      </c>
      <c r="E92" s="237" t="s">
        <v>144</v>
      </c>
      <c r="F92" s="162"/>
      <c r="M92" s="93"/>
      <c r="N92" s="1"/>
    </row>
    <row r="93" spans="2:14" x14ac:dyDescent="0.2">
      <c r="B93" s="50" t="s">
        <v>140</v>
      </c>
      <c r="C93" s="122">
        <v>0</v>
      </c>
      <c r="D93" s="254">
        <f>C93*system_capacity</f>
        <v>0</v>
      </c>
      <c r="E93" s="238">
        <v>0</v>
      </c>
      <c r="F93" s="162"/>
      <c r="M93" s="93"/>
      <c r="N93" s="1"/>
    </row>
    <row r="94" spans="2:14" x14ac:dyDescent="0.2">
      <c r="B94" s="38" t="s">
        <v>142</v>
      </c>
      <c r="C94" s="122">
        <v>0</v>
      </c>
      <c r="D94" s="254">
        <f>C94*system_capacity</f>
        <v>0</v>
      </c>
      <c r="E94" s="238">
        <v>0</v>
      </c>
      <c r="F94" s="162"/>
      <c r="M94" s="93"/>
      <c r="N94" s="1"/>
    </row>
    <row r="95" spans="2:14" x14ac:dyDescent="0.2">
      <c r="B95" s="61" t="s">
        <v>141</v>
      </c>
      <c r="C95" s="122">
        <v>0</v>
      </c>
      <c r="D95" s="254">
        <f>C95*system_capacity</f>
        <v>0</v>
      </c>
      <c r="E95" s="238">
        <v>0</v>
      </c>
      <c r="F95" s="162"/>
      <c r="M95" s="93"/>
      <c r="N95" s="1"/>
    </row>
    <row r="96" spans="2:14" x14ac:dyDescent="0.2">
      <c r="B96" s="40" t="s">
        <v>145</v>
      </c>
      <c r="C96" s="31"/>
      <c r="D96" s="201"/>
      <c r="E96" s="201"/>
      <c r="F96" s="162"/>
      <c r="M96" s="93"/>
      <c r="N96" s="1"/>
    </row>
    <row r="97" spans="2:14" x14ac:dyDescent="0.2">
      <c r="B97" s="48" t="s">
        <v>4</v>
      </c>
      <c r="C97" s="236" t="s">
        <v>43</v>
      </c>
      <c r="D97" s="162"/>
      <c r="F97" s="162"/>
      <c r="M97" s="93"/>
      <c r="N97" s="1"/>
    </row>
    <row r="98" spans="2:14" x14ac:dyDescent="0.2">
      <c r="B98" s="48" t="s">
        <v>5</v>
      </c>
      <c r="C98" s="236" t="s">
        <v>43</v>
      </c>
      <c r="D98" s="239"/>
      <c r="E98" s="240"/>
      <c r="F98" s="162"/>
      <c r="M98" s="93"/>
      <c r="N98" s="1"/>
    </row>
    <row r="99" spans="2:14" x14ac:dyDescent="0.2">
      <c r="M99" s="93"/>
      <c r="N99" s="1"/>
    </row>
    <row r="100" spans="2:14" x14ac:dyDescent="0.2">
      <c r="B100" s="5" t="s">
        <v>147</v>
      </c>
      <c r="C100" s="7"/>
      <c r="D100" s="7"/>
      <c r="E100" s="7"/>
      <c r="F100" s="6"/>
      <c r="M100" s="93"/>
      <c r="N100" s="1"/>
    </row>
    <row r="101" spans="2:14" x14ac:dyDescent="0.2">
      <c r="B101" s="29" t="s">
        <v>2</v>
      </c>
      <c r="C101" s="30"/>
      <c r="D101" s="51"/>
      <c r="E101" s="329" t="s">
        <v>246</v>
      </c>
      <c r="F101" s="330"/>
      <c r="M101" s="93"/>
      <c r="N101" s="1"/>
    </row>
    <row r="102" spans="2:14" x14ac:dyDescent="0.2">
      <c r="B102" s="50" t="s">
        <v>149</v>
      </c>
      <c r="C102" s="8" t="s">
        <v>213</v>
      </c>
      <c r="D102" s="60"/>
      <c r="E102" s="223" t="s">
        <v>4</v>
      </c>
      <c r="F102" s="223" t="s">
        <v>5</v>
      </c>
      <c r="M102" s="93"/>
      <c r="N102" s="1"/>
    </row>
    <row r="103" spans="2:14" x14ac:dyDescent="0.2">
      <c r="B103" s="49" t="s">
        <v>150</v>
      </c>
      <c r="C103" s="145">
        <f>SUM($D$172:$AQ$172)</f>
        <v>0</v>
      </c>
      <c r="D103" s="33"/>
      <c r="E103" s="10" t="s">
        <v>16</v>
      </c>
      <c r="F103" s="10" t="s">
        <v>16</v>
      </c>
      <c r="M103" s="93"/>
      <c r="N103" s="1"/>
    </row>
    <row r="104" spans="2:14" x14ac:dyDescent="0.2">
      <c r="B104" s="49" t="s">
        <v>151</v>
      </c>
      <c r="C104" s="145">
        <f>SUM($D$173:$AQ$173)</f>
        <v>0</v>
      </c>
      <c r="D104" s="53"/>
      <c r="E104" s="59" t="s">
        <v>17</v>
      </c>
      <c r="F104" s="56" t="s">
        <v>17</v>
      </c>
      <c r="M104" s="93"/>
      <c r="N104" s="1"/>
    </row>
    <row r="105" spans="2:14" x14ac:dyDescent="0.2">
      <c r="B105" s="48" t="s">
        <v>154</v>
      </c>
      <c r="C105" s="10" t="s">
        <v>7</v>
      </c>
      <c r="D105" s="13" t="s">
        <v>173</v>
      </c>
      <c r="E105" s="57"/>
      <c r="F105" s="55"/>
      <c r="M105" s="93"/>
      <c r="N105" s="1"/>
    </row>
    <row r="106" spans="2:14" x14ac:dyDescent="0.2">
      <c r="B106" s="49" t="s">
        <v>152</v>
      </c>
      <c r="C106" s="100">
        <f>SUM($D$174:$AQ$174)</f>
        <v>0</v>
      </c>
      <c r="D106" s="47">
        <f>SUM($D$175:$AQ$175)</f>
        <v>0</v>
      </c>
      <c r="E106" s="54" t="s">
        <v>16</v>
      </c>
      <c r="F106" s="54" t="s">
        <v>16</v>
      </c>
      <c r="M106" s="93"/>
      <c r="N106" s="1"/>
    </row>
    <row r="107" spans="2:14" ht="13.5" thickBot="1" x14ac:dyDescent="0.25">
      <c r="B107" s="78" t="s">
        <v>153</v>
      </c>
      <c r="C107" s="266">
        <f>SUM($D$176:$AQ$176)</f>
        <v>0</v>
      </c>
      <c r="D107" s="249">
        <f>SUM($D$177:$AQ$177)</f>
        <v>0</v>
      </c>
      <c r="E107" s="65" t="s">
        <v>17</v>
      </c>
      <c r="F107" s="65" t="s">
        <v>17</v>
      </c>
      <c r="M107" s="93"/>
      <c r="N107" s="1"/>
    </row>
    <row r="108" spans="2:14" x14ac:dyDescent="0.2">
      <c r="B108" s="79" t="s">
        <v>6</v>
      </c>
      <c r="C108" s="264" t="s">
        <v>9</v>
      </c>
      <c r="D108" s="265" t="s">
        <v>214</v>
      </c>
      <c r="E108" s="13" t="s">
        <v>212</v>
      </c>
      <c r="F108" s="162"/>
      <c r="M108" s="93"/>
      <c r="N108" s="1"/>
    </row>
    <row r="109" spans="2:14" x14ac:dyDescent="0.2">
      <c r="B109" s="48" t="s">
        <v>4</v>
      </c>
      <c r="C109" s="289">
        <v>0</v>
      </c>
      <c r="D109" s="146">
        <v>0</v>
      </c>
      <c r="E109" s="263">
        <v>0</v>
      </c>
      <c r="F109" s="162"/>
      <c r="M109" s="93"/>
      <c r="N109" s="1"/>
    </row>
    <row r="110" spans="2:14" x14ac:dyDescent="0.2">
      <c r="B110" s="48" t="s">
        <v>5</v>
      </c>
      <c r="C110" s="289">
        <v>0</v>
      </c>
      <c r="D110" s="146">
        <v>0</v>
      </c>
      <c r="E110" s="263">
        <v>0</v>
      </c>
      <c r="F110" s="162"/>
      <c r="M110" s="93"/>
      <c r="N110" s="1"/>
    </row>
    <row r="111" spans="2:14" x14ac:dyDescent="0.2">
      <c r="B111" s="22"/>
      <c r="C111" s="11"/>
      <c r="D111" s="12"/>
      <c r="M111" s="93"/>
      <c r="N111" s="1"/>
    </row>
    <row r="112" spans="2:14" x14ac:dyDescent="0.2">
      <c r="B112" s="226" t="s">
        <v>148</v>
      </c>
      <c r="C112" s="243"/>
      <c r="D112" s="243"/>
      <c r="E112" s="243"/>
      <c r="F112" s="243"/>
      <c r="G112" s="243"/>
      <c r="H112" s="244"/>
      <c r="I112" s="35"/>
      <c r="M112" s="93"/>
    </row>
    <row r="113" spans="2:14" x14ac:dyDescent="0.2">
      <c r="B113" s="29" t="s">
        <v>15</v>
      </c>
      <c r="C113" s="30"/>
      <c r="D113" s="30"/>
      <c r="E113" s="70"/>
      <c r="F113" s="70"/>
      <c r="G113" s="70"/>
      <c r="H113" s="55"/>
      <c r="M113" s="93"/>
    </row>
    <row r="114" spans="2:14" x14ac:dyDescent="0.2">
      <c r="B114" s="75" t="s">
        <v>149</v>
      </c>
      <c r="C114" s="8" t="s">
        <v>213</v>
      </c>
      <c r="D114" s="241"/>
      <c r="E114" s="58" t="s">
        <v>238</v>
      </c>
      <c r="F114" s="54" t="s">
        <v>239</v>
      </c>
      <c r="G114" s="54" t="s">
        <v>240</v>
      </c>
      <c r="H114" s="54" t="s">
        <v>241</v>
      </c>
      <c r="K114" s="69"/>
      <c r="M114" s="93"/>
      <c r="N114" s="69"/>
    </row>
    <row r="115" spans="2:14" x14ac:dyDescent="0.2">
      <c r="B115" s="49" t="s">
        <v>150</v>
      </c>
      <c r="C115" s="147">
        <v>0</v>
      </c>
      <c r="D115" s="242"/>
      <c r="E115" s="66" t="s">
        <v>16</v>
      </c>
      <c r="F115" s="66" t="s">
        <v>16</v>
      </c>
      <c r="G115" s="10" t="s">
        <v>17</v>
      </c>
      <c r="H115" s="10" t="s">
        <v>17</v>
      </c>
      <c r="M115" s="93"/>
    </row>
    <row r="116" spans="2:14" x14ac:dyDescent="0.2">
      <c r="B116" s="49" t="s">
        <v>151</v>
      </c>
      <c r="C116" s="147">
        <v>0</v>
      </c>
      <c r="D116" s="242"/>
      <c r="E116" s="66" t="s">
        <v>16</v>
      </c>
      <c r="F116" s="66" t="s">
        <v>16</v>
      </c>
      <c r="G116" s="10" t="s">
        <v>17</v>
      </c>
      <c r="H116" s="10" t="s">
        <v>17</v>
      </c>
      <c r="M116" s="93"/>
    </row>
    <row r="117" spans="2:14" x14ac:dyDescent="0.2">
      <c r="B117" s="49" t="s">
        <v>160</v>
      </c>
      <c r="C117" s="147">
        <v>0</v>
      </c>
      <c r="D117" s="242"/>
      <c r="E117" s="66" t="s">
        <v>16</v>
      </c>
      <c r="F117" s="66" t="s">
        <v>16</v>
      </c>
      <c r="G117" s="66" t="s">
        <v>17</v>
      </c>
      <c r="H117" s="10" t="s">
        <v>17</v>
      </c>
      <c r="M117" s="93"/>
    </row>
    <row r="118" spans="2:14" x14ac:dyDescent="0.2">
      <c r="B118" s="76" t="s">
        <v>161</v>
      </c>
      <c r="C118" s="148">
        <v>0</v>
      </c>
      <c r="D118" s="242"/>
      <c r="E118" s="66" t="s">
        <v>16</v>
      </c>
      <c r="F118" s="66" t="s">
        <v>16</v>
      </c>
      <c r="G118" s="56" t="s">
        <v>17</v>
      </c>
      <c r="H118" s="56" t="s">
        <v>17</v>
      </c>
      <c r="M118" s="93"/>
    </row>
    <row r="119" spans="2:14" x14ac:dyDescent="0.2">
      <c r="B119" s="48" t="s">
        <v>154</v>
      </c>
      <c r="C119" s="67" t="s">
        <v>7</v>
      </c>
      <c r="D119" s="10" t="s">
        <v>173</v>
      </c>
      <c r="E119" s="68"/>
      <c r="F119" s="71"/>
      <c r="G119" s="71"/>
      <c r="H119" s="66"/>
      <c r="I119" s="35"/>
      <c r="K119" s="1"/>
      <c r="M119" s="93"/>
      <c r="N119" s="1"/>
    </row>
    <row r="120" spans="2:14" x14ac:dyDescent="0.2">
      <c r="B120" s="49" t="s">
        <v>152</v>
      </c>
      <c r="C120" s="100">
        <v>0</v>
      </c>
      <c r="D120" s="47">
        <v>9.9999999999999998E+37</v>
      </c>
      <c r="E120" s="66" t="s">
        <v>16</v>
      </c>
      <c r="F120" s="66" t="s">
        <v>16</v>
      </c>
      <c r="G120" s="10" t="s">
        <v>17</v>
      </c>
      <c r="H120" s="66" t="s">
        <v>17</v>
      </c>
      <c r="M120" s="1"/>
    </row>
    <row r="121" spans="2:14" x14ac:dyDescent="0.2">
      <c r="B121" s="49" t="s">
        <v>153</v>
      </c>
      <c r="C121" s="100">
        <v>0</v>
      </c>
      <c r="D121" s="47">
        <v>9.9999999999999998E+37</v>
      </c>
      <c r="E121" s="66" t="s">
        <v>16</v>
      </c>
      <c r="F121" s="66" t="s">
        <v>16</v>
      </c>
      <c r="G121" s="10" t="s">
        <v>17</v>
      </c>
      <c r="H121" s="10" t="s">
        <v>17</v>
      </c>
      <c r="M121" s="1"/>
    </row>
    <row r="122" spans="2:14" x14ac:dyDescent="0.2">
      <c r="B122" s="49" t="s">
        <v>162</v>
      </c>
      <c r="C122" s="100">
        <v>0</v>
      </c>
      <c r="D122" s="47">
        <v>9.9999999999999998E+37</v>
      </c>
      <c r="E122" s="66" t="s">
        <v>16</v>
      </c>
      <c r="F122" s="66" t="s">
        <v>16</v>
      </c>
      <c r="G122" s="10" t="s">
        <v>17</v>
      </c>
      <c r="H122" s="10" t="s">
        <v>17</v>
      </c>
      <c r="M122" s="1"/>
    </row>
    <row r="123" spans="2:14" ht="13.5" thickBot="1" x14ac:dyDescent="0.25">
      <c r="B123" s="78" t="s">
        <v>163</v>
      </c>
      <c r="C123" s="149">
        <v>0</v>
      </c>
      <c r="D123" s="249">
        <v>9.9999999999999998E+37</v>
      </c>
      <c r="E123" s="65" t="s">
        <v>16</v>
      </c>
      <c r="F123" s="248" t="s">
        <v>16</v>
      </c>
      <c r="G123" s="65" t="s">
        <v>17</v>
      </c>
      <c r="H123" s="65" t="s">
        <v>17</v>
      </c>
      <c r="M123" s="1"/>
    </row>
    <row r="124" spans="2:14" x14ac:dyDescent="0.2">
      <c r="B124" s="77" t="s">
        <v>36</v>
      </c>
      <c r="C124" s="74" t="s">
        <v>168</v>
      </c>
      <c r="D124" s="54" t="s">
        <v>173</v>
      </c>
      <c r="E124" s="245"/>
      <c r="F124" s="246"/>
      <c r="G124" s="246"/>
      <c r="H124" s="247"/>
      <c r="K124" s="62"/>
      <c r="L124" s="62"/>
      <c r="M124" s="1"/>
      <c r="N124" s="62"/>
    </row>
    <row r="125" spans="2:14" x14ac:dyDescent="0.2">
      <c r="B125" s="48" t="s">
        <v>164</v>
      </c>
      <c r="C125" s="109">
        <v>0</v>
      </c>
      <c r="D125" s="47">
        <v>9.9999999999999998E+37</v>
      </c>
      <c r="E125" s="66" t="s">
        <v>16</v>
      </c>
      <c r="F125" s="66" t="s">
        <v>16</v>
      </c>
      <c r="G125" s="10" t="s">
        <v>17</v>
      </c>
      <c r="H125" s="68" t="s">
        <v>17</v>
      </c>
      <c r="I125" s="162"/>
      <c r="M125" s="1"/>
    </row>
    <row r="126" spans="2:14" x14ac:dyDescent="0.2">
      <c r="B126" s="48" t="s">
        <v>165</v>
      </c>
      <c r="C126" s="109">
        <v>0</v>
      </c>
      <c r="D126" s="47">
        <v>9.9999999999999998E+37</v>
      </c>
      <c r="E126" s="66" t="s">
        <v>16</v>
      </c>
      <c r="F126" s="66" t="s">
        <v>16</v>
      </c>
      <c r="G126" s="66" t="s">
        <v>17</v>
      </c>
      <c r="H126" s="66" t="s">
        <v>17</v>
      </c>
      <c r="M126" s="1"/>
    </row>
    <row r="127" spans="2:14" x14ac:dyDescent="0.2">
      <c r="B127" s="48" t="s">
        <v>166</v>
      </c>
      <c r="C127" s="109">
        <v>0</v>
      </c>
      <c r="D127" s="47">
        <v>9.9999999999999998E+37</v>
      </c>
      <c r="E127" s="66" t="s">
        <v>16</v>
      </c>
      <c r="F127" s="66" t="s">
        <v>16</v>
      </c>
      <c r="G127" s="10" t="s">
        <v>17</v>
      </c>
      <c r="H127" s="10" t="s">
        <v>17</v>
      </c>
      <c r="M127" s="1"/>
    </row>
    <row r="128" spans="2:14" ht="13.5" thickBot="1" x14ac:dyDescent="0.25">
      <c r="B128" s="81" t="s">
        <v>167</v>
      </c>
      <c r="C128" s="150">
        <v>0</v>
      </c>
      <c r="D128" s="249">
        <v>9.9999999999999998E+37</v>
      </c>
      <c r="E128" s="65" t="s">
        <v>16</v>
      </c>
      <c r="F128" s="248" t="s">
        <v>16</v>
      </c>
      <c r="G128" s="65" t="s">
        <v>17</v>
      </c>
      <c r="H128" s="65" t="s">
        <v>17</v>
      </c>
      <c r="M128" s="1"/>
    </row>
    <row r="129" spans="2:14" x14ac:dyDescent="0.2">
      <c r="B129" s="79" t="s">
        <v>33</v>
      </c>
      <c r="C129" s="74" t="s">
        <v>9</v>
      </c>
      <c r="D129" s="54" t="s">
        <v>214</v>
      </c>
      <c r="E129" s="54" t="s">
        <v>212</v>
      </c>
      <c r="F129" s="54" t="s">
        <v>238</v>
      </c>
      <c r="G129" s="54" t="s">
        <v>239</v>
      </c>
      <c r="H129" s="80" t="s">
        <v>237</v>
      </c>
      <c r="I129" s="1"/>
      <c r="J129" s="1"/>
      <c r="K129" s="1"/>
      <c r="L129" s="62"/>
      <c r="M129" s="1"/>
      <c r="N129" s="1"/>
    </row>
    <row r="130" spans="2:14" x14ac:dyDescent="0.2">
      <c r="B130" s="48" t="s">
        <v>169</v>
      </c>
      <c r="C130" s="109">
        <v>0</v>
      </c>
      <c r="D130" s="151">
        <v>0</v>
      </c>
      <c r="E130" s="100">
        <v>0</v>
      </c>
      <c r="F130" s="66" t="s">
        <v>16</v>
      </c>
      <c r="G130" s="66" t="s">
        <v>16</v>
      </c>
      <c r="H130" s="99" t="s">
        <v>17</v>
      </c>
      <c r="I130" s="1"/>
      <c r="J130" s="1"/>
      <c r="K130" s="1"/>
      <c r="M130" s="1"/>
      <c r="N130" s="1"/>
    </row>
    <row r="131" spans="2:14" x14ac:dyDescent="0.2">
      <c r="B131" s="48" t="s">
        <v>170</v>
      </c>
      <c r="C131" s="109">
        <v>0</v>
      </c>
      <c r="D131" s="151">
        <v>0</v>
      </c>
      <c r="E131" s="100">
        <v>0</v>
      </c>
      <c r="F131" s="10" t="s">
        <v>16</v>
      </c>
      <c r="G131" s="66" t="s">
        <v>16</v>
      </c>
      <c r="H131" s="99" t="s">
        <v>17</v>
      </c>
      <c r="I131" s="1"/>
      <c r="J131" s="1"/>
      <c r="K131" s="1"/>
      <c r="M131" s="1"/>
      <c r="N131" s="1"/>
    </row>
    <row r="132" spans="2:14" x14ac:dyDescent="0.2">
      <c r="B132" s="48" t="s">
        <v>171</v>
      </c>
      <c r="C132" s="109">
        <v>0</v>
      </c>
      <c r="D132" s="151">
        <v>0</v>
      </c>
      <c r="E132" s="100">
        <v>0</v>
      </c>
      <c r="F132" s="66" t="s">
        <v>16</v>
      </c>
      <c r="G132" s="66" t="s">
        <v>16</v>
      </c>
      <c r="H132" s="99" t="s">
        <v>17</v>
      </c>
      <c r="I132" s="1"/>
      <c r="J132" s="1"/>
      <c r="K132" s="1"/>
      <c r="L132" s="1"/>
      <c r="M132" s="1"/>
      <c r="N132" s="1"/>
    </row>
    <row r="133" spans="2:14" x14ac:dyDescent="0.2">
      <c r="B133" s="48" t="s">
        <v>172</v>
      </c>
      <c r="C133" s="109">
        <v>0</v>
      </c>
      <c r="D133" s="151">
        <v>0</v>
      </c>
      <c r="E133" s="100">
        <v>0</v>
      </c>
      <c r="F133" s="66" t="s">
        <v>16</v>
      </c>
      <c r="G133" s="66" t="s">
        <v>16</v>
      </c>
      <c r="H133" s="66" t="s">
        <v>17</v>
      </c>
      <c r="L133" s="1"/>
    </row>
    <row r="134" spans="2:14" x14ac:dyDescent="0.2">
      <c r="B134" s="22"/>
      <c r="C134" s="63"/>
      <c r="D134" s="32"/>
      <c r="E134" s="34"/>
      <c r="F134" s="62"/>
      <c r="G134" s="62"/>
      <c r="H134" s="62"/>
      <c r="L134" s="1"/>
    </row>
    <row r="135" spans="2:14" x14ac:dyDescent="0.2">
      <c r="B135" s="5" t="s">
        <v>175</v>
      </c>
      <c r="C135" s="7"/>
      <c r="D135" s="7"/>
      <c r="E135" s="7"/>
      <c r="F135" s="7"/>
      <c r="G135" s="6"/>
      <c r="H135" s="35"/>
    </row>
    <row r="136" spans="2:14" ht="12.75" customHeight="1" x14ac:dyDescent="0.2">
      <c r="B136" s="37" t="s">
        <v>174</v>
      </c>
      <c r="C136" s="67" t="s">
        <v>215</v>
      </c>
      <c r="D136" s="67" t="s">
        <v>244</v>
      </c>
      <c r="E136" s="67" t="s">
        <v>245</v>
      </c>
      <c r="F136" s="67" t="s">
        <v>242</v>
      </c>
      <c r="G136" s="67" t="s">
        <v>243</v>
      </c>
      <c r="H136" s="35"/>
      <c r="I136" s="72"/>
    </row>
    <row r="137" spans="2:14" x14ac:dyDescent="0.2">
      <c r="B137" s="48" t="s">
        <v>43</v>
      </c>
      <c r="C137" s="100">
        <v>0</v>
      </c>
      <c r="D137" s="66" t="s">
        <v>17</v>
      </c>
      <c r="E137" s="66" t="s">
        <v>17</v>
      </c>
      <c r="F137" s="66" t="s">
        <v>17</v>
      </c>
      <c r="G137" s="66" t="s">
        <v>17</v>
      </c>
      <c r="H137" s="1"/>
    </row>
    <row r="138" spans="2:14" ht="12.75" customHeight="1" x14ac:dyDescent="0.2">
      <c r="B138" s="48" t="s">
        <v>44</v>
      </c>
      <c r="C138" s="100">
        <v>0</v>
      </c>
      <c r="D138" s="66" t="s">
        <v>17</v>
      </c>
      <c r="E138" s="10" t="s">
        <v>17</v>
      </c>
      <c r="F138" s="10" t="s">
        <v>17</v>
      </c>
      <c r="G138" s="10" t="s">
        <v>17</v>
      </c>
      <c r="H138" s="1"/>
    </row>
    <row r="139" spans="2:14" x14ac:dyDescent="0.2">
      <c r="B139" s="48" t="s">
        <v>45</v>
      </c>
      <c r="C139" s="100">
        <v>0</v>
      </c>
      <c r="D139" s="66" t="s">
        <v>17</v>
      </c>
      <c r="E139" s="10" t="s">
        <v>17</v>
      </c>
      <c r="F139" s="10" t="s">
        <v>17</v>
      </c>
      <c r="G139" s="10" t="s">
        <v>17</v>
      </c>
      <c r="H139" s="1"/>
    </row>
    <row r="140" spans="2:14" x14ac:dyDescent="0.2">
      <c r="B140" s="48" t="s">
        <v>46</v>
      </c>
      <c r="C140" s="100">
        <v>0</v>
      </c>
      <c r="D140" s="10" t="s">
        <v>17</v>
      </c>
      <c r="E140" s="10" t="s">
        <v>17</v>
      </c>
      <c r="F140" s="10" t="s">
        <v>17</v>
      </c>
      <c r="G140" s="10" t="s">
        <v>17</v>
      </c>
      <c r="H140" s="1"/>
    </row>
    <row r="141" spans="2:14" x14ac:dyDescent="0.2">
      <c r="B141" s="48" t="s">
        <v>47</v>
      </c>
      <c r="C141" s="100">
        <v>0</v>
      </c>
      <c r="D141" s="10" t="s">
        <v>17</v>
      </c>
      <c r="E141" s="10" t="s">
        <v>17</v>
      </c>
      <c r="F141" s="10" t="s">
        <v>17</v>
      </c>
      <c r="G141" s="10" t="s">
        <v>17</v>
      </c>
      <c r="H141" s="1"/>
    </row>
    <row r="142" spans="2:14" x14ac:dyDescent="0.2">
      <c r="B142" s="48" t="s">
        <v>48</v>
      </c>
      <c r="C142" s="100">
        <v>0</v>
      </c>
      <c r="D142" s="56" t="s">
        <v>17</v>
      </c>
      <c r="E142" s="56" t="s">
        <v>17</v>
      </c>
      <c r="F142" s="56" t="s">
        <v>17</v>
      </c>
      <c r="G142" s="56" t="s">
        <v>17</v>
      </c>
      <c r="H142" s="1"/>
    </row>
    <row r="143" spans="2:14" x14ac:dyDescent="0.2">
      <c r="B143" s="48" t="s">
        <v>322</v>
      </c>
      <c r="C143" s="263">
        <v>0</v>
      </c>
      <c r="D143" s="56" t="s">
        <v>17</v>
      </c>
      <c r="E143" s="56" t="s">
        <v>17</v>
      </c>
      <c r="F143" s="10" t="s">
        <v>17</v>
      </c>
      <c r="G143" s="10" t="s">
        <v>17</v>
      </c>
      <c r="H143" s="1"/>
    </row>
    <row r="144" spans="2:14" ht="12" customHeight="1" x14ac:dyDescent="0.2">
      <c r="B144" s="48" t="s">
        <v>193</v>
      </c>
      <c r="C144" s="154">
        <f>100-C145</f>
        <v>100</v>
      </c>
      <c r="D144" s="202">
        <v>0</v>
      </c>
      <c r="E144" s="202">
        <v>0</v>
      </c>
      <c r="F144" s="201"/>
      <c r="G144" s="201"/>
      <c r="H144" s="1"/>
    </row>
    <row r="145" spans="2:43" x14ac:dyDescent="0.2">
      <c r="B145" s="48" t="s">
        <v>12</v>
      </c>
      <c r="C145" s="154">
        <f>SUM(C137:C143)</f>
        <v>0</v>
      </c>
      <c r="D145" s="162"/>
      <c r="G145" s="27"/>
      <c r="H145" s="1"/>
    </row>
    <row r="146" spans="2:43" x14ac:dyDescent="0.2">
      <c r="E146" s="73"/>
    </row>
    <row r="147" spans="2:43" x14ac:dyDescent="0.2">
      <c r="B147" s="5" t="s">
        <v>335</v>
      </c>
      <c r="C147" s="260">
        <v>0</v>
      </c>
      <c r="D147" s="260">
        <f>C147+1</f>
        <v>1</v>
      </c>
      <c r="E147" s="260">
        <f>D147+1</f>
        <v>2</v>
      </c>
      <c r="F147" s="260">
        <f t="shared" ref="F147:AQ147" si="1">E147+1</f>
        <v>3</v>
      </c>
      <c r="G147" s="260">
        <f>F147+1</f>
        <v>4</v>
      </c>
      <c r="H147" s="260">
        <f t="shared" si="1"/>
        <v>5</v>
      </c>
      <c r="I147" s="260">
        <f t="shared" si="1"/>
        <v>6</v>
      </c>
      <c r="J147" s="260">
        <f t="shared" si="1"/>
        <v>7</v>
      </c>
      <c r="K147" s="260">
        <f t="shared" si="1"/>
        <v>8</v>
      </c>
      <c r="L147" s="260">
        <f t="shared" si="1"/>
        <v>9</v>
      </c>
      <c r="M147" s="260">
        <f t="shared" si="1"/>
        <v>10</v>
      </c>
      <c r="N147" s="260">
        <f t="shared" si="1"/>
        <v>11</v>
      </c>
      <c r="O147" s="260">
        <f t="shared" si="1"/>
        <v>12</v>
      </c>
      <c r="P147" s="260">
        <f t="shared" si="1"/>
        <v>13</v>
      </c>
      <c r="Q147" s="260">
        <f t="shared" si="1"/>
        <v>14</v>
      </c>
      <c r="R147" s="260">
        <f t="shared" si="1"/>
        <v>15</v>
      </c>
      <c r="S147" s="260">
        <f t="shared" si="1"/>
        <v>16</v>
      </c>
      <c r="T147" s="260">
        <f t="shared" si="1"/>
        <v>17</v>
      </c>
      <c r="U147" s="260">
        <f t="shared" si="1"/>
        <v>18</v>
      </c>
      <c r="V147" s="260">
        <f t="shared" si="1"/>
        <v>19</v>
      </c>
      <c r="W147" s="260">
        <f t="shared" si="1"/>
        <v>20</v>
      </c>
      <c r="X147" s="260">
        <f t="shared" si="1"/>
        <v>21</v>
      </c>
      <c r="Y147" s="260">
        <f t="shared" si="1"/>
        <v>22</v>
      </c>
      <c r="Z147" s="260">
        <f t="shared" si="1"/>
        <v>23</v>
      </c>
      <c r="AA147" s="260">
        <f t="shared" si="1"/>
        <v>24</v>
      </c>
      <c r="AB147" s="260">
        <f t="shared" si="1"/>
        <v>25</v>
      </c>
      <c r="AC147" s="260">
        <f t="shared" si="1"/>
        <v>26</v>
      </c>
      <c r="AD147" s="260">
        <f t="shared" si="1"/>
        <v>27</v>
      </c>
      <c r="AE147" s="260">
        <f t="shared" si="1"/>
        <v>28</v>
      </c>
      <c r="AF147" s="260">
        <f t="shared" si="1"/>
        <v>29</v>
      </c>
      <c r="AG147" s="260">
        <f t="shared" si="1"/>
        <v>30</v>
      </c>
      <c r="AH147" s="260">
        <f t="shared" si="1"/>
        <v>31</v>
      </c>
      <c r="AI147" s="260">
        <f t="shared" si="1"/>
        <v>32</v>
      </c>
      <c r="AJ147" s="260">
        <f t="shared" si="1"/>
        <v>33</v>
      </c>
      <c r="AK147" s="260">
        <f t="shared" si="1"/>
        <v>34</v>
      </c>
      <c r="AL147" s="260">
        <f t="shared" si="1"/>
        <v>35</v>
      </c>
      <c r="AM147" s="260">
        <f t="shared" si="1"/>
        <v>36</v>
      </c>
      <c r="AN147" s="260">
        <f t="shared" si="1"/>
        <v>37</v>
      </c>
      <c r="AO147" s="260">
        <f t="shared" si="1"/>
        <v>38</v>
      </c>
      <c r="AP147" s="260">
        <f t="shared" si="1"/>
        <v>39</v>
      </c>
      <c r="AQ147" s="260">
        <f t="shared" si="1"/>
        <v>40</v>
      </c>
    </row>
    <row r="148" spans="2:43" x14ac:dyDescent="0.2">
      <c r="B148" s="280" t="s">
        <v>330</v>
      </c>
      <c r="C148" s="209"/>
      <c r="D148" s="209"/>
      <c r="E148" s="209"/>
      <c r="F148" s="209"/>
      <c r="G148" s="209"/>
      <c r="H148" s="209"/>
      <c r="I148" s="209"/>
      <c r="J148" s="209"/>
      <c r="K148" s="209"/>
      <c r="L148" s="209"/>
      <c r="M148" s="209"/>
      <c r="N148" s="209"/>
      <c r="O148" s="209"/>
      <c r="P148" s="209"/>
      <c r="Q148" s="209"/>
      <c r="R148" s="209"/>
      <c r="S148" s="209"/>
      <c r="T148" s="209"/>
      <c r="U148" s="209"/>
      <c r="V148" s="209"/>
      <c r="W148" s="209"/>
      <c r="X148" s="209"/>
      <c r="Y148" s="209"/>
      <c r="Z148" s="209"/>
      <c r="AA148" s="209"/>
      <c r="AB148" s="209"/>
      <c r="AC148" s="209"/>
      <c r="AD148" s="209"/>
      <c r="AE148" s="209"/>
      <c r="AF148" s="209"/>
      <c r="AG148" s="209"/>
      <c r="AH148" s="209"/>
      <c r="AI148" s="209"/>
      <c r="AJ148" s="209"/>
      <c r="AK148" s="209"/>
      <c r="AL148" s="209"/>
      <c r="AM148" s="209"/>
      <c r="AN148" s="209"/>
      <c r="AO148" s="209"/>
      <c r="AP148" s="209"/>
      <c r="AQ148" s="209"/>
    </row>
    <row r="149" spans="2:43" x14ac:dyDescent="0.2">
      <c r="B149" s="278" t="s">
        <v>360</v>
      </c>
      <c r="C149" s="209"/>
      <c r="D149" s="209"/>
      <c r="E149" s="209"/>
      <c r="F149" s="209"/>
      <c r="G149" s="209"/>
      <c r="H149" s="209"/>
      <c r="I149" s="209"/>
      <c r="J149" s="209"/>
      <c r="K149" s="209"/>
      <c r="L149" s="209"/>
      <c r="M149" s="209"/>
      <c r="N149" s="209"/>
      <c r="O149" s="209"/>
      <c r="P149" s="209"/>
      <c r="Q149" s="209"/>
      <c r="R149" s="209"/>
      <c r="S149" s="209"/>
      <c r="T149" s="209"/>
      <c r="U149" s="209"/>
      <c r="V149" s="209"/>
      <c r="W149" s="209"/>
      <c r="X149" s="209"/>
      <c r="Y149" s="209"/>
      <c r="Z149" s="209"/>
      <c r="AA149" s="209"/>
      <c r="AB149" s="209"/>
      <c r="AC149" s="209"/>
      <c r="AD149" s="209"/>
      <c r="AE149" s="209"/>
      <c r="AF149" s="209"/>
      <c r="AG149" s="209"/>
      <c r="AH149" s="209"/>
      <c r="AI149" s="209"/>
      <c r="AJ149" s="209"/>
      <c r="AK149" s="209"/>
      <c r="AL149" s="209"/>
      <c r="AM149" s="209"/>
      <c r="AN149" s="209"/>
      <c r="AO149" s="209"/>
      <c r="AP149" s="209"/>
      <c r="AQ149" s="209"/>
    </row>
    <row r="150" spans="2:43" x14ac:dyDescent="0.2">
      <c r="B150" s="278" t="s">
        <v>361</v>
      </c>
      <c r="C150" s="209"/>
      <c r="D150" s="209"/>
      <c r="E150" s="209"/>
      <c r="F150" s="209"/>
      <c r="G150" s="209"/>
      <c r="H150" s="209"/>
      <c r="I150" s="209"/>
      <c r="J150" s="209"/>
      <c r="K150" s="209"/>
      <c r="L150" s="209"/>
      <c r="M150" s="209"/>
      <c r="N150" s="209"/>
      <c r="O150" s="209"/>
      <c r="P150" s="209"/>
      <c r="Q150" s="209"/>
      <c r="R150" s="209"/>
      <c r="S150" s="209"/>
      <c r="T150" s="209"/>
      <c r="U150" s="209"/>
      <c r="V150" s="209"/>
      <c r="W150" s="209"/>
      <c r="X150" s="209"/>
      <c r="Y150" s="209"/>
      <c r="Z150" s="209"/>
      <c r="AA150" s="209"/>
      <c r="AB150" s="209"/>
      <c r="AC150" s="209"/>
      <c r="AD150" s="209"/>
      <c r="AE150" s="209"/>
      <c r="AF150" s="209"/>
      <c r="AG150" s="209"/>
      <c r="AH150" s="209"/>
      <c r="AI150" s="209"/>
      <c r="AJ150" s="209"/>
      <c r="AK150" s="209"/>
      <c r="AL150" s="209"/>
      <c r="AM150" s="209"/>
      <c r="AN150" s="209"/>
      <c r="AO150" s="209"/>
      <c r="AP150" s="209"/>
      <c r="AQ150" s="209"/>
    </row>
    <row r="151" spans="2:43" x14ac:dyDescent="0.2">
      <c r="B151" s="278" t="s">
        <v>362</v>
      </c>
      <c r="C151" s="209"/>
      <c r="D151" s="209"/>
      <c r="E151" s="209"/>
      <c r="F151" s="209"/>
      <c r="G151" s="209"/>
      <c r="H151" s="209"/>
      <c r="I151" s="209"/>
      <c r="J151" s="209"/>
      <c r="K151" s="209"/>
      <c r="L151" s="209"/>
      <c r="M151" s="209"/>
      <c r="N151" s="209"/>
      <c r="O151" s="209"/>
      <c r="P151" s="209"/>
      <c r="Q151" s="209"/>
      <c r="R151" s="209"/>
      <c r="S151" s="209"/>
      <c r="T151" s="209"/>
      <c r="U151" s="209"/>
      <c r="V151" s="209"/>
      <c r="W151" s="209"/>
      <c r="X151" s="209"/>
      <c r="Y151" s="209"/>
      <c r="Z151" s="209"/>
      <c r="AA151" s="209"/>
      <c r="AB151" s="209"/>
      <c r="AC151" s="209"/>
      <c r="AD151" s="209"/>
      <c r="AE151" s="209"/>
      <c r="AF151" s="209"/>
      <c r="AG151" s="209"/>
      <c r="AH151" s="209"/>
      <c r="AI151" s="209"/>
      <c r="AJ151" s="209"/>
      <c r="AK151" s="209"/>
      <c r="AL151" s="209"/>
      <c r="AM151" s="209"/>
      <c r="AN151" s="209"/>
      <c r="AO151" s="209"/>
      <c r="AP151" s="209"/>
      <c r="AQ151" s="209"/>
    </row>
    <row r="152" spans="2:43" x14ac:dyDescent="0.2">
      <c r="B152" s="278" t="s">
        <v>363</v>
      </c>
      <c r="C152" s="209"/>
      <c r="D152" s="209"/>
      <c r="E152" s="209"/>
      <c r="F152" s="209"/>
      <c r="G152" s="209"/>
      <c r="H152" s="209"/>
      <c r="I152" s="209"/>
      <c r="J152" s="209"/>
      <c r="K152" s="209"/>
      <c r="L152" s="209"/>
      <c r="M152" s="209"/>
      <c r="N152" s="209"/>
      <c r="O152" s="209"/>
      <c r="P152" s="209"/>
      <c r="Q152" s="209"/>
      <c r="R152" s="209"/>
      <c r="S152" s="209"/>
      <c r="T152" s="209"/>
      <c r="U152" s="209"/>
      <c r="V152" s="209"/>
      <c r="W152" s="209"/>
      <c r="X152" s="209"/>
      <c r="Y152" s="209"/>
      <c r="Z152" s="209"/>
      <c r="AA152" s="209"/>
      <c r="AB152" s="209"/>
      <c r="AC152" s="209"/>
      <c r="AD152" s="209"/>
      <c r="AE152" s="209"/>
      <c r="AF152" s="209"/>
      <c r="AG152" s="209"/>
      <c r="AH152" s="209"/>
      <c r="AI152" s="209"/>
      <c r="AJ152" s="209"/>
      <c r="AK152" s="209"/>
      <c r="AL152" s="209"/>
      <c r="AM152" s="209"/>
      <c r="AN152" s="209"/>
      <c r="AO152" s="209"/>
      <c r="AP152" s="209"/>
      <c r="AQ152" s="209"/>
    </row>
    <row r="153" spans="2:43" x14ac:dyDescent="0.2">
      <c r="B153" s="278" t="s">
        <v>364</v>
      </c>
      <c r="C153" s="209"/>
      <c r="D153" s="209"/>
      <c r="E153" s="209"/>
      <c r="F153" s="209"/>
      <c r="G153" s="209"/>
      <c r="H153" s="209"/>
      <c r="I153" s="209"/>
      <c r="J153" s="209"/>
      <c r="K153" s="209"/>
      <c r="L153" s="209"/>
      <c r="M153" s="209"/>
      <c r="N153" s="209"/>
      <c r="O153" s="209"/>
      <c r="P153" s="209"/>
      <c r="Q153" s="209"/>
      <c r="R153" s="209"/>
      <c r="S153" s="209"/>
      <c r="T153" s="209"/>
      <c r="U153" s="209"/>
      <c r="V153" s="209"/>
      <c r="W153" s="209"/>
      <c r="X153" s="209"/>
      <c r="Y153" s="209"/>
      <c r="Z153" s="209"/>
      <c r="AA153" s="209"/>
      <c r="AB153" s="209"/>
      <c r="AC153" s="209"/>
      <c r="AD153" s="209"/>
      <c r="AE153" s="209"/>
      <c r="AF153" s="209"/>
      <c r="AG153" s="209"/>
      <c r="AH153" s="209"/>
      <c r="AI153" s="209"/>
      <c r="AJ153" s="209"/>
      <c r="AK153" s="209"/>
      <c r="AL153" s="209"/>
      <c r="AM153" s="209"/>
      <c r="AN153" s="209"/>
      <c r="AO153" s="209"/>
      <c r="AP153" s="209"/>
      <c r="AQ153" s="209"/>
    </row>
    <row r="154" spans="2:43" x14ac:dyDescent="0.2">
      <c r="B154" s="278" t="s">
        <v>365</v>
      </c>
      <c r="C154" s="209"/>
      <c r="D154" s="209"/>
      <c r="E154" s="209"/>
      <c r="F154" s="209"/>
      <c r="G154" s="209"/>
      <c r="H154" s="209"/>
      <c r="I154" s="209"/>
      <c r="J154" s="209"/>
      <c r="K154" s="209"/>
      <c r="L154" s="209"/>
      <c r="M154" s="209"/>
      <c r="N154" s="209"/>
      <c r="O154" s="209"/>
      <c r="P154" s="209"/>
      <c r="Q154" s="209"/>
      <c r="R154" s="209"/>
      <c r="S154" s="209"/>
      <c r="T154" s="209"/>
      <c r="U154" s="209"/>
      <c r="V154" s="209"/>
      <c r="W154" s="209"/>
      <c r="X154" s="209"/>
      <c r="Y154" s="209"/>
      <c r="Z154" s="209"/>
      <c r="AA154" s="209"/>
      <c r="AB154" s="209"/>
      <c r="AC154" s="209"/>
      <c r="AD154" s="209"/>
      <c r="AE154" s="209"/>
      <c r="AF154" s="209"/>
      <c r="AG154" s="209"/>
      <c r="AH154" s="209"/>
      <c r="AI154" s="209"/>
      <c r="AJ154" s="209"/>
      <c r="AK154" s="209"/>
      <c r="AL154" s="209"/>
      <c r="AM154" s="209"/>
      <c r="AN154" s="209"/>
      <c r="AO154" s="209"/>
      <c r="AP154" s="209"/>
      <c r="AQ154" s="209"/>
    </row>
    <row r="155" spans="2:43" x14ac:dyDescent="0.2">
      <c r="B155" s="280" t="s">
        <v>331</v>
      </c>
      <c r="C155" s="262"/>
      <c r="D155" s="262"/>
      <c r="E155" s="262"/>
      <c r="F155" s="262"/>
      <c r="G155" s="262"/>
      <c r="H155" s="262"/>
      <c r="I155" s="262"/>
      <c r="J155" s="262"/>
      <c r="K155" s="262"/>
      <c r="L155" s="262"/>
      <c r="M155" s="262"/>
      <c r="N155" s="262"/>
      <c r="O155" s="262"/>
      <c r="P155" s="262"/>
      <c r="Q155" s="262"/>
      <c r="R155" s="262"/>
      <c r="S155" s="262"/>
      <c r="T155" s="262"/>
      <c r="U155" s="262"/>
      <c r="V155" s="262"/>
      <c r="W155" s="262"/>
      <c r="X155" s="262"/>
      <c r="Y155" s="262"/>
      <c r="Z155" s="262"/>
      <c r="AA155" s="262"/>
      <c r="AB155" s="262"/>
      <c r="AC155" s="262"/>
      <c r="AD155" s="262"/>
      <c r="AE155" s="262"/>
      <c r="AF155" s="262"/>
      <c r="AG155" s="262"/>
      <c r="AH155" s="262"/>
      <c r="AI155" s="262"/>
      <c r="AJ155" s="262"/>
      <c r="AK155" s="262"/>
      <c r="AL155" s="262"/>
      <c r="AM155" s="262"/>
      <c r="AN155" s="262"/>
      <c r="AO155" s="262"/>
      <c r="AP155" s="262"/>
      <c r="AQ155" s="262"/>
    </row>
    <row r="156" spans="2:43" ht="13.5" customHeight="1" x14ac:dyDescent="0.2">
      <c r="B156" s="278" t="s">
        <v>350</v>
      </c>
      <c r="C156" s="262"/>
      <c r="D156" s="262"/>
      <c r="E156" s="262"/>
      <c r="F156" s="262"/>
      <c r="G156" s="262"/>
      <c r="H156" s="262"/>
      <c r="I156" s="262"/>
      <c r="J156" s="262"/>
      <c r="K156" s="262"/>
      <c r="L156" s="262"/>
      <c r="M156" s="262"/>
      <c r="N156" s="262"/>
      <c r="O156" s="262"/>
      <c r="P156" s="262"/>
      <c r="Q156" s="262"/>
      <c r="R156" s="262"/>
      <c r="S156" s="262"/>
      <c r="T156" s="262"/>
      <c r="U156" s="262"/>
      <c r="V156" s="262"/>
      <c r="W156" s="262"/>
      <c r="X156" s="262"/>
      <c r="Y156" s="262"/>
      <c r="Z156" s="262"/>
      <c r="AA156" s="262"/>
      <c r="AB156" s="262"/>
      <c r="AC156" s="262"/>
      <c r="AD156" s="262"/>
      <c r="AE156" s="262"/>
      <c r="AF156" s="262"/>
      <c r="AG156" s="262"/>
      <c r="AH156" s="262"/>
      <c r="AI156" s="262"/>
      <c r="AJ156" s="262"/>
      <c r="AK156" s="262"/>
      <c r="AL156" s="262"/>
      <c r="AM156" s="262"/>
      <c r="AN156" s="262"/>
      <c r="AO156" s="262"/>
      <c r="AP156" s="262"/>
      <c r="AQ156" s="262"/>
    </row>
    <row r="157" spans="2:43" ht="13.5" customHeight="1" x14ac:dyDescent="0.2">
      <c r="B157" s="279" t="s">
        <v>351</v>
      </c>
      <c r="C157" s="262"/>
      <c r="D157" s="209"/>
      <c r="E157" s="209"/>
      <c r="F157" s="209"/>
      <c r="G157" s="209"/>
      <c r="H157" s="209"/>
      <c r="I157" s="209"/>
      <c r="J157" s="209"/>
      <c r="K157" s="209"/>
      <c r="L157" s="209"/>
      <c r="M157" s="209"/>
      <c r="N157" s="209"/>
      <c r="O157" s="209"/>
      <c r="P157" s="209"/>
      <c r="Q157" s="209"/>
      <c r="R157" s="209"/>
      <c r="S157" s="209"/>
      <c r="T157" s="209"/>
      <c r="U157" s="209"/>
      <c r="V157" s="209"/>
      <c r="W157" s="209"/>
      <c r="X157" s="209"/>
      <c r="Y157" s="209"/>
      <c r="Z157" s="209"/>
      <c r="AA157" s="209"/>
      <c r="AB157" s="209"/>
      <c r="AC157" s="209"/>
      <c r="AD157" s="209"/>
      <c r="AE157" s="209"/>
      <c r="AF157" s="209"/>
      <c r="AG157" s="209"/>
      <c r="AH157" s="209"/>
      <c r="AI157" s="209"/>
      <c r="AJ157" s="209"/>
      <c r="AK157" s="209"/>
      <c r="AL157" s="209"/>
      <c r="AM157" s="209"/>
      <c r="AN157" s="209"/>
      <c r="AO157" s="209"/>
      <c r="AP157" s="209"/>
      <c r="AQ157" s="209"/>
    </row>
    <row r="158" spans="2:43" ht="13.5" customHeight="1" x14ac:dyDescent="0.2">
      <c r="B158" s="279" t="s">
        <v>352</v>
      </c>
      <c r="C158" s="262"/>
      <c r="D158" s="209"/>
      <c r="E158" s="209"/>
      <c r="F158" s="209"/>
      <c r="G158" s="209"/>
      <c r="H158" s="209"/>
      <c r="I158" s="209"/>
      <c r="J158" s="209"/>
      <c r="K158" s="209"/>
      <c r="L158" s="209"/>
      <c r="M158" s="209"/>
      <c r="N158" s="209"/>
      <c r="O158" s="209"/>
      <c r="P158" s="209"/>
      <c r="Q158" s="209"/>
      <c r="R158" s="209"/>
      <c r="S158" s="209"/>
      <c r="T158" s="209"/>
      <c r="U158" s="209"/>
      <c r="V158" s="209"/>
      <c r="W158" s="209"/>
      <c r="X158" s="209"/>
      <c r="Y158" s="209"/>
      <c r="Z158" s="209"/>
      <c r="AA158" s="209"/>
      <c r="AB158" s="209"/>
      <c r="AC158" s="209"/>
      <c r="AD158" s="209"/>
      <c r="AE158" s="209"/>
      <c r="AF158" s="209"/>
      <c r="AG158" s="209"/>
      <c r="AH158" s="209"/>
      <c r="AI158" s="209"/>
      <c r="AJ158" s="209"/>
      <c r="AK158" s="209"/>
      <c r="AL158" s="209"/>
      <c r="AM158" s="209"/>
      <c r="AN158" s="209"/>
      <c r="AO158" s="209"/>
      <c r="AP158" s="209"/>
      <c r="AQ158" s="209"/>
    </row>
    <row r="159" spans="2:43" ht="13.5" customHeight="1" x14ac:dyDescent="0.2">
      <c r="B159" s="279" t="s">
        <v>353</v>
      </c>
      <c r="C159" s="262"/>
      <c r="D159" s="209"/>
      <c r="E159" s="209"/>
      <c r="F159" s="209"/>
      <c r="G159" s="209"/>
      <c r="H159" s="209"/>
      <c r="I159" s="209"/>
      <c r="J159" s="209"/>
      <c r="K159" s="209"/>
      <c r="L159" s="209"/>
      <c r="M159" s="209"/>
      <c r="N159" s="209"/>
      <c r="O159" s="209"/>
      <c r="P159" s="209"/>
      <c r="Q159" s="209"/>
      <c r="R159" s="209"/>
      <c r="S159" s="209"/>
      <c r="T159" s="209"/>
      <c r="U159" s="209"/>
      <c r="V159" s="209"/>
      <c r="W159" s="209"/>
      <c r="X159" s="209"/>
      <c r="Y159" s="209"/>
      <c r="Z159" s="209"/>
      <c r="AA159" s="209"/>
      <c r="AB159" s="209"/>
      <c r="AC159" s="209"/>
      <c r="AD159" s="209"/>
      <c r="AE159" s="209"/>
      <c r="AF159" s="209"/>
      <c r="AG159" s="209"/>
      <c r="AH159" s="209"/>
      <c r="AI159" s="209"/>
      <c r="AJ159" s="209"/>
      <c r="AK159" s="209"/>
      <c r="AL159" s="209"/>
      <c r="AM159" s="209"/>
      <c r="AN159" s="209"/>
      <c r="AO159" s="209"/>
      <c r="AP159" s="209"/>
      <c r="AQ159" s="209"/>
    </row>
    <row r="160" spans="2:43" ht="13.5" customHeight="1" x14ac:dyDescent="0.2">
      <c r="B160" s="279" t="s">
        <v>354</v>
      </c>
      <c r="C160" s="209"/>
      <c r="D160" s="209"/>
      <c r="E160" s="209"/>
      <c r="F160" s="209"/>
      <c r="G160" s="209"/>
      <c r="H160" s="209"/>
      <c r="I160" s="209"/>
      <c r="J160" s="209"/>
      <c r="K160" s="209"/>
      <c r="L160" s="209"/>
      <c r="M160" s="209"/>
      <c r="N160" s="209"/>
      <c r="O160" s="209"/>
      <c r="P160" s="209"/>
      <c r="Q160" s="209"/>
      <c r="R160" s="209"/>
      <c r="S160" s="209"/>
      <c r="T160" s="209"/>
      <c r="U160" s="209"/>
      <c r="V160" s="209"/>
      <c r="W160" s="209"/>
      <c r="X160" s="209"/>
      <c r="Y160" s="209"/>
      <c r="Z160" s="209"/>
      <c r="AA160" s="209"/>
      <c r="AB160" s="209"/>
      <c r="AC160" s="209"/>
      <c r="AD160" s="209"/>
      <c r="AE160" s="209"/>
      <c r="AF160" s="209"/>
      <c r="AG160" s="209"/>
      <c r="AH160" s="209"/>
      <c r="AI160" s="209"/>
      <c r="AJ160" s="209"/>
      <c r="AK160" s="209"/>
      <c r="AL160" s="209"/>
      <c r="AM160" s="209"/>
      <c r="AN160" s="209"/>
      <c r="AO160" s="209"/>
      <c r="AP160" s="209"/>
      <c r="AQ160" s="209"/>
    </row>
    <row r="161" spans="2:43" ht="13.5" customHeight="1" x14ac:dyDescent="0.2">
      <c r="B161" s="279" t="s">
        <v>332</v>
      </c>
      <c r="C161" s="209"/>
      <c r="D161" s="209"/>
      <c r="E161" s="209"/>
      <c r="F161" s="209"/>
      <c r="G161" s="209"/>
      <c r="H161" s="209"/>
      <c r="I161" s="209"/>
      <c r="J161" s="209"/>
      <c r="K161" s="209"/>
      <c r="L161" s="209"/>
      <c r="M161" s="209"/>
      <c r="N161" s="209"/>
      <c r="O161" s="209"/>
      <c r="P161" s="209"/>
      <c r="Q161" s="209"/>
      <c r="R161" s="209"/>
      <c r="S161" s="209"/>
      <c r="T161" s="209"/>
      <c r="U161" s="209"/>
      <c r="V161" s="209"/>
      <c r="W161" s="209"/>
      <c r="X161" s="209"/>
      <c r="Y161" s="209"/>
      <c r="Z161" s="209"/>
      <c r="AA161" s="209"/>
      <c r="AB161" s="209"/>
      <c r="AC161" s="209"/>
      <c r="AD161" s="209"/>
      <c r="AE161" s="209"/>
      <c r="AF161" s="209"/>
      <c r="AG161" s="209"/>
      <c r="AH161" s="209"/>
      <c r="AI161" s="209"/>
      <c r="AJ161" s="209"/>
      <c r="AK161" s="209"/>
      <c r="AL161" s="209"/>
      <c r="AM161" s="209"/>
      <c r="AN161" s="209"/>
      <c r="AO161" s="209"/>
      <c r="AP161" s="209"/>
      <c r="AQ161" s="209"/>
    </row>
    <row r="162" spans="2:43" ht="13.5" customHeight="1" x14ac:dyDescent="0.2">
      <c r="B162" s="279" t="s">
        <v>333</v>
      </c>
      <c r="C162" s="209"/>
      <c r="D162" s="209"/>
      <c r="E162" s="209"/>
      <c r="F162" s="209"/>
      <c r="G162" s="209"/>
      <c r="H162" s="209"/>
      <c r="I162" s="209"/>
      <c r="J162" s="209"/>
      <c r="K162" s="209"/>
      <c r="L162" s="209"/>
      <c r="M162" s="209"/>
      <c r="N162" s="209"/>
      <c r="O162" s="209"/>
      <c r="P162" s="209"/>
      <c r="Q162" s="209"/>
      <c r="R162" s="209"/>
      <c r="S162" s="209"/>
      <c r="T162" s="209"/>
      <c r="U162" s="209"/>
      <c r="V162" s="209"/>
      <c r="W162" s="209"/>
      <c r="X162" s="209"/>
      <c r="Y162" s="209"/>
      <c r="Z162" s="209"/>
      <c r="AA162" s="209"/>
      <c r="AB162" s="209"/>
      <c r="AC162" s="209"/>
      <c r="AD162" s="209"/>
      <c r="AE162" s="209"/>
      <c r="AF162" s="209"/>
      <c r="AG162" s="209"/>
      <c r="AH162" s="209"/>
      <c r="AI162" s="209"/>
      <c r="AJ162" s="209"/>
      <c r="AK162" s="209"/>
      <c r="AL162" s="209"/>
      <c r="AM162" s="209"/>
      <c r="AN162" s="209"/>
      <c r="AO162" s="209"/>
      <c r="AP162" s="209"/>
      <c r="AQ162" s="209"/>
    </row>
    <row r="163" spans="2:43" ht="13.5" customHeight="1" x14ac:dyDescent="0.2">
      <c r="B163" s="279" t="s">
        <v>405</v>
      </c>
      <c r="C163" s="209"/>
      <c r="D163" s="209"/>
      <c r="E163" s="209"/>
      <c r="F163" s="209"/>
      <c r="G163" s="209"/>
      <c r="H163" s="209"/>
      <c r="I163" s="209"/>
      <c r="J163" s="209"/>
      <c r="K163" s="209"/>
      <c r="L163" s="209"/>
      <c r="M163" s="209"/>
      <c r="N163" s="209"/>
      <c r="O163" s="209"/>
      <c r="P163" s="209"/>
      <c r="Q163" s="209"/>
      <c r="R163" s="209"/>
      <c r="S163" s="209"/>
      <c r="T163" s="209"/>
      <c r="U163" s="209"/>
      <c r="V163" s="209"/>
      <c r="W163" s="209"/>
      <c r="X163" s="209"/>
      <c r="Y163" s="209"/>
      <c r="Z163" s="209"/>
      <c r="AA163" s="209"/>
      <c r="AB163" s="209"/>
      <c r="AC163" s="209"/>
      <c r="AD163" s="209"/>
      <c r="AE163" s="209"/>
      <c r="AF163" s="209"/>
      <c r="AG163" s="209"/>
      <c r="AH163" s="209"/>
      <c r="AI163" s="209"/>
      <c r="AJ163" s="209"/>
      <c r="AK163" s="209"/>
      <c r="AL163" s="209"/>
      <c r="AM163" s="209"/>
      <c r="AN163" s="209"/>
      <c r="AO163" s="209"/>
      <c r="AP163" s="209"/>
      <c r="AQ163" s="209"/>
    </row>
    <row r="164" spans="2:43" ht="13.5" customHeight="1" x14ac:dyDescent="0.2">
      <c r="B164" s="261" t="s">
        <v>277</v>
      </c>
      <c r="C164" s="296"/>
      <c r="D164" s="296"/>
      <c r="E164" s="296"/>
      <c r="F164" s="296"/>
      <c r="G164" s="296"/>
      <c r="H164" s="296"/>
      <c r="I164" s="296"/>
      <c r="J164" s="296"/>
      <c r="K164" s="296"/>
      <c r="L164" s="296"/>
      <c r="M164" s="296"/>
      <c r="N164" s="296"/>
      <c r="O164" s="296"/>
      <c r="P164" s="296"/>
      <c r="Q164" s="296"/>
      <c r="R164" s="296"/>
      <c r="S164" s="296"/>
      <c r="T164" s="296"/>
      <c r="U164" s="296"/>
      <c r="V164" s="296"/>
      <c r="W164" s="296"/>
      <c r="X164" s="296"/>
      <c r="Y164" s="296"/>
      <c r="Z164" s="296"/>
      <c r="AA164" s="296"/>
      <c r="AB164" s="296"/>
      <c r="AC164" s="296"/>
      <c r="AD164" s="296"/>
      <c r="AE164" s="296"/>
      <c r="AF164" s="296"/>
      <c r="AG164" s="296"/>
      <c r="AH164" s="296"/>
      <c r="AI164" s="296"/>
      <c r="AJ164" s="296"/>
      <c r="AK164" s="296"/>
      <c r="AL164" s="296"/>
      <c r="AM164" s="296"/>
      <c r="AN164" s="296"/>
      <c r="AO164" s="296"/>
      <c r="AP164" s="296"/>
      <c r="AQ164" s="297"/>
    </row>
    <row r="165" spans="2:43" ht="13.5" customHeight="1" x14ac:dyDescent="0.2">
      <c r="B165" s="50" t="s">
        <v>336</v>
      </c>
      <c r="C165" s="298"/>
      <c r="D165" s="299"/>
      <c r="E165" s="299"/>
      <c r="F165" s="299"/>
      <c r="G165" s="299"/>
      <c r="H165" s="299"/>
      <c r="I165" s="299"/>
      <c r="J165" s="299"/>
      <c r="K165" s="299"/>
      <c r="L165" s="299"/>
      <c r="M165" s="299"/>
      <c r="N165" s="299"/>
      <c r="O165" s="299"/>
      <c r="P165" s="299"/>
      <c r="Q165" s="299"/>
      <c r="R165" s="299"/>
      <c r="S165" s="299"/>
      <c r="T165" s="299"/>
      <c r="U165" s="299"/>
      <c r="V165" s="299"/>
      <c r="W165" s="299"/>
      <c r="X165" s="299"/>
      <c r="Y165" s="299"/>
      <c r="Z165" s="299"/>
      <c r="AA165" s="299"/>
      <c r="AB165" s="299"/>
      <c r="AC165" s="299"/>
      <c r="AD165" s="299"/>
      <c r="AE165" s="299"/>
      <c r="AF165" s="299"/>
      <c r="AG165" s="299"/>
      <c r="AH165" s="299"/>
      <c r="AI165" s="299"/>
      <c r="AJ165" s="299"/>
      <c r="AK165" s="299"/>
      <c r="AL165" s="299"/>
      <c r="AM165" s="299"/>
      <c r="AN165" s="299"/>
      <c r="AO165" s="299"/>
      <c r="AP165" s="299"/>
      <c r="AQ165" s="299"/>
    </row>
    <row r="166" spans="2:43" x14ac:dyDescent="0.2">
      <c r="B166" s="38" t="s">
        <v>337</v>
      </c>
      <c r="C166" s="300"/>
      <c r="D166" s="209"/>
      <c r="E166" s="209"/>
      <c r="F166" s="209"/>
      <c r="G166" s="209"/>
      <c r="H166" s="209"/>
      <c r="I166" s="209"/>
      <c r="J166" s="209"/>
      <c r="K166" s="209"/>
      <c r="L166" s="209"/>
      <c r="M166" s="209"/>
      <c r="N166" s="209"/>
      <c r="O166" s="209"/>
      <c r="P166" s="209"/>
      <c r="Q166" s="209"/>
      <c r="R166" s="209"/>
      <c r="S166" s="209"/>
      <c r="T166" s="209"/>
      <c r="U166" s="209"/>
      <c r="V166" s="209"/>
      <c r="W166" s="209"/>
      <c r="X166" s="209"/>
      <c r="Y166" s="209"/>
      <c r="Z166" s="209"/>
      <c r="AA166" s="209"/>
      <c r="AB166" s="209"/>
      <c r="AC166" s="209"/>
      <c r="AD166" s="209"/>
      <c r="AE166" s="209"/>
      <c r="AF166" s="209"/>
      <c r="AG166" s="209"/>
      <c r="AH166" s="209"/>
      <c r="AI166" s="209"/>
      <c r="AJ166" s="209"/>
      <c r="AK166" s="209"/>
      <c r="AL166" s="209"/>
      <c r="AM166" s="209"/>
      <c r="AN166" s="209"/>
      <c r="AO166" s="209"/>
      <c r="AP166" s="209"/>
      <c r="AQ166" s="209"/>
    </row>
    <row r="167" spans="2:43" ht="12" customHeight="1" x14ac:dyDescent="0.2">
      <c r="B167" s="61" t="s">
        <v>334</v>
      </c>
      <c r="C167" s="301"/>
      <c r="D167" s="262"/>
      <c r="E167" s="262"/>
      <c r="F167" s="262"/>
      <c r="G167" s="262"/>
      <c r="H167" s="262"/>
      <c r="I167" s="262"/>
      <c r="J167" s="262"/>
      <c r="K167" s="262"/>
      <c r="L167" s="262"/>
      <c r="M167" s="262"/>
      <c r="N167" s="262"/>
      <c r="O167" s="262"/>
      <c r="P167" s="262"/>
      <c r="Q167" s="262"/>
      <c r="R167" s="262"/>
      <c r="S167" s="262"/>
      <c r="T167" s="262"/>
      <c r="U167" s="262"/>
      <c r="V167" s="262"/>
      <c r="W167" s="262"/>
      <c r="X167" s="262"/>
      <c r="Y167" s="262"/>
      <c r="Z167" s="262"/>
      <c r="AA167" s="262"/>
      <c r="AB167" s="262"/>
      <c r="AC167" s="262"/>
      <c r="AD167" s="262"/>
      <c r="AE167" s="262"/>
      <c r="AF167" s="262"/>
      <c r="AG167" s="262"/>
      <c r="AH167" s="262"/>
      <c r="AI167" s="262"/>
      <c r="AJ167" s="262"/>
      <c r="AK167" s="262"/>
      <c r="AL167" s="262"/>
      <c r="AM167" s="262"/>
      <c r="AN167" s="262"/>
      <c r="AO167" s="262"/>
      <c r="AP167" s="262"/>
      <c r="AQ167" s="262"/>
    </row>
    <row r="168" spans="2:43" ht="12" customHeight="1" x14ac:dyDescent="0.2">
      <c r="B168" s="261" t="s">
        <v>283</v>
      </c>
      <c r="C168" s="296"/>
      <c r="D168" s="296"/>
      <c r="E168" s="296"/>
      <c r="F168" s="296"/>
      <c r="G168" s="296"/>
      <c r="H168" s="296"/>
      <c r="I168" s="296"/>
      <c r="J168" s="296"/>
      <c r="K168" s="296"/>
      <c r="L168" s="296"/>
      <c r="M168" s="296"/>
      <c r="N168" s="296"/>
      <c r="O168" s="296"/>
      <c r="P168" s="296"/>
      <c r="Q168" s="296"/>
      <c r="R168" s="296"/>
      <c r="S168" s="296"/>
      <c r="T168" s="296"/>
      <c r="U168" s="296"/>
      <c r="V168" s="296"/>
      <c r="W168" s="296"/>
      <c r="X168" s="296"/>
      <c r="Y168" s="296"/>
      <c r="Z168" s="296"/>
      <c r="AA168" s="296"/>
      <c r="AB168" s="296"/>
      <c r="AC168" s="296"/>
      <c r="AD168" s="296"/>
      <c r="AE168" s="296"/>
      <c r="AF168" s="296"/>
      <c r="AG168" s="296"/>
      <c r="AH168" s="296"/>
      <c r="AI168" s="296"/>
      <c r="AJ168" s="296"/>
      <c r="AK168" s="296"/>
      <c r="AL168" s="296"/>
      <c r="AM168" s="296"/>
      <c r="AN168" s="296"/>
      <c r="AO168" s="296"/>
      <c r="AP168" s="296"/>
      <c r="AQ168" s="297"/>
    </row>
    <row r="169" spans="2:43" ht="12" customHeight="1" x14ac:dyDescent="0.2">
      <c r="B169" s="50" t="s">
        <v>104</v>
      </c>
      <c r="C169" s="262"/>
      <c r="D169" s="299"/>
      <c r="E169" s="299"/>
      <c r="F169" s="299"/>
      <c r="G169" s="299"/>
      <c r="H169" s="299"/>
      <c r="I169" s="299"/>
      <c r="J169" s="299"/>
      <c r="K169" s="299"/>
      <c r="L169" s="299"/>
      <c r="M169" s="299"/>
      <c r="N169" s="299"/>
      <c r="O169" s="299"/>
      <c r="P169" s="299"/>
      <c r="Q169" s="299"/>
      <c r="R169" s="299"/>
      <c r="S169" s="299"/>
      <c r="T169" s="299"/>
      <c r="U169" s="299"/>
      <c r="V169" s="299"/>
      <c r="W169" s="299"/>
      <c r="X169" s="299"/>
      <c r="Y169" s="299"/>
      <c r="Z169" s="299"/>
      <c r="AA169" s="299"/>
      <c r="AB169" s="299"/>
      <c r="AC169" s="299"/>
      <c r="AD169" s="299"/>
      <c r="AE169" s="299"/>
      <c r="AF169" s="299"/>
      <c r="AG169" s="299"/>
      <c r="AH169" s="299"/>
      <c r="AI169" s="299"/>
      <c r="AJ169" s="299"/>
      <c r="AK169" s="299"/>
      <c r="AL169" s="299"/>
      <c r="AM169" s="299"/>
      <c r="AN169" s="299"/>
      <c r="AO169" s="299"/>
      <c r="AP169" s="299"/>
      <c r="AQ169" s="299"/>
    </row>
    <row r="170" spans="2:43" ht="12" customHeight="1" x14ac:dyDescent="0.2">
      <c r="B170" s="61" t="s">
        <v>103</v>
      </c>
      <c r="C170" s="262"/>
      <c r="D170" s="262"/>
      <c r="E170" s="262"/>
      <c r="F170" s="262"/>
      <c r="G170" s="262"/>
      <c r="H170" s="262"/>
      <c r="I170" s="262"/>
      <c r="J170" s="262"/>
      <c r="K170" s="262"/>
      <c r="L170" s="262"/>
      <c r="M170" s="262"/>
      <c r="N170" s="262"/>
      <c r="O170" s="262"/>
      <c r="P170" s="262"/>
      <c r="Q170" s="262"/>
      <c r="R170" s="262"/>
      <c r="S170" s="262"/>
      <c r="T170" s="262"/>
      <c r="U170" s="262"/>
      <c r="V170" s="262"/>
      <c r="W170" s="262"/>
      <c r="X170" s="262"/>
      <c r="Y170" s="262"/>
      <c r="Z170" s="262"/>
      <c r="AA170" s="262"/>
      <c r="AB170" s="262"/>
      <c r="AC170" s="262"/>
      <c r="AD170" s="262"/>
      <c r="AE170" s="262"/>
      <c r="AF170" s="262"/>
      <c r="AG170" s="262"/>
      <c r="AH170" s="262"/>
      <c r="AI170" s="262"/>
      <c r="AJ170" s="262"/>
      <c r="AK170" s="262"/>
      <c r="AL170" s="262"/>
      <c r="AM170" s="262"/>
      <c r="AN170" s="262"/>
      <c r="AO170" s="262"/>
      <c r="AP170" s="262"/>
      <c r="AQ170" s="262"/>
    </row>
    <row r="171" spans="2:43" ht="12" customHeight="1" x14ac:dyDescent="0.2">
      <c r="B171" s="261" t="s">
        <v>408</v>
      </c>
      <c r="C171" s="141"/>
      <c r="D171" s="141"/>
      <c r="E171" s="141"/>
      <c r="F171" s="141"/>
      <c r="G171" s="141"/>
      <c r="H171" s="141"/>
      <c r="I171" s="141"/>
      <c r="J171" s="141"/>
      <c r="K171" s="141"/>
      <c r="L171" s="141"/>
      <c r="M171" s="141"/>
      <c r="N171" s="141"/>
      <c r="O171" s="141"/>
      <c r="P171" s="141"/>
      <c r="Q171" s="141"/>
      <c r="R171" s="141"/>
      <c r="S171" s="141"/>
      <c r="T171" s="141"/>
      <c r="U171" s="141"/>
      <c r="V171" s="141"/>
      <c r="W171" s="141"/>
      <c r="X171" s="141"/>
      <c r="Y171" s="141"/>
      <c r="Z171" s="141"/>
      <c r="AA171" s="141"/>
      <c r="AB171" s="141"/>
      <c r="AC171" s="141"/>
      <c r="AD171" s="141"/>
      <c r="AE171" s="141"/>
      <c r="AF171" s="141"/>
      <c r="AG171" s="141"/>
      <c r="AH171" s="141"/>
      <c r="AI171" s="141"/>
      <c r="AJ171" s="141"/>
      <c r="AK171" s="141"/>
      <c r="AL171" s="141"/>
      <c r="AM171" s="141"/>
      <c r="AN171" s="141"/>
      <c r="AO171" s="141"/>
      <c r="AP171" s="141"/>
      <c r="AQ171" s="142"/>
    </row>
    <row r="172" spans="2:43" ht="12" customHeight="1" x14ac:dyDescent="0.2">
      <c r="B172" s="294" t="s">
        <v>409</v>
      </c>
      <c r="C172" s="298"/>
      <c r="D172" s="262"/>
      <c r="E172" s="262"/>
      <c r="F172" s="262"/>
      <c r="G172" s="262"/>
      <c r="H172" s="262"/>
      <c r="I172" s="262"/>
      <c r="J172" s="262"/>
      <c r="K172" s="262"/>
      <c r="L172" s="262"/>
      <c r="M172" s="262"/>
      <c r="N172" s="262"/>
      <c r="O172" s="262"/>
      <c r="P172" s="262"/>
      <c r="Q172" s="262"/>
      <c r="R172" s="262"/>
      <c r="S172" s="262"/>
      <c r="T172" s="262"/>
      <c r="U172" s="262"/>
      <c r="V172" s="262"/>
      <c r="W172" s="262"/>
      <c r="X172" s="262"/>
      <c r="Y172" s="262"/>
      <c r="Z172" s="262"/>
      <c r="AA172" s="262"/>
      <c r="AB172" s="262"/>
      <c r="AC172" s="262"/>
      <c r="AD172" s="262"/>
      <c r="AE172" s="262"/>
      <c r="AF172" s="262"/>
      <c r="AG172" s="262"/>
      <c r="AH172" s="262"/>
      <c r="AI172" s="262"/>
      <c r="AJ172" s="262"/>
      <c r="AK172" s="262"/>
      <c r="AL172" s="262"/>
      <c r="AM172" s="262"/>
      <c r="AN172" s="262"/>
      <c r="AO172" s="262"/>
      <c r="AP172" s="262"/>
      <c r="AQ172" s="262"/>
    </row>
    <row r="173" spans="2:43" ht="12" customHeight="1" x14ac:dyDescent="0.2">
      <c r="B173" s="294" t="s">
        <v>410</v>
      </c>
      <c r="C173" s="298"/>
      <c r="D173" s="262"/>
      <c r="E173" s="262"/>
      <c r="F173" s="262"/>
      <c r="G173" s="262"/>
      <c r="H173" s="262"/>
      <c r="I173" s="262"/>
      <c r="J173" s="262"/>
      <c r="K173" s="262"/>
      <c r="L173" s="262"/>
      <c r="M173" s="262"/>
      <c r="N173" s="262"/>
      <c r="O173" s="262"/>
      <c r="P173" s="262"/>
      <c r="Q173" s="262"/>
      <c r="R173" s="262"/>
      <c r="S173" s="262"/>
      <c r="T173" s="262"/>
      <c r="U173" s="262"/>
      <c r="V173" s="262"/>
      <c r="W173" s="262"/>
      <c r="X173" s="262"/>
      <c r="Y173" s="262"/>
      <c r="Z173" s="262"/>
      <c r="AA173" s="262"/>
      <c r="AB173" s="262"/>
      <c r="AC173" s="262"/>
      <c r="AD173" s="262"/>
      <c r="AE173" s="262"/>
      <c r="AF173" s="262"/>
      <c r="AG173" s="262"/>
      <c r="AH173" s="262"/>
      <c r="AI173" s="262"/>
      <c r="AJ173" s="262"/>
      <c r="AK173" s="262"/>
      <c r="AL173" s="262"/>
      <c r="AM173" s="262"/>
      <c r="AN173" s="262"/>
      <c r="AO173" s="262"/>
      <c r="AP173" s="262"/>
      <c r="AQ173" s="262"/>
    </row>
    <row r="174" spans="2:43" ht="12" customHeight="1" x14ac:dyDescent="0.2">
      <c r="B174" s="294" t="s">
        <v>411</v>
      </c>
      <c r="C174" s="298"/>
      <c r="D174" s="262"/>
      <c r="E174" s="262"/>
      <c r="F174" s="262"/>
      <c r="G174" s="262"/>
      <c r="H174" s="262"/>
      <c r="I174" s="262"/>
      <c r="J174" s="262"/>
      <c r="K174" s="262"/>
      <c r="L174" s="262"/>
      <c r="M174" s="262"/>
      <c r="N174" s="262"/>
      <c r="O174" s="262"/>
      <c r="P174" s="262"/>
      <c r="Q174" s="262"/>
      <c r="R174" s="262"/>
      <c r="S174" s="262"/>
      <c r="T174" s="262"/>
      <c r="U174" s="262"/>
      <c r="V174" s="262"/>
      <c r="W174" s="262"/>
      <c r="X174" s="262"/>
      <c r="Y174" s="262"/>
      <c r="Z174" s="262"/>
      <c r="AA174" s="262"/>
      <c r="AB174" s="262"/>
      <c r="AC174" s="262"/>
      <c r="AD174" s="262"/>
      <c r="AE174" s="262"/>
      <c r="AF174" s="262"/>
      <c r="AG174" s="262"/>
      <c r="AH174" s="262"/>
      <c r="AI174" s="262"/>
      <c r="AJ174" s="262"/>
      <c r="AK174" s="262"/>
      <c r="AL174" s="262"/>
      <c r="AM174" s="262"/>
      <c r="AN174" s="262"/>
      <c r="AO174" s="262"/>
      <c r="AP174" s="262"/>
      <c r="AQ174" s="262"/>
    </row>
    <row r="175" spans="2:43" ht="12" customHeight="1" x14ac:dyDescent="0.2">
      <c r="B175" s="294" t="s">
        <v>412</v>
      </c>
      <c r="C175" s="326"/>
      <c r="D175" s="327"/>
      <c r="E175" s="327"/>
      <c r="F175" s="327"/>
      <c r="G175" s="327"/>
      <c r="H175" s="327"/>
      <c r="I175" s="327"/>
      <c r="J175" s="327"/>
      <c r="K175" s="327"/>
      <c r="L175" s="327"/>
      <c r="M175" s="327"/>
      <c r="N175" s="327"/>
      <c r="O175" s="327"/>
      <c r="P175" s="327"/>
      <c r="Q175" s="327"/>
      <c r="R175" s="327"/>
      <c r="S175" s="327"/>
      <c r="T175" s="327"/>
      <c r="U175" s="327"/>
      <c r="V175" s="327"/>
      <c r="W175" s="327"/>
      <c r="X175" s="327"/>
      <c r="Y175" s="327"/>
      <c r="Z175" s="327"/>
      <c r="AA175" s="327"/>
      <c r="AB175" s="327"/>
      <c r="AC175" s="327"/>
      <c r="AD175" s="327"/>
      <c r="AE175" s="327"/>
      <c r="AF175" s="327"/>
      <c r="AG175" s="327"/>
      <c r="AH175" s="327"/>
      <c r="AI175" s="327"/>
      <c r="AJ175" s="327"/>
      <c r="AK175" s="327"/>
      <c r="AL175" s="327"/>
      <c r="AM175" s="327"/>
      <c r="AN175" s="327"/>
      <c r="AO175" s="327"/>
      <c r="AP175" s="327"/>
      <c r="AQ175" s="327"/>
    </row>
    <row r="176" spans="2:43" ht="12" customHeight="1" x14ac:dyDescent="0.2">
      <c r="B176" s="294" t="s">
        <v>413</v>
      </c>
      <c r="C176" s="298"/>
      <c r="D176" s="262"/>
      <c r="E176" s="262"/>
      <c r="F176" s="262"/>
      <c r="G176" s="262"/>
      <c r="H176" s="262"/>
      <c r="I176" s="262"/>
      <c r="J176" s="262"/>
      <c r="K176" s="262"/>
      <c r="L176" s="262"/>
      <c r="M176" s="262"/>
      <c r="N176" s="262"/>
      <c r="O176" s="262"/>
      <c r="P176" s="262"/>
      <c r="Q176" s="262"/>
      <c r="R176" s="262"/>
      <c r="S176" s="262"/>
      <c r="T176" s="262"/>
      <c r="U176" s="262"/>
      <c r="V176" s="262"/>
      <c r="W176" s="262"/>
      <c r="X176" s="262"/>
      <c r="Y176" s="262"/>
      <c r="Z176" s="262"/>
      <c r="AA176" s="262"/>
      <c r="AB176" s="262"/>
      <c r="AC176" s="262"/>
      <c r="AD176" s="262"/>
      <c r="AE176" s="262"/>
      <c r="AF176" s="262"/>
      <c r="AG176" s="262"/>
      <c r="AH176" s="262"/>
      <c r="AI176" s="262"/>
      <c r="AJ176" s="262"/>
      <c r="AK176" s="262"/>
      <c r="AL176" s="262"/>
      <c r="AM176" s="262"/>
      <c r="AN176" s="262"/>
      <c r="AO176" s="262"/>
      <c r="AP176" s="262"/>
      <c r="AQ176" s="262"/>
    </row>
    <row r="177" spans="2:103" ht="12" customHeight="1" x14ac:dyDescent="0.2">
      <c r="B177" s="294" t="s">
        <v>414</v>
      </c>
      <c r="C177" s="326"/>
      <c r="D177" s="327"/>
      <c r="E177" s="327"/>
      <c r="F177" s="327"/>
      <c r="G177" s="327"/>
      <c r="H177" s="327"/>
      <c r="I177" s="327"/>
      <c r="J177" s="327"/>
      <c r="K177" s="327"/>
      <c r="L177" s="327"/>
      <c r="M177" s="327"/>
      <c r="N177" s="327"/>
      <c r="O177" s="327"/>
      <c r="P177" s="327"/>
      <c r="Q177" s="327"/>
      <c r="R177" s="327"/>
      <c r="S177" s="327"/>
      <c r="T177" s="327"/>
      <c r="U177" s="327"/>
      <c r="V177" s="327"/>
      <c r="W177" s="327"/>
      <c r="X177" s="327"/>
      <c r="Y177" s="327"/>
      <c r="Z177" s="327"/>
      <c r="AA177" s="327"/>
      <c r="AB177" s="327"/>
      <c r="AC177" s="327"/>
      <c r="AD177" s="327"/>
      <c r="AE177" s="327"/>
      <c r="AF177" s="327"/>
      <c r="AG177" s="327"/>
      <c r="AH177" s="327"/>
      <c r="AI177" s="327"/>
      <c r="AJ177" s="327"/>
      <c r="AK177" s="327"/>
      <c r="AL177" s="327"/>
      <c r="AM177" s="327"/>
      <c r="AN177" s="327"/>
      <c r="AO177" s="327"/>
      <c r="AP177" s="327"/>
      <c r="AQ177" s="327"/>
    </row>
    <row r="178" spans="2:103" x14ac:dyDescent="0.2">
      <c r="B178" s="261" t="s">
        <v>279</v>
      </c>
      <c r="C178" s="296"/>
      <c r="D178" s="296"/>
      <c r="E178" s="296"/>
      <c r="F178" s="296"/>
      <c r="G178" s="296"/>
      <c r="H178" s="296"/>
      <c r="I178" s="296"/>
      <c r="J178" s="296"/>
      <c r="K178" s="296"/>
      <c r="L178" s="296"/>
      <c r="M178" s="296"/>
      <c r="N178" s="296"/>
      <c r="O178" s="296"/>
      <c r="P178" s="296"/>
      <c r="Q178" s="296"/>
      <c r="R178" s="296"/>
      <c r="S178" s="296"/>
      <c r="T178" s="296"/>
      <c r="U178" s="296"/>
      <c r="V178" s="296"/>
      <c r="W178" s="296"/>
      <c r="X178" s="296"/>
      <c r="Y178" s="296"/>
      <c r="Z178" s="296"/>
      <c r="AA178" s="296"/>
      <c r="AB178" s="296"/>
      <c r="AC178" s="296"/>
      <c r="AD178" s="296"/>
      <c r="AE178" s="296"/>
      <c r="AF178" s="296"/>
      <c r="AG178" s="296"/>
      <c r="AH178" s="296"/>
      <c r="AI178" s="296"/>
      <c r="AJ178" s="296"/>
      <c r="AK178" s="296"/>
      <c r="AL178" s="296"/>
      <c r="AM178" s="296"/>
      <c r="AN178" s="296"/>
      <c r="AO178" s="296"/>
      <c r="AP178" s="296"/>
      <c r="AQ178" s="297"/>
    </row>
    <row r="179" spans="2:103" x14ac:dyDescent="0.2">
      <c r="B179" s="50" t="s">
        <v>4</v>
      </c>
      <c r="C179" s="298"/>
      <c r="D179" s="299"/>
      <c r="E179" s="299"/>
      <c r="F179" s="299"/>
      <c r="G179" s="299"/>
      <c r="H179" s="299"/>
      <c r="I179" s="299"/>
      <c r="J179" s="299"/>
      <c r="K179" s="299"/>
      <c r="L179" s="299"/>
      <c r="M179" s="299"/>
      <c r="N179" s="299"/>
      <c r="O179" s="299"/>
      <c r="P179" s="299"/>
      <c r="Q179" s="299"/>
      <c r="R179" s="299"/>
      <c r="S179" s="299"/>
      <c r="T179" s="299"/>
      <c r="U179" s="299"/>
      <c r="V179" s="299"/>
      <c r="W179" s="299"/>
      <c r="X179" s="299"/>
      <c r="Y179" s="299"/>
      <c r="Z179" s="299"/>
      <c r="AA179" s="299"/>
      <c r="AB179" s="299"/>
      <c r="AC179" s="299"/>
      <c r="AD179" s="299"/>
      <c r="AE179" s="299"/>
      <c r="AF179" s="299"/>
      <c r="AG179" s="299"/>
      <c r="AH179" s="299"/>
      <c r="AI179" s="299"/>
      <c r="AJ179" s="299"/>
      <c r="AK179" s="299"/>
      <c r="AL179" s="299"/>
      <c r="AM179" s="299"/>
      <c r="AN179" s="299"/>
      <c r="AO179" s="299"/>
      <c r="AP179" s="299"/>
      <c r="AQ179" s="299"/>
    </row>
    <row r="180" spans="2:103" x14ac:dyDescent="0.2">
      <c r="B180" s="38" t="s">
        <v>5</v>
      </c>
      <c r="C180" s="300"/>
      <c r="D180" s="209"/>
      <c r="E180" s="209"/>
      <c r="F180" s="209"/>
      <c r="G180" s="209"/>
      <c r="H180" s="209"/>
      <c r="I180" s="209"/>
      <c r="J180" s="209"/>
      <c r="K180" s="209"/>
      <c r="L180" s="209"/>
      <c r="M180" s="209"/>
      <c r="N180" s="209"/>
      <c r="O180" s="209"/>
      <c r="P180" s="209"/>
      <c r="Q180" s="209"/>
      <c r="R180" s="209"/>
      <c r="S180" s="209"/>
      <c r="T180" s="209"/>
      <c r="U180" s="209"/>
      <c r="V180" s="209"/>
      <c r="W180" s="209"/>
      <c r="X180" s="209"/>
      <c r="Y180" s="209"/>
      <c r="Z180" s="209"/>
      <c r="AA180" s="209"/>
      <c r="AB180" s="209"/>
      <c r="AC180" s="209"/>
      <c r="AD180" s="209"/>
      <c r="AE180" s="209"/>
      <c r="AF180" s="209"/>
      <c r="AG180" s="209"/>
      <c r="AH180" s="209"/>
      <c r="AI180" s="209"/>
      <c r="AJ180" s="209"/>
      <c r="AK180" s="209"/>
      <c r="AL180" s="209"/>
      <c r="AM180" s="209"/>
      <c r="AN180" s="209"/>
      <c r="AO180" s="209"/>
      <c r="AP180" s="209"/>
      <c r="AQ180" s="209"/>
    </row>
    <row r="181" spans="2:103" x14ac:dyDescent="0.2">
      <c r="B181" s="38" t="s">
        <v>182</v>
      </c>
      <c r="C181" s="300"/>
      <c r="D181" s="209"/>
      <c r="E181" s="209"/>
      <c r="F181" s="209"/>
      <c r="G181" s="209"/>
      <c r="H181" s="209"/>
      <c r="I181" s="209"/>
      <c r="J181" s="209"/>
      <c r="K181" s="209"/>
      <c r="L181" s="209"/>
      <c r="M181" s="209"/>
      <c r="N181" s="209"/>
      <c r="O181" s="209"/>
      <c r="P181" s="209"/>
      <c r="Q181" s="209"/>
      <c r="R181" s="209"/>
      <c r="S181" s="209"/>
      <c r="T181" s="209"/>
      <c r="U181" s="209"/>
      <c r="V181" s="209"/>
      <c r="W181" s="209"/>
      <c r="X181" s="209"/>
      <c r="Y181" s="209"/>
      <c r="Z181" s="209"/>
      <c r="AA181" s="209"/>
      <c r="AB181" s="209"/>
      <c r="AC181" s="209"/>
      <c r="AD181" s="209"/>
      <c r="AE181" s="209"/>
      <c r="AF181" s="209"/>
      <c r="AG181" s="209"/>
      <c r="AH181" s="209"/>
      <c r="AI181" s="209"/>
      <c r="AJ181" s="209"/>
      <c r="AK181" s="209"/>
      <c r="AL181" s="209"/>
      <c r="AM181" s="209"/>
      <c r="AN181" s="209"/>
      <c r="AO181" s="209"/>
      <c r="AP181" s="209"/>
      <c r="AQ181" s="209"/>
    </row>
    <row r="182" spans="2:103" x14ac:dyDescent="0.2">
      <c r="B182" s="61" t="s">
        <v>183</v>
      </c>
      <c r="C182" s="301"/>
      <c r="D182" s="262"/>
      <c r="E182" s="262"/>
      <c r="F182" s="262"/>
      <c r="G182" s="262"/>
      <c r="H182" s="262"/>
      <c r="I182" s="262"/>
      <c r="J182" s="262"/>
      <c r="K182" s="262"/>
      <c r="L182" s="262"/>
      <c r="M182" s="262"/>
      <c r="N182" s="262"/>
      <c r="O182" s="262"/>
      <c r="P182" s="262"/>
      <c r="Q182" s="262"/>
      <c r="R182" s="262"/>
      <c r="S182" s="262"/>
      <c r="T182" s="262"/>
      <c r="U182" s="262"/>
      <c r="V182" s="262"/>
      <c r="W182" s="262"/>
      <c r="X182" s="262"/>
      <c r="Y182" s="262"/>
      <c r="Z182" s="262"/>
      <c r="AA182" s="262"/>
      <c r="AB182" s="262"/>
      <c r="AC182" s="262"/>
      <c r="AD182" s="262"/>
      <c r="AE182" s="262"/>
      <c r="AF182" s="262"/>
      <c r="AG182" s="262"/>
      <c r="AH182" s="262"/>
      <c r="AI182" s="262"/>
      <c r="AJ182" s="262"/>
      <c r="AK182" s="262"/>
      <c r="AL182" s="262"/>
      <c r="AM182" s="262"/>
      <c r="AN182" s="262"/>
      <c r="AO182" s="262"/>
      <c r="AP182" s="262"/>
      <c r="AQ182" s="262"/>
    </row>
    <row r="183" spans="2:103" x14ac:dyDescent="0.2">
      <c r="B183" s="261" t="s">
        <v>280</v>
      </c>
      <c r="C183" s="296"/>
      <c r="D183" s="296"/>
      <c r="E183" s="296"/>
      <c r="F183" s="296"/>
      <c r="G183" s="296"/>
      <c r="H183" s="296"/>
      <c r="I183" s="296"/>
      <c r="J183" s="296"/>
      <c r="K183" s="296"/>
      <c r="L183" s="296"/>
      <c r="M183" s="296"/>
      <c r="N183" s="296"/>
      <c r="O183" s="296"/>
      <c r="P183" s="296"/>
      <c r="Q183" s="296"/>
      <c r="R183" s="296"/>
      <c r="S183" s="296"/>
      <c r="T183" s="296"/>
      <c r="U183" s="296"/>
      <c r="V183" s="296"/>
      <c r="W183" s="296"/>
      <c r="X183" s="296"/>
      <c r="Y183" s="296"/>
      <c r="Z183" s="296"/>
      <c r="AA183" s="296"/>
      <c r="AB183" s="296"/>
      <c r="AC183" s="296"/>
      <c r="AD183" s="296"/>
      <c r="AE183" s="296"/>
      <c r="AF183" s="296"/>
      <c r="AG183" s="296"/>
      <c r="AH183" s="296"/>
      <c r="AI183" s="296"/>
      <c r="AJ183" s="296"/>
      <c r="AK183" s="296"/>
      <c r="AL183" s="296"/>
      <c r="AM183" s="296"/>
      <c r="AN183" s="296"/>
      <c r="AO183" s="296"/>
      <c r="AP183" s="296"/>
      <c r="AQ183" s="297"/>
    </row>
    <row r="184" spans="2:103" x14ac:dyDescent="0.2">
      <c r="B184" s="50" t="s">
        <v>4</v>
      </c>
      <c r="C184" s="298"/>
      <c r="D184" s="299"/>
      <c r="E184" s="299"/>
      <c r="F184" s="299"/>
      <c r="G184" s="299"/>
      <c r="H184" s="299"/>
      <c r="I184" s="299"/>
      <c r="J184" s="299"/>
      <c r="K184" s="299"/>
      <c r="L184" s="299"/>
      <c r="M184" s="299"/>
      <c r="N184" s="299"/>
      <c r="O184" s="299"/>
      <c r="P184" s="299"/>
      <c r="Q184" s="299"/>
      <c r="R184" s="299"/>
      <c r="S184" s="299"/>
      <c r="T184" s="299"/>
      <c r="U184" s="299"/>
      <c r="V184" s="299"/>
      <c r="W184" s="299"/>
      <c r="X184" s="299"/>
      <c r="Y184" s="299"/>
      <c r="Z184" s="299"/>
      <c r="AA184" s="299"/>
      <c r="AB184" s="299"/>
      <c r="AC184" s="299"/>
      <c r="AD184" s="299"/>
      <c r="AE184" s="299"/>
      <c r="AF184" s="299"/>
      <c r="AG184" s="299"/>
      <c r="AH184" s="299"/>
      <c r="AI184" s="299"/>
      <c r="AJ184" s="299"/>
      <c r="AK184" s="299"/>
      <c r="AL184" s="299"/>
      <c r="AM184" s="299"/>
      <c r="AN184" s="299"/>
      <c r="AO184" s="299"/>
      <c r="AP184" s="299"/>
      <c r="AQ184" s="299"/>
    </row>
    <row r="185" spans="2:103" x14ac:dyDescent="0.2">
      <c r="B185" s="61" t="s">
        <v>5</v>
      </c>
      <c r="C185" s="301"/>
      <c r="D185" s="262"/>
      <c r="E185" s="262"/>
      <c r="F185" s="262"/>
      <c r="G185" s="262"/>
      <c r="H185" s="262"/>
      <c r="I185" s="262"/>
      <c r="J185" s="262"/>
      <c r="K185" s="262"/>
      <c r="L185" s="262"/>
      <c r="M185" s="262"/>
      <c r="N185" s="262"/>
      <c r="O185" s="262"/>
      <c r="P185" s="262"/>
      <c r="Q185" s="262"/>
      <c r="R185" s="262"/>
      <c r="S185" s="262"/>
      <c r="T185" s="262"/>
      <c r="U185" s="262"/>
      <c r="V185" s="262"/>
      <c r="W185" s="262"/>
      <c r="X185" s="262"/>
      <c r="Y185" s="262"/>
      <c r="Z185" s="262"/>
      <c r="AA185" s="262"/>
      <c r="AB185" s="262"/>
      <c r="AC185" s="262"/>
      <c r="AD185" s="262"/>
      <c r="AE185" s="262"/>
      <c r="AF185" s="262"/>
      <c r="AG185" s="262"/>
      <c r="AH185" s="262"/>
      <c r="AI185" s="262"/>
      <c r="AJ185" s="262"/>
      <c r="AK185" s="262"/>
      <c r="AL185" s="262"/>
      <c r="AM185" s="262"/>
      <c r="AN185" s="262"/>
      <c r="AO185" s="262"/>
      <c r="AP185" s="262"/>
      <c r="AQ185" s="262"/>
    </row>
    <row r="186" spans="2:103" x14ac:dyDescent="0.2">
      <c r="B186" s="290" t="s">
        <v>320</v>
      </c>
      <c r="C186" s="302"/>
      <c r="D186" s="303"/>
      <c r="E186" s="303"/>
      <c r="F186" s="303"/>
      <c r="G186" s="303"/>
      <c r="H186" s="303"/>
      <c r="I186" s="303"/>
      <c r="J186" s="303"/>
      <c r="K186" s="303"/>
      <c r="L186" s="303"/>
      <c r="M186" s="303"/>
      <c r="N186" s="303"/>
      <c r="O186" s="303"/>
      <c r="P186" s="303"/>
      <c r="Q186" s="303"/>
      <c r="R186" s="303"/>
      <c r="S186" s="303"/>
      <c r="T186" s="303"/>
      <c r="U186" s="303"/>
      <c r="V186" s="303"/>
      <c r="W186" s="303"/>
      <c r="X186" s="303"/>
      <c r="Y186" s="303"/>
      <c r="Z186" s="303"/>
      <c r="AA186" s="303"/>
      <c r="AB186" s="303"/>
      <c r="AC186" s="303"/>
      <c r="AD186" s="303"/>
      <c r="AE186" s="303"/>
      <c r="AF186" s="303"/>
      <c r="AG186" s="303"/>
      <c r="AH186" s="303"/>
      <c r="AI186" s="303"/>
      <c r="AJ186" s="303"/>
      <c r="AK186" s="303"/>
      <c r="AL186" s="303"/>
      <c r="AM186" s="303"/>
      <c r="AN186" s="303"/>
      <c r="AO186" s="303"/>
      <c r="AP186" s="303"/>
      <c r="AQ186" s="304"/>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row>
    <row r="187" spans="2:103" x14ac:dyDescent="0.2">
      <c r="B187" s="293" t="s">
        <v>321</v>
      </c>
      <c r="C187" s="305"/>
      <c r="D187" s="305"/>
      <c r="E187" s="305"/>
      <c r="F187" s="305"/>
      <c r="G187" s="305"/>
      <c r="H187" s="305"/>
      <c r="I187" s="305"/>
      <c r="J187" s="305"/>
      <c r="K187" s="305"/>
      <c r="L187" s="305"/>
      <c r="M187" s="305"/>
      <c r="N187" s="305"/>
      <c r="O187" s="305"/>
      <c r="P187" s="305"/>
      <c r="Q187" s="305"/>
      <c r="R187" s="305"/>
      <c r="S187" s="305"/>
      <c r="T187" s="305"/>
      <c r="U187" s="305"/>
      <c r="V187" s="305"/>
      <c r="W187" s="305"/>
      <c r="X187" s="305"/>
      <c r="Y187" s="305"/>
      <c r="Z187" s="305"/>
      <c r="AA187" s="305"/>
      <c r="AB187" s="305"/>
      <c r="AC187" s="305"/>
      <c r="AD187" s="305"/>
      <c r="AE187" s="305"/>
      <c r="AF187" s="305"/>
      <c r="AG187" s="305"/>
      <c r="AH187" s="305"/>
      <c r="AI187" s="305"/>
      <c r="AJ187" s="305"/>
      <c r="AK187" s="305"/>
      <c r="AL187" s="305"/>
      <c r="AM187" s="305"/>
      <c r="AN187" s="305"/>
      <c r="AO187" s="305"/>
      <c r="AP187" s="305"/>
      <c r="AQ187" s="305"/>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row>
    <row r="188" spans="2:103" x14ac:dyDescent="0.2">
      <c r="B188" s="290" t="s">
        <v>378</v>
      </c>
      <c r="C188" s="303"/>
      <c r="D188" s="303"/>
      <c r="E188" s="303"/>
      <c r="F188" s="303"/>
      <c r="G188" s="303"/>
      <c r="H188" s="303"/>
      <c r="I188" s="303"/>
      <c r="J188" s="303"/>
      <c r="K188" s="303"/>
      <c r="L188" s="303"/>
      <c r="M188" s="303"/>
      <c r="N188" s="303"/>
      <c r="O188" s="303"/>
      <c r="P188" s="303"/>
      <c r="Q188" s="303"/>
      <c r="R188" s="303"/>
      <c r="S188" s="303"/>
      <c r="T188" s="303"/>
      <c r="U188" s="303"/>
      <c r="V188" s="303"/>
      <c r="W188" s="303"/>
      <c r="X188" s="303"/>
      <c r="Y188" s="303"/>
      <c r="Z188" s="303"/>
      <c r="AA188" s="303"/>
      <c r="AB188" s="303"/>
      <c r="AC188" s="303"/>
      <c r="AD188" s="303"/>
      <c r="AE188" s="303"/>
      <c r="AF188" s="303"/>
      <c r="AG188" s="303"/>
      <c r="AH188" s="303"/>
      <c r="AI188" s="303"/>
      <c r="AJ188" s="303"/>
      <c r="AK188" s="303"/>
      <c r="AL188" s="303"/>
      <c r="AM188" s="303"/>
      <c r="AN188" s="303"/>
      <c r="AO188" s="303"/>
      <c r="AP188" s="303"/>
      <c r="AQ188" s="304"/>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row>
    <row r="189" spans="2:103" x14ac:dyDescent="0.2">
      <c r="B189" s="291" t="s">
        <v>340</v>
      </c>
      <c r="C189" s="306"/>
      <c r="D189" s="306"/>
      <c r="E189" s="306"/>
      <c r="F189" s="306"/>
      <c r="G189" s="306"/>
      <c r="H189" s="306"/>
      <c r="I189" s="306"/>
      <c r="J189" s="306"/>
      <c r="K189" s="306"/>
      <c r="L189" s="306"/>
      <c r="M189" s="306"/>
      <c r="N189" s="306"/>
      <c r="O189" s="306"/>
      <c r="P189" s="306"/>
      <c r="Q189" s="306"/>
      <c r="R189" s="306"/>
      <c r="S189" s="306"/>
      <c r="T189" s="306"/>
      <c r="U189" s="306"/>
      <c r="V189" s="306"/>
      <c r="W189" s="306"/>
      <c r="X189" s="306"/>
      <c r="Y189" s="306"/>
      <c r="Z189" s="306"/>
      <c r="AA189" s="306"/>
      <c r="AB189" s="306"/>
      <c r="AC189" s="306"/>
      <c r="AD189" s="306"/>
      <c r="AE189" s="306"/>
      <c r="AF189" s="306"/>
      <c r="AG189" s="306"/>
      <c r="AH189" s="306"/>
      <c r="AI189" s="306"/>
      <c r="AJ189" s="306"/>
      <c r="AK189" s="306"/>
      <c r="AL189" s="306"/>
      <c r="AM189" s="306"/>
      <c r="AN189" s="306"/>
      <c r="AO189" s="306"/>
      <c r="AP189" s="306"/>
      <c r="AQ189" s="306"/>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row>
    <row r="190" spans="2:103" x14ac:dyDescent="0.2">
      <c r="B190" s="271" t="s">
        <v>341</v>
      </c>
      <c r="C190" s="307"/>
      <c r="D190" s="307"/>
      <c r="E190" s="307"/>
      <c r="F190" s="307"/>
      <c r="G190" s="307"/>
      <c r="H190" s="307"/>
      <c r="I190" s="307"/>
      <c r="J190" s="307"/>
      <c r="K190" s="307"/>
      <c r="L190" s="307"/>
      <c r="M190" s="307"/>
      <c r="N190" s="307"/>
      <c r="O190" s="307"/>
      <c r="P190" s="307"/>
      <c r="Q190" s="307"/>
      <c r="R190" s="307"/>
      <c r="S190" s="307"/>
      <c r="T190" s="307"/>
      <c r="U190" s="307"/>
      <c r="V190" s="307"/>
      <c r="W190" s="307"/>
      <c r="X190" s="307"/>
      <c r="Y190" s="307"/>
      <c r="Z190" s="307"/>
      <c r="AA190" s="307"/>
      <c r="AB190" s="307"/>
      <c r="AC190" s="307"/>
      <c r="AD190" s="307"/>
      <c r="AE190" s="307"/>
      <c r="AF190" s="307"/>
      <c r="AG190" s="307"/>
      <c r="AH190" s="307"/>
      <c r="AI190" s="307"/>
      <c r="AJ190" s="307"/>
      <c r="AK190" s="307"/>
      <c r="AL190" s="307"/>
      <c r="AM190" s="307"/>
      <c r="AN190" s="307"/>
      <c r="AO190" s="307"/>
      <c r="AP190" s="307"/>
      <c r="AQ190" s="307"/>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row>
    <row r="191" spans="2:103" x14ac:dyDescent="0.2">
      <c r="B191" s="271" t="s">
        <v>379</v>
      </c>
      <c r="C191" s="307"/>
      <c r="D191" s="307"/>
      <c r="E191" s="307"/>
      <c r="F191" s="307"/>
      <c r="G191" s="307"/>
      <c r="H191" s="307"/>
      <c r="I191" s="307"/>
      <c r="J191" s="307"/>
      <c r="K191" s="307"/>
      <c r="L191" s="307"/>
      <c r="M191" s="307"/>
      <c r="N191" s="307"/>
      <c r="O191" s="307"/>
      <c r="P191" s="307"/>
      <c r="Q191" s="307"/>
      <c r="R191" s="307"/>
      <c r="S191" s="307"/>
      <c r="T191" s="307"/>
      <c r="U191" s="307"/>
      <c r="V191" s="307"/>
      <c r="W191" s="307"/>
      <c r="X191" s="307"/>
      <c r="Y191" s="307"/>
      <c r="Z191" s="307"/>
      <c r="AA191" s="307"/>
      <c r="AB191" s="307"/>
      <c r="AC191" s="307"/>
      <c r="AD191" s="307"/>
      <c r="AE191" s="307"/>
      <c r="AF191" s="307"/>
      <c r="AG191" s="307"/>
      <c r="AH191" s="307"/>
      <c r="AI191" s="307"/>
      <c r="AJ191" s="307"/>
      <c r="AK191" s="307"/>
      <c r="AL191" s="307"/>
      <c r="AM191" s="307"/>
      <c r="AN191" s="307"/>
      <c r="AO191" s="307"/>
      <c r="AP191" s="307"/>
      <c r="AQ191" s="307"/>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row>
    <row r="192" spans="2:103" x14ac:dyDescent="0.2">
      <c r="B192" s="292" t="s">
        <v>315</v>
      </c>
      <c r="C192" s="308"/>
      <c r="D192" s="308"/>
      <c r="E192" s="308"/>
      <c r="F192" s="308"/>
      <c r="G192" s="308"/>
      <c r="H192" s="308"/>
      <c r="I192" s="308"/>
      <c r="J192" s="308"/>
      <c r="K192" s="308"/>
      <c r="L192" s="308"/>
      <c r="M192" s="308"/>
      <c r="N192" s="308"/>
      <c r="O192" s="308"/>
      <c r="P192" s="308"/>
      <c r="Q192" s="308"/>
      <c r="R192" s="308"/>
      <c r="S192" s="308"/>
      <c r="T192" s="308"/>
      <c r="U192" s="308"/>
      <c r="V192" s="308"/>
      <c r="W192" s="308"/>
      <c r="X192" s="308"/>
      <c r="Y192" s="308"/>
      <c r="Z192" s="308"/>
      <c r="AA192" s="308"/>
      <c r="AB192" s="308"/>
      <c r="AC192" s="308"/>
      <c r="AD192" s="308"/>
      <c r="AE192" s="308"/>
      <c r="AF192" s="308"/>
      <c r="AG192" s="308"/>
      <c r="AH192" s="308"/>
      <c r="AI192" s="308"/>
      <c r="AJ192" s="308"/>
      <c r="AK192" s="308"/>
      <c r="AL192" s="308"/>
      <c r="AM192" s="308"/>
      <c r="AN192" s="308"/>
      <c r="AO192" s="308"/>
      <c r="AP192" s="308"/>
      <c r="AQ192" s="308"/>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row>
    <row r="193" spans="2:103" x14ac:dyDescent="0.2">
      <c r="B193" s="269" t="s">
        <v>344</v>
      </c>
      <c r="C193" s="309"/>
      <c r="D193" s="310"/>
      <c r="E193" s="310"/>
      <c r="F193" s="310"/>
      <c r="G193" s="310"/>
      <c r="H193" s="310"/>
      <c r="I193" s="310"/>
      <c r="J193" s="310"/>
      <c r="K193" s="310"/>
      <c r="L193" s="310"/>
      <c r="M193" s="310"/>
      <c r="N193" s="310"/>
      <c r="O193" s="310"/>
      <c r="P193" s="310"/>
      <c r="Q193" s="310"/>
      <c r="R193" s="310"/>
      <c r="S193" s="310"/>
      <c r="T193" s="310"/>
      <c r="U193" s="310"/>
      <c r="V193" s="310"/>
      <c r="W193" s="310"/>
      <c r="X193" s="310"/>
      <c r="Y193" s="310"/>
      <c r="Z193" s="310"/>
      <c r="AA193" s="310"/>
      <c r="AB193" s="310"/>
      <c r="AC193" s="310"/>
      <c r="AD193" s="310"/>
      <c r="AE193" s="310"/>
      <c r="AF193" s="310"/>
      <c r="AG193" s="310"/>
      <c r="AH193" s="310"/>
      <c r="AI193" s="310"/>
      <c r="AJ193" s="310"/>
      <c r="AK193" s="310"/>
      <c r="AL193" s="310"/>
      <c r="AM193" s="310"/>
      <c r="AN193" s="310"/>
      <c r="AO193" s="310"/>
      <c r="AP193" s="310"/>
      <c r="AQ193" s="31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row>
    <row r="194" spans="2:103" x14ac:dyDescent="0.2">
      <c r="B194" s="291" t="s">
        <v>338</v>
      </c>
      <c r="C194" s="306"/>
      <c r="D194" s="306"/>
      <c r="E194" s="306"/>
      <c r="F194" s="306"/>
      <c r="G194" s="306"/>
      <c r="H194" s="306"/>
      <c r="I194" s="306"/>
      <c r="J194" s="306"/>
      <c r="K194" s="306"/>
      <c r="L194" s="306"/>
      <c r="M194" s="306"/>
      <c r="N194" s="306"/>
      <c r="O194" s="306"/>
      <c r="P194" s="306"/>
      <c r="Q194" s="306"/>
      <c r="R194" s="306"/>
      <c r="S194" s="306"/>
      <c r="T194" s="306"/>
      <c r="U194" s="306"/>
      <c r="V194" s="306"/>
      <c r="W194" s="306"/>
      <c r="X194" s="306"/>
      <c r="Y194" s="306"/>
      <c r="Z194" s="306"/>
      <c r="AA194" s="306"/>
      <c r="AB194" s="306"/>
      <c r="AC194" s="306"/>
      <c r="AD194" s="306"/>
      <c r="AE194" s="306"/>
      <c r="AF194" s="306"/>
      <c r="AG194" s="306"/>
      <c r="AH194" s="306"/>
      <c r="AI194" s="306"/>
      <c r="AJ194" s="306"/>
      <c r="AK194" s="306"/>
      <c r="AL194" s="306"/>
      <c r="AM194" s="306"/>
      <c r="AN194" s="306"/>
      <c r="AO194" s="306"/>
      <c r="AP194" s="306"/>
      <c r="AQ194" s="306"/>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row>
    <row r="195" spans="2:103" x14ac:dyDescent="0.2">
      <c r="B195" s="271" t="s">
        <v>339</v>
      </c>
      <c r="C195" s="307"/>
      <c r="D195" s="307"/>
      <c r="E195" s="307"/>
      <c r="F195" s="307"/>
      <c r="G195" s="307"/>
      <c r="H195" s="307"/>
      <c r="I195" s="307"/>
      <c r="J195" s="307"/>
      <c r="K195" s="307"/>
      <c r="L195" s="307"/>
      <c r="M195" s="307"/>
      <c r="N195" s="307"/>
      <c r="O195" s="307"/>
      <c r="P195" s="307"/>
      <c r="Q195" s="307"/>
      <c r="R195" s="307"/>
      <c r="S195" s="307"/>
      <c r="T195" s="307"/>
      <c r="U195" s="307"/>
      <c r="V195" s="307"/>
      <c r="W195" s="307"/>
      <c r="X195" s="307"/>
      <c r="Y195" s="307"/>
      <c r="Z195" s="307"/>
      <c r="AA195" s="307"/>
      <c r="AB195" s="307"/>
      <c r="AC195" s="307"/>
      <c r="AD195" s="307"/>
      <c r="AE195" s="307"/>
      <c r="AF195" s="307"/>
      <c r="AG195" s="307"/>
      <c r="AH195" s="307"/>
      <c r="AI195" s="307"/>
      <c r="AJ195" s="307"/>
      <c r="AK195" s="307"/>
      <c r="AL195" s="307"/>
      <c r="AM195" s="307"/>
      <c r="AN195" s="307"/>
      <c r="AO195" s="307"/>
      <c r="AP195" s="307"/>
      <c r="AQ195" s="307"/>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row>
    <row r="196" spans="2:103" x14ac:dyDescent="0.2">
      <c r="B196" s="271" t="s">
        <v>380</v>
      </c>
      <c r="C196" s="307"/>
      <c r="D196" s="307"/>
      <c r="E196" s="307"/>
      <c r="F196" s="307"/>
      <c r="G196" s="307"/>
      <c r="H196" s="307"/>
      <c r="I196" s="307"/>
      <c r="J196" s="307"/>
      <c r="K196" s="307"/>
      <c r="L196" s="307"/>
      <c r="M196" s="307"/>
      <c r="N196" s="307"/>
      <c r="O196" s="307"/>
      <c r="P196" s="307"/>
      <c r="Q196" s="307"/>
      <c r="R196" s="307"/>
      <c r="S196" s="307"/>
      <c r="T196" s="307"/>
      <c r="U196" s="307"/>
      <c r="V196" s="307"/>
      <c r="W196" s="307"/>
      <c r="X196" s="307"/>
      <c r="Y196" s="307"/>
      <c r="Z196" s="307"/>
      <c r="AA196" s="307"/>
      <c r="AB196" s="307"/>
      <c r="AC196" s="307"/>
      <c r="AD196" s="307"/>
      <c r="AE196" s="307"/>
      <c r="AF196" s="307"/>
      <c r="AG196" s="307"/>
      <c r="AH196" s="307"/>
      <c r="AI196" s="307"/>
      <c r="AJ196" s="307"/>
      <c r="AK196" s="307"/>
      <c r="AL196" s="307"/>
      <c r="AM196" s="307"/>
      <c r="AN196" s="307"/>
      <c r="AO196" s="307"/>
      <c r="AP196" s="307"/>
      <c r="AQ196" s="307"/>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2">
      <c r="B197" s="271" t="s">
        <v>342</v>
      </c>
      <c r="C197" s="307"/>
      <c r="D197" s="307"/>
      <c r="E197" s="307"/>
      <c r="F197" s="307"/>
      <c r="G197" s="307"/>
      <c r="H197" s="307"/>
      <c r="I197" s="307"/>
      <c r="J197" s="307"/>
      <c r="K197" s="307"/>
      <c r="L197" s="307"/>
      <c r="M197" s="307"/>
      <c r="N197" s="307"/>
      <c r="O197" s="307"/>
      <c r="P197" s="307"/>
      <c r="Q197" s="307"/>
      <c r="R197" s="307"/>
      <c r="S197" s="307"/>
      <c r="T197" s="307"/>
      <c r="U197" s="307"/>
      <c r="V197" s="307"/>
      <c r="W197" s="307"/>
      <c r="X197" s="307"/>
      <c r="Y197" s="307"/>
      <c r="Z197" s="307"/>
      <c r="AA197" s="307"/>
      <c r="AB197" s="307"/>
      <c r="AC197" s="307"/>
      <c r="AD197" s="307"/>
      <c r="AE197" s="307"/>
      <c r="AF197" s="307"/>
      <c r="AG197" s="307"/>
      <c r="AH197" s="307"/>
      <c r="AI197" s="307"/>
      <c r="AJ197" s="307"/>
      <c r="AK197" s="307"/>
      <c r="AL197" s="307"/>
      <c r="AM197" s="307"/>
      <c r="AN197" s="307"/>
      <c r="AO197" s="307"/>
      <c r="AP197" s="307"/>
      <c r="AQ197" s="307"/>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2">
      <c r="B198" s="292" t="s">
        <v>346</v>
      </c>
      <c r="C198" s="209"/>
      <c r="D198" s="308"/>
      <c r="E198" s="308"/>
      <c r="F198" s="308"/>
      <c r="G198" s="308"/>
      <c r="H198" s="308"/>
      <c r="I198" s="308"/>
      <c r="J198" s="308"/>
      <c r="K198" s="308"/>
      <c r="L198" s="308"/>
      <c r="M198" s="308"/>
      <c r="N198" s="308"/>
      <c r="O198" s="308"/>
      <c r="P198" s="308"/>
      <c r="Q198" s="308"/>
      <c r="R198" s="308"/>
      <c r="S198" s="308"/>
      <c r="T198" s="308"/>
      <c r="U198" s="308"/>
      <c r="V198" s="308"/>
      <c r="W198" s="308"/>
      <c r="X198" s="308"/>
      <c r="Y198" s="308"/>
      <c r="Z198" s="308"/>
      <c r="AA198" s="308"/>
      <c r="AB198" s="308"/>
      <c r="AC198" s="308"/>
      <c r="AD198" s="308"/>
      <c r="AE198" s="308"/>
      <c r="AF198" s="308"/>
      <c r="AG198" s="308"/>
      <c r="AH198" s="308"/>
      <c r="AI198" s="308"/>
      <c r="AJ198" s="308"/>
      <c r="AK198" s="308"/>
      <c r="AL198" s="308"/>
      <c r="AM198" s="308"/>
      <c r="AN198" s="308"/>
      <c r="AO198" s="308"/>
      <c r="AP198" s="308"/>
      <c r="AQ198" s="308"/>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2">
      <c r="B199" s="290" t="s">
        <v>381</v>
      </c>
      <c r="C199" s="303"/>
      <c r="D199" s="303"/>
      <c r="E199" s="303"/>
      <c r="F199" s="303"/>
      <c r="G199" s="303"/>
      <c r="H199" s="303"/>
      <c r="I199" s="303"/>
      <c r="J199" s="303"/>
      <c r="K199" s="303"/>
      <c r="L199" s="303"/>
      <c r="M199" s="303"/>
      <c r="N199" s="303"/>
      <c r="O199" s="303"/>
      <c r="P199" s="303"/>
      <c r="Q199" s="303"/>
      <c r="R199" s="303"/>
      <c r="S199" s="303"/>
      <c r="T199" s="303"/>
      <c r="U199" s="303"/>
      <c r="V199" s="303"/>
      <c r="W199" s="303"/>
      <c r="X199" s="303"/>
      <c r="Y199" s="303"/>
      <c r="Z199" s="303"/>
      <c r="AA199" s="303"/>
      <c r="AB199" s="303"/>
      <c r="AC199" s="303"/>
      <c r="AD199" s="303"/>
      <c r="AE199" s="303"/>
      <c r="AF199" s="303"/>
      <c r="AG199" s="303"/>
      <c r="AH199" s="303"/>
      <c r="AI199" s="303"/>
      <c r="AJ199" s="303"/>
      <c r="AK199" s="303"/>
      <c r="AL199" s="303"/>
      <c r="AM199" s="303"/>
      <c r="AN199" s="303"/>
      <c r="AO199" s="303"/>
      <c r="AP199" s="303"/>
      <c r="AQ199" s="304"/>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2">
      <c r="B200" s="295" t="s">
        <v>347</v>
      </c>
      <c r="C200" s="308"/>
      <c r="D200" s="307"/>
      <c r="E200" s="307"/>
      <c r="F200" s="307"/>
      <c r="G200" s="307"/>
      <c r="H200" s="307"/>
      <c r="I200" s="307"/>
      <c r="J200" s="307"/>
      <c r="K200" s="307"/>
      <c r="L200" s="307"/>
      <c r="M200" s="307"/>
      <c r="N200" s="307"/>
      <c r="O200" s="307"/>
      <c r="P200" s="307"/>
      <c r="Q200" s="307"/>
      <c r="R200" s="307"/>
      <c r="S200" s="307"/>
      <c r="T200" s="307"/>
      <c r="U200" s="307"/>
      <c r="V200" s="307"/>
      <c r="W200" s="307"/>
      <c r="X200" s="307"/>
      <c r="Y200" s="307"/>
      <c r="Z200" s="307"/>
      <c r="AA200" s="307"/>
      <c r="AB200" s="307"/>
      <c r="AC200" s="307"/>
      <c r="AD200" s="307"/>
      <c r="AE200" s="307"/>
      <c r="AF200" s="307"/>
      <c r="AG200" s="307"/>
      <c r="AH200" s="307"/>
      <c r="AI200" s="307"/>
      <c r="AJ200" s="307"/>
      <c r="AK200" s="307"/>
      <c r="AL200" s="307"/>
      <c r="AM200" s="307"/>
      <c r="AN200" s="307"/>
      <c r="AO200" s="307"/>
      <c r="AP200" s="307"/>
      <c r="AQ200" s="307"/>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2">
      <c r="B201" s="40" t="s">
        <v>382</v>
      </c>
      <c r="C201" s="307"/>
      <c r="D201" s="307"/>
      <c r="E201" s="307"/>
      <c r="F201" s="307"/>
      <c r="G201" s="307"/>
      <c r="H201" s="307"/>
      <c r="I201" s="307"/>
      <c r="J201" s="307"/>
      <c r="K201" s="307"/>
      <c r="L201" s="307"/>
      <c r="M201" s="307"/>
      <c r="N201" s="307"/>
      <c r="O201" s="307"/>
      <c r="P201" s="307"/>
      <c r="Q201" s="307"/>
      <c r="R201" s="307"/>
      <c r="S201" s="307"/>
      <c r="T201" s="307"/>
      <c r="U201" s="307"/>
      <c r="V201" s="307"/>
      <c r="W201" s="307"/>
      <c r="X201" s="307"/>
      <c r="Y201" s="307"/>
      <c r="Z201" s="307"/>
      <c r="AA201" s="307"/>
      <c r="AB201" s="307"/>
      <c r="AC201" s="307"/>
      <c r="AD201" s="307"/>
      <c r="AE201" s="307"/>
      <c r="AF201" s="307"/>
      <c r="AG201" s="307"/>
      <c r="AH201" s="307"/>
      <c r="AI201" s="307"/>
      <c r="AJ201" s="307"/>
      <c r="AK201" s="307"/>
      <c r="AL201" s="307"/>
      <c r="AM201" s="307"/>
      <c r="AN201" s="307"/>
      <c r="AO201" s="307"/>
      <c r="AP201" s="307"/>
      <c r="AQ201" s="307"/>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2">
      <c r="B202" s="294" t="s">
        <v>383</v>
      </c>
      <c r="C202" s="307"/>
      <c r="D202" s="307"/>
      <c r="E202" s="307"/>
      <c r="F202" s="307"/>
      <c r="G202" s="307"/>
      <c r="H202" s="307"/>
      <c r="I202" s="307"/>
      <c r="J202" s="307"/>
      <c r="K202" s="307"/>
      <c r="L202" s="307"/>
      <c r="M202" s="307"/>
      <c r="N202" s="307"/>
      <c r="O202" s="307"/>
      <c r="P202" s="307"/>
      <c r="Q202" s="307"/>
      <c r="R202" s="307"/>
      <c r="S202" s="307"/>
      <c r="T202" s="307"/>
      <c r="U202" s="307"/>
      <c r="V202" s="307"/>
      <c r="W202" s="307"/>
      <c r="X202" s="307"/>
      <c r="Y202" s="307"/>
      <c r="Z202" s="307"/>
      <c r="AA202" s="307"/>
      <c r="AB202" s="307"/>
      <c r="AC202" s="307"/>
      <c r="AD202" s="307"/>
      <c r="AE202" s="307"/>
      <c r="AF202" s="307"/>
      <c r="AG202" s="307"/>
      <c r="AH202" s="307"/>
      <c r="AI202" s="307"/>
      <c r="AJ202" s="307"/>
      <c r="AK202" s="307"/>
      <c r="AL202" s="307"/>
      <c r="AM202" s="307"/>
      <c r="AN202" s="307"/>
      <c r="AO202" s="307"/>
      <c r="AP202" s="307"/>
      <c r="AQ202" s="307"/>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row>
    <row r="203" spans="2:103" x14ac:dyDescent="0.2">
      <c r="B203" s="290" t="s">
        <v>384</v>
      </c>
      <c r="C203" s="303"/>
      <c r="D203" s="303"/>
      <c r="E203" s="303"/>
      <c r="F203" s="303"/>
      <c r="G203" s="303"/>
      <c r="H203" s="303"/>
      <c r="I203" s="303"/>
      <c r="J203" s="303"/>
      <c r="K203" s="303"/>
      <c r="L203" s="303"/>
      <c r="M203" s="303"/>
      <c r="N203" s="303"/>
      <c r="O203" s="303"/>
      <c r="P203" s="303"/>
      <c r="Q203" s="303"/>
      <c r="R203" s="303"/>
      <c r="S203" s="303"/>
      <c r="T203" s="303"/>
      <c r="U203" s="303"/>
      <c r="V203" s="303"/>
      <c r="W203" s="303"/>
      <c r="X203" s="303"/>
      <c r="Y203" s="303"/>
      <c r="Z203" s="303"/>
      <c r="AA203" s="303"/>
      <c r="AB203" s="303"/>
      <c r="AC203" s="303"/>
      <c r="AD203" s="303"/>
      <c r="AE203" s="303"/>
      <c r="AF203" s="303"/>
      <c r="AG203" s="303"/>
      <c r="AH203" s="303"/>
      <c r="AI203" s="303"/>
      <c r="AJ203" s="303"/>
      <c r="AK203" s="303"/>
      <c r="AL203" s="303"/>
      <c r="AM203" s="303"/>
      <c r="AN203" s="303"/>
      <c r="AO203" s="303"/>
      <c r="AP203" s="303"/>
      <c r="AQ203" s="304"/>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row>
    <row r="204" spans="2:103" x14ac:dyDescent="0.2">
      <c r="B204" s="295" t="s">
        <v>385</v>
      </c>
      <c r="C204" s="307"/>
      <c r="D204" s="307"/>
      <c r="E204" s="307"/>
      <c r="F204" s="307"/>
      <c r="G204" s="307"/>
      <c r="H204" s="307"/>
      <c r="I204" s="307"/>
      <c r="J204" s="307"/>
      <c r="K204" s="307"/>
      <c r="L204" s="307"/>
      <c r="M204" s="307"/>
      <c r="N204" s="307"/>
      <c r="O204" s="307"/>
      <c r="P204" s="307"/>
      <c r="Q204" s="307"/>
      <c r="R204" s="307"/>
      <c r="S204" s="307"/>
      <c r="T204" s="307"/>
      <c r="U204" s="307"/>
      <c r="V204" s="307"/>
      <c r="W204" s="307"/>
      <c r="X204" s="307"/>
      <c r="Y204" s="307"/>
      <c r="Z204" s="307"/>
      <c r="AA204" s="307"/>
      <c r="AB204" s="307"/>
      <c r="AC204" s="307"/>
      <c r="AD204" s="307"/>
      <c r="AE204" s="307"/>
      <c r="AF204" s="307"/>
      <c r="AG204" s="307"/>
      <c r="AH204" s="307"/>
      <c r="AI204" s="307"/>
      <c r="AJ204" s="307"/>
      <c r="AK204" s="307"/>
      <c r="AL204" s="307"/>
      <c r="AM204" s="307"/>
      <c r="AN204" s="307"/>
      <c r="AO204" s="307"/>
      <c r="AP204" s="307"/>
      <c r="AQ204" s="307"/>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row>
    <row r="205" spans="2:103" x14ac:dyDescent="0.2">
      <c r="B205" s="269" t="s">
        <v>296</v>
      </c>
      <c r="C205" s="123"/>
      <c r="D205" s="123"/>
      <c r="E205" s="123"/>
      <c r="F205" s="123"/>
      <c r="G205" s="123"/>
      <c r="H205" s="123"/>
      <c r="I205" s="123"/>
      <c r="J205" s="123"/>
      <c r="K205" s="123"/>
      <c r="L205" s="123"/>
      <c r="M205" s="123"/>
      <c r="N205" s="123"/>
      <c r="O205" s="123"/>
      <c r="P205" s="123"/>
      <c r="Q205" s="123"/>
      <c r="R205" s="123"/>
      <c r="S205" s="123"/>
      <c r="T205" s="123"/>
      <c r="U205" s="123"/>
      <c r="V205" s="123"/>
      <c r="W205" s="123"/>
      <c r="X205" s="123"/>
      <c r="Y205" s="123"/>
      <c r="Z205" s="123"/>
      <c r="AA205" s="123"/>
      <c r="AB205" s="123"/>
      <c r="AC205" s="123"/>
      <c r="AD205" s="123"/>
      <c r="AE205" s="123"/>
      <c r="AF205" s="123"/>
      <c r="AG205" s="123"/>
      <c r="AH205" s="123"/>
      <c r="AI205" s="123"/>
      <c r="AJ205" s="123"/>
      <c r="AK205" s="123"/>
      <c r="AL205" s="123"/>
      <c r="AM205" s="123"/>
      <c r="AN205" s="123"/>
      <c r="AO205" s="123"/>
      <c r="AP205" s="123"/>
      <c r="AQ205" s="273"/>
    </row>
    <row r="206" spans="2:103" x14ac:dyDescent="0.2">
      <c r="B206" s="270" t="s">
        <v>316</v>
      </c>
      <c r="C206" s="209"/>
      <c r="D206" s="209"/>
      <c r="E206" s="209"/>
      <c r="F206" s="209"/>
      <c r="G206" s="209"/>
      <c r="H206" s="209"/>
      <c r="I206" s="209"/>
      <c r="J206" s="209"/>
      <c r="K206" s="209"/>
      <c r="L206" s="209"/>
      <c r="M206" s="209"/>
      <c r="N206" s="209"/>
      <c r="O206" s="209"/>
      <c r="P206" s="209"/>
      <c r="Q206" s="209"/>
      <c r="R206" s="209"/>
      <c r="S206" s="209"/>
      <c r="T206" s="209"/>
      <c r="U206" s="209"/>
      <c r="V206" s="209"/>
      <c r="W206" s="209"/>
      <c r="X206" s="209"/>
      <c r="Y206" s="209"/>
      <c r="Z206" s="209"/>
      <c r="AA206" s="209"/>
      <c r="AB206" s="209"/>
      <c r="AC206" s="209"/>
      <c r="AD206" s="209"/>
      <c r="AE206" s="209"/>
      <c r="AF206" s="209"/>
      <c r="AG206" s="209"/>
      <c r="AH206" s="209"/>
      <c r="AI206" s="209"/>
      <c r="AJ206" s="209"/>
      <c r="AK206" s="209"/>
      <c r="AL206" s="209"/>
      <c r="AM206" s="209"/>
      <c r="AN206" s="209"/>
      <c r="AO206" s="209"/>
      <c r="AP206" s="209"/>
      <c r="AQ206" s="209"/>
    </row>
    <row r="207" spans="2:103" x14ac:dyDescent="0.2">
      <c r="B207" s="270" t="s">
        <v>317</v>
      </c>
      <c r="C207" s="299"/>
      <c r="D207" s="299"/>
      <c r="E207" s="299"/>
      <c r="F207" s="299"/>
      <c r="G207" s="299"/>
      <c r="H207" s="299"/>
      <c r="I207" s="299"/>
      <c r="J207" s="299"/>
      <c r="K207" s="299"/>
      <c r="L207" s="299"/>
      <c r="M207" s="299"/>
      <c r="N207" s="299"/>
      <c r="O207" s="299"/>
      <c r="P207" s="299"/>
      <c r="Q207" s="299"/>
      <c r="R207" s="299"/>
      <c r="S207" s="299"/>
      <c r="T207" s="299"/>
      <c r="U207" s="299"/>
      <c r="V207" s="299"/>
      <c r="W207" s="299"/>
      <c r="X207" s="299"/>
      <c r="Y207" s="299"/>
      <c r="Z207" s="299"/>
      <c r="AA207" s="299"/>
      <c r="AB207" s="299"/>
      <c r="AC207" s="299"/>
      <c r="AD207" s="299"/>
      <c r="AE207" s="299"/>
      <c r="AF207" s="299"/>
      <c r="AG207" s="299"/>
      <c r="AH207" s="299"/>
      <c r="AI207" s="299"/>
      <c r="AJ207" s="299"/>
      <c r="AK207" s="299"/>
      <c r="AL207" s="299"/>
      <c r="AM207" s="299"/>
      <c r="AN207" s="299"/>
      <c r="AO207" s="299"/>
      <c r="AP207" s="299"/>
      <c r="AQ207" s="299"/>
    </row>
    <row r="208" spans="2:103" x14ac:dyDescent="0.2">
      <c r="B208" s="270" t="s">
        <v>318</v>
      </c>
      <c r="C208" s="299"/>
      <c r="D208" s="299"/>
      <c r="E208" s="299"/>
      <c r="F208" s="299"/>
      <c r="G208" s="299"/>
      <c r="H208" s="299"/>
      <c r="I208" s="299"/>
      <c r="J208" s="299"/>
      <c r="K208" s="299"/>
      <c r="L208" s="299"/>
      <c r="M208" s="299"/>
      <c r="N208" s="299"/>
      <c r="O208" s="299"/>
      <c r="P208" s="299"/>
      <c r="Q208" s="299"/>
      <c r="R208" s="299"/>
      <c r="S208" s="299"/>
      <c r="T208" s="299"/>
      <c r="U208" s="299"/>
      <c r="V208" s="299"/>
      <c r="W208" s="299"/>
      <c r="X208" s="299"/>
      <c r="Y208" s="299"/>
      <c r="Z208" s="299"/>
      <c r="AA208" s="299"/>
      <c r="AB208" s="299"/>
      <c r="AC208" s="299"/>
      <c r="AD208" s="299"/>
      <c r="AE208" s="299"/>
      <c r="AF208" s="299"/>
      <c r="AG208" s="299"/>
      <c r="AH208" s="299"/>
      <c r="AI208" s="299"/>
      <c r="AJ208" s="299"/>
      <c r="AK208" s="299"/>
      <c r="AL208" s="299"/>
      <c r="AM208" s="299"/>
      <c r="AN208" s="299"/>
      <c r="AO208" s="299"/>
      <c r="AP208" s="299"/>
      <c r="AQ208" s="299"/>
    </row>
    <row r="209" spans="2:43" x14ac:dyDescent="0.2">
      <c r="B209" s="269" t="s">
        <v>323</v>
      </c>
      <c r="C209" s="123"/>
      <c r="D209" s="123"/>
      <c r="E209" s="123"/>
      <c r="F209" s="123"/>
      <c r="G209" s="123"/>
      <c r="H209" s="123"/>
      <c r="I209" s="123"/>
      <c r="J209" s="123"/>
      <c r="K209" s="123"/>
      <c r="L209" s="123"/>
      <c r="M209" s="123"/>
      <c r="N209" s="123"/>
      <c r="O209" s="123"/>
      <c r="P209" s="123"/>
      <c r="Q209" s="123"/>
      <c r="R209" s="123"/>
      <c r="S209" s="123"/>
      <c r="T209" s="123"/>
      <c r="U209" s="123"/>
      <c r="V209" s="123"/>
      <c r="W209" s="123"/>
      <c r="X209" s="123"/>
      <c r="Y209" s="123"/>
      <c r="Z209" s="123"/>
      <c r="AA209" s="123"/>
      <c r="AB209" s="123"/>
      <c r="AC209" s="123"/>
      <c r="AD209" s="123"/>
      <c r="AE209" s="123"/>
      <c r="AF209" s="123"/>
      <c r="AG209" s="123"/>
      <c r="AH209" s="123"/>
      <c r="AI209" s="123"/>
      <c r="AJ209" s="123"/>
      <c r="AK209" s="123"/>
      <c r="AL209" s="123"/>
      <c r="AM209" s="123"/>
      <c r="AN209" s="123"/>
      <c r="AO209" s="123"/>
      <c r="AP209" s="123"/>
      <c r="AQ209" s="142"/>
    </row>
    <row r="210" spans="2:43" x14ac:dyDescent="0.2">
      <c r="B210" s="314" t="s">
        <v>324</v>
      </c>
      <c r="C210" s="262"/>
      <c r="D210" s="262"/>
      <c r="E210" s="262"/>
      <c r="F210" s="262"/>
      <c r="G210" s="262"/>
      <c r="H210" s="262"/>
      <c r="I210" s="262"/>
      <c r="J210" s="262"/>
      <c r="K210" s="262"/>
      <c r="L210" s="262"/>
      <c r="M210" s="262"/>
      <c r="N210" s="262"/>
      <c r="O210" s="262"/>
      <c r="P210" s="262"/>
      <c r="Q210" s="262"/>
      <c r="R210" s="262"/>
      <c r="S210" s="262"/>
      <c r="T210" s="262"/>
      <c r="U210" s="262"/>
      <c r="V210" s="262"/>
      <c r="W210" s="262"/>
      <c r="X210" s="262"/>
      <c r="Y210" s="262"/>
      <c r="Z210" s="262"/>
      <c r="AA210" s="262"/>
      <c r="AB210" s="262"/>
      <c r="AC210" s="262"/>
      <c r="AD210" s="262"/>
      <c r="AE210" s="262"/>
      <c r="AF210" s="262"/>
      <c r="AG210" s="262"/>
      <c r="AH210" s="262"/>
      <c r="AI210" s="262"/>
      <c r="AJ210" s="262"/>
      <c r="AK210" s="262"/>
      <c r="AL210" s="262"/>
      <c r="AM210" s="262"/>
      <c r="AN210" s="262"/>
      <c r="AO210" s="262"/>
      <c r="AP210" s="262"/>
      <c r="AQ210" s="262"/>
    </row>
    <row r="211" spans="2:43" x14ac:dyDescent="0.2">
      <c r="B211" s="317" t="s">
        <v>388</v>
      </c>
      <c r="C211" s="312"/>
      <c r="D211" s="312"/>
      <c r="E211" s="312"/>
      <c r="F211" s="312"/>
      <c r="G211" s="312"/>
      <c r="H211" s="312"/>
      <c r="I211" s="312"/>
      <c r="J211" s="312"/>
      <c r="K211" s="312"/>
      <c r="L211" s="312"/>
      <c r="M211" s="312"/>
      <c r="N211" s="312"/>
      <c r="O211" s="312"/>
      <c r="P211" s="312"/>
      <c r="Q211" s="312"/>
      <c r="R211" s="312"/>
      <c r="S211" s="312"/>
      <c r="T211" s="312"/>
      <c r="U211" s="312"/>
      <c r="V211" s="312"/>
      <c r="W211" s="312"/>
      <c r="X211" s="312"/>
      <c r="Y211" s="312"/>
      <c r="Z211" s="312"/>
      <c r="AA211" s="312"/>
      <c r="AB211" s="312"/>
      <c r="AC211" s="312"/>
      <c r="AD211" s="312"/>
      <c r="AE211" s="312"/>
      <c r="AF211" s="312"/>
      <c r="AG211" s="312"/>
      <c r="AH211" s="312"/>
      <c r="AI211" s="312"/>
      <c r="AJ211" s="312"/>
      <c r="AK211" s="312"/>
      <c r="AL211" s="312"/>
      <c r="AM211" s="312"/>
      <c r="AN211" s="312"/>
      <c r="AO211" s="312"/>
      <c r="AP211" s="312"/>
      <c r="AQ211" s="313"/>
    </row>
    <row r="212" spans="2:43" x14ac:dyDescent="0.2">
      <c r="B212" s="315" t="s">
        <v>389</v>
      </c>
      <c r="C212" s="316"/>
      <c r="D212" s="316"/>
      <c r="E212" s="316"/>
      <c r="F212" s="316"/>
      <c r="G212" s="316"/>
      <c r="H212" s="316"/>
      <c r="I212" s="316"/>
      <c r="J212" s="316"/>
      <c r="K212" s="316"/>
      <c r="L212" s="316"/>
      <c r="M212" s="316"/>
      <c r="N212" s="316"/>
      <c r="O212" s="316"/>
      <c r="P212" s="316"/>
      <c r="Q212" s="316"/>
      <c r="R212" s="316"/>
      <c r="S212" s="316"/>
      <c r="T212" s="316"/>
      <c r="U212" s="316"/>
      <c r="V212" s="316"/>
      <c r="W212" s="316"/>
      <c r="X212" s="316"/>
      <c r="Y212" s="316"/>
      <c r="Z212" s="316"/>
      <c r="AA212" s="316"/>
      <c r="AB212" s="316"/>
      <c r="AC212" s="316"/>
      <c r="AD212" s="316"/>
      <c r="AE212" s="316"/>
      <c r="AF212" s="316"/>
      <c r="AG212" s="316"/>
      <c r="AH212" s="316"/>
      <c r="AI212" s="316"/>
      <c r="AJ212" s="316"/>
      <c r="AK212" s="316"/>
      <c r="AL212" s="316"/>
      <c r="AM212" s="316"/>
      <c r="AN212" s="316"/>
      <c r="AO212" s="316"/>
      <c r="AP212" s="316"/>
      <c r="AQ212" s="316"/>
    </row>
    <row r="213" spans="2:43" x14ac:dyDescent="0.2">
      <c r="B213" s="314" t="s">
        <v>390</v>
      </c>
      <c r="C213" s="318"/>
      <c r="D213" s="318"/>
      <c r="E213" s="318"/>
      <c r="F213" s="318"/>
      <c r="G213" s="318"/>
      <c r="H213" s="318"/>
      <c r="I213" s="318"/>
      <c r="J213" s="318"/>
      <c r="K213" s="318"/>
      <c r="L213" s="318"/>
      <c r="M213" s="318"/>
      <c r="N213" s="318"/>
      <c r="O213" s="318"/>
      <c r="P213" s="318"/>
      <c r="Q213" s="318"/>
      <c r="R213" s="318"/>
      <c r="S213" s="318"/>
      <c r="T213" s="318"/>
      <c r="U213" s="318"/>
      <c r="V213" s="318"/>
      <c r="W213" s="318"/>
      <c r="X213" s="318"/>
      <c r="Y213" s="318"/>
      <c r="Z213" s="318"/>
      <c r="AA213" s="318"/>
      <c r="AB213" s="318"/>
      <c r="AC213" s="318"/>
      <c r="AD213" s="318"/>
      <c r="AE213" s="318"/>
      <c r="AF213" s="318"/>
      <c r="AG213" s="318"/>
      <c r="AH213" s="318"/>
      <c r="AI213" s="318"/>
      <c r="AJ213" s="318"/>
      <c r="AK213" s="318"/>
      <c r="AL213" s="318"/>
      <c r="AM213" s="318"/>
      <c r="AN213" s="318"/>
      <c r="AO213" s="318"/>
      <c r="AP213" s="318"/>
      <c r="AQ213" s="318"/>
    </row>
    <row r="214" spans="2:43" x14ac:dyDescent="0.2">
      <c r="B214" s="317" t="s">
        <v>391</v>
      </c>
      <c r="C214" s="312"/>
      <c r="D214" s="312"/>
      <c r="E214" s="312"/>
      <c r="F214" s="312"/>
      <c r="G214" s="312"/>
      <c r="H214" s="312"/>
      <c r="I214" s="312"/>
      <c r="J214" s="312"/>
      <c r="K214" s="312"/>
      <c r="L214" s="312"/>
      <c r="M214" s="312"/>
      <c r="N214" s="312"/>
      <c r="O214" s="312"/>
      <c r="P214" s="312"/>
      <c r="Q214" s="312"/>
      <c r="R214" s="312"/>
      <c r="S214" s="312"/>
      <c r="T214" s="312"/>
      <c r="U214" s="312"/>
      <c r="V214" s="312"/>
      <c r="W214" s="312"/>
      <c r="X214" s="312"/>
      <c r="Y214" s="312"/>
      <c r="Z214" s="312"/>
      <c r="AA214" s="312"/>
      <c r="AB214" s="312"/>
      <c r="AC214" s="312"/>
      <c r="AD214" s="312"/>
      <c r="AE214" s="312"/>
      <c r="AF214" s="312"/>
      <c r="AG214" s="312"/>
      <c r="AH214" s="312"/>
      <c r="AI214" s="312"/>
      <c r="AJ214" s="312"/>
      <c r="AK214" s="312"/>
      <c r="AL214" s="312"/>
      <c r="AM214" s="312"/>
      <c r="AN214" s="312"/>
      <c r="AO214" s="312"/>
      <c r="AP214" s="312"/>
      <c r="AQ214" s="313"/>
    </row>
    <row r="215" spans="2:43" x14ac:dyDescent="0.2">
      <c r="B215" s="315" t="s">
        <v>392</v>
      </c>
      <c r="C215" s="322"/>
      <c r="D215" s="316"/>
      <c r="E215" s="316"/>
      <c r="F215" s="316"/>
      <c r="G215" s="316"/>
      <c r="H215" s="316"/>
      <c r="I215" s="316"/>
      <c r="J215" s="316"/>
      <c r="K215" s="316"/>
      <c r="L215" s="316"/>
      <c r="M215" s="316"/>
      <c r="N215" s="316"/>
      <c r="O215" s="316"/>
      <c r="P215" s="316"/>
      <c r="Q215" s="316"/>
      <c r="R215" s="316"/>
      <c r="S215" s="316"/>
      <c r="T215" s="316"/>
      <c r="U215" s="316"/>
      <c r="V215" s="316"/>
      <c r="W215" s="316"/>
      <c r="X215" s="316"/>
      <c r="Y215" s="316"/>
      <c r="Z215" s="316"/>
      <c r="AA215" s="316"/>
      <c r="AB215" s="316"/>
      <c r="AC215" s="316"/>
      <c r="AD215" s="316"/>
      <c r="AE215" s="316"/>
      <c r="AF215" s="316"/>
      <c r="AG215" s="316"/>
      <c r="AH215" s="316"/>
      <c r="AI215" s="316"/>
      <c r="AJ215" s="316"/>
      <c r="AK215" s="316"/>
      <c r="AL215" s="316"/>
      <c r="AM215" s="316"/>
      <c r="AN215" s="316"/>
      <c r="AO215" s="316"/>
      <c r="AP215" s="316"/>
      <c r="AQ215" s="316"/>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6"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8" xr:uid="{00000000-0002-0000-0000-000002000000}">
      <formula1>$B$137:$B$143</formula1>
    </dataValidation>
    <dataValidation allowBlank="1" showInputMessage="1" showErrorMessage="1" sqref="W9 AH9 G40:J40"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errorTitle="Target Year Error" error="Please enter a target year less than or equal to the analysis period." sqref="C30" xr:uid="{00000000-0002-0000-0000-000006000000}"/>
    <dataValidation type="list" allowBlank="1" showInputMessage="1" errorTitle="Federal Depreciation Treatment" sqref="C97" xr:uid="{00000000-0002-0000-0000-000007000000}">
      <formula1>$B$137:$B$143</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35"/>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42" width="14.85546875" style="4" customWidth="1"/>
    <col min="43" max="16384" width="9.140625" style="4"/>
  </cols>
  <sheetData>
    <row r="1" spans="1:42" ht="21" thickBot="1" x14ac:dyDescent="0.4">
      <c r="A1" s="225" t="s">
        <v>349</v>
      </c>
    </row>
    <row r="2" spans="1:42" x14ac:dyDescent="0.2">
      <c r="A2" s="84" t="s">
        <v>1</v>
      </c>
      <c r="B2" s="16">
        <v>0</v>
      </c>
      <c r="C2" s="16" t="str">
        <f t="shared" ref="C2:AP2" si="0">IF(B2&lt;analysis_period,B2+1,"")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4" t="s">
        <v>330</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366</v>
      </c>
      <c r="B5" s="285">
        <f t="array" ref="B5:AP6">Inputs!C149:AQ150</f>
        <v>0</v>
      </c>
      <c r="C5" s="285">
        <v>0</v>
      </c>
      <c r="D5" s="285">
        <v>0</v>
      </c>
      <c r="E5" s="285">
        <v>0</v>
      </c>
      <c r="F5" s="285">
        <v>0</v>
      </c>
      <c r="G5" s="285">
        <v>0</v>
      </c>
      <c r="H5" s="285">
        <v>0</v>
      </c>
      <c r="I5" s="285">
        <v>0</v>
      </c>
      <c r="J5" s="285">
        <v>0</v>
      </c>
      <c r="K5" s="285">
        <v>0</v>
      </c>
      <c r="L5" s="285">
        <v>0</v>
      </c>
      <c r="M5" s="285">
        <v>0</v>
      </c>
      <c r="N5" s="285">
        <v>0</v>
      </c>
      <c r="O5" s="285">
        <v>0</v>
      </c>
      <c r="P5" s="285">
        <v>0</v>
      </c>
      <c r="Q5" s="285">
        <v>0</v>
      </c>
      <c r="R5" s="285">
        <v>0</v>
      </c>
      <c r="S5" s="285">
        <v>0</v>
      </c>
      <c r="T5" s="285">
        <v>0</v>
      </c>
      <c r="U5" s="285">
        <v>0</v>
      </c>
      <c r="V5" s="285">
        <v>0</v>
      </c>
      <c r="W5" s="285">
        <v>0</v>
      </c>
      <c r="X5" s="285">
        <v>0</v>
      </c>
      <c r="Y5" s="285">
        <v>0</v>
      </c>
      <c r="Z5" s="285">
        <v>0</v>
      </c>
      <c r="AA5" s="285">
        <v>0</v>
      </c>
      <c r="AB5" s="285">
        <v>0</v>
      </c>
      <c r="AC5" s="285">
        <v>0</v>
      </c>
      <c r="AD5" s="285">
        <v>0</v>
      </c>
      <c r="AE5" s="285">
        <v>0</v>
      </c>
      <c r="AF5" s="285">
        <v>0</v>
      </c>
      <c r="AG5" s="285">
        <v>0</v>
      </c>
      <c r="AH5" s="285">
        <v>0</v>
      </c>
      <c r="AI5" s="285">
        <v>0</v>
      </c>
      <c r="AJ5" s="285">
        <v>0</v>
      </c>
      <c r="AK5" s="285">
        <v>0</v>
      </c>
      <c r="AL5" s="285">
        <v>0</v>
      </c>
      <c r="AM5" s="285">
        <v>0</v>
      </c>
      <c r="AN5" s="285">
        <v>0</v>
      </c>
      <c r="AO5" s="285">
        <v>0</v>
      </c>
      <c r="AP5" s="285">
        <v>0</v>
      </c>
    </row>
    <row r="6" spans="1:42" x14ac:dyDescent="0.2">
      <c r="A6" s="4" t="s">
        <v>367</v>
      </c>
      <c r="B6" s="285">
        <v>0</v>
      </c>
      <c r="C6" s="285">
        <v>0</v>
      </c>
      <c r="D6" s="285">
        <v>0</v>
      </c>
      <c r="E6" s="285">
        <v>0</v>
      </c>
      <c r="F6" s="285">
        <v>0</v>
      </c>
      <c r="G6" s="285">
        <v>0</v>
      </c>
      <c r="H6" s="285">
        <v>0</v>
      </c>
      <c r="I6" s="285">
        <v>0</v>
      </c>
      <c r="J6" s="285">
        <v>0</v>
      </c>
      <c r="K6" s="285">
        <v>0</v>
      </c>
      <c r="L6" s="285">
        <v>0</v>
      </c>
      <c r="M6" s="285">
        <v>0</v>
      </c>
      <c r="N6" s="285">
        <v>0</v>
      </c>
      <c r="O6" s="285">
        <v>0</v>
      </c>
      <c r="P6" s="285">
        <v>0</v>
      </c>
      <c r="Q6" s="285">
        <v>0</v>
      </c>
      <c r="R6" s="285">
        <v>0</v>
      </c>
      <c r="S6" s="285">
        <v>0</v>
      </c>
      <c r="T6" s="285">
        <v>0</v>
      </c>
      <c r="U6" s="285">
        <v>0</v>
      </c>
      <c r="V6" s="285">
        <v>0</v>
      </c>
      <c r="W6" s="285">
        <v>0</v>
      </c>
      <c r="X6" s="285">
        <v>0</v>
      </c>
      <c r="Y6" s="285">
        <v>0</v>
      </c>
      <c r="Z6" s="285">
        <v>0</v>
      </c>
      <c r="AA6" s="285">
        <v>0</v>
      </c>
      <c r="AB6" s="285">
        <v>0</v>
      </c>
      <c r="AC6" s="285">
        <v>0</v>
      </c>
      <c r="AD6" s="285">
        <v>0</v>
      </c>
      <c r="AE6" s="285">
        <v>0</v>
      </c>
      <c r="AF6" s="285">
        <v>0</v>
      </c>
      <c r="AG6" s="285">
        <v>0</v>
      </c>
      <c r="AH6" s="285">
        <v>0</v>
      </c>
      <c r="AI6" s="285">
        <v>0</v>
      </c>
      <c r="AJ6" s="285">
        <v>0</v>
      </c>
      <c r="AK6" s="285">
        <v>0</v>
      </c>
      <c r="AL6" s="285">
        <v>0</v>
      </c>
      <c r="AM6" s="285">
        <v>0</v>
      </c>
      <c r="AN6" s="285">
        <v>0</v>
      </c>
      <c r="AO6" s="285">
        <v>0</v>
      </c>
      <c r="AP6" s="285">
        <v>0</v>
      </c>
    </row>
    <row r="7" spans="1:42" x14ac:dyDescent="0.2">
      <c r="A7" s="18" t="s">
        <v>368</v>
      </c>
      <c r="B7" s="286">
        <f>SUM(B$5:B$6)</f>
        <v>0</v>
      </c>
      <c r="C7" s="286">
        <f>SUM(C5:C6)</f>
        <v>0</v>
      </c>
      <c r="D7" s="286">
        <f t="shared" ref="D7:AP7" si="1">SUM(D5:D6)</f>
        <v>0</v>
      </c>
      <c r="E7" s="286">
        <f t="shared" si="1"/>
        <v>0</v>
      </c>
      <c r="F7" s="286">
        <f t="shared" si="1"/>
        <v>0</v>
      </c>
      <c r="G7" s="286">
        <f t="shared" si="1"/>
        <v>0</v>
      </c>
      <c r="H7" s="286">
        <f t="shared" si="1"/>
        <v>0</v>
      </c>
      <c r="I7" s="286">
        <f t="shared" si="1"/>
        <v>0</v>
      </c>
      <c r="J7" s="286">
        <f t="shared" si="1"/>
        <v>0</v>
      </c>
      <c r="K7" s="286">
        <f t="shared" si="1"/>
        <v>0</v>
      </c>
      <c r="L7" s="286">
        <f t="shared" si="1"/>
        <v>0</v>
      </c>
      <c r="M7" s="286">
        <f t="shared" si="1"/>
        <v>0</v>
      </c>
      <c r="N7" s="286">
        <f t="shared" si="1"/>
        <v>0</v>
      </c>
      <c r="O7" s="286">
        <f t="shared" si="1"/>
        <v>0</v>
      </c>
      <c r="P7" s="286">
        <f t="shared" si="1"/>
        <v>0</v>
      </c>
      <c r="Q7" s="286">
        <f t="shared" si="1"/>
        <v>0</v>
      </c>
      <c r="R7" s="286">
        <f t="shared" si="1"/>
        <v>0</v>
      </c>
      <c r="S7" s="286">
        <f t="shared" si="1"/>
        <v>0</v>
      </c>
      <c r="T7" s="286">
        <f t="shared" si="1"/>
        <v>0</v>
      </c>
      <c r="U7" s="286">
        <f t="shared" si="1"/>
        <v>0</v>
      </c>
      <c r="V7" s="286">
        <f t="shared" si="1"/>
        <v>0</v>
      </c>
      <c r="W7" s="286">
        <f t="shared" si="1"/>
        <v>0</v>
      </c>
      <c r="X7" s="286">
        <f t="shared" si="1"/>
        <v>0</v>
      </c>
      <c r="Y7" s="286">
        <f t="shared" si="1"/>
        <v>0</v>
      </c>
      <c r="Z7" s="286">
        <f t="shared" si="1"/>
        <v>0</v>
      </c>
      <c r="AA7" s="286">
        <f t="shared" si="1"/>
        <v>0</v>
      </c>
      <c r="AB7" s="286">
        <f t="shared" si="1"/>
        <v>0</v>
      </c>
      <c r="AC7" s="286">
        <f t="shared" si="1"/>
        <v>0</v>
      </c>
      <c r="AD7" s="286">
        <f t="shared" si="1"/>
        <v>0</v>
      </c>
      <c r="AE7" s="286">
        <f t="shared" si="1"/>
        <v>0</v>
      </c>
      <c r="AF7" s="286">
        <f t="shared" si="1"/>
        <v>0</v>
      </c>
      <c r="AG7" s="286">
        <f t="shared" si="1"/>
        <v>0</v>
      </c>
      <c r="AH7" s="286">
        <f t="shared" si="1"/>
        <v>0</v>
      </c>
      <c r="AI7" s="286">
        <f t="shared" si="1"/>
        <v>0</v>
      </c>
      <c r="AJ7" s="286">
        <f t="shared" si="1"/>
        <v>0</v>
      </c>
      <c r="AK7" s="286">
        <f t="shared" si="1"/>
        <v>0</v>
      </c>
      <c r="AL7" s="286">
        <f t="shared" si="1"/>
        <v>0</v>
      </c>
      <c r="AM7" s="286">
        <f t="shared" si="1"/>
        <v>0</v>
      </c>
      <c r="AN7" s="286">
        <f t="shared" si="1"/>
        <v>0</v>
      </c>
      <c r="AO7" s="286">
        <f t="shared" si="1"/>
        <v>0</v>
      </c>
      <c r="AP7" s="286">
        <f t="shared" si="1"/>
        <v>0</v>
      </c>
    </row>
    <row r="8" spans="1:42" x14ac:dyDescent="0.2">
      <c r="A8" s="18" t="s">
        <v>369</v>
      </c>
      <c r="B8" s="285">
        <f t="array" ref="B8:AP10">Inputs!C152:AQ154</f>
        <v>0</v>
      </c>
      <c r="C8" s="285">
        <v>0</v>
      </c>
      <c r="D8" s="285">
        <v>0</v>
      </c>
      <c r="E8" s="285">
        <v>0</v>
      </c>
      <c r="F8" s="285">
        <v>0</v>
      </c>
      <c r="G8" s="285">
        <v>0</v>
      </c>
      <c r="H8" s="285">
        <v>0</v>
      </c>
      <c r="I8" s="285">
        <v>0</v>
      </c>
      <c r="J8" s="285">
        <v>0</v>
      </c>
      <c r="K8" s="285">
        <v>0</v>
      </c>
      <c r="L8" s="285">
        <v>0</v>
      </c>
      <c r="M8" s="285">
        <v>0</v>
      </c>
      <c r="N8" s="285">
        <v>0</v>
      </c>
      <c r="O8" s="285">
        <v>0</v>
      </c>
      <c r="P8" s="285">
        <v>0</v>
      </c>
      <c r="Q8" s="285">
        <v>0</v>
      </c>
      <c r="R8" s="285">
        <v>0</v>
      </c>
      <c r="S8" s="285">
        <v>0</v>
      </c>
      <c r="T8" s="285">
        <v>0</v>
      </c>
      <c r="U8" s="285">
        <v>0</v>
      </c>
      <c r="V8" s="285">
        <v>0</v>
      </c>
      <c r="W8" s="285">
        <v>0</v>
      </c>
      <c r="X8" s="285">
        <v>0</v>
      </c>
      <c r="Y8" s="285">
        <v>0</v>
      </c>
      <c r="Z8" s="285">
        <v>0</v>
      </c>
      <c r="AA8" s="285">
        <v>0</v>
      </c>
      <c r="AB8" s="285">
        <v>0</v>
      </c>
      <c r="AC8" s="285">
        <v>0</v>
      </c>
      <c r="AD8" s="285">
        <v>0</v>
      </c>
      <c r="AE8" s="285">
        <v>0</v>
      </c>
      <c r="AF8" s="285">
        <v>0</v>
      </c>
      <c r="AG8" s="285">
        <v>0</v>
      </c>
      <c r="AH8" s="285">
        <v>0</v>
      </c>
      <c r="AI8" s="285">
        <v>0</v>
      </c>
      <c r="AJ8" s="285">
        <v>0</v>
      </c>
      <c r="AK8" s="285">
        <v>0</v>
      </c>
      <c r="AL8" s="285">
        <v>0</v>
      </c>
      <c r="AM8" s="285">
        <v>0</v>
      </c>
      <c r="AN8" s="285">
        <v>0</v>
      </c>
      <c r="AO8" s="285">
        <v>0</v>
      </c>
      <c r="AP8" s="285">
        <v>0</v>
      </c>
    </row>
    <row r="9" spans="1:42" x14ac:dyDescent="0.2">
      <c r="A9" s="18" t="s">
        <v>370</v>
      </c>
      <c r="B9" s="285">
        <v>0</v>
      </c>
      <c r="C9" s="285">
        <v>0</v>
      </c>
      <c r="D9" s="285">
        <v>0</v>
      </c>
      <c r="E9" s="285">
        <v>0</v>
      </c>
      <c r="F9" s="285">
        <v>0</v>
      </c>
      <c r="G9" s="285">
        <v>0</v>
      </c>
      <c r="H9" s="285">
        <v>0</v>
      </c>
      <c r="I9" s="285">
        <v>0</v>
      </c>
      <c r="J9" s="285">
        <v>0</v>
      </c>
      <c r="K9" s="285">
        <v>0</v>
      </c>
      <c r="L9" s="285">
        <v>0</v>
      </c>
      <c r="M9" s="285">
        <v>0</v>
      </c>
      <c r="N9" s="285">
        <v>0</v>
      </c>
      <c r="O9" s="285">
        <v>0</v>
      </c>
      <c r="P9" s="285">
        <v>0</v>
      </c>
      <c r="Q9" s="285">
        <v>0</v>
      </c>
      <c r="R9" s="285">
        <v>0</v>
      </c>
      <c r="S9" s="285">
        <v>0</v>
      </c>
      <c r="T9" s="285">
        <v>0</v>
      </c>
      <c r="U9" s="285">
        <v>0</v>
      </c>
      <c r="V9" s="285">
        <v>0</v>
      </c>
      <c r="W9" s="285">
        <v>0</v>
      </c>
      <c r="X9" s="285">
        <v>0</v>
      </c>
      <c r="Y9" s="285">
        <v>0</v>
      </c>
      <c r="Z9" s="285">
        <v>0</v>
      </c>
      <c r="AA9" s="285">
        <v>0</v>
      </c>
      <c r="AB9" s="285">
        <v>0</v>
      </c>
      <c r="AC9" s="285">
        <v>0</v>
      </c>
      <c r="AD9" s="285">
        <v>0</v>
      </c>
      <c r="AE9" s="285">
        <v>0</v>
      </c>
      <c r="AF9" s="285">
        <v>0</v>
      </c>
      <c r="AG9" s="285">
        <v>0</v>
      </c>
      <c r="AH9" s="285">
        <v>0</v>
      </c>
      <c r="AI9" s="285">
        <v>0</v>
      </c>
      <c r="AJ9" s="285">
        <v>0</v>
      </c>
      <c r="AK9" s="285">
        <v>0</v>
      </c>
      <c r="AL9" s="285">
        <v>0</v>
      </c>
      <c r="AM9" s="285">
        <v>0</v>
      </c>
      <c r="AN9" s="285">
        <v>0</v>
      </c>
      <c r="AO9" s="285">
        <v>0</v>
      </c>
      <c r="AP9" s="285">
        <v>0</v>
      </c>
    </row>
    <row r="10" spans="1:42" x14ac:dyDescent="0.2">
      <c r="A10" s="18" t="s">
        <v>371</v>
      </c>
      <c r="B10" s="285">
        <v>0</v>
      </c>
      <c r="C10" s="285">
        <v>0</v>
      </c>
      <c r="D10" s="285">
        <v>0</v>
      </c>
      <c r="E10" s="285">
        <v>0</v>
      </c>
      <c r="F10" s="285">
        <v>0</v>
      </c>
      <c r="G10" s="285">
        <v>0</v>
      </c>
      <c r="H10" s="285">
        <v>0</v>
      </c>
      <c r="I10" s="285">
        <v>0</v>
      </c>
      <c r="J10" s="285">
        <v>0</v>
      </c>
      <c r="K10" s="285">
        <v>0</v>
      </c>
      <c r="L10" s="285">
        <v>0</v>
      </c>
      <c r="M10" s="285">
        <v>0</v>
      </c>
      <c r="N10" s="285">
        <v>0</v>
      </c>
      <c r="O10" s="285">
        <v>0</v>
      </c>
      <c r="P10" s="285">
        <v>0</v>
      </c>
      <c r="Q10" s="285">
        <v>0</v>
      </c>
      <c r="R10" s="285">
        <v>0</v>
      </c>
      <c r="S10" s="285">
        <v>0</v>
      </c>
      <c r="T10" s="285">
        <v>0</v>
      </c>
      <c r="U10" s="285">
        <v>0</v>
      </c>
      <c r="V10" s="285">
        <v>0</v>
      </c>
      <c r="W10" s="285">
        <v>0</v>
      </c>
      <c r="X10" s="285">
        <v>0</v>
      </c>
      <c r="Y10" s="285">
        <v>0</v>
      </c>
      <c r="Z10" s="285">
        <v>0</v>
      </c>
      <c r="AA10" s="285">
        <v>0</v>
      </c>
      <c r="AB10" s="285">
        <v>0</v>
      </c>
      <c r="AC10" s="285">
        <v>0</v>
      </c>
      <c r="AD10" s="285">
        <v>0</v>
      </c>
      <c r="AE10" s="285">
        <v>0</v>
      </c>
      <c r="AF10" s="285">
        <v>0</v>
      </c>
      <c r="AG10" s="285">
        <v>0</v>
      </c>
      <c r="AH10" s="285">
        <v>0</v>
      </c>
      <c r="AI10" s="285">
        <v>0</v>
      </c>
      <c r="AJ10" s="285">
        <v>0</v>
      </c>
      <c r="AK10" s="285">
        <v>0</v>
      </c>
      <c r="AL10" s="285">
        <v>0</v>
      </c>
      <c r="AM10" s="285">
        <v>0</v>
      </c>
      <c r="AN10" s="285">
        <v>0</v>
      </c>
      <c r="AO10" s="285">
        <v>0</v>
      </c>
      <c r="AP10" s="285">
        <v>0</v>
      </c>
    </row>
    <row r="11" spans="1:42" x14ac:dyDescent="0.2">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row>
    <row r="12" spans="1:42" x14ac:dyDescent="0.2">
      <c r="A12" s="84" t="s">
        <v>331</v>
      </c>
      <c r="B12" s="7"/>
      <c r="C12" s="221"/>
      <c r="D12" s="221"/>
      <c r="E12" s="221"/>
      <c r="F12" s="221"/>
      <c r="G12" s="221"/>
      <c r="H12" s="221"/>
      <c r="I12" s="221"/>
      <c r="J12" s="222"/>
      <c r="K12" s="222"/>
      <c r="L12" s="222"/>
      <c r="M12" s="222"/>
      <c r="N12" s="222"/>
      <c r="O12" s="222"/>
      <c r="P12" s="222"/>
      <c r="Q12" s="222"/>
      <c r="R12" s="222"/>
      <c r="S12" s="222"/>
      <c r="T12" s="222"/>
      <c r="U12" s="222"/>
      <c r="V12" s="222"/>
      <c r="W12" s="222"/>
      <c r="X12" s="222"/>
      <c r="Y12" s="222"/>
      <c r="Z12" s="222"/>
      <c r="AA12" s="222"/>
      <c r="AB12" s="222"/>
      <c r="AC12" s="222"/>
      <c r="AD12" s="222"/>
      <c r="AE12" s="222"/>
      <c r="AF12" s="222"/>
      <c r="AG12" s="222"/>
      <c r="AH12" s="222"/>
      <c r="AI12" s="222"/>
      <c r="AJ12" s="222"/>
      <c r="AK12" s="222"/>
      <c r="AL12" s="222"/>
      <c r="AM12" s="222"/>
      <c r="AN12" s="222"/>
      <c r="AO12" s="222"/>
      <c r="AP12" s="222"/>
    </row>
    <row r="13" spans="1:42" x14ac:dyDescent="0.2">
      <c r="A13" s="4" t="s">
        <v>356</v>
      </c>
      <c r="C13" s="15"/>
      <c r="D13" s="21"/>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spans="1:42" x14ac:dyDescent="0.2">
      <c r="A14" s="90" t="s">
        <v>350</v>
      </c>
      <c r="B14" s="4">
        <f t="array" ref="B14:AP14">Inputs!C156:AQ156</f>
        <v>0</v>
      </c>
      <c r="C14" s="123">
        <v>0</v>
      </c>
      <c r="D14" s="123">
        <v>0</v>
      </c>
      <c r="E14" s="123">
        <v>0</v>
      </c>
      <c r="F14" s="123">
        <v>0</v>
      </c>
      <c r="G14" s="123">
        <v>0</v>
      </c>
      <c r="H14" s="123">
        <v>0</v>
      </c>
      <c r="I14" s="123">
        <v>0</v>
      </c>
      <c r="J14" s="123">
        <v>0</v>
      </c>
      <c r="K14" s="123">
        <v>0</v>
      </c>
      <c r="L14" s="123">
        <v>0</v>
      </c>
      <c r="M14" s="123">
        <v>0</v>
      </c>
      <c r="N14" s="123">
        <v>0</v>
      </c>
      <c r="O14" s="123">
        <v>0</v>
      </c>
      <c r="P14" s="123">
        <v>0</v>
      </c>
      <c r="Q14" s="123">
        <v>0</v>
      </c>
      <c r="R14" s="123">
        <v>0</v>
      </c>
      <c r="S14" s="123">
        <v>0</v>
      </c>
      <c r="T14" s="123">
        <v>0</v>
      </c>
      <c r="U14" s="123">
        <v>0</v>
      </c>
      <c r="V14" s="123">
        <v>0</v>
      </c>
      <c r="W14" s="123">
        <v>0</v>
      </c>
      <c r="X14" s="123">
        <v>0</v>
      </c>
      <c r="Y14" s="123">
        <v>0</v>
      </c>
      <c r="Z14" s="123">
        <v>0</v>
      </c>
      <c r="AA14" s="123">
        <v>0</v>
      </c>
      <c r="AB14" s="123">
        <v>0</v>
      </c>
      <c r="AC14" s="123">
        <v>0</v>
      </c>
      <c r="AD14" s="123">
        <v>0</v>
      </c>
      <c r="AE14" s="123">
        <v>0</v>
      </c>
      <c r="AF14" s="123">
        <v>0</v>
      </c>
      <c r="AG14" s="123">
        <v>0</v>
      </c>
      <c r="AH14" s="123">
        <v>0</v>
      </c>
      <c r="AI14" s="123">
        <v>0</v>
      </c>
      <c r="AJ14" s="123">
        <v>0</v>
      </c>
      <c r="AK14" s="123">
        <v>0</v>
      </c>
      <c r="AL14" s="123">
        <v>0</v>
      </c>
      <c r="AM14" s="123">
        <v>0</v>
      </c>
      <c r="AN14" s="123">
        <v>0</v>
      </c>
      <c r="AO14" s="123">
        <v>0</v>
      </c>
      <c r="AP14" s="123">
        <v>0</v>
      </c>
    </row>
    <row r="15" spans="1:42" x14ac:dyDescent="0.2">
      <c r="A15" s="90" t="s">
        <v>351</v>
      </c>
      <c r="B15" s="123">
        <f t="array" ref="B15:AP15">Inputs!C157:AQ157</f>
        <v>0</v>
      </c>
      <c r="C15" s="123">
        <v>0</v>
      </c>
      <c r="D15" s="123">
        <v>0</v>
      </c>
      <c r="E15" s="123">
        <v>0</v>
      </c>
      <c r="F15" s="123">
        <v>0</v>
      </c>
      <c r="G15" s="123">
        <v>0</v>
      </c>
      <c r="H15" s="123">
        <v>0</v>
      </c>
      <c r="I15" s="123">
        <v>0</v>
      </c>
      <c r="J15" s="123">
        <v>0</v>
      </c>
      <c r="K15" s="123">
        <v>0</v>
      </c>
      <c r="L15" s="123">
        <v>0</v>
      </c>
      <c r="M15" s="123">
        <v>0</v>
      </c>
      <c r="N15" s="123">
        <v>0</v>
      </c>
      <c r="O15" s="123">
        <v>0</v>
      </c>
      <c r="P15" s="123">
        <v>0</v>
      </c>
      <c r="Q15" s="123">
        <v>0</v>
      </c>
      <c r="R15" s="123">
        <v>0</v>
      </c>
      <c r="S15" s="123">
        <v>0</v>
      </c>
      <c r="T15" s="123">
        <v>0</v>
      </c>
      <c r="U15" s="123">
        <v>0</v>
      </c>
      <c r="V15" s="123">
        <v>0</v>
      </c>
      <c r="W15" s="123">
        <v>0</v>
      </c>
      <c r="X15" s="123">
        <v>0</v>
      </c>
      <c r="Y15" s="123">
        <v>0</v>
      </c>
      <c r="Z15" s="123">
        <v>0</v>
      </c>
      <c r="AA15" s="123">
        <v>0</v>
      </c>
      <c r="AB15" s="123">
        <v>0</v>
      </c>
      <c r="AC15" s="123">
        <v>0</v>
      </c>
      <c r="AD15" s="123">
        <v>0</v>
      </c>
      <c r="AE15" s="123">
        <v>0</v>
      </c>
      <c r="AF15" s="123">
        <v>0</v>
      </c>
      <c r="AG15" s="123">
        <v>0</v>
      </c>
      <c r="AH15" s="123">
        <v>0</v>
      </c>
      <c r="AI15" s="123">
        <v>0</v>
      </c>
      <c r="AJ15" s="123">
        <v>0</v>
      </c>
      <c r="AK15" s="123">
        <v>0</v>
      </c>
      <c r="AL15" s="123">
        <v>0</v>
      </c>
      <c r="AM15" s="123">
        <v>0</v>
      </c>
      <c r="AN15" s="123">
        <v>0</v>
      </c>
      <c r="AO15" s="123">
        <v>0</v>
      </c>
      <c r="AP15" s="123">
        <v>0</v>
      </c>
    </row>
    <row r="16" spans="1:42" x14ac:dyDescent="0.2">
      <c r="A16" s="90" t="s">
        <v>352</v>
      </c>
      <c r="B16" s="123">
        <f t="array" ref="B16:AP16">Inputs!C158:AQ158</f>
        <v>0</v>
      </c>
      <c r="C16" s="123">
        <v>0</v>
      </c>
      <c r="D16" s="123">
        <v>0</v>
      </c>
      <c r="E16" s="123">
        <v>0</v>
      </c>
      <c r="F16" s="123">
        <v>0</v>
      </c>
      <c r="G16" s="123">
        <v>0</v>
      </c>
      <c r="H16" s="123">
        <v>0</v>
      </c>
      <c r="I16" s="123">
        <v>0</v>
      </c>
      <c r="J16" s="123">
        <v>0</v>
      </c>
      <c r="K16" s="123">
        <v>0</v>
      </c>
      <c r="L16" s="123">
        <v>0</v>
      </c>
      <c r="M16" s="123">
        <v>0</v>
      </c>
      <c r="N16" s="123">
        <v>0</v>
      </c>
      <c r="O16" s="123">
        <v>0</v>
      </c>
      <c r="P16" s="123">
        <v>0</v>
      </c>
      <c r="Q16" s="123">
        <v>0</v>
      </c>
      <c r="R16" s="123">
        <v>0</v>
      </c>
      <c r="S16" s="123">
        <v>0</v>
      </c>
      <c r="T16" s="123">
        <v>0</v>
      </c>
      <c r="U16" s="123">
        <v>0</v>
      </c>
      <c r="V16" s="123">
        <v>0</v>
      </c>
      <c r="W16" s="123">
        <v>0</v>
      </c>
      <c r="X16" s="123">
        <v>0</v>
      </c>
      <c r="Y16" s="123">
        <v>0</v>
      </c>
      <c r="Z16" s="123">
        <v>0</v>
      </c>
      <c r="AA16" s="123">
        <v>0</v>
      </c>
      <c r="AB16" s="123">
        <v>0</v>
      </c>
      <c r="AC16" s="123">
        <v>0</v>
      </c>
      <c r="AD16" s="123">
        <v>0</v>
      </c>
      <c r="AE16" s="123">
        <v>0</v>
      </c>
      <c r="AF16" s="123">
        <v>0</v>
      </c>
      <c r="AG16" s="123">
        <v>0</v>
      </c>
      <c r="AH16" s="123">
        <v>0</v>
      </c>
      <c r="AI16" s="123">
        <v>0</v>
      </c>
      <c r="AJ16" s="123">
        <v>0</v>
      </c>
      <c r="AK16" s="123">
        <v>0</v>
      </c>
      <c r="AL16" s="123">
        <v>0</v>
      </c>
      <c r="AM16" s="123">
        <v>0</v>
      </c>
      <c r="AN16" s="123">
        <v>0</v>
      </c>
      <c r="AO16" s="123">
        <v>0</v>
      </c>
      <c r="AP16" s="123">
        <v>0</v>
      </c>
    </row>
    <row r="17" spans="1:42" x14ac:dyDescent="0.2">
      <c r="A17" s="90" t="s">
        <v>353</v>
      </c>
      <c r="B17" s="123">
        <f t="array" ref="B17:AP17">Inputs!C159:AQ159</f>
        <v>0</v>
      </c>
      <c r="C17" s="123">
        <v>0</v>
      </c>
      <c r="D17" s="123">
        <v>0</v>
      </c>
      <c r="E17" s="123">
        <v>0</v>
      </c>
      <c r="F17" s="123">
        <v>0</v>
      </c>
      <c r="G17" s="123">
        <v>0</v>
      </c>
      <c r="H17" s="123">
        <v>0</v>
      </c>
      <c r="I17" s="123">
        <v>0</v>
      </c>
      <c r="J17" s="123">
        <v>0</v>
      </c>
      <c r="K17" s="123">
        <v>0</v>
      </c>
      <c r="L17" s="123">
        <v>0</v>
      </c>
      <c r="M17" s="123">
        <v>0</v>
      </c>
      <c r="N17" s="123">
        <v>0</v>
      </c>
      <c r="O17" s="123">
        <v>0</v>
      </c>
      <c r="P17" s="123">
        <v>0</v>
      </c>
      <c r="Q17" s="123">
        <v>0</v>
      </c>
      <c r="R17" s="123">
        <v>0</v>
      </c>
      <c r="S17" s="123">
        <v>0</v>
      </c>
      <c r="T17" s="123">
        <v>0</v>
      </c>
      <c r="U17" s="123">
        <v>0</v>
      </c>
      <c r="V17" s="123">
        <v>0</v>
      </c>
      <c r="W17" s="123">
        <v>0</v>
      </c>
      <c r="X17" s="123">
        <v>0</v>
      </c>
      <c r="Y17" s="123">
        <v>0</v>
      </c>
      <c r="Z17" s="123">
        <v>0</v>
      </c>
      <c r="AA17" s="123">
        <v>0</v>
      </c>
      <c r="AB17" s="123">
        <v>0</v>
      </c>
      <c r="AC17" s="123">
        <v>0</v>
      </c>
      <c r="AD17" s="123">
        <v>0</v>
      </c>
      <c r="AE17" s="123">
        <v>0</v>
      </c>
      <c r="AF17" s="123">
        <v>0</v>
      </c>
      <c r="AG17" s="123">
        <v>0</v>
      </c>
      <c r="AH17" s="123">
        <v>0</v>
      </c>
      <c r="AI17" s="123">
        <v>0</v>
      </c>
      <c r="AJ17" s="123">
        <v>0</v>
      </c>
      <c r="AK17" s="123">
        <v>0</v>
      </c>
      <c r="AL17" s="123">
        <v>0</v>
      </c>
      <c r="AM17" s="123">
        <v>0</v>
      </c>
      <c r="AN17" s="123">
        <v>0</v>
      </c>
      <c r="AO17" s="123">
        <v>0</v>
      </c>
      <c r="AP17" s="123">
        <v>0</v>
      </c>
    </row>
    <row r="18" spans="1:42" x14ac:dyDescent="0.2">
      <c r="A18" s="90" t="s">
        <v>354</v>
      </c>
      <c r="B18" s="123">
        <f t="array" ref="B18:AP18">Inputs!C160:AQ160</f>
        <v>0</v>
      </c>
      <c r="C18" s="123">
        <v>0</v>
      </c>
      <c r="D18" s="123">
        <v>0</v>
      </c>
      <c r="E18" s="123">
        <v>0</v>
      </c>
      <c r="F18" s="123">
        <v>0</v>
      </c>
      <c r="G18" s="123">
        <v>0</v>
      </c>
      <c r="H18" s="123">
        <v>0</v>
      </c>
      <c r="I18" s="123">
        <v>0</v>
      </c>
      <c r="J18" s="123">
        <v>0</v>
      </c>
      <c r="K18" s="123">
        <v>0</v>
      </c>
      <c r="L18" s="123">
        <v>0</v>
      </c>
      <c r="M18" s="123">
        <v>0</v>
      </c>
      <c r="N18" s="123">
        <v>0</v>
      </c>
      <c r="O18" s="123">
        <v>0</v>
      </c>
      <c r="P18" s="123">
        <v>0</v>
      </c>
      <c r="Q18" s="123">
        <v>0</v>
      </c>
      <c r="R18" s="123">
        <v>0</v>
      </c>
      <c r="S18" s="123">
        <v>0</v>
      </c>
      <c r="T18" s="123">
        <v>0</v>
      </c>
      <c r="U18" s="123">
        <v>0</v>
      </c>
      <c r="V18" s="123">
        <v>0</v>
      </c>
      <c r="W18" s="123">
        <v>0</v>
      </c>
      <c r="X18" s="123">
        <v>0</v>
      </c>
      <c r="Y18" s="123">
        <v>0</v>
      </c>
      <c r="Z18" s="123">
        <v>0</v>
      </c>
      <c r="AA18" s="123">
        <v>0</v>
      </c>
      <c r="AB18" s="123">
        <v>0</v>
      </c>
      <c r="AC18" s="123">
        <v>0</v>
      </c>
      <c r="AD18" s="123">
        <v>0</v>
      </c>
      <c r="AE18" s="123">
        <v>0</v>
      </c>
      <c r="AF18" s="123">
        <v>0</v>
      </c>
      <c r="AG18" s="123">
        <v>0</v>
      </c>
      <c r="AH18" s="123">
        <v>0</v>
      </c>
      <c r="AI18" s="123">
        <v>0</v>
      </c>
      <c r="AJ18" s="123">
        <v>0</v>
      </c>
      <c r="AK18" s="123">
        <v>0</v>
      </c>
      <c r="AL18" s="123">
        <v>0</v>
      </c>
      <c r="AM18" s="123">
        <v>0</v>
      </c>
      <c r="AN18" s="123">
        <v>0</v>
      </c>
      <c r="AO18" s="123">
        <v>0</v>
      </c>
      <c r="AP18" s="123">
        <v>0</v>
      </c>
    </row>
    <row r="19" spans="1:42" x14ac:dyDescent="0.2">
      <c r="A19" s="90" t="s">
        <v>332</v>
      </c>
      <c r="B19" s="123">
        <f t="array" ref="B19:AP21">Inputs!C161:AQ163</f>
        <v>0</v>
      </c>
      <c r="C19" s="123">
        <v>0</v>
      </c>
      <c r="D19" s="123">
        <v>0</v>
      </c>
      <c r="E19" s="123">
        <v>0</v>
      </c>
      <c r="F19" s="123">
        <v>0</v>
      </c>
      <c r="G19" s="123">
        <v>0</v>
      </c>
      <c r="H19" s="123">
        <v>0</v>
      </c>
      <c r="I19" s="123">
        <v>0</v>
      </c>
      <c r="J19" s="123">
        <v>0</v>
      </c>
      <c r="K19" s="123">
        <v>0</v>
      </c>
      <c r="L19" s="123">
        <v>0</v>
      </c>
      <c r="M19" s="123">
        <v>0</v>
      </c>
      <c r="N19" s="123">
        <v>0</v>
      </c>
      <c r="O19" s="123">
        <v>0</v>
      </c>
      <c r="P19" s="123">
        <v>0</v>
      </c>
      <c r="Q19" s="123">
        <v>0</v>
      </c>
      <c r="R19" s="123">
        <v>0</v>
      </c>
      <c r="S19" s="123">
        <v>0</v>
      </c>
      <c r="T19" s="123">
        <v>0</v>
      </c>
      <c r="U19" s="123">
        <v>0</v>
      </c>
      <c r="V19" s="123">
        <v>0</v>
      </c>
      <c r="W19" s="123">
        <v>0</v>
      </c>
      <c r="X19" s="123">
        <v>0</v>
      </c>
      <c r="Y19" s="123">
        <v>0</v>
      </c>
      <c r="Z19" s="123">
        <v>0</v>
      </c>
      <c r="AA19" s="123">
        <v>0</v>
      </c>
      <c r="AB19" s="123">
        <v>0</v>
      </c>
      <c r="AC19" s="123">
        <v>0</v>
      </c>
      <c r="AD19" s="123">
        <v>0</v>
      </c>
      <c r="AE19" s="123">
        <v>0</v>
      </c>
      <c r="AF19" s="123">
        <v>0</v>
      </c>
      <c r="AG19" s="123">
        <v>0</v>
      </c>
      <c r="AH19" s="123">
        <v>0</v>
      </c>
      <c r="AI19" s="123">
        <v>0</v>
      </c>
      <c r="AJ19" s="123">
        <v>0</v>
      </c>
      <c r="AK19" s="123">
        <v>0</v>
      </c>
      <c r="AL19" s="123">
        <v>0</v>
      </c>
      <c r="AM19" s="123">
        <v>0</v>
      </c>
      <c r="AN19" s="123">
        <v>0</v>
      </c>
      <c r="AO19" s="123">
        <v>0</v>
      </c>
      <c r="AP19" s="123">
        <v>0</v>
      </c>
    </row>
    <row r="20" spans="1:42" x14ac:dyDescent="0.2">
      <c r="A20" s="90" t="s">
        <v>333</v>
      </c>
      <c r="B20" s="123">
        <v>0</v>
      </c>
      <c r="C20" s="123">
        <v>0</v>
      </c>
      <c r="D20" s="123">
        <v>0</v>
      </c>
      <c r="E20" s="123">
        <v>0</v>
      </c>
      <c r="F20" s="123">
        <v>0</v>
      </c>
      <c r="G20" s="123">
        <v>0</v>
      </c>
      <c r="H20" s="123">
        <v>0</v>
      </c>
      <c r="I20" s="123">
        <v>0</v>
      </c>
      <c r="J20" s="123">
        <v>0</v>
      </c>
      <c r="K20" s="123">
        <v>0</v>
      </c>
      <c r="L20" s="123">
        <v>0</v>
      </c>
      <c r="M20" s="123">
        <v>0</v>
      </c>
      <c r="N20" s="123">
        <v>0</v>
      </c>
      <c r="O20" s="123">
        <v>0</v>
      </c>
      <c r="P20" s="123">
        <v>0</v>
      </c>
      <c r="Q20" s="123">
        <v>0</v>
      </c>
      <c r="R20" s="123">
        <v>0</v>
      </c>
      <c r="S20" s="123">
        <v>0</v>
      </c>
      <c r="T20" s="123">
        <v>0</v>
      </c>
      <c r="U20" s="123">
        <v>0</v>
      </c>
      <c r="V20" s="123">
        <v>0</v>
      </c>
      <c r="W20" s="123">
        <v>0</v>
      </c>
      <c r="X20" s="123">
        <v>0</v>
      </c>
      <c r="Y20" s="123">
        <v>0</v>
      </c>
      <c r="Z20" s="123">
        <v>0</v>
      </c>
      <c r="AA20" s="123">
        <v>0</v>
      </c>
      <c r="AB20" s="123">
        <v>0</v>
      </c>
      <c r="AC20" s="123">
        <v>0</v>
      </c>
      <c r="AD20" s="123">
        <v>0</v>
      </c>
      <c r="AE20" s="123">
        <v>0</v>
      </c>
      <c r="AF20" s="123">
        <v>0</v>
      </c>
      <c r="AG20" s="123">
        <v>0</v>
      </c>
      <c r="AH20" s="123">
        <v>0</v>
      </c>
      <c r="AI20" s="123">
        <v>0</v>
      </c>
      <c r="AJ20" s="123">
        <v>0</v>
      </c>
      <c r="AK20" s="123">
        <v>0</v>
      </c>
      <c r="AL20" s="123">
        <v>0</v>
      </c>
      <c r="AM20" s="123">
        <v>0</v>
      </c>
      <c r="AN20" s="123">
        <v>0</v>
      </c>
      <c r="AO20" s="123">
        <v>0</v>
      </c>
      <c r="AP20" s="123">
        <v>0</v>
      </c>
    </row>
    <row r="21" spans="1:42" x14ac:dyDescent="0.2">
      <c r="A21" s="325" t="s">
        <v>405</v>
      </c>
      <c r="B21" s="123">
        <v>0</v>
      </c>
      <c r="C21" s="123">
        <v>0</v>
      </c>
      <c r="D21" s="123">
        <v>0</v>
      </c>
      <c r="E21" s="123">
        <v>0</v>
      </c>
      <c r="F21" s="123">
        <v>0</v>
      </c>
      <c r="G21" s="123">
        <v>0</v>
      </c>
      <c r="H21" s="123">
        <v>0</v>
      </c>
      <c r="I21" s="123">
        <v>0</v>
      </c>
      <c r="J21" s="123">
        <v>0</v>
      </c>
      <c r="K21" s="123">
        <v>0</v>
      </c>
      <c r="L21" s="123">
        <v>0</v>
      </c>
      <c r="M21" s="123">
        <v>0</v>
      </c>
      <c r="N21" s="123">
        <v>0</v>
      </c>
      <c r="O21" s="123">
        <v>0</v>
      </c>
      <c r="P21" s="123">
        <v>0</v>
      </c>
      <c r="Q21" s="123">
        <v>0</v>
      </c>
      <c r="R21" s="123">
        <v>0</v>
      </c>
      <c r="S21" s="123">
        <v>0</v>
      </c>
      <c r="T21" s="123">
        <v>0</v>
      </c>
      <c r="U21" s="123">
        <v>0</v>
      </c>
      <c r="V21" s="123">
        <v>0</v>
      </c>
      <c r="W21" s="123">
        <v>0</v>
      </c>
      <c r="X21" s="123">
        <v>0</v>
      </c>
      <c r="Y21" s="123">
        <v>0</v>
      </c>
      <c r="Z21" s="123">
        <v>0</v>
      </c>
      <c r="AA21" s="123">
        <v>0</v>
      </c>
      <c r="AB21" s="123">
        <v>0</v>
      </c>
      <c r="AC21" s="123">
        <v>0</v>
      </c>
      <c r="AD21" s="123">
        <v>0</v>
      </c>
      <c r="AE21" s="123">
        <v>0</v>
      </c>
      <c r="AF21" s="123">
        <v>0</v>
      </c>
      <c r="AG21" s="123">
        <v>0</v>
      </c>
      <c r="AH21" s="123">
        <v>0</v>
      </c>
      <c r="AI21" s="123">
        <v>0</v>
      </c>
      <c r="AJ21" s="123">
        <v>0</v>
      </c>
      <c r="AK21" s="123">
        <v>0</v>
      </c>
      <c r="AL21" s="123">
        <v>0</v>
      </c>
      <c r="AM21" s="123">
        <v>0</v>
      </c>
      <c r="AN21" s="123">
        <v>0</v>
      </c>
      <c r="AO21" s="123">
        <v>0</v>
      </c>
      <c r="AP21" s="123">
        <v>0</v>
      </c>
    </row>
    <row r="22" spans="1:42" x14ac:dyDescent="0.2">
      <c r="A22" s="90" t="s">
        <v>358</v>
      </c>
      <c r="B22" s="123"/>
      <c r="C22" s="129">
        <f>SUM(C14:C21)</f>
        <v>0</v>
      </c>
      <c r="D22" s="129">
        <f t="shared" ref="D22:AP22" si="2">SUM(D14:D21)</f>
        <v>0</v>
      </c>
      <c r="E22" s="129">
        <f t="shared" si="2"/>
        <v>0</v>
      </c>
      <c r="F22" s="129">
        <f t="shared" si="2"/>
        <v>0</v>
      </c>
      <c r="G22" s="129">
        <f t="shared" si="2"/>
        <v>0</v>
      </c>
      <c r="H22" s="129">
        <f t="shared" si="2"/>
        <v>0</v>
      </c>
      <c r="I22" s="129">
        <f t="shared" si="2"/>
        <v>0</v>
      </c>
      <c r="J22" s="129">
        <f t="shared" si="2"/>
        <v>0</v>
      </c>
      <c r="K22" s="129">
        <f t="shared" si="2"/>
        <v>0</v>
      </c>
      <c r="L22" s="129">
        <f t="shared" si="2"/>
        <v>0</v>
      </c>
      <c r="M22" s="129">
        <f t="shared" si="2"/>
        <v>0</v>
      </c>
      <c r="N22" s="129">
        <f t="shared" si="2"/>
        <v>0</v>
      </c>
      <c r="O22" s="129">
        <f t="shared" si="2"/>
        <v>0</v>
      </c>
      <c r="P22" s="129">
        <f t="shared" si="2"/>
        <v>0</v>
      </c>
      <c r="Q22" s="129">
        <f t="shared" si="2"/>
        <v>0</v>
      </c>
      <c r="R22" s="129">
        <f t="shared" si="2"/>
        <v>0</v>
      </c>
      <c r="S22" s="129">
        <f t="shared" si="2"/>
        <v>0</v>
      </c>
      <c r="T22" s="129">
        <f t="shared" si="2"/>
        <v>0</v>
      </c>
      <c r="U22" s="129">
        <f t="shared" si="2"/>
        <v>0</v>
      </c>
      <c r="V22" s="129">
        <f t="shared" si="2"/>
        <v>0</v>
      </c>
      <c r="W22" s="129">
        <f t="shared" si="2"/>
        <v>0</v>
      </c>
      <c r="X22" s="129">
        <f t="shared" si="2"/>
        <v>0</v>
      </c>
      <c r="Y22" s="129">
        <f t="shared" si="2"/>
        <v>0</v>
      </c>
      <c r="Z22" s="129">
        <f t="shared" si="2"/>
        <v>0</v>
      </c>
      <c r="AA22" s="129">
        <f t="shared" si="2"/>
        <v>0</v>
      </c>
      <c r="AB22" s="129">
        <f t="shared" si="2"/>
        <v>0</v>
      </c>
      <c r="AC22" s="129">
        <f t="shared" si="2"/>
        <v>0</v>
      </c>
      <c r="AD22" s="129">
        <f t="shared" si="2"/>
        <v>0</v>
      </c>
      <c r="AE22" s="129">
        <f t="shared" si="2"/>
        <v>0</v>
      </c>
      <c r="AF22" s="129">
        <f t="shared" si="2"/>
        <v>0</v>
      </c>
      <c r="AG22" s="129">
        <f t="shared" si="2"/>
        <v>0</v>
      </c>
      <c r="AH22" s="129">
        <f t="shared" si="2"/>
        <v>0</v>
      </c>
      <c r="AI22" s="129">
        <f t="shared" si="2"/>
        <v>0</v>
      </c>
      <c r="AJ22" s="129">
        <f t="shared" si="2"/>
        <v>0</v>
      </c>
      <c r="AK22" s="129">
        <f t="shared" si="2"/>
        <v>0</v>
      </c>
      <c r="AL22" s="129">
        <f t="shared" si="2"/>
        <v>0</v>
      </c>
      <c r="AM22" s="129">
        <f t="shared" si="2"/>
        <v>0</v>
      </c>
      <c r="AN22" s="129">
        <f t="shared" si="2"/>
        <v>0</v>
      </c>
      <c r="AO22" s="129">
        <f t="shared" si="2"/>
        <v>0</v>
      </c>
      <c r="AP22" s="129">
        <f t="shared" si="2"/>
        <v>0</v>
      </c>
    </row>
    <row r="23" spans="1:42" x14ac:dyDescent="0.2">
      <c r="A23" s="4" t="s">
        <v>19</v>
      </c>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row>
    <row r="24" spans="1:42" x14ac:dyDescent="0.2">
      <c r="A24" s="90" t="s">
        <v>4</v>
      </c>
      <c r="C24" s="123">
        <f t="shared" ref="C24:AP24" si="3">IF(pbi_fed_for_ds="Yes",C575,0)</f>
        <v>0</v>
      </c>
      <c r="D24" s="123">
        <f t="shared" si="3"/>
        <v>0</v>
      </c>
      <c r="E24" s="123">
        <f t="shared" si="3"/>
        <v>0</v>
      </c>
      <c r="F24" s="123">
        <f t="shared" si="3"/>
        <v>0</v>
      </c>
      <c r="G24" s="123">
        <f t="shared" si="3"/>
        <v>0</v>
      </c>
      <c r="H24" s="123">
        <f t="shared" si="3"/>
        <v>0</v>
      </c>
      <c r="I24" s="123">
        <f t="shared" si="3"/>
        <v>0</v>
      </c>
      <c r="J24" s="123">
        <f t="shared" si="3"/>
        <v>0</v>
      </c>
      <c r="K24" s="123">
        <f t="shared" si="3"/>
        <v>0</v>
      </c>
      <c r="L24" s="123">
        <f t="shared" si="3"/>
        <v>0</v>
      </c>
      <c r="M24" s="123">
        <f t="shared" si="3"/>
        <v>0</v>
      </c>
      <c r="N24" s="123">
        <f t="shared" si="3"/>
        <v>0</v>
      </c>
      <c r="O24" s="123">
        <f t="shared" si="3"/>
        <v>0</v>
      </c>
      <c r="P24" s="123">
        <f t="shared" si="3"/>
        <v>0</v>
      </c>
      <c r="Q24" s="123">
        <f t="shared" si="3"/>
        <v>0</v>
      </c>
      <c r="R24" s="123">
        <f t="shared" si="3"/>
        <v>0</v>
      </c>
      <c r="S24" s="123">
        <f t="shared" si="3"/>
        <v>0</v>
      </c>
      <c r="T24" s="123">
        <f t="shared" si="3"/>
        <v>0</v>
      </c>
      <c r="U24" s="123">
        <f t="shared" si="3"/>
        <v>0</v>
      </c>
      <c r="V24" s="123">
        <f t="shared" si="3"/>
        <v>0</v>
      </c>
      <c r="W24" s="123">
        <f t="shared" si="3"/>
        <v>0</v>
      </c>
      <c r="X24" s="123">
        <f t="shared" si="3"/>
        <v>0</v>
      </c>
      <c r="Y24" s="123">
        <f t="shared" si="3"/>
        <v>0</v>
      </c>
      <c r="Z24" s="123">
        <f t="shared" si="3"/>
        <v>0</v>
      </c>
      <c r="AA24" s="123">
        <f t="shared" si="3"/>
        <v>0</v>
      </c>
      <c r="AB24" s="123">
        <f t="shared" si="3"/>
        <v>0</v>
      </c>
      <c r="AC24" s="123">
        <f t="shared" si="3"/>
        <v>0</v>
      </c>
      <c r="AD24" s="123">
        <f t="shared" si="3"/>
        <v>0</v>
      </c>
      <c r="AE24" s="123">
        <f t="shared" si="3"/>
        <v>0</v>
      </c>
      <c r="AF24" s="123">
        <f t="shared" si="3"/>
        <v>0</v>
      </c>
      <c r="AG24" s="123">
        <f t="shared" si="3"/>
        <v>0</v>
      </c>
      <c r="AH24" s="123">
        <f t="shared" si="3"/>
        <v>0</v>
      </c>
      <c r="AI24" s="123">
        <f t="shared" si="3"/>
        <v>0</v>
      </c>
      <c r="AJ24" s="123">
        <f t="shared" si="3"/>
        <v>0</v>
      </c>
      <c r="AK24" s="123">
        <f t="shared" si="3"/>
        <v>0</v>
      </c>
      <c r="AL24" s="123">
        <f t="shared" si="3"/>
        <v>0</v>
      </c>
      <c r="AM24" s="123">
        <f t="shared" si="3"/>
        <v>0</v>
      </c>
      <c r="AN24" s="123">
        <f t="shared" si="3"/>
        <v>0</v>
      </c>
      <c r="AO24" s="123">
        <f t="shared" si="3"/>
        <v>0</v>
      </c>
      <c r="AP24" s="123">
        <f t="shared" si="3"/>
        <v>0</v>
      </c>
    </row>
    <row r="25" spans="1:42" x14ac:dyDescent="0.2">
      <c r="A25" s="90" t="s">
        <v>5</v>
      </c>
      <c r="C25" s="123">
        <f t="shared" ref="C25:AP25" si="4">IF(pbi_sta_for_ds="Yes",C579,0)</f>
        <v>0</v>
      </c>
      <c r="D25" s="123">
        <f t="shared" si="4"/>
        <v>0</v>
      </c>
      <c r="E25" s="123">
        <f t="shared" si="4"/>
        <v>0</v>
      </c>
      <c r="F25" s="123">
        <f t="shared" si="4"/>
        <v>0</v>
      </c>
      <c r="G25" s="123">
        <f t="shared" si="4"/>
        <v>0</v>
      </c>
      <c r="H25" s="123">
        <f t="shared" si="4"/>
        <v>0</v>
      </c>
      <c r="I25" s="123">
        <f t="shared" si="4"/>
        <v>0</v>
      </c>
      <c r="J25" s="123">
        <f t="shared" si="4"/>
        <v>0</v>
      </c>
      <c r="K25" s="123">
        <f t="shared" si="4"/>
        <v>0</v>
      </c>
      <c r="L25" s="123">
        <f t="shared" si="4"/>
        <v>0</v>
      </c>
      <c r="M25" s="123">
        <f t="shared" si="4"/>
        <v>0</v>
      </c>
      <c r="N25" s="123">
        <f t="shared" si="4"/>
        <v>0</v>
      </c>
      <c r="O25" s="123">
        <f t="shared" si="4"/>
        <v>0</v>
      </c>
      <c r="P25" s="123">
        <f t="shared" si="4"/>
        <v>0</v>
      </c>
      <c r="Q25" s="123">
        <f t="shared" si="4"/>
        <v>0</v>
      </c>
      <c r="R25" s="123">
        <f t="shared" si="4"/>
        <v>0</v>
      </c>
      <c r="S25" s="123">
        <f t="shared" si="4"/>
        <v>0</v>
      </c>
      <c r="T25" s="123">
        <f t="shared" si="4"/>
        <v>0</v>
      </c>
      <c r="U25" s="123">
        <f t="shared" si="4"/>
        <v>0</v>
      </c>
      <c r="V25" s="123">
        <f t="shared" si="4"/>
        <v>0</v>
      </c>
      <c r="W25" s="123">
        <f t="shared" si="4"/>
        <v>0</v>
      </c>
      <c r="X25" s="123">
        <f t="shared" si="4"/>
        <v>0</v>
      </c>
      <c r="Y25" s="123">
        <f t="shared" si="4"/>
        <v>0</v>
      </c>
      <c r="Z25" s="123">
        <f t="shared" si="4"/>
        <v>0</v>
      </c>
      <c r="AA25" s="123">
        <f t="shared" si="4"/>
        <v>0</v>
      </c>
      <c r="AB25" s="123">
        <f t="shared" si="4"/>
        <v>0</v>
      </c>
      <c r="AC25" s="123">
        <f t="shared" si="4"/>
        <v>0</v>
      </c>
      <c r="AD25" s="123">
        <f t="shared" si="4"/>
        <v>0</v>
      </c>
      <c r="AE25" s="123">
        <f t="shared" si="4"/>
        <v>0</v>
      </c>
      <c r="AF25" s="123">
        <f t="shared" si="4"/>
        <v>0</v>
      </c>
      <c r="AG25" s="123">
        <f t="shared" si="4"/>
        <v>0</v>
      </c>
      <c r="AH25" s="123">
        <f t="shared" si="4"/>
        <v>0</v>
      </c>
      <c r="AI25" s="123">
        <f t="shared" si="4"/>
        <v>0</v>
      </c>
      <c r="AJ25" s="123">
        <f t="shared" si="4"/>
        <v>0</v>
      </c>
      <c r="AK25" s="123">
        <f t="shared" si="4"/>
        <v>0</v>
      </c>
      <c r="AL25" s="123">
        <f t="shared" si="4"/>
        <v>0</v>
      </c>
      <c r="AM25" s="123">
        <f t="shared" si="4"/>
        <v>0</v>
      </c>
      <c r="AN25" s="123">
        <f t="shared" si="4"/>
        <v>0</v>
      </c>
      <c r="AO25" s="123">
        <f t="shared" si="4"/>
        <v>0</v>
      </c>
      <c r="AP25" s="123">
        <f t="shared" si="4"/>
        <v>0</v>
      </c>
    </row>
    <row r="26" spans="1:42" x14ac:dyDescent="0.2">
      <c r="A26" s="90" t="s">
        <v>182</v>
      </c>
      <c r="C26" s="123">
        <f t="shared" ref="C26:AP26" si="5">IF(pbi_uti_for_ds="Yes",C583,0)</f>
        <v>0</v>
      </c>
      <c r="D26" s="123">
        <f t="shared" si="5"/>
        <v>0</v>
      </c>
      <c r="E26" s="123">
        <f t="shared" si="5"/>
        <v>0</v>
      </c>
      <c r="F26" s="123">
        <f t="shared" si="5"/>
        <v>0</v>
      </c>
      <c r="G26" s="123">
        <f t="shared" si="5"/>
        <v>0</v>
      </c>
      <c r="H26" s="123">
        <f t="shared" si="5"/>
        <v>0</v>
      </c>
      <c r="I26" s="123">
        <f t="shared" si="5"/>
        <v>0</v>
      </c>
      <c r="J26" s="123">
        <f t="shared" si="5"/>
        <v>0</v>
      </c>
      <c r="K26" s="123">
        <f t="shared" si="5"/>
        <v>0</v>
      </c>
      <c r="L26" s="123">
        <f t="shared" si="5"/>
        <v>0</v>
      </c>
      <c r="M26" s="123">
        <f t="shared" si="5"/>
        <v>0</v>
      </c>
      <c r="N26" s="123">
        <f t="shared" si="5"/>
        <v>0</v>
      </c>
      <c r="O26" s="123">
        <f t="shared" si="5"/>
        <v>0</v>
      </c>
      <c r="P26" s="123">
        <f t="shared" si="5"/>
        <v>0</v>
      </c>
      <c r="Q26" s="123">
        <f t="shared" si="5"/>
        <v>0</v>
      </c>
      <c r="R26" s="123">
        <f t="shared" si="5"/>
        <v>0</v>
      </c>
      <c r="S26" s="123">
        <f t="shared" si="5"/>
        <v>0</v>
      </c>
      <c r="T26" s="123">
        <f t="shared" si="5"/>
        <v>0</v>
      </c>
      <c r="U26" s="123">
        <f t="shared" si="5"/>
        <v>0</v>
      </c>
      <c r="V26" s="123">
        <f t="shared" si="5"/>
        <v>0</v>
      </c>
      <c r="W26" s="123">
        <f t="shared" si="5"/>
        <v>0</v>
      </c>
      <c r="X26" s="123">
        <f t="shared" si="5"/>
        <v>0</v>
      </c>
      <c r="Y26" s="123">
        <f t="shared" si="5"/>
        <v>0</v>
      </c>
      <c r="Z26" s="123">
        <f t="shared" si="5"/>
        <v>0</v>
      </c>
      <c r="AA26" s="123">
        <f t="shared" si="5"/>
        <v>0</v>
      </c>
      <c r="AB26" s="123">
        <f t="shared" si="5"/>
        <v>0</v>
      </c>
      <c r="AC26" s="123">
        <f t="shared" si="5"/>
        <v>0</v>
      </c>
      <c r="AD26" s="123">
        <f t="shared" si="5"/>
        <v>0</v>
      </c>
      <c r="AE26" s="123">
        <f t="shared" si="5"/>
        <v>0</v>
      </c>
      <c r="AF26" s="123">
        <f t="shared" si="5"/>
        <v>0</v>
      </c>
      <c r="AG26" s="123">
        <f t="shared" si="5"/>
        <v>0</v>
      </c>
      <c r="AH26" s="123">
        <f t="shared" si="5"/>
        <v>0</v>
      </c>
      <c r="AI26" s="123">
        <f t="shared" si="5"/>
        <v>0</v>
      </c>
      <c r="AJ26" s="123">
        <f t="shared" si="5"/>
        <v>0</v>
      </c>
      <c r="AK26" s="123">
        <f t="shared" si="5"/>
        <v>0</v>
      </c>
      <c r="AL26" s="123">
        <f t="shared" si="5"/>
        <v>0</v>
      </c>
      <c r="AM26" s="123">
        <f t="shared" si="5"/>
        <v>0</v>
      </c>
      <c r="AN26" s="123">
        <f t="shared" si="5"/>
        <v>0</v>
      </c>
      <c r="AO26" s="123">
        <f t="shared" si="5"/>
        <v>0</v>
      </c>
      <c r="AP26" s="123">
        <f t="shared" si="5"/>
        <v>0</v>
      </c>
    </row>
    <row r="27" spans="1:42" x14ac:dyDescent="0.2">
      <c r="A27" s="90" t="s">
        <v>183</v>
      </c>
      <c r="C27" s="124">
        <f t="shared" ref="C27:AP27" si="6">IF(pbi_oth_for_ds="Yes",C587,0)</f>
        <v>0</v>
      </c>
      <c r="D27" s="124">
        <f t="shared" si="6"/>
        <v>0</v>
      </c>
      <c r="E27" s="124">
        <f t="shared" si="6"/>
        <v>0</v>
      </c>
      <c r="F27" s="124">
        <f t="shared" si="6"/>
        <v>0</v>
      </c>
      <c r="G27" s="124">
        <f t="shared" si="6"/>
        <v>0</v>
      </c>
      <c r="H27" s="124">
        <f t="shared" si="6"/>
        <v>0</v>
      </c>
      <c r="I27" s="124">
        <f t="shared" si="6"/>
        <v>0</v>
      </c>
      <c r="J27" s="124">
        <f t="shared" si="6"/>
        <v>0</v>
      </c>
      <c r="K27" s="124">
        <f t="shared" si="6"/>
        <v>0</v>
      </c>
      <c r="L27" s="124">
        <f t="shared" si="6"/>
        <v>0</v>
      </c>
      <c r="M27" s="124">
        <f t="shared" si="6"/>
        <v>0</v>
      </c>
      <c r="N27" s="124">
        <f t="shared" si="6"/>
        <v>0</v>
      </c>
      <c r="O27" s="124">
        <f t="shared" si="6"/>
        <v>0</v>
      </c>
      <c r="P27" s="124">
        <f t="shared" si="6"/>
        <v>0</v>
      </c>
      <c r="Q27" s="124">
        <f t="shared" si="6"/>
        <v>0</v>
      </c>
      <c r="R27" s="124">
        <f t="shared" si="6"/>
        <v>0</v>
      </c>
      <c r="S27" s="124">
        <f t="shared" si="6"/>
        <v>0</v>
      </c>
      <c r="T27" s="124">
        <f t="shared" si="6"/>
        <v>0</v>
      </c>
      <c r="U27" s="124">
        <f t="shared" si="6"/>
        <v>0</v>
      </c>
      <c r="V27" s="124">
        <f t="shared" si="6"/>
        <v>0</v>
      </c>
      <c r="W27" s="124">
        <f t="shared" si="6"/>
        <v>0</v>
      </c>
      <c r="X27" s="124">
        <f t="shared" si="6"/>
        <v>0</v>
      </c>
      <c r="Y27" s="124">
        <f t="shared" si="6"/>
        <v>0</v>
      </c>
      <c r="Z27" s="124">
        <f t="shared" si="6"/>
        <v>0</v>
      </c>
      <c r="AA27" s="124">
        <f t="shared" si="6"/>
        <v>0</v>
      </c>
      <c r="AB27" s="124">
        <f t="shared" si="6"/>
        <v>0</v>
      </c>
      <c r="AC27" s="124">
        <f t="shared" si="6"/>
        <v>0</v>
      </c>
      <c r="AD27" s="124">
        <f t="shared" si="6"/>
        <v>0</v>
      </c>
      <c r="AE27" s="124">
        <f t="shared" si="6"/>
        <v>0</v>
      </c>
      <c r="AF27" s="124">
        <f t="shared" si="6"/>
        <v>0</v>
      </c>
      <c r="AG27" s="124">
        <f t="shared" si="6"/>
        <v>0</v>
      </c>
      <c r="AH27" s="124">
        <f t="shared" si="6"/>
        <v>0</v>
      </c>
      <c r="AI27" s="124">
        <f t="shared" si="6"/>
        <v>0</v>
      </c>
      <c r="AJ27" s="124">
        <f t="shared" si="6"/>
        <v>0</v>
      </c>
      <c r="AK27" s="124">
        <f t="shared" si="6"/>
        <v>0</v>
      </c>
      <c r="AL27" s="124">
        <f t="shared" si="6"/>
        <v>0</v>
      </c>
      <c r="AM27" s="124">
        <f t="shared" si="6"/>
        <v>0</v>
      </c>
      <c r="AN27" s="124">
        <f t="shared" si="6"/>
        <v>0</v>
      </c>
      <c r="AO27" s="124">
        <f t="shared" si="6"/>
        <v>0</v>
      </c>
      <c r="AP27" s="124">
        <f t="shared" si="6"/>
        <v>0</v>
      </c>
    </row>
    <row r="28" spans="1:42" x14ac:dyDescent="0.2">
      <c r="A28" s="90" t="s">
        <v>357</v>
      </c>
      <c r="C28" s="123">
        <f>SUM(C24:C27)</f>
        <v>0</v>
      </c>
      <c r="D28" s="123">
        <f t="shared" ref="D28:AP28" si="7">SUM(D24:D27)</f>
        <v>0</v>
      </c>
      <c r="E28" s="123">
        <f t="shared" si="7"/>
        <v>0</v>
      </c>
      <c r="F28" s="123">
        <f t="shared" si="7"/>
        <v>0</v>
      </c>
      <c r="G28" s="123">
        <f t="shared" si="7"/>
        <v>0</v>
      </c>
      <c r="H28" s="123">
        <f t="shared" si="7"/>
        <v>0</v>
      </c>
      <c r="I28" s="123">
        <f t="shared" si="7"/>
        <v>0</v>
      </c>
      <c r="J28" s="123">
        <f t="shared" si="7"/>
        <v>0</v>
      </c>
      <c r="K28" s="123">
        <f t="shared" si="7"/>
        <v>0</v>
      </c>
      <c r="L28" s="123">
        <f t="shared" si="7"/>
        <v>0</v>
      </c>
      <c r="M28" s="123">
        <f t="shared" si="7"/>
        <v>0</v>
      </c>
      <c r="N28" s="123">
        <f t="shared" si="7"/>
        <v>0</v>
      </c>
      <c r="O28" s="123">
        <f t="shared" si="7"/>
        <v>0</v>
      </c>
      <c r="P28" s="123">
        <f t="shared" si="7"/>
        <v>0</v>
      </c>
      <c r="Q28" s="123">
        <f t="shared" si="7"/>
        <v>0</v>
      </c>
      <c r="R28" s="123">
        <f t="shared" si="7"/>
        <v>0</v>
      </c>
      <c r="S28" s="123">
        <f t="shared" si="7"/>
        <v>0</v>
      </c>
      <c r="T28" s="123">
        <f t="shared" si="7"/>
        <v>0</v>
      </c>
      <c r="U28" s="123">
        <f t="shared" si="7"/>
        <v>0</v>
      </c>
      <c r="V28" s="123">
        <f t="shared" si="7"/>
        <v>0</v>
      </c>
      <c r="W28" s="123">
        <f t="shared" si="7"/>
        <v>0</v>
      </c>
      <c r="X28" s="123">
        <f t="shared" si="7"/>
        <v>0</v>
      </c>
      <c r="Y28" s="123">
        <f t="shared" si="7"/>
        <v>0</v>
      </c>
      <c r="Z28" s="123">
        <f t="shared" si="7"/>
        <v>0</v>
      </c>
      <c r="AA28" s="123">
        <f t="shared" si="7"/>
        <v>0</v>
      </c>
      <c r="AB28" s="123">
        <f t="shared" si="7"/>
        <v>0</v>
      </c>
      <c r="AC28" s="123">
        <f t="shared" si="7"/>
        <v>0</v>
      </c>
      <c r="AD28" s="123">
        <f t="shared" si="7"/>
        <v>0</v>
      </c>
      <c r="AE28" s="123">
        <f t="shared" si="7"/>
        <v>0</v>
      </c>
      <c r="AF28" s="123">
        <f t="shared" si="7"/>
        <v>0</v>
      </c>
      <c r="AG28" s="123">
        <f t="shared" si="7"/>
        <v>0</v>
      </c>
      <c r="AH28" s="123">
        <f t="shared" si="7"/>
        <v>0</v>
      </c>
      <c r="AI28" s="123">
        <f t="shared" si="7"/>
        <v>0</v>
      </c>
      <c r="AJ28" s="123">
        <f t="shared" si="7"/>
        <v>0</v>
      </c>
      <c r="AK28" s="123">
        <f t="shared" si="7"/>
        <v>0</v>
      </c>
      <c r="AL28" s="123">
        <f t="shared" si="7"/>
        <v>0</v>
      </c>
      <c r="AM28" s="123">
        <f t="shared" si="7"/>
        <v>0</v>
      </c>
      <c r="AN28" s="123">
        <f t="shared" si="7"/>
        <v>0</v>
      </c>
      <c r="AO28" s="123">
        <f t="shared" si="7"/>
        <v>0</v>
      </c>
      <c r="AP28" s="123">
        <f t="shared" si="7"/>
        <v>0</v>
      </c>
    </row>
    <row r="29" spans="1:42" x14ac:dyDescent="0.2">
      <c r="A29" s="18" t="s">
        <v>326</v>
      </c>
      <c r="C29" s="123">
        <f t="shared" ref="C29:AP29" si="8">IF(C2=analysis_period,total_installed_cost*salvage_percentage/100,0)</f>
        <v>0</v>
      </c>
      <c r="D29" s="123">
        <f t="shared" si="8"/>
        <v>0</v>
      </c>
      <c r="E29" s="123">
        <f t="shared" si="8"/>
        <v>0</v>
      </c>
      <c r="F29" s="123">
        <f t="shared" si="8"/>
        <v>0</v>
      </c>
      <c r="G29" s="123">
        <f t="shared" si="8"/>
        <v>0</v>
      </c>
      <c r="H29" s="123">
        <f t="shared" si="8"/>
        <v>0</v>
      </c>
      <c r="I29" s="123">
        <f t="shared" si="8"/>
        <v>0</v>
      </c>
      <c r="J29" s="123">
        <f t="shared" si="8"/>
        <v>0</v>
      </c>
      <c r="K29" s="123">
        <f t="shared" si="8"/>
        <v>0</v>
      </c>
      <c r="L29" s="123">
        <f t="shared" si="8"/>
        <v>0</v>
      </c>
      <c r="M29" s="123">
        <f t="shared" si="8"/>
        <v>0</v>
      </c>
      <c r="N29" s="123">
        <f t="shared" si="8"/>
        <v>0</v>
      </c>
      <c r="O29" s="123">
        <f t="shared" si="8"/>
        <v>0</v>
      </c>
      <c r="P29" s="123">
        <f t="shared" si="8"/>
        <v>0</v>
      </c>
      <c r="Q29" s="123">
        <f t="shared" si="8"/>
        <v>0</v>
      </c>
      <c r="R29" s="123">
        <f t="shared" si="8"/>
        <v>0</v>
      </c>
      <c r="S29" s="123">
        <f t="shared" si="8"/>
        <v>0</v>
      </c>
      <c r="T29" s="123">
        <f t="shared" si="8"/>
        <v>0</v>
      </c>
      <c r="U29" s="123">
        <f t="shared" si="8"/>
        <v>0</v>
      </c>
      <c r="V29" s="123">
        <f t="shared" si="8"/>
        <v>0</v>
      </c>
      <c r="W29" s="123">
        <f t="shared" si="8"/>
        <v>0</v>
      </c>
      <c r="X29" s="123">
        <f t="shared" si="8"/>
        <v>0</v>
      </c>
      <c r="Y29" s="123">
        <f t="shared" si="8"/>
        <v>0</v>
      </c>
      <c r="Z29" s="123">
        <f t="shared" si="8"/>
        <v>0</v>
      </c>
      <c r="AA29" s="123">
        <f t="shared" si="8"/>
        <v>0</v>
      </c>
      <c r="AB29" s="123">
        <f t="shared" si="8"/>
        <v>0</v>
      </c>
      <c r="AC29" s="123">
        <f t="shared" si="8"/>
        <v>0</v>
      </c>
      <c r="AD29" s="123">
        <f t="shared" si="8"/>
        <v>0</v>
      </c>
      <c r="AE29" s="123">
        <f t="shared" si="8"/>
        <v>0</v>
      </c>
      <c r="AF29" s="123">
        <f t="shared" si="8"/>
        <v>0</v>
      </c>
      <c r="AG29" s="123">
        <f t="shared" si="8"/>
        <v>0</v>
      </c>
      <c r="AH29" s="123">
        <f t="shared" si="8"/>
        <v>0</v>
      </c>
      <c r="AI29" s="123">
        <f t="shared" si="8"/>
        <v>0</v>
      </c>
      <c r="AJ29" s="123">
        <f t="shared" si="8"/>
        <v>0</v>
      </c>
      <c r="AK29" s="123">
        <f t="shared" si="8"/>
        <v>0</v>
      </c>
      <c r="AL29" s="123">
        <f t="shared" si="8"/>
        <v>0</v>
      </c>
      <c r="AM29" s="123">
        <f t="shared" si="8"/>
        <v>0</v>
      </c>
      <c r="AN29" s="123">
        <f t="shared" si="8"/>
        <v>0</v>
      </c>
      <c r="AO29" s="123">
        <f t="shared" si="8"/>
        <v>0</v>
      </c>
      <c r="AP29" s="123">
        <f t="shared" si="8"/>
        <v>0</v>
      </c>
    </row>
    <row r="30" spans="1:42" x14ac:dyDescent="0.2">
      <c r="A30" s="211" t="s">
        <v>84</v>
      </c>
      <c r="B30" s="30"/>
      <c r="C30" s="141">
        <f>IF(C2&lt;=analysis_period,C22+C28+C29,0)</f>
        <v>0</v>
      </c>
      <c r="D30" s="141">
        <f t="shared" ref="D30:AP30" si="9">IF(D2&lt;=analysis_period,D22+D28+D29,0)</f>
        <v>0</v>
      </c>
      <c r="E30" s="141">
        <f t="shared" si="9"/>
        <v>0</v>
      </c>
      <c r="F30" s="141">
        <f t="shared" si="9"/>
        <v>0</v>
      </c>
      <c r="G30" s="141">
        <f t="shared" si="9"/>
        <v>0</v>
      </c>
      <c r="H30" s="141">
        <f t="shared" si="9"/>
        <v>0</v>
      </c>
      <c r="I30" s="141">
        <f t="shared" si="9"/>
        <v>0</v>
      </c>
      <c r="J30" s="141">
        <f t="shared" si="9"/>
        <v>0</v>
      </c>
      <c r="K30" s="141">
        <f t="shared" si="9"/>
        <v>0</v>
      </c>
      <c r="L30" s="141">
        <f t="shared" si="9"/>
        <v>0</v>
      </c>
      <c r="M30" s="141">
        <f t="shared" si="9"/>
        <v>0</v>
      </c>
      <c r="N30" s="141">
        <f t="shared" si="9"/>
        <v>0</v>
      </c>
      <c r="O30" s="141">
        <f t="shared" si="9"/>
        <v>0</v>
      </c>
      <c r="P30" s="141">
        <f t="shared" si="9"/>
        <v>0</v>
      </c>
      <c r="Q30" s="141">
        <f t="shared" si="9"/>
        <v>0</v>
      </c>
      <c r="R30" s="141">
        <f t="shared" si="9"/>
        <v>0</v>
      </c>
      <c r="S30" s="141">
        <f t="shared" si="9"/>
        <v>0</v>
      </c>
      <c r="T30" s="141">
        <f t="shared" si="9"/>
        <v>0</v>
      </c>
      <c r="U30" s="141">
        <f t="shared" si="9"/>
        <v>0</v>
      </c>
      <c r="V30" s="141">
        <f t="shared" si="9"/>
        <v>0</v>
      </c>
      <c r="W30" s="141">
        <f t="shared" si="9"/>
        <v>0</v>
      </c>
      <c r="X30" s="141">
        <f t="shared" si="9"/>
        <v>0</v>
      </c>
      <c r="Y30" s="141">
        <f t="shared" si="9"/>
        <v>0</v>
      </c>
      <c r="Z30" s="141">
        <f t="shared" si="9"/>
        <v>0</v>
      </c>
      <c r="AA30" s="141">
        <f t="shared" si="9"/>
        <v>0</v>
      </c>
      <c r="AB30" s="141">
        <f t="shared" si="9"/>
        <v>0</v>
      </c>
      <c r="AC30" s="141">
        <f t="shared" si="9"/>
        <v>0</v>
      </c>
      <c r="AD30" s="141">
        <f t="shared" si="9"/>
        <v>0</v>
      </c>
      <c r="AE30" s="141">
        <f t="shared" si="9"/>
        <v>0</v>
      </c>
      <c r="AF30" s="141">
        <f t="shared" si="9"/>
        <v>0</v>
      </c>
      <c r="AG30" s="141">
        <f t="shared" si="9"/>
        <v>0</v>
      </c>
      <c r="AH30" s="141">
        <f t="shared" si="9"/>
        <v>0</v>
      </c>
      <c r="AI30" s="141">
        <f t="shared" si="9"/>
        <v>0</v>
      </c>
      <c r="AJ30" s="141">
        <f t="shared" si="9"/>
        <v>0</v>
      </c>
      <c r="AK30" s="141">
        <f t="shared" si="9"/>
        <v>0</v>
      </c>
      <c r="AL30" s="141">
        <f t="shared" si="9"/>
        <v>0</v>
      </c>
      <c r="AM30" s="141">
        <f t="shared" si="9"/>
        <v>0</v>
      </c>
      <c r="AN30" s="141">
        <f t="shared" si="9"/>
        <v>0</v>
      </c>
      <c r="AO30" s="141">
        <f t="shared" si="9"/>
        <v>0</v>
      </c>
      <c r="AP30" s="141">
        <f t="shared" si="9"/>
        <v>0</v>
      </c>
    </row>
    <row r="31" spans="1:42" x14ac:dyDescent="0.2">
      <c r="A31" s="18"/>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row>
    <row r="32" spans="1:42" x14ac:dyDescent="0.2">
      <c r="A32" s="18" t="s">
        <v>114</v>
      </c>
      <c r="C32" s="123">
        <f>PropertyTaxAssessedValue</f>
        <v>0</v>
      </c>
      <c r="D32" s="123">
        <f t="shared" ref="D32:AP32" si="10">IF(D2&lt;=analysis_period,PropertyTaxAssessedValue*(100-(D$2-1)*prop_tax_assessed_decline)/100,0)</f>
        <v>0</v>
      </c>
      <c r="E32" s="123">
        <f t="shared" si="10"/>
        <v>0</v>
      </c>
      <c r="F32" s="123">
        <f t="shared" si="10"/>
        <v>0</v>
      </c>
      <c r="G32" s="123">
        <f t="shared" si="10"/>
        <v>0</v>
      </c>
      <c r="H32" s="123">
        <f t="shared" si="10"/>
        <v>0</v>
      </c>
      <c r="I32" s="123">
        <f t="shared" si="10"/>
        <v>0</v>
      </c>
      <c r="J32" s="123">
        <f t="shared" si="10"/>
        <v>0</v>
      </c>
      <c r="K32" s="123">
        <f t="shared" si="10"/>
        <v>0</v>
      </c>
      <c r="L32" s="123">
        <f t="shared" si="10"/>
        <v>0</v>
      </c>
      <c r="M32" s="123">
        <f t="shared" si="10"/>
        <v>0</v>
      </c>
      <c r="N32" s="123">
        <f t="shared" si="10"/>
        <v>0</v>
      </c>
      <c r="O32" s="123">
        <f t="shared" si="10"/>
        <v>0</v>
      </c>
      <c r="P32" s="123">
        <f t="shared" si="10"/>
        <v>0</v>
      </c>
      <c r="Q32" s="123">
        <f t="shared" si="10"/>
        <v>0</v>
      </c>
      <c r="R32" s="123">
        <f t="shared" si="10"/>
        <v>0</v>
      </c>
      <c r="S32" s="123">
        <f t="shared" si="10"/>
        <v>0</v>
      </c>
      <c r="T32" s="123">
        <f t="shared" si="10"/>
        <v>0</v>
      </c>
      <c r="U32" s="123">
        <f t="shared" si="10"/>
        <v>0</v>
      </c>
      <c r="V32" s="123">
        <f t="shared" si="10"/>
        <v>0</v>
      </c>
      <c r="W32" s="123">
        <f t="shared" si="10"/>
        <v>0</v>
      </c>
      <c r="X32" s="123">
        <f t="shared" si="10"/>
        <v>0</v>
      </c>
      <c r="Y32" s="123">
        <f t="shared" si="10"/>
        <v>0</v>
      </c>
      <c r="Z32" s="123">
        <f t="shared" si="10"/>
        <v>0</v>
      </c>
      <c r="AA32" s="123">
        <f t="shared" si="10"/>
        <v>0</v>
      </c>
      <c r="AB32" s="123">
        <f t="shared" si="10"/>
        <v>0</v>
      </c>
      <c r="AC32" s="123">
        <f t="shared" si="10"/>
        <v>0</v>
      </c>
      <c r="AD32" s="123">
        <f t="shared" si="10"/>
        <v>0</v>
      </c>
      <c r="AE32" s="123">
        <f t="shared" si="10"/>
        <v>0</v>
      </c>
      <c r="AF32" s="123">
        <f t="shared" si="10"/>
        <v>0</v>
      </c>
      <c r="AG32" s="123">
        <f t="shared" si="10"/>
        <v>0</v>
      </c>
      <c r="AH32" s="123">
        <f t="shared" si="10"/>
        <v>0</v>
      </c>
      <c r="AI32" s="123">
        <f t="shared" si="10"/>
        <v>0</v>
      </c>
      <c r="AJ32" s="123">
        <f t="shared" si="10"/>
        <v>0</v>
      </c>
      <c r="AK32" s="123">
        <f t="shared" si="10"/>
        <v>0</v>
      </c>
      <c r="AL32" s="123">
        <f t="shared" si="10"/>
        <v>0</v>
      </c>
      <c r="AM32" s="123">
        <f t="shared" si="10"/>
        <v>0</v>
      </c>
      <c r="AN32" s="123">
        <f t="shared" si="10"/>
        <v>0</v>
      </c>
      <c r="AO32" s="123">
        <f t="shared" si="10"/>
        <v>0</v>
      </c>
      <c r="AP32" s="123">
        <f t="shared" si="10"/>
        <v>0</v>
      </c>
    </row>
    <row r="33" spans="1:42" x14ac:dyDescent="0.2">
      <c r="A33" s="22"/>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row>
    <row r="34" spans="1:42" x14ac:dyDescent="0.2">
      <c r="A34" s="84" t="s">
        <v>248</v>
      </c>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row>
    <row r="35" spans="1:42" x14ac:dyDescent="0.2">
      <c r="A35" s="4" t="s">
        <v>228</v>
      </c>
      <c r="C35" s="15"/>
      <c r="D35" s="15"/>
      <c r="E35" s="15"/>
      <c r="F35" s="15"/>
      <c r="G35" s="15"/>
      <c r="H35" s="15"/>
      <c r="I35" s="15"/>
      <c r="J35" s="15"/>
      <c r="K35" s="15"/>
      <c r="L35" s="15"/>
      <c r="M35" s="15"/>
      <c r="N35" s="15"/>
      <c r="O35" s="15"/>
      <c r="P35" s="15"/>
      <c r="Q35" s="15"/>
      <c r="R35" s="15"/>
      <c r="S35" s="15"/>
    </row>
    <row r="36" spans="1:42" x14ac:dyDescent="0.2">
      <c r="A36" s="90" t="s">
        <v>229</v>
      </c>
      <c r="C36" s="123">
        <f>IF(C$2&lt;=analysis_period,IF(om_fixed="n/a",Inputs!D165,om_fixed*(1+inflation_rate/100+om_fixed_escal/100)^B$2),0)</f>
        <v>0</v>
      </c>
      <c r="D36" s="123">
        <f>IF(D$2&lt;=analysis_period,IF(om_fixed="n/a",Inputs!E165,om_fixed*(1+inflation_rate/100+om_fixed_escal/100)^C$2),0)</f>
        <v>0</v>
      </c>
      <c r="E36" s="123">
        <f>IF(E$2&lt;=analysis_period,IF(om_fixed="n/a",Inputs!F165,om_fixed*(1+inflation_rate/100+om_fixed_escal/100)^D$2),0)</f>
        <v>0</v>
      </c>
      <c r="F36" s="123">
        <f>IF(F$2&lt;=analysis_period,IF(om_fixed="n/a",Inputs!G165,om_fixed*(1+inflation_rate/100+om_fixed_escal/100)^E$2),0)</f>
        <v>0</v>
      </c>
      <c r="G36" s="123">
        <f>IF(G$2&lt;=analysis_period,IF(om_fixed="n/a",Inputs!H165,om_fixed*(1+inflation_rate/100+om_fixed_escal/100)^F$2),0)</f>
        <v>0</v>
      </c>
      <c r="H36" s="123">
        <f>IF(H$2&lt;=analysis_period,IF(om_fixed="n/a",Inputs!I165,om_fixed*(1+inflation_rate/100+om_fixed_escal/100)^G$2),0)</f>
        <v>0</v>
      </c>
      <c r="I36" s="123">
        <f>IF(I$2&lt;=analysis_period,IF(om_fixed="n/a",Inputs!J165,om_fixed*(1+inflation_rate/100+om_fixed_escal/100)^H$2),0)</f>
        <v>0</v>
      </c>
      <c r="J36" s="123">
        <f>IF(J$2&lt;=analysis_period,IF(om_fixed="n/a",Inputs!K165,om_fixed*(1+inflation_rate/100+om_fixed_escal/100)^I$2),0)</f>
        <v>0</v>
      </c>
      <c r="K36" s="123">
        <f>IF(K$2&lt;=analysis_period,IF(om_fixed="n/a",Inputs!L165,om_fixed*(1+inflation_rate/100+om_fixed_escal/100)^J$2),0)</f>
        <v>0</v>
      </c>
      <c r="L36" s="123">
        <f>IF(L$2&lt;=analysis_period,IF(om_fixed="n/a",Inputs!M165,om_fixed*(1+inflation_rate/100+om_fixed_escal/100)^K$2),0)</f>
        <v>0</v>
      </c>
      <c r="M36" s="123">
        <f>IF(M$2&lt;=analysis_period,IF(om_fixed="n/a",Inputs!N165,om_fixed*(1+inflation_rate/100+om_fixed_escal/100)^L$2),0)</f>
        <v>0</v>
      </c>
      <c r="N36" s="123">
        <f>IF(N$2&lt;=analysis_period,IF(om_fixed="n/a",Inputs!O165,om_fixed*(1+inflation_rate/100+om_fixed_escal/100)^M$2),0)</f>
        <v>0</v>
      </c>
      <c r="O36" s="123">
        <f>IF(O$2&lt;=analysis_period,IF(om_fixed="n/a",Inputs!P165,om_fixed*(1+inflation_rate/100+om_fixed_escal/100)^N$2),0)</f>
        <v>0</v>
      </c>
      <c r="P36" s="123">
        <f>IF(P$2&lt;=analysis_period,IF(om_fixed="n/a",Inputs!Q165,om_fixed*(1+inflation_rate/100+om_fixed_escal/100)^O$2),0)</f>
        <v>0</v>
      </c>
      <c r="Q36" s="123">
        <f>IF(Q$2&lt;=analysis_period,IF(om_fixed="n/a",Inputs!R165,om_fixed*(1+inflation_rate/100+om_fixed_escal/100)^P$2),0)</f>
        <v>0</v>
      </c>
      <c r="R36" s="123">
        <f>IF(R$2&lt;=analysis_period,IF(om_fixed="n/a",Inputs!S165,om_fixed*(1+inflation_rate/100+om_fixed_escal/100)^Q$2),0)</f>
        <v>0</v>
      </c>
      <c r="S36" s="123">
        <f>IF(S$2&lt;=analysis_period,IF(om_fixed="n/a",Inputs!T165,om_fixed*(1+inflation_rate/100+om_fixed_escal/100)^R$2),0)</f>
        <v>0</v>
      </c>
      <c r="T36" s="123">
        <f>IF(T$2&lt;=analysis_period,IF(om_fixed="n/a",Inputs!U165,om_fixed*(1+inflation_rate/100+om_fixed_escal/100)^S$2),0)</f>
        <v>0</v>
      </c>
      <c r="U36" s="123">
        <f>IF(U$2&lt;=analysis_period,IF(om_fixed="n/a",Inputs!V165,om_fixed*(1+inflation_rate/100+om_fixed_escal/100)^T$2),0)</f>
        <v>0</v>
      </c>
      <c r="V36" s="123">
        <f>IF(V$2&lt;=analysis_period,IF(om_fixed="n/a",Inputs!W165,om_fixed*(1+inflation_rate/100+om_fixed_escal/100)^U$2),0)</f>
        <v>0</v>
      </c>
      <c r="W36" s="123">
        <f>IF(W$2&lt;=analysis_period,IF(om_fixed="n/a",Inputs!X165,om_fixed*(1+inflation_rate/100+om_fixed_escal/100)^V$2),0)</f>
        <v>0</v>
      </c>
      <c r="X36" s="123">
        <f>IF(X$2&lt;=analysis_period,IF(om_fixed="n/a",Inputs!Y165,om_fixed*(1+inflation_rate/100+om_fixed_escal/100)^W$2),0)</f>
        <v>0</v>
      </c>
      <c r="Y36" s="123">
        <f>IF(Y$2&lt;=analysis_period,IF(om_fixed="n/a",Inputs!Z165,om_fixed*(1+inflation_rate/100+om_fixed_escal/100)^X$2),0)</f>
        <v>0</v>
      </c>
      <c r="Z36" s="123">
        <f>IF(Z$2&lt;=analysis_period,IF(om_fixed="n/a",Inputs!AA165,om_fixed*(1+inflation_rate/100+om_fixed_escal/100)^Y$2),0)</f>
        <v>0</v>
      </c>
      <c r="AA36" s="123">
        <f>IF(AA$2&lt;=analysis_period,IF(om_fixed="n/a",Inputs!AB165,om_fixed*(1+inflation_rate/100+om_fixed_escal/100)^Z$2),0)</f>
        <v>0</v>
      </c>
      <c r="AB36" s="123">
        <f>IF(AB$2&lt;=analysis_period,IF(om_fixed="n/a",Inputs!AC165,om_fixed*(1+inflation_rate/100+om_fixed_escal/100)^AA$2),0)</f>
        <v>0</v>
      </c>
      <c r="AC36" s="123">
        <f>IF(AC$2&lt;=analysis_period,IF(om_fixed="n/a",Inputs!AD165,om_fixed*(1+inflation_rate/100+om_fixed_escal/100)^AB$2),0)</f>
        <v>0</v>
      </c>
      <c r="AD36" s="123">
        <f>IF(AD$2&lt;=analysis_period,IF(om_fixed="n/a",Inputs!AE165,om_fixed*(1+inflation_rate/100+om_fixed_escal/100)^AC$2),0)</f>
        <v>0</v>
      </c>
      <c r="AE36" s="123">
        <f>IF(AE$2&lt;=analysis_period,IF(om_fixed="n/a",Inputs!AF165,om_fixed*(1+inflation_rate/100+om_fixed_escal/100)^AD$2),0)</f>
        <v>0</v>
      </c>
      <c r="AF36" s="123">
        <f>IF(AF$2&lt;=analysis_period,IF(om_fixed="n/a",Inputs!AG165,om_fixed*(1+inflation_rate/100+om_fixed_escal/100)^AE$2),0)</f>
        <v>0</v>
      </c>
      <c r="AG36" s="123">
        <f>IF(AG$2&lt;=analysis_period,IF(om_fixed="n/a",Inputs!AH165,om_fixed*(1+inflation_rate/100+om_fixed_escal/100)^AF$2),0)</f>
        <v>0</v>
      </c>
      <c r="AH36" s="123">
        <f>IF(AH$2&lt;=analysis_period,IF(om_fixed="n/a",Inputs!AI165,om_fixed*(1+inflation_rate/100+om_fixed_escal/100)^AG$2),0)</f>
        <v>0</v>
      </c>
      <c r="AI36" s="123">
        <f>IF(AI$2&lt;=analysis_period,IF(om_fixed="n/a",Inputs!AJ165,om_fixed*(1+inflation_rate/100+om_fixed_escal/100)^AH$2),0)</f>
        <v>0</v>
      </c>
      <c r="AJ36" s="123">
        <f>IF(AJ$2&lt;=analysis_period,IF(om_fixed="n/a",Inputs!AK165,om_fixed*(1+inflation_rate/100+om_fixed_escal/100)^AI$2),0)</f>
        <v>0</v>
      </c>
      <c r="AK36" s="123">
        <f>IF(AK$2&lt;=analysis_period,IF(om_fixed="n/a",Inputs!AL165,om_fixed*(1+inflation_rate/100+om_fixed_escal/100)^AJ$2),0)</f>
        <v>0</v>
      </c>
      <c r="AL36" s="123">
        <f>IF(AL$2&lt;=analysis_period,IF(om_fixed="n/a",Inputs!AM165,om_fixed*(1+inflation_rate/100+om_fixed_escal/100)^AK$2),0)</f>
        <v>0</v>
      </c>
      <c r="AM36" s="123">
        <f>IF(AM$2&lt;=analysis_period,IF(om_fixed="n/a",Inputs!AN165,om_fixed*(1+inflation_rate/100+om_fixed_escal/100)^AL$2),0)</f>
        <v>0</v>
      </c>
      <c r="AN36" s="123">
        <f>IF(AN$2&lt;=analysis_period,IF(om_fixed="n/a",Inputs!AO165,om_fixed*(1+inflation_rate/100+om_fixed_escal/100)^AM$2),0)</f>
        <v>0</v>
      </c>
      <c r="AO36" s="123">
        <f>IF(AO$2&lt;=analysis_period,IF(om_fixed="n/a",Inputs!AP165,om_fixed*(1+inflation_rate/100+om_fixed_escal/100)^AN$2),0)</f>
        <v>0</v>
      </c>
      <c r="AP36" s="123">
        <f>IF(AP$2&lt;=analysis_period,IF(om_fixed="n/a",Inputs!AQ165,om_fixed*(1+inflation_rate/100+om_fixed_escal/100)^AO$2),0)</f>
        <v>0</v>
      </c>
    </row>
    <row r="37" spans="1:42" x14ac:dyDescent="0.2">
      <c r="A37" s="90" t="s">
        <v>230</v>
      </c>
    </row>
    <row r="38" spans="1:42" x14ac:dyDescent="0.2">
      <c r="A38" s="91" t="s">
        <v>10</v>
      </c>
      <c r="C38" s="157">
        <f t="shared" ref="C38:AP38" si="11">IF(C$2&lt;=analysis_period,system_capacity,0)</f>
        <v>0</v>
      </c>
      <c r="D38" s="157">
        <f t="shared" si="11"/>
        <v>0</v>
      </c>
      <c r="E38" s="157">
        <f t="shared" si="11"/>
        <v>0</v>
      </c>
      <c r="F38" s="157">
        <f t="shared" si="11"/>
        <v>0</v>
      </c>
      <c r="G38" s="157">
        <f t="shared" si="11"/>
        <v>0</v>
      </c>
      <c r="H38" s="157">
        <f t="shared" si="11"/>
        <v>0</v>
      </c>
      <c r="I38" s="157">
        <f t="shared" si="11"/>
        <v>0</v>
      </c>
      <c r="J38" s="157">
        <f t="shared" si="11"/>
        <v>0</v>
      </c>
      <c r="K38" s="157">
        <f t="shared" si="11"/>
        <v>0</v>
      </c>
      <c r="L38" s="157">
        <f t="shared" si="11"/>
        <v>0</v>
      </c>
      <c r="M38" s="157">
        <f t="shared" si="11"/>
        <v>0</v>
      </c>
      <c r="N38" s="157">
        <f t="shared" si="11"/>
        <v>0</v>
      </c>
      <c r="O38" s="157">
        <f t="shared" si="11"/>
        <v>0</v>
      </c>
      <c r="P38" s="157">
        <f t="shared" si="11"/>
        <v>0</v>
      </c>
      <c r="Q38" s="157">
        <f t="shared" si="11"/>
        <v>0</v>
      </c>
      <c r="R38" s="157">
        <f t="shared" si="11"/>
        <v>0</v>
      </c>
      <c r="S38" s="157">
        <f t="shared" si="11"/>
        <v>0</v>
      </c>
      <c r="T38" s="157">
        <f t="shared" si="11"/>
        <v>0</v>
      </c>
      <c r="U38" s="157">
        <f t="shared" si="11"/>
        <v>0</v>
      </c>
      <c r="V38" s="157">
        <f t="shared" si="11"/>
        <v>0</v>
      </c>
      <c r="W38" s="157">
        <f t="shared" si="11"/>
        <v>0</v>
      </c>
      <c r="X38" s="157">
        <f t="shared" si="11"/>
        <v>0</v>
      </c>
      <c r="Y38" s="157">
        <f t="shared" si="11"/>
        <v>0</v>
      </c>
      <c r="Z38" s="157">
        <f t="shared" si="11"/>
        <v>0</v>
      </c>
      <c r="AA38" s="157">
        <f t="shared" si="11"/>
        <v>0</v>
      </c>
      <c r="AB38" s="157">
        <f t="shared" si="11"/>
        <v>0</v>
      </c>
      <c r="AC38" s="157">
        <f t="shared" si="11"/>
        <v>0</v>
      </c>
      <c r="AD38" s="157">
        <f t="shared" si="11"/>
        <v>0</v>
      </c>
      <c r="AE38" s="157">
        <f t="shared" si="11"/>
        <v>0</v>
      </c>
      <c r="AF38" s="157">
        <f t="shared" si="11"/>
        <v>0</v>
      </c>
      <c r="AG38" s="157">
        <f t="shared" si="11"/>
        <v>0</v>
      </c>
      <c r="AH38" s="157">
        <f t="shared" si="11"/>
        <v>0</v>
      </c>
      <c r="AI38" s="157">
        <f t="shared" si="11"/>
        <v>0</v>
      </c>
      <c r="AJ38" s="157">
        <f t="shared" si="11"/>
        <v>0</v>
      </c>
      <c r="AK38" s="157">
        <f t="shared" si="11"/>
        <v>0</v>
      </c>
      <c r="AL38" s="157">
        <f t="shared" si="11"/>
        <v>0</v>
      </c>
      <c r="AM38" s="157">
        <f t="shared" si="11"/>
        <v>0</v>
      </c>
      <c r="AN38" s="157">
        <f t="shared" si="11"/>
        <v>0</v>
      </c>
      <c r="AO38" s="157">
        <f t="shared" si="11"/>
        <v>0</v>
      </c>
      <c r="AP38" s="157">
        <f t="shared" si="11"/>
        <v>0</v>
      </c>
    </row>
    <row r="39" spans="1:42" x14ac:dyDescent="0.2">
      <c r="A39" s="91" t="s">
        <v>11</v>
      </c>
      <c r="C39" s="155">
        <f>IF(C$2&lt;=analysis_period,IF(om_capacity="n/a",Inputs!D166,om_capacity*(1+inflation_rate/100+om_capacity_escal/100)^B$2),0)</f>
        <v>0</v>
      </c>
      <c r="D39" s="155">
        <f>IF(D$2&lt;=analysis_period,IF(om_capacity="n/a",Inputs!E166,om_capacity*(1+inflation_rate/100+om_capacity_escal/100)^C$2),0)</f>
        <v>0</v>
      </c>
      <c r="E39" s="155">
        <f>IF(E$2&lt;=analysis_period,IF(om_capacity="n/a",Inputs!F166,om_capacity*(1+inflation_rate/100+om_capacity_escal/100)^D$2),0)</f>
        <v>0</v>
      </c>
      <c r="F39" s="155">
        <f>IF(F$2&lt;=analysis_period,IF(om_capacity="n/a",Inputs!G166,om_capacity*(1+inflation_rate/100+om_capacity_escal/100)^E$2),0)</f>
        <v>0</v>
      </c>
      <c r="G39" s="155">
        <f>IF(G$2&lt;=analysis_period,IF(om_capacity="n/a",Inputs!H166,om_capacity*(1+inflation_rate/100+om_capacity_escal/100)^F$2),0)</f>
        <v>0</v>
      </c>
      <c r="H39" s="155">
        <f>IF(H$2&lt;=analysis_period,IF(om_capacity="n/a",Inputs!I166,om_capacity*(1+inflation_rate/100+om_capacity_escal/100)^G$2),0)</f>
        <v>0</v>
      </c>
      <c r="I39" s="155">
        <f>IF(I$2&lt;=analysis_period,IF(om_capacity="n/a",Inputs!J166,om_capacity*(1+inflation_rate/100+om_capacity_escal/100)^H$2),0)</f>
        <v>0</v>
      </c>
      <c r="J39" s="155">
        <f>IF(J$2&lt;=analysis_period,IF(om_capacity="n/a",Inputs!K166,om_capacity*(1+inflation_rate/100+om_capacity_escal/100)^I$2),0)</f>
        <v>0</v>
      </c>
      <c r="K39" s="155">
        <f>IF(K$2&lt;=analysis_period,IF(om_capacity="n/a",Inputs!L166,om_capacity*(1+inflation_rate/100+om_capacity_escal/100)^J$2),0)</f>
        <v>0</v>
      </c>
      <c r="L39" s="155">
        <f>IF(L$2&lt;=analysis_period,IF(om_capacity="n/a",Inputs!M166,om_capacity*(1+inflation_rate/100+om_capacity_escal/100)^K$2),0)</f>
        <v>0</v>
      </c>
      <c r="M39" s="155">
        <f>IF(M$2&lt;=analysis_period,IF(om_capacity="n/a",Inputs!N166,om_capacity*(1+inflation_rate/100+om_capacity_escal/100)^L$2),0)</f>
        <v>0</v>
      </c>
      <c r="N39" s="155">
        <f>IF(N$2&lt;=analysis_period,IF(om_capacity="n/a",Inputs!O166,om_capacity*(1+inflation_rate/100+om_capacity_escal/100)^M$2),0)</f>
        <v>0</v>
      </c>
      <c r="O39" s="155">
        <f>IF(O$2&lt;=analysis_period,IF(om_capacity="n/a",Inputs!P166,om_capacity*(1+inflation_rate/100+om_capacity_escal/100)^N$2),0)</f>
        <v>0</v>
      </c>
      <c r="P39" s="155">
        <f>IF(P$2&lt;=analysis_period,IF(om_capacity="n/a",Inputs!Q166,om_capacity*(1+inflation_rate/100+om_capacity_escal/100)^O$2),0)</f>
        <v>0</v>
      </c>
      <c r="Q39" s="155">
        <f>IF(Q$2&lt;=analysis_period,IF(om_capacity="n/a",Inputs!R166,om_capacity*(1+inflation_rate/100+om_capacity_escal/100)^P$2),0)</f>
        <v>0</v>
      </c>
      <c r="R39" s="155">
        <f>IF(R$2&lt;=analysis_period,IF(om_capacity="n/a",Inputs!S166,om_capacity*(1+inflation_rate/100+om_capacity_escal/100)^Q$2),0)</f>
        <v>0</v>
      </c>
      <c r="S39" s="155">
        <f>IF(S$2&lt;=analysis_period,IF(om_capacity="n/a",Inputs!T166,om_capacity*(1+inflation_rate/100+om_capacity_escal/100)^R$2),0)</f>
        <v>0</v>
      </c>
      <c r="T39" s="155">
        <f>IF(T$2&lt;=analysis_period,IF(om_capacity="n/a",Inputs!U166,om_capacity*(1+inflation_rate/100+om_capacity_escal/100)^S$2),0)</f>
        <v>0</v>
      </c>
      <c r="U39" s="155">
        <f>IF(U$2&lt;=analysis_period,IF(om_capacity="n/a",Inputs!V166,om_capacity*(1+inflation_rate/100+om_capacity_escal/100)^T$2),0)</f>
        <v>0</v>
      </c>
      <c r="V39" s="155">
        <f>IF(V$2&lt;=analysis_period,IF(om_capacity="n/a",Inputs!W166,om_capacity*(1+inflation_rate/100+om_capacity_escal/100)^U$2),0)</f>
        <v>0</v>
      </c>
      <c r="W39" s="155">
        <f>IF(W$2&lt;=analysis_period,IF(om_capacity="n/a",Inputs!X166,om_capacity*(1+inflation_rate/100+om_capacity_escal/100)^V$2),0)</f>
        <v>0</v>
      </c>
      <c r="X39" s="155">
        <f>IF(X$2&lt;=analysis_period,IF(om_capacity="n/a",Inputs!Y166,om_capacity*(1+inflation_rate/100+om_capacity_escal/100)^W$2),0)</f>
        <v>0</v>
      </c>
      <c r="Y39" s="155">
        <f>IF(Y$2&lt;=analysis_period,IF(om_capacity="n/a",Inputs!Z166,om_capacity*(1+inflation_rate/100+om_capacity_escal/100)^X$2),0)</f>
        <v>0</v>
      </c>
      <c r="Z39" s="155">
        <f>IF(Z$2&lt;=analysis_period,IF(om_capacity="n/a",Inputs!AA166,om_capacity*(1+inflation_rate/100+om_capacity_escal/100)^Y$2),0)</f>
        <v>0</v>
      </c>
      <c r="AA39" s="155">
        <f>IF(AA$2&lt;=analysis_period,IF(om_capacity="n/a",Inputs!AB166,om_capacity*(1+inflation_rate/100+om_capacity_escal/100)^Z$2),0)</f>
        <v>0</v>
      </c>
      <c r="AB39" s="155">
        <f>IF(AB$2&lt;=analysis_period,IF(om_capacity="n/a",Inputs!AC166,om_capacity*(1+inflation_rate/100+om_capacity_escal/100)^AA$2),0)</f>
        <v>0</v>
      </c>
      <c r="AC39" s="155">
        <f>IF(AC$2&lt;=analysis_period,IF(om_capacity="n/a",Inputs!AD166,om_capacity*(1+inflation_rate/100+om_capacity_escal/100)^AB$2),0)</f>
        <v>0</v>
      </c>
      <c r="AD39" s="155">
        <f>IF(AD$2&lt;=analysis_period,IF(om_capacity="n/a",Inputs!AE166,om_capacity*(1+inflation_rate/100+om_capacity_escal/100)^AC$2),0)</f>
        <v>0</v>
      </c>
      <c r="AE39" s="155">
        <f>IF(AE$2&lt;=analysis_period,IF(om_capacity="n/a",Inputs!AF166,om_capacity*(1+inflation_rate/100+om_capacity_escal/100)^AD$2),0)</f>
        <v>0</v>
      </c>
      <c r="AF39" s="155">
        <f>IF(AF$2&lt;=analysis_period,IF(om_capacity="n/a",Inputs!AG166,om_capacity*(1+inflation_rate/100+om_capacity_escal/100)^AE$2),0)</f>
        <v>0</v>
      </c>
      <c r="AG39" s="155">
        <f>IF(AG$2&lt;=analysis_period,IF(om_capacity="n/a",Inputs!AH166,om_capacity*(1+inflation_rate/100+om_capacity_escal/100)^AF$2),0)</f>
        <v>0</v>
      </c>
      <c r="AH39" s="155">
        <f>IF(AH$2&lt;=analysis_period,IF(om_capacity="n/a",Inputs!AI166,om_capacity*(1+inflation_rate/100+om_capacity_escal/100)^AG$2),0)</f>
        <v>0</v>
      </c>
      <c r="AI39" s="155">
        <f>IF(AI$2&lt;=analysis_period,IF(om_capacity="n/a",Inputs!AJ166,om_capacity*(1+inflation_rate/100+om_capacity_escal/100)^AH$2),0)</f>
        <v>0</v>
      </c>
      <c r="AJ39" s="155">
        <f>IF(AJ$2&lt;=analysis_period,IF(om_capacity="n/a",Inputs!AK166,om_capacity*(1+inflation_rate/100+om_capacity_escal/100)^AI$2),0)</f>
        <v>0</v>
      </c>
      <c r="AK39" s="155">
        <f>IF(AK$2&lt;=analysis_period,IF(om_capacity="n/a",Inputs!AL166,om_capacity*(1+inflation_rate/100+om_capacity_escal/100)^AJ$2),0)</f>
        <v>0</v>
      </c>
      <c r="AL39" s="155">
        <f>IF(AL$2&lt;=analysis_period,IF(om_capacity="n/a",Inputs!AM166,om_capacity*(1+inflation_rate/100+om_capacity_escal/100)^AK$2),0)</f>
        <v>0</v>
      </c>
      <c r="AM39" s="155">
        <f>IF(AM$2&lt;=analysis_period,IF(om_capacity="n/a",Inputs!AN166,om_capacity*(1+inflation_rate/100+om_capacity_escal/100)^AL$2),0)</f>
        <v>0</v>
      </c>
      <c r="AN39" s="155">
        <f>IF(AN$2&lt;=analysis_period,IF(om_capacity="n/a",Inputs!AO166,om_capacity*(1+inflation_rate/100+om_capacity_escal/100)^AM$2),0)</f>
        <v>0</v>
      </c>
      <c r="AO39" s="155">
        <f>IF(AO$2&lt;=analysis_period,IF(om_capacity="n/a",Inputs!AP166,om_capacity*(1+inflation_rate/100+om_capacity_escal/100)^AN$2),0)</f>
        <v>0</v>
      </c>
      <c r="AP39" s="155">
        <f>IF(AP$2&lt;=analysis_period,IF(om_capacity="n/a",Inputs!AQ166,om_capacity*(1+inflation_rate/100+om_capacity_escal/100)^AO$2),0)</f>
        <v>0</v>
      </c>
    </row>
    <row r="40" spans="1:42" x14ac:dyDescent="0.2">
      <c r="A40" s="91" t="s">
        <v>116</v>
      </c>
      <c r="C40" s="123">
        <f>C38*C39</f>
        <v>0</v>
      </c>
      <c r="D40" s="123">
        <f t="shared" ref="D40:AP40" si="12">D38*D39</f>
        <v>0</v>
      </c>
      <c r="E40" s="123">
        <f t="shared" si="12"/>
        <v>0</v>
      </c>
      <c r="F40" s="123">
        <f t="shared" si="12"/>
        <v>0</v>
      </c>
      <c r="G40" s="123">
        <f t="shared" si="12"/>
        <v>0</v>
      </c>
      <c r="H40" s="123">
        <f t="shared" si="12"/>
        <v>0</v>
      </c>
      <c r="I40" s="123">
        <f t="shared" si="12"/>
        <v>0</v>
      </c>
      <c r="J40" s="123">
        <f t="shared" si="12"/>
        <v>0</v>
      </c>
      <c r="K40" s="123">
        <f t="shared" si="12"/>
        <v>0</v>
      </c>
      <c r="L40" s="123">
        <f t="shared" si="12"/>
        <v>0</v>
      </c>
      <c r="M40" s="123">
        <f t="shared" si="12"/>
        <v>0</v>
      </c>
      <c r="N40" s="123">
        <f t="shared" si="12"/>
        <v>0</v>
      </c>
      <c r="O40" s="123">
        <f t="shared" si="12"/>
        <v>0</v>
      </c>
      <c r="P40" s="123">
        <f t="shared" si="12"/>
        <v>0</v>
      </c>
      <c r="Q40" s="123">
        <f t="shared" si="12"/>
        <v>0</v>
      </c>
      <c r="R40" s="123">
        <f t="shared" si="12"/>
        <v>0</v>
      </c>
      <c r="S40" s="123">
        <f t="shared" si="12"/>
        <v>0</v>
      </c>
      <c r="T40" s="123">
        <f t="shared" si="12"/>
        <v>0</v>
      </c>
      <c r="U40" s="123">
        <f t="shared" si="12"/>
        <v>0</v>
      </c>
      <c r="V40" s="123">
        <f t="shared" si="12"/>
        <v>0</v>
      </c>
      <c r="W40" s="123">
        <f t="shared" si="12"/>
        <v>0</v>
      </c>
      <c r="X40" s="123">
        <f t="shared" si="12"/>
        <v>0</v>
      </c>
      <c r="Y40" s="123">
        <f t="shared" si="12"/>
        <v>0</v>
      </c>
      <c r="Z40" s="123">
        <f t="shared" si="12"/>
        <v>0</v>
      </c>
      <c r="AA40" s="123">
        <f t="shared" si="12"/>
        <v>0</v>
      </c>
      <c r="AB40" s="123">
        <f t="shared" si="12"/>
        <v>0</v>
      </c>
      <c r="AC40" s="123">
        <f t="shared" si="12"/>
        <v>0</v>
      </c>
      <c r="AD40" s="123">
        <f t="shared" si="12"/>
        <v>0</v>
      </c>
      <c r="AE40" s="123">
        <f t="shared" si="12"/>
        <v>0</v>
      </c>
      <c r="AF40" s="123">
        <f t="shared" si="12"/>
        <v>0</v>
      </c>
      <c r="AG40" s="123">
        <f t="shared" si="12"/>
        <v>0</v>
      </c>
      <c r="AH40" s="123">
        <f t="shared" si="12"/>
        <v>0</v>
      </c>
      <c r="AI40" s="123">
        <f t="shared" si="12"/>
        <v>0</v>
      </c>
      <c r="AJ40" s="123">
        <f t="shared" si="12"/>
        <v>0</v>
      </c>
      <c r="AK40" s="123">
        <f t="shared" si="12"/>
        <v>0</v>
      </c>
      <c r="AL40" s="123">
        <f t="shared" si="12"/>
        <v>0</v>
      </c>
      <c r="AM40" s="123">
        <f t="shared" si="12"/>
        <v>0</v>
      </c>
      <c r="AN40" s="123">
        <f t="shared" si="12"/>
        <v>0</v>
      </c>
      <c r="AO40" s="123">
        <f t="shared" si="12"/>
        <v>0</v>
      </c>
      <c r="AP40" s="123">
        <f t="shared" si="12"/>
        <v>0</v>
      </c>
    </row>
    <row r="41" spans="1:42" x14ac:dyDescent="0.2">
      <c r="A41" s="90" t="s">
        <v>231</v>
      </c>
    </row>
    <row r="42" spans="1:42" x14ac:dyDescent="0.2">
      <c r="A42" s="91" t="s">
        <v>13</v>
      </c>
      <c r="C42" s="123">
        <f>IF(C$8=0,C$5,C$8)/1000</f>
        <v>0</v>
      </c>
      <c r="D42" s="123">
        <f t="shared" ref="D42:AP42" si="13">IF(D$8=0,D$5,D$8)/1000</f>
        <v>0</v>
      </c>
      <c r="E42" s="123">
        <f t="shared" si="13"/>
        <v>0</v>
      </c>
      <c r="F42" s="123">
        <f t="shared" si="13"/>
        <v>0</v>
      </c>
      <c r="G42" s="123">
        <f t="shared" si="13"/>
        <v>0</v>
      </c>
      <c r="H42" s="123">
        <f t="shared" si="13"/>
        <v>0</v>
      </c>
      <c r="I42" s="123">
        <f t="shared" si="13"/>
        <v>0</v>
      </c>
      <c r="J42" s="123">
        <f t="shared" si="13"/>
        <v>0</v>
      </c>
      <c r="K42" s="123">
        <f t="shared" si="13"/>
        <v>0</v>
      </c>
      <c r="L42" s="123">
        <f t="shared" si="13"/>
        <v>0</v>
      </c>
      <c r="M42" s="123">
        <f t="shared" si="13"/>
        <v>0</v>
      </c>
      <c r="N42" s="123">
        <f t="shared" si="13"/>
        <v>0</v>
      </c>
      <c r="O42" s="123">
        <f t="shared" si="13"/>
        <v>0</v>
      </c>
      <c r="P42" s="123">
        <f t="shared" si="13"/>
        <v>0</v>
      </c>
      <c r="Q42" s="123">
        <f t="shared" si="13"/>
        <v>0</v>
      </c>
      <c r="R42" s="123">
        <f t="shared" si="13"/>
        <v>0</v>
      </c>
      <c r="S42" s="123">
        <f t="shared" si="13"/>
        <v>0</v>
      </c>
      <c r="T42" s="123">
        <f t="shared" si="13"/>
        <v>0</v>
      </c>
      <c r="U42" s="123">
        <f t="shared" si="13"/>
        <v>0</v>
      </c>
      <c r="V42" s="123">
        <f t="shared" si="13"/>
        <v>0</v>
      </c>
      <c r="W42" s="123">
        <f t="shared" si="13"/>
        <v>0</v>
      </c>
      <c r="X42" s="123">
        <f t="shared" si="13"/>
        <v>0</v>
      </c>
      <c r="Y42" s="123">
        <f t="shared" si="13"/>
        <v>0</v>
      </c>
      <c r="Z42" s="123">
        <f t="shared" si="13"/>
        <v>0</v>
      </c>
      <c r="AA42" s="123">
        <f t="shared" si="13"/>
        <v>0</v>
      </c>
      <c r="AB42" s="123">
        <f t="shared" si="13"/>
        <v>0</v>
      </c>
      <c r="AC42" s="123">
        <f t="shared" si="13"/>
        <v>0</v>
      </c>
      <c r="AD42" s="123">
        <f t="shared" si="13"/>
        <v>0</v>
      </c>
      <c r="AE42" s="123">
        <f t="shared" si="13"/>
        <v>0</v>
      </c>
      <c r="AF42" s="123">
        <f t="shared" si="13"/>
        <v>0</v>
      </c>
      <c r="AG42" s="123">
        <f t="shared" si="13"/>
        <v>0</v>
      </c>
      <c r="AH42" s="123">
        <f t="shared" si="13"/>
        <v>0</v>
      </c>
      <c r="AI42" s="123">
        <f t="shared" si="13"/>
        <v>0</v>
      </c>
      <c r="AJ42" s="123">
        <f t="shared" si="13"/>
        <v>0</v>
      </c>
      <c r="AK42" s="123">
        <f t="shared" si="13"/>
        <v>0</v>
      </c>
      <c r="AL42" s="123">
        <f t="shared" si="13"/>
        <v>0</v>
      </c>
      <c r="AM42" s="123">
        <f t="shared" si="13"/>
        <v>0</v>
      </c>
      <c r="AN42" s="123">
        <f t="shared" si="13"/>
        <v>0</v>
      </c>
      <c r="AO42" s="123">
        <f t="shared" si="13"/>
        <v>0</v>
      </c>
      <c r="AP42" s="123">
        <f t="shared" si="13"/>
        <v>0</v>
      </c>
    </row>
    <row r="43" spans="1:42" x14ac:dyDescent="0.2">
      <c r="A43" s="91" t="s">
        <v>14</v>
      </c>
      <c r="C43" s="155">
        <f>IF(C$2&lt;=analysis_period,IF(om_production="n/a",Inputs!D167,om_production*(1+inflation_rate/100+om_production_escal/100)^B$2),0)</f>
        <v>0</v>
      </c>
      <c r="D43" s="155">
        <f>IF(D$2&lt;=analysis_period,IF(om_production="n/a",Inputs!E167,om_production*(1+inflation_rate/100+om_production_escal/100)^C$2),0)</f>
        <v>0</v>
      </c>
      <c r="E43" s="155">
        <f>IF(E$2&lt;=analysis_period,IF(om_production="n/a",Inputs!F167,om_production*(1+inflation_rate/100+om_production_escal/100)^D$2),0)</f>
        <v>0</v>
      </c>
      <c r="F43" s="155">
        <f>IF(F$2&lt;=analysis_period,IF(om_production="n/a",Inputs!G167,om_production*(1+inflation_rate/100+om_production_escal/100)^E$2),0)</f>
        <v>0</v>
      </c>
      <c r="G43" s="155">
        <f>IF(G$2&lt;=analysis_period,IF(om_production="n/a",Inputs!H167,om_production*(1+inflation_rate/100+om_production_escal/100)^F$2),0)</f>
        <v>0</v>
      </c>
      <c r="H43" s="155">
        <f>IF(H$2&lt;=analysis_period,IF(om_production="n/a",Inputs!I167,om_production*(1+inflation_rate/100+om_production_escal/100)^G$2),0)</f>
        <v>0</v>
      </c>
      <c r="I43" s="155">
        <f>IF(I$2&lt;=analysis_period,IF(om_production="n/a",Inputs!J167,om_production*(1+inflation_rate/100+om_production_escal/100)^H$2),0)</f>
        <v>0</v>
      </c>
      <c r="J43" s="155">
        <f>IF(J$2&lt;=analysis_period,IF(om_production="n/a",Inputs!K167,om_production*(1+inflation_rate/100+om_production_escal/100)^I$2),0)</f>
        <v>0</v>
      </c>
      <c r="K43" s="155">
        <f>IF(K$2&lt;=analysis_period,IF(om_production="n/a",Inputs!L167,om_production*(1+inflation_rate/100+om_production_escal/100)^J$2),0)</f>
        <v>0</v>
      </c>
      <c r="L43" s="155">
        <f>IF(L$2&lt;=analysis_period,IF(om_production="n/a",Inputs!M167,om_production*(1+inflation_rate/100+om_production_escal/100)^K$2),0)</f>
        <v>0</v>
      </c>
      <c r="M43" s="155">
        <f>IF(M$2&lt;=analysis_period,IF(om_production="n/a",Inputs!N167,om_production*(1+inflation_rate/100+om_production_escal/100)^L$2),0)</f>
        <v>0</v>
      </c>
      <c r="N43" s="155">
        <f>IF(N$2&lt;=analysis_period,IF(om_production="n/a",Inputs!O167,om_production*(1+inflation_rate/100+om_production_escal/100)^M$2),0)</f>
        <v>0</v>
      </c>
      <c r="O43" s="155">
        <f>IF(O$2&lt;=analysis_period,IF(om_production="n/a",Inputs!P167,om_production*(1+inflation_rate/100+om_production_escal/100)^N$2),0)</f>
        <v>0</v>
      </c>
      <c r="P43" s="155">
        <f>IF(P$2&lt;=analysis_period,IF(om_production="n/a",Inputs!Q167,om_production*(1+inflation_rate/100+om_production_escal/100)^O$2),0)</f>
        <v>0</v>
      </c>
      <c r="Q43" s="155">
        <f>IF(Q$2&lt;=analysis_period,IF(om_production="n/a",Inputs!R167,om_production*(1+inflation_rate/100+om_production_escal/100)^P$2),0)</f>
        <v>0</v>
      </c>
      <c r="R43" s="155">
        <f>IF(R$2&lt;=analysis_period,IF(om_production="n/a",Inputs!S167,om_production*(1+inflation_rate/100+om_production_escal/100)^Q$2),0)</f>
        <v>0</v>
      </c>
      <c r="S43" s="155">
        <f>IF(S$2&lt;=analysis_period,IF(om_production="n/a",Inputs!T167,om_production*(1+inflation_rate/100+om_production_escal/100)^R$2),0)</f>
        <v>0</v>
      </c>
      <c r="T43" s="155">
        <f>IF(T$2&lt;=analysis_period,IF(om_production="n/a",Inputs!U167,om_production*(1+inflation_rate/100+om_production_escal/100)^S$2),0)</f>
        <v>0</v>
      </c>
      <c r="U43" s="155">
        <f>IF(U$2&lt;=analysis_period,IF(om_production="n/a",Inputs!V167,om_production*(1+inflation_rate/100+om_production_escal/100)^T$2),0)</f>
        <v>0</v>
      </c>
      <c r="V43" s="155">
        <f>IF(V$2&lt;=analysis_period,IF(om_production="n/a",Inputs!W167,om_production*(1+inflation_rate/100+om_production_escal/100)^U$2),0)</f>
        <v>0</v>
      </c>
      <c r="W43" s="155">
        <f>IF(W$2&lt;=analysis_period,IF(om_production="n/a",Inputs!X167,om_production*(1+inflation_rate/100+om_production_escal/100)^V$2),0)</f>
        <v>0</v>
      </c>
      <c r="X43" s="155">
        <f>IF(X$2&lt;=analysis_period,IF(om_production="n/a",Inputs!Y167,om_production*(1+inflation_rate/100+om_production_escal/100)^W$2),0)</f>
        <v>0</v>
      </c>
      <c r="Y43" s="155">
        <f>IF(Y$2&lt;=analysis_period,IF(om_production="n/a",Inputs!Z167,om_production*(1+inflation_rate/100+om_production_escal/100)^X$2),0)</f>
        <v>0</v>
      </c>
      <c r="Z43" s="155">
        <f>IF(Z$2&lt;=analysis_period,IF(om_production="n/a",Inputs!AA167,om_production*(1+inflation_rate/100+om_production_escal/100)^Y$2),0)</f>
        <v>0</v>
      </c>
      <c r="AA43" s="155">
        <f>IF(AA$2&lt;=analysis_period,IF(om_production="n/a",Inputs!AB167,om_production*(1+inflation_rate/100+om_production_escal/100)^Z$2),0)</f>
        <v>0</v>
      </c>
      <c r="AB43" s="155">
        <f>IF(AB$2&lt;=analysis_period,IF(om_production="n/a",Inputs!AC167,om_production*(1+inflation_rate/100+om_production_escal/100)^AA$2),0)</f>
        <v>0</v>
      </c>
      <c r="AC43" s="155">
        <f>IF(AC$2&lt;=analysis_period,IF(om_production="n/a",Inputs!AD167,om_production*(1+inflation_rate/100+om_production_escal/100)^AB$2),0)</f>
        <v>0</v>
      </c>
      <c r="AD43" s="155">
        <f>IF(AD$2&lt;=analysis_period,IF(om_production="n/a",Inputs!AE167,om_production*(1+inflation_rate/100+om_production_escal/100)^AC$2),0)</f>
        <v>0</v>
      </c>
      <c r="AE43" s="155">
        <f>IF(AE$2&lt;=analysis_period,IF(om_production="n/a",Inputs!AF167,om_production*(1+inflation_rate/100+om_production_escal/100)^AD$2),0)</f>
        <v>0</v>
      </c>
      <c r="AF43" s="155">
        <f>IF(AF$2&lt;=analysis_period,IF(om_production="n/a",Inputs!AG167,om_production*(1+inflation_rate/100+om_production_escal/100)^AE$2),0)</f>
        <v>0</v>
      </c>
      <c r="AG43" s="155">
        <f>IF(AG$2&lt;=analysis_period,IF(om_production="n/a",Inputs!AH167,om_production*(1+inflation_rate/100+om_production_escal/100)^AF$2),0)</f>
        <v>0</v>
      </c>
      <c r="AH43" s="155">
        <f>IF(AH$2&lt;=analysis_period,IF(om_production="n/a",Inputs!AI167,om_production*(1+inflation_rate/100+om_production_escal/100)^AG$2),0)</f>
        <v>0</v>
      </c>
      <c r="AI43" s="155">
        <f>IF(AI$2&lt;=analysis_period,IF(om_production="n/a",Inputs!AJ167,om_production*(1+inflation_rate/100+om_production_escal/100)^AH$2),0)</f>
        <v>0</v>
      </c>
      <c r="AJ43" s="155">
        <f>IF(AJ$2&lt;=analysis_period,IF(om_production="n/a",Inputs!AK167,om_production*(1+inflation_rate/100+om_production_escal/100)^AI$2),0)</f>
        <v>0</v>
      </c>
      <c r="AK43" s="155">
        <f>IF(AK$2&lt;=analysis_period,IF(om_production="n/a",Inputs!AL167,om_production*(1+inflation_rate/100+om_production_escal/100)^AJ$2),0)</f>
        <v>0</v>
      </c>
      <c r="AL43" s="155">
        <f>IF(AL$2&lt;=analysis_period,IF(om_production="n/a",Inputs!AM167,om_production*(1+inflation_rate/100+om_production_escal/100)^AK$2),0)</f>
        <v>0</v>
      </c>
      <c r="AM43" s="155">
        <f>IF(AM$2&lt;=analysis_period,IF(om_production="n/a",Inputs!AN167,om_production*(1+inflation_rate/100+om_production_escal/100)^AL$2),0)</f>
        <v>0</v>
      </c>
      <c r="AN43" s="155">
        <f>IF(AN$2&lt;=analysis_period,IF(om_production="n/a",Inputs!AO167,om_production*(1+inflation_rate/100+om_production_escal/100)^AM$2),0)</f>
        <v>0</v>
      </c>
      <c r="AO43" s="155">
        <f>IF(AO$2&lt;=analysis_period,IF(om_production="n/a",Inputs!AP167,om_production*(1+inflation_rate/100+om_production_escal/100)^AN$2),0)</f>
        <v>0</v>
      </c>
      <c r="AP43" s="155">
        <f>IF(AP$2&lt;=analysis_period,IF(om_production="n/a",Inputs!AQ167,om_production*(1+inflation_rate/100+om_production_escal/100)^AO$2),0)</f>
        <v>0</v>
      </c>
    </row>
    <row r="44" spans="1:42" x14ac:dyDescent="0.2">
      <c r="A44" s="91" t="s">
        <v>115</v>
      </c>
      <c r="C44" s="158">
        <f>C42*C43</f>
        <v>0</v>
      </c>
      <c r="D44" s="158">
        <f t="shared" ref="D44:AP44" si="14">D42*D43</f>
        <v>0</v>
      </c>
      <c r="E44" s="158">
        <f t="shared" si="14"/>
        <v>0</v>
      </c>
      <c r="F44" s="158">
        <f t="shared" si="14"/>
        <v>0</v>
      </c>
      <c r="G44" s="158">
        <f t="shared" si="14"/>
        <v>0</v>
      </c>
      <c r="H44" s="158">
        <f t="shared" si="14"/>
        <v>0</v>
      </c>
      <c r="I44" s="158">
        <f t="shared" si="14"/>
        <v>0</v>
      </c>
      <c r="J44" s="158">
        <f t="shared" si="14"/>
        <v>0</v>
      </c>
      <c r="K44" s="158">
        <f t="shared" si="14"/>
        <v>0</v>
      </c>
      <c r="L44" s="158">
        <f t="shared" si="14"/>
        <v>0</v>
      </c>
      <c r="M44" s="158">
        <f t="shared" si="14"/>
        <v>0</v>
      </c>
      <c r="N44" s="158">
        <f t="shared" si="14"/>
        <v>0</v>
      </c>
      <c r="O44" s="158">
        <f t="shared" si="14"/>
        <v>0</v>
      </c>
      <c r="P44" s="158">
        <f t="shared" si="14"/>
        <v>0</v>
      </c>
      <c r="Q44" s="158">
        <f t="shared" si="14"/>
        <v>0</v>
      </c>
      <c r="R44" s="158">
        <f t="shared" si="14"/>
        <v>0</v>
      </c>
      <c r="S44" s="158">
        <f t="shared" si="14"/>
        <v>0</v>
      </c>
      <c r="T44" s="158">
        <f t="shared" si="14"/>
        <v>0</v>
      </c>
      <c r="U44" s="158">
        <f t="shared" si="14"/>
        <v>0</v>
      </c>
      <c r="V44" s="158">
        <f t="shared" si="14"/>
        <v>0</v>
      </c>
      <c r="W44" s="158">
        <f t="shared" si="14"/>
        <v>0</v>
      </c>
      <c r="X44" s="158">
        <f t="shared" si="14"/>
        <v>0</v>
      </c>
      <c r="Y44" s="158">
        <f t="shared" si="14"/>
        <v>0</v>
      </c>
      <c r="Z44" s="158">
        <f t="shared" si="14"/>
        <v>0</v>
      </c>
      <c r="AA44" s="158">
        <f t="shared" si="14"/>
        <v>0</v>
      </c>
      <c r="AB44" s="158">
        <f t="shared" si="14"/>
        <v>0</v>
      </c>
      <c r="AC44" s="158">
        <f t="shared" si="14"/>
        <v>0</v>
      </c>
      <c r="AD44" s="158">
        <f t="shared" si="14"/>
        <v>0</v>
      </c>
      <c r="AE44" s="158">
        <f t="shared" si="14"/>
        <v>0</v>
      </c>
      <c r="AF44" s="158">
        <f t="shared" si="14"/>
        <v>0</v>
      </c>
      <c r="AG44" s="158">
        <f t="shared" si="14"/>
        <v>0</v>
      </c>
      <c r="AH44" s="158">
        <f t="shared" si="14"/>
        <v>0</v>
      </c>
      <c r="AI44" s="158">
        <f t="shared" si="14"/>
        <v>0</v>
      </c>
      <c r="AJ44" s="158">
        <f t="shared" si="14"/>
        <v>0</v>
      </c>
      <c r="AK44" s="158">
        <f t="shared" si="14"/>
        <v>0</v>
      </c>
      <c r="AL44" s="158">
        <f t="shared" si="14"/>
        <v>0</v>
      </c>
      <c r="AM44" s="158">
        <f t="shared" si="14"/>
        <v>0</v>
      </c>
      <c r="AN44" s="158">
        <f t="shared" si="14"/>
        <v>0</v>
      </c>
      <c r="AO44" s="158">
        <f t="shared" si="14"/>
        <v>0</v>
      </c>
      <c r="AP44" s="158">
        <f t="shared" si="14"/>
        <v>0</v>
      </c>
    </row>
    <row r="45" spans="1:42" x14ac:dyDescent="0.2">
      <c r="A45" s="90" t="s">
        <v>321</v>
      </c>
      <c r="B45" s="4">
        <f t="array" ref="B45:AP45">Inputs!C187:AQ187</f>
        <v>0</v>
      </c>
      <c r="C45" s="123">
        <v>0</v>
      </c>
      <c r="D45" s="123">
        <v>0</v>
      </c>
      <c r="E45" s="123">
        <v>0</v>
      </c>
      <c r="F45" s="123">
        <v>0</v>
      </c>
      <c r="G45" s="123">
        <v>0</v>
      </c>
      <c r="H45" s="123">
        <v>0</v>
      </c>
      <c r="I45" s="123">
        <v>0</v>
      </c>
      <c r="J45" s="123">
        <v>0</v>
      </c>
      <c r="K45" s="123">
        <v>0</v>
      </c>
      <c r="L45" s="123">
        <v>0</v>
      </c>
      <c r="M45" s="123">
        <v>0</v>
      </c>
      <c r="N45" s="123">
        <v>0</v>
      </c>
      <c r="O45" s="123">
        <v>0</v>
      </c>
      <c r="P45" s="123">
        <v>0</v>
      </c>
      <c r="Q45" s="123">
        <v>0</v>
      </c>
      <c r="R45" s="123">
        <v>0</v>
      </c>
      <c r="S45" s="123">
        <v>0</v>
      </c>
      <c r="T45" s="123">
        <v>0</v>
      </c>
      <c r="U45" s="123">
        <v>0</v>
      </c>
      <c r="V45" s="123">
        <v>0</v>
      </c>
      <c r="W45" s="123">
        <v>0</v>
      </c>
      <c r="X45" s="123">
        <v>0</v>
      </c>
      <c r="Y45" s="123">
        <v>0</v>
      </c>
      <c r="Z45" s="123">
        <v>0</v>
      </c>
      <c r="AA45" s="123">
        <v>0</v>
      </c>
      <c r="AB45" s="123">
        <v>0</v>
      </c>
      <c r="AC45" s="123">
        <v>0</v>
      </c>
      <c r="AD45" s="123">
        <v>0</v>
      </c>
      <c r="AE45" s="123">
        <v>0</v>
      </c>
      <c r="AF45" s="123">
        <v>0</v>
      </c>
      <c r="AG45" s="123">
        <v>0</v>
      </c>
      <c r="AH45" s="123">
        <v>0</v>
      </c>
      <c r="AI45" s="123">
        <v>0</v>
      </c>
      <c r="AJ45" s="123">
        <v>0</v>
      </c>
      <c r="AK45" s="123">
        <v>0</v>
      </c>
      <c r="AL45" s="123">
        <v>0</v>
      </c>
      <c r="AM45" s="123">
        <v>0</v>
      </c>
      <c r="AN45" s="123">
        <v>0</v>
      </c>
      <c r="AO45" s="123">
        <v>0</v>
      </c>
      <c r="AP45" s="123">
        <v>0</v>
      </c>
    </row>
    <row r="46" spans="1:42" x14ac:dyDescent="0.2">
      <c r="A46" s="90" t="s">
        <v>387</v>
      </c>
      <c r="C46" s="123"/>
      <c r="D46" s="123"/>
      <c r="E46" s="123"/>
      <c r="F46" s="123"/>
      <c r="G46" s="123"/>
      <c r="H46" s="123"/>
      <c r="I46" s="123"/>
      <c r="J46" s="123"/>
      <c r="K46" s="123"/>
      <c r="L46" s="123"/>
      <c r="M46" s="123"/>
      <c r="N46" s="123"/>
      <c r="O46" s="123"/>
      <c r="P46" s="123"/>
      <c r="Q46" s="123"/>
      <c r="R46" s="123"/>
      <c r="S46" s="123"/>
      <c r="T46" s="123"/>
      <c r="U46" s="123"/>
      <c r="V46" s="123"/>
      <c r="W46" s="123"/>
      <c r="X46" s="123"/>
      <c r="Y46" s="123"/>
      <c r="Z46" s="123"/>
      <c r="AA46" s="123"/>
      <c r="AB46" s="123"/>
      <c r="AC46" s="123"/>
      <c r="AD46" s="123"/>
      <c r="AE46" s="123"/>
      <c r="AF46" s="123"/>
      <c r="AG46" s="123"/>
      <c r="AH46" s="123"/>
      <c r="AI46" s="123"/>
      <c r="AJ46" s="123"/>
      <c r="AK46" s="123"/>
      <c r="AL46" s="123"/>
      <c r="AM46" s="123"/>
      <c r="AN46" s="123"/>
      <c r="AO46" s="123"/>
      <c r="AP46" s="123"/>
    </row>
    <row r="47" spans="1:42" x14ac:dyDescent="0.2">
      <c r="A47" s="22" t="s">
        <v>340</v>
      </c>
      <c r="B47" s="4">
        <f t="array" ref="B47:AP50">Inputs!C189:AQ192</f>
        <v>0</v>
      </c>
      <c r="C47" s="123">
        <v>0</v>
      </c>
      <c r="D47" s="123">
        <v>0</v>
      </c>
      <c r="E47" s="123">
        <v>0</v>
      </c>
      <c r="F47" s="123">
        <v>0</v>
      </c>
      <c r="G47" s="123">
        <v>0</v>
      </c>
      <c r="H47" s="123">
        <v>0</v>
      </c>
      <c r="I47" s="123">
        <v>0</v>
      </c>
      <c r="J47" s="123">
        <v>0</v>
      </c>
      <c r="K47" s="123">
        <v>0</v>
      </c>
      <c r="L47" s="123">
        <v>0</v>
      </c>
      <c r="M47" s="123">
        <v>0</v>
      </c>
      <c r="N47" s="123">
        <v>0</v>
      </c>
      <c r="O47" s="123">
        <v>0</v>
      </c>
      <c r="P47" s="123">
        <v>0</v>
      </c>
      <c r="Q47" s="123">
        <v>0</v>
      </c>
      <c r="R47" s="123">
        <v>0</v>
      </c>
      <c r="S47" s="123">
        <v>0</v>
      </c>
      <c r="T47" s="123">
        <v>0</v>
      </c>
      <c r="U47" s="123">
        <v>0</v>
      </c>
      <c r="V47" s="123">
        <v>0</v>
      </c>
      <c r="W47" s="123">
        <v>0</v>
      </c>
      <c r="X47" s="123">
        <v>0</v>
      </c>
      <c r="Y47" s="123">
        <v>0</v>
      </c>
      <c r="Z47" s="123">
        <v>0</v>
      </c>
      <c r="AA47" s="123">
        <v>0</v>
      </c>
      <c r="AB47" s="123">
        <v>0</v>
      </c>
      <c r="AC47" s="123">
        <v>0</v>
      </c>
      <c r="AD47" s="123">
        <v>0</v>
      </c>
      <c r="AE47" s="123">
        <v>0</v>
      </c>
      <c r="AF47" s="123">
        <v>0</v>
      </c>
      <c r="AG47" s="123">
        <v>0</v>
      </c>
      <c r="AH47" s="123">
        <v>0</v>
      </c>
      <c r="AI47" s="123">
        <v>0</v>
      </c>
      <c r="AJ47" s="123">
        <v>0</v>
      </c>
      <c r="AK47" s="123">
        <v>0</v>
      </c>
      <c r="AL47" s="123">
        <v>0</v>
      </c>
      <c r="AM47" s="123">
        <v>0</v>
      </c>
      <c r="AN47" s="123">
        <v>0</v>
      </c>
      <c r="AO47" s="123">
        <v>0</v>
      </c>
      <c r="AP47" s="123">
        <v>0</v>
      </c>
    </row>
    <row r="48" spans="1:42" x14ac:dyDescent="0.2">
      <c r="A48" s="22" t="s">
        <v>341</v>
      </c>
      <c r="B48" s="4">
        <v>0</v>
      </c>
      <c r="C48" s="123">
        <v>0</v>
      </c>
      <c r="D48" s="123">
        <v>0</v>
      </c>
      <c r="E48" s="123">
        <v>0</v>
      </c>
      <c r="F48" s="123">
        <v>0</v>
      </c>
      <c r="G48" s="123">
        <v>0</v>
      </c>
      <c r="H48" s="123">
        <v>0</v>
      </c>
      <c r="I48" s="123">
        <v>0</v>
      </c>
      <c r="J48" s="123">
        <v>0</v>
      </c>
      <c r="K48" s="123">
        <v>0</v>
      </c>
      <c r="L48" s="123">
        <v>0</v>
      </c>
      <c r="M48" s="123">
        <v>0</v>
      </c>
      <c r="N48" s="123">
        <v>0</v>
      </c>
      <c r="O48" s="123">
        <v>0</v>
      </c>
      <c r="P48" s="123">
        <v>0</v>
      </c>
      <c r="Q48" s="123">
        <v>0</v>
      </c>
      <c r="R48" s="123">
        <v>0</v>
      </c>
      <c r="S48" s="123">
        <v>0</v>
      </c>
      <c r="T48" s="123">
        <v>0</v>
      </c>
      <c r="U48" s="123">
        <v>0</v>
      </c>
      <c r="V48" s="123">
        <v>0</v>
      </c>
      <c r="W48" s="123">
        <v>0</v>
      </c>
      <c r="X48" s="123">
        <v>0</v>
      </c>
      <c r="Y48" s="123">
        <v>0</v>
      </c>
      <c r="Z48" s="123">
        <v>0</v>
      </c>
      <c r="AA48" s="123">
        <v>0</v>
      </c>
      <c r="AB48" s="123">
        <v>0</v>
      </c>
      <c r="AC48" s="123">
        <v>0</v>
      </c>
      <c r="AD48" s="123">
        <v>0</v>
      </c>
      <c r="AE48" s="123">
        <v>0</v>
      </c>
      <c r="AF48" s="123">
        <v>0</v>
      </c>
      <c r="AG48" s="123">
        <v>0</v>
      </c>
      <c r="AH48" s="123">
        <v>0</v>
      </c>
      <c r="AI48" s="123">
        <v>0</v>
      </c>
      <c r="AJ48" s="123">
        <v>0</v>
      </c>
      <c r="AK48" s="123">
        <v>0</v>
      </c>
      <c r="AL48" s="123">
        <v>0</v>
      </c>
      <c r="AM48" s="123">
        <v>0</v>
      </c>
      <c r="AN48" s="123">
        <v>0</v>
      </c>
      <c r="AO48" s="123">
        <v>0</v>
      </c>
      <c r="AP48" s="123">
        <v>0</v>
      </c>
    </row>
    <row r="49" spans="1:42" x14ac:dyDescent="0.2">
      <c r="A49" s="22" t="s">
        <v>379</v>
      </c>
      <c r="B49" s="4">
        <v>0</v>
      </c>
      <c r="C49" s="123">
        <v>0</v>
      </c>
      <c r="D49" s="123">
        <v>0</v>
      </c>
      <c r="E49" s="123">
        <v>0</v>
      </c>
      <c r="F49" s="123">
        <v>0</v>
      </c>
      <c r="G49" s="123">
        <v>0</v>
      </c>
      <c r="H49" s="123">
        <v>0</v>
      </c>
      <c r="I49" s="123">
        <v>0</v>
      </c>
      <c r="J49" s="123">
        <v>0</v>
      </c>
      <c r="K49" s="123">
        <v>0</v>
      </c>
      <c r="L49" s="123">
        <v>0</v>
      </c>
      <c r="M49" s="123">
        <v>0</v>
      </c>
      <c r="N49" s="123">
        <v>0</v>
      </c>
      <c r="O49" s="123">
        <v>0</v>
      </c>
      <c r="P49" s="123">
        <v>0</v>
      </c>
      <c r="Q49" s="123">
        <v>0</v>
      </c>
      <c r="R49" s="123">
        <v>0</v>
      </c>
      <c r="S49" s="123">
        <v>0</v>
      </c>
      <c r="T49" s="123">
        <v>0</v>
      </c>
      <c r="U49" s="123">
        <v>0</v>
      </c>
      <c r="V49" s="123">
        <v>0</v>
      </c>
      <c r="W49" s="123">
        <v>0</v>
      </c>
      <c r="X49" s="123">
        <v>0</v>
      </c>
      <c r="Y49" s="123">
        <v>0</v>
      </c>
      <c r="Z49" s="123">
        <v>0</v>
      </c>
      <c r="AA49" s="123">
        <v>0</v>
      </c>
      <c r="AB49" s="123">
        <v>0</v>
      </c>
      <c r="AC49" s="123">
        <v>0</v>
      </c>
      <c r="AD49" s="123">
        <v>0</v>
      </c>
      <c r="AE49" s="123">
        <v>0</v>
      </c>
      <c r="AF49" s="123">
        <v>0</v>
      </c>
      <c r="AG49" s="123">
        <v>0</v>
      </c>
      <c r="AH49" s="123">
        <v>0</v>
      </c>
      <c r="AI49" s="123">
        <v>0</v>
      </c>
      <c r="AJ49" s="123">
        <v>0</v>
      </c>
      <c r="AK49" s="123">
        <v>0</v>
      </c>
      <c r="AL49" s="123">
        <v>0</v>
      </c>
      <c r="AM49" s="123">
        <v>0</v>
      </c>
      <c r="AN49" s="123">
        <v>0</v>
      </c>
      <c r="AO49" s="123">
        <v>0</v>
      </c>
      <c r="AP49" s="123">
        <v>0</v>
      </c>
    </row>
    <row r="50" spans="1:42" x14ac:dyDescent="0.2">
      <c r="A50" s="22" t="s">
        <v>315</v>
      </c>
      <c r="B50" s="4">
        <v>0</v>
      </c>
      <c r="C50" s="123">
        <v>0</v>
      </c>
      <c r="D50" s="123">
        <v>0</v>
      </c>
      <c r="E50" s="123">
        <v>0</v>
      </c>
      <c r="F50" s="123">
        <v>0</v>
      </c>
      <c r="G50" s="123">
        <v>0</v>
      </c>
      <c r="H50" s="123">
        <v>0</v>
      </c>
      <c r="I50" s="123">
        <v>0</v>
      </c>
      <c r="J50" s="123">
        <v>0</v>
      </c>
      <c r="K50" s="123">
        <v>0</v>
      </c>
      <c r="L50" s="123">
        <v>0</v>
      </c>
      <c r="M50" s="123">
        <v>0</v>
      </c>
      <c r="N50" s="123">
        <v>0</v>
      </c>
      <c r="O50" s="123">
        <v>0</v>
      </c>
      <c r="P50" s="123">
        <v>0</v>
      </c>
      <c r="Q50" s="123">
        <v>0</v>
      </c>
      <c r="R50" s="123">
        <v>0</v>
      </c>
      <c r="S50" s="123">
        <v>0</v>
      </c>
      <c r="T50" s="123">
        <v>0</v>
      </c>
      <c r="U50" s="123">
        <v>0</v>
      </c>
      <c r="V50" s="123">
        <v>0</v>
      </c>
      <c r="W50" s="123">
        <v>0</v>
      </c>
      <c r="X50" s="123">
        <v>0</v>
      </c>
      <c r="Y50" s="123">
        <v>0</v>
      </c>
      <c r="Z50" s="123">
        <v>0</v>
      </c>
      <c r="AA50" s="123">
        <v>0</v>
      </c>
      <c r="AB50" s="123">
        <v>0</v>
      </c>
      <c r="AC50" s="123">
        <v>0</v>
      </c>
      <c r="AD50" s="123">
        <v>0</v>
      </c>
      <c r="AE50" s="123">
        <v>0</v>
      </c>
      <c r="AF50" s="123">
        <v>0</v>
      </c>
      <c r="AG50" s="123">
        <v>0</v>
      </c>
      <c r="AH50" s="123">
        <v>0</v>
      </c>
      <c r="AI50" s="123">
        <v>0</v>
      </c>
      <c r="AJ50" s="123">
        <v>0</v>
      </c>
      <c r="AK50" s="123">
        <v>0</v>
      </c>
      <c r="AL50" s="123">
        <v>0</v>
      </c>
      <c r="AM50" s="123">
        <v>0</v>
      </c>
      <c r="AN50" s="123">
        <v>0</v>
      </c>
      <c r="AO50" s="123">
        <v>0</v>
      </c>
      <c r="AP50" s="123">
        <v>0</v>
      </c>
    </row>
    <row r="51" spans="1:42" x14ac:dyDescent="0.2">
      <c r="A51" s="90" t="s">
        <v>343</v>
      </c>
      <c r="C51" s="123"/>
      <c r="D51" s="123"/>
      <c r="E51" s="123"/>
      <c r="F51" s="123"/>
      <c r="G51" s="123"/>
      <c r="H51" s="123"/>
      <c r="I51" s="123"/>
      <c r="J51" s="123"/>
      <c r="K51" s="123"/>
      <c r="L51" s="123"/>
      <c r="M51" s="123"/>
      <c r="N51" s="123"/>
      <c r="O51" s="123"/>
      <c r="P51" s="123"/>
      <c r="Q51" s="123"/>
      <c r="R51" s="123"/>
      <c r="S51" s="123"/>
      <c r="T51" s="123"/>
      <c r="U51" s="123"/>
      <c r="V51" s="123"/>
      <c r="W51" s="123"/>
      <c r="X51" s="123"/>
      <c r="Y51" s="123"/>
      <c r="Z51" s="123"/>
      <c r="AA51" s="123"/>
      <c r="AB51" s="123"/>
      <c r="AC51" s="123"/>
      <c r="AD51" s="123"/>
      <c r="AE51" s="123"/>
      <c r="AF51" s="123"/>
      <c r="AG51" s="123"/>
      <c r="AH51" s="123"/>
      <c r="AI51" s="123"/>
      <c r="AJ51" s="123"/>
      <c r="AK51" s="123"/>
      <c r="AL51" s="123"/>
      <c r="AM51" s="123"/>
      <c r="AN51" s="123"/>
      <c r="AO51" s="123"/>
      <c r="AP51" s="123"/>
    </row>
    <row r="52" spans="1:42" x14ac:dyDescent="0.2">
      <c r="A52" s="22" t="s">
        <v>338</v>
      </c>
      <c r="B52" s="4">
        <f t="array" ref="B52:AP56">Inputs!C194:AQ198</f>
        <v>0</v>
      </c>
      <c r="C52" s="123">
        <v>0</v>
      </c>
      <c r="D52" s="123">
        <v>0</v>
      </c>
      <c r="E52" s="123">
        <v>0</v>
      </c>
      <c r="F52" s="123">
        <v>0</v>
      </c>
      <c r="G52" s="123">
        <v>0</v>
      </c>
      <c r="H52" s="123">
        <v>0</v>
      </c>
      <c r="I52" s="123">
        <v>0</v>
      </c>
      <c r="J52" s="123">
        <v>0</v>
      </c>
      <c r="K52" s="123">
        <v>0</v>
      </c>
      <c r="L52" s="123">
        <v>0</v>
      </c>
      <c r="M52" s="123">
        <v>0</v>
      </c>
      <c r="N52" s="123">
        <v>0</v>
      </c>
      <c r="O52" s="123">
        <v>0</v>
      </c>
      <c r="P52" s="123">
        <v>0</v>
      </c>
      <c r="Q52" s="123">
        <v>0</v>
      </c>
      <c r="R52" s="123">
        <v>0</v>
      </c>
      <c r="S52" s="123">
        <v>0</v>
      </c>
      <c r="T52" s="123">
        <v>0</v>
      </c>
      <c r="U52" s="123">
        <v>0</v>
      </c>
      <c r="V52" s="123">
        <v>0</v>
      </c>
      <c r="W52" s="123">
        <v>0</v>
      </c>
      <c r="X52" s="123">
        <v>0</v>
      </c>
      <c r="Y52" s="123">
        <v>0</v>
      </c>
      <c r="Z52" s="123">
        <v>0</v>
      </c>
      <c r="AA52" s="123">
        <v>0</v>
      </c>
      <c r="AB52" s="123">
        <v>0</v>
      </c>
      <c r="AC52" s="123">
        <v>0</v>
      </c>
      <c r="AD52" s="123">
        <v>0</v>
      </c>
      <c r="AE52" s="123">
        <v>0</v>
      </c>
      <c r="AF52" s="123">
        <v>0</v>
      </c>
      <c r="AG52" s="123">
        <v>0</v>
      </c>
      <c r="AH52" s="123">
        <v>0</v>
      </c>
      <c r="AI52" s="123">
        <v>0</v>
      </c>
      <c r="AJ52" s="123">
        <v>0</v>
      </c>
      <c r="AK52" s="123">
        <v>0</v>
      </c>
      <c r="AL52" s="123">
        <v>0</v>
      </c>
      <c r="AM52" s="123">
        <v>0</v>
      </c>
      <c r="AN52" s="123">
        <v>0</v>
      </c>
      <c r="AO52" s="123">
        <v>0</v>
      </c>
      <c r="AP52" s="123">
        <v>0</v>
      </c>
    </row>
    <row r="53" spans="1:42" x14ac:dyDescent="0.2">
      <c r="A53" s="22" t="s">
        <v>339</v>
      </c>
      <c r="B53" s="4">
        <v>0</v>
      </c>
      <c r="C53" s="123">
        <v>0</v>
      </c>
      <c r="D53" s="123">
        <v>0</v>
      </c>
      <c r="E53" s="123">
        <v>0</v>
      </c>
      <c r="F53" s="123">
        <v>0</v>
      </c>
      <c r="G53" s="123">
        <v>0</v>
      </c>
      <c r="H53" s="123">
        <v>0</v>
      </c>
      <c r="I53" s="123">
        <v>0</v>
      </c>
      <c r="J53" s="123">
        <v>0</v>
      </c>
      <c r="K53" s="123">
        <v>0</v>
      </c>
      <c r="L53" s="123">
        <v>0</v>
      </c>
      <c r="M53" s="123">
        <v>0</v>
      </c>
      <c r="N53" s="123">
        <v>0</v>
      </c>
      <c r="O53" s="123">
        <v>0</v>
      </c>
      <c r="P53" s="123">
        <v>0</v>
      </c>
      <c r="Q53" s="123">
        <v>0</v>
      </c>
      <c r="R53" s="123">
        <v>0</v>
      </c>
      <c r="S53" s="123">
        <v>0</v>
      </c>
      <c r="T53" s="123">
        <v>0</v>
      </c>
      <c r="U53" s="123">
        <v>0</v>
      </c>
      <c r="V53" s="123">
        <v>0</v>
      </c>
      <c r="W53" s="123">
        <v>0</v>
      </c>
      <c r="X53" s="123">
        <v>0</v>
      </c>
      <c r="Y53" s="123">
        <v>0</v>
      </c>
      <c r="Z53" s="123">
        <v>0</v>
      </c>
      <c r="AA53" s="123">
        <v>0</v>
      </c>
      <c r="AB53" s="123">
        <v>0</v>
      </c>
      <c r="AC53" s="123">
        <v>0</v>
      </c>
      <c r="AD53" s="123">
        <v>0</v>
      </c>
      <c r="AE53" s="123">
        <v>0</v>
      </c>
      <c r="AF53" s="123">
        <v>0</v>
      </c>
      <c r="AG53" s="123">
        <v>0</v>
      </c>
      <c r="AH53" s="123">
        <v>0</v>
      </c>
      <c r="AI53" s="123">
        <v>0</v>
      </c>
      <c r="AJ53" s="123">
        <v>0</v>
      </c>
      <c r="AK53" s="123">
        <v>0</v>
      </c>
      <c r="AL53" s="123">
        <v>0</v>
      </c>
      <c r="AM53" s="123">
        <v>0</v>
      </c>
      <c r="AN53" s="123">
        <v>0</v>
      </c>
      <c r="AO53" s="123">
        <v>0</v>
      </c>
      <c r="AP53" s="123">
        <v>0</v>
      </c>
    </row>
    <row r="54" spans="1:42" x14ac:dyDescent="0.2">
      <c r="A54" s="22" t="s">
        <v>380</v>
      </c>
      <c r="B54" s="4">
        <v>0</v>
      </c>
      <c r="C54" s="123">
        <v>0</v>
      </c>
      <c r="D54" s="123">
        <v>0</v>
      </c>
      <c r="E54" s="123">
        <v>0</v>
      </c>
      <c r="F54" s="123">
        <v>0</v>
      </c>
      <c r="G54" s="123">
        <v>0</v>
      </c>
      <c r="H54" s="123">
        <v>0</v>
      </c>
      <c r="I54" s="123">
        <v>0</v>
      </c>
      <c r="J54" s="123">
        <v>0</v>
      </c>
      <c r="K54" s="123">
        <v>0</v>
      </c>
      <c r="L54" s="123">
        <v>0</v>
      </c>
      <c r="M54" s="123">
        <v>0</v>
      </c>
      <c r="N54" s="123">
        <v>0</v>
      </c>
      <c r="O54" s="123">
        <v>0</v>
      </c>
      <c r="P54" s="123">
        <v>0</v>
      </c>
      <c r="Q54" s="123">
        <v>0</v>
      </c>
      <c r="R54" s="123">
        <v>0</v>
      </c>
      <c r="S54" s="123">
        <v>0</v>
      </c>
      <c r="T54" s="123">
        <v>0</v>
      </c>
      <c r="U54" s="123">
        <v>0</v>
      </c>
      <c r="V54" s="123">
        <v>0</v>
      </c>
      <c r="W54" s="123">
        <v>0</v>
      </c>
      <c r="X54" s="123">
        <v>0</v>
      </c>
      <c r="Y54" s="123">
        <v>0</v>
      </c>
      <c r="Z54" s="123">
        <v>0</v>
      </c>
      <c r="AA54" s="123">
        <v>0</v>
      </c>
      <c r="AB54" s="123">
        <v>0</v>
      </c>
      <c r="AC54" s="123">
        <v>0</v>
      </c>
      <c r="AD54" s="123">
        <v>0</v>
      </c>
      <c r="AE54" s="123">
        <v>0</v>
      </c>
      <c r="AF54" s="123">
        <v>0</v>
      </c>
      <c r="AG54" s="123">
        <v>0</v>
      </c>
      <c r="AH54" s="123">
        <v>0</v>
      </c>
      <c r="AI54" s="123">
        <v>0</v>
      </c>
      <c r="AJ54" s="123">
        <v>0</v>
      </c>
      <c r="AK54" s="123">
        <v>0</v>
      </c>
      <c r="AL54" s="123">
        <v>0</v>
      </c>
      <c r="AM54" s="123">
        <v>0</v>
      </c>
      <c r="AN54" s="123">
        <v>0</v>
      </c>
      <c r="AO54" s="123">
        <v>0</v>
      </c>
      <c r="AP54" s="123">
        <v>0</v>
      </c>
    </row>
    <row r="55" spans="1:42" x14ac:dyDescent="0.2">
      <c r="A55" s="22" t="s">
        <v>342</v>
      </c>
      <c r="B55" s="4">
        <v>0</v>
      </c>
      <c r="C55" s="123">
        <v>0</v>
      </c>
      <c r="D55" s="123">
        <v>0</v>
      </c>
      <c r="E55" s="123">
        <v>0</v>
      </c>
      <c r="F55" s="123">
        <v>0</v>
      </c>
      <c r="G55" s="123">
        <v>0</v>
      </c>
      <c r="H55" s="123">
        <v>0</v>
      </c>
      <c r="I55" s="123">
        <v>0</v>
      </c>
      <c r="J55" s="123">
        <v>0</v>
      </c>
      <c r="K55" s="123">
        <v>0</v>
      </c>
      <c r="L55" s="123">
        <v>0</v>
      </c>
      <c r="M55" s="123">
        <v>0</v>
      </c>
      <c r="N55" s="123">
        <v>0</v>
      </c>
      <c r="O55" s="123">
        <v>0</v>
      </c>
      <c r="P55" s="123">
        <v>0</v>
      </c>
      <c r="Q55" s="123">
        <v>0</v>
      </c>
      <c r="R55" s="123">
        <v>0</v>
      </c>
      <c r="S55" s="123">
        <v>0</v>
      </c>
      <c r="T55" s="123">
        <v>0</v>
      </c>
      <c r="U55" s="123">
        <v>0</v>
      </c>
      <c r="V55" s="123">
        <v>0</v>
      </c>
      <c r="W55" s="123">
        <v>0</v>
      </c>
      <c r="X55" s="123">
        <v>0</v>
      </c>
      <c r="Y55" s="123">
        <v>0</v>
      </c>
      <c r="Z55" s="123">
        <v>0</v>
      </c>
      <c r="AA55" s="123">
        <v>0</v>
      </c>
      <c r="AB55" s="123">
        <v>0</v>
      </c>
      <c r="AC55" s="123">
        <v>0</v>
      </c>
      <c r="AD55" s="123">
        <v>0</v>
      </c>
      <c r="AE55" s="123">
        <v>0</v>
      </c>
      <c r="AF55" s="123">
        <v>0</v>
      </c>
      <c r="AG55" s="123">
        <v>0</v>
      </c>
      <c r="AH55" s="123">
        <v>0</v>
      </c>
      <c r="AI55" s="123">
        <v>0</v>
      </c>
      <c r="AJ55" s="123">
        <v>0</v>
      </c>
      <c r="AK55" s="123">
        <v>0</v>
      </c>
      <c r="AL55" s="123">
        <v>0</v>
      </c>
      <c r="AM55" s="123">
        <v>0</v>
      </c>
      <c r="AN55" s="123">
        <v>0</v>
      </c>
      <c r="AO55" s="123">
        <v>0</v>
      </c>
      <c r="AP55" s="123">
        <v>0</v>
      </c>
    </row>
    <row r="56" spans="1:42" x14ac:dyDescent="0.2">
      <c r="A56" s="22" t="s">
        <v>346</v>
      </c>
      <c r="B56" s="4">
        <v>0</v>
      </c>
      <c r="C56" s="123">
        <v>0</v>
      </c>
      <c r="D56" s="123">
        <v>0</v>
      </c>
      <c r="E56" s="123">
        <v>0</v>
      </c>
      <c r="F56" s="123">
        <v>0</v>
      </c>
      <c r="G56" s="123">
        <v>0</v>
      </c>
      <c r="H56" s="123">
        <v>0</v>
      </c>
      <c r="I56" s="123">
        <v>0</v>
      </c>
      <c r="J56" s="123">
        <v>0</v>
      </c>
      <c r="K56" s="123">
        <v>0</v>
      </c>
      <c r="L56" s="123">
        <v>0</v>
      </c>
      <c r="M56" s="123">
        <v>0</v>
      </c>
      <c r="N56" s="123">
        <v>0</v>
      </c>
      <c r="O56" s="123">
        <v>0</v>
      </c>
      <c r="P56" s="123">
        <v>0</v>
      </c>
      <c r="Q56" s="123">
        <v>0</v>
      </c>
      <c r="R56" s="123">
        <v>0</v>
      </c>
      <c r="S56" s="123">
        <v>0</v>
      </c>
      <c r="T56" s="123">
        <v>0</v>
      </c>
      <c r="U56" s="123">
        <v>0</v>
      </c>
      <c r="V56" s="123">
        <v>0</v>
      </c>
      <c r="W56" s="123">
        <v>0</v>
      </c>
      <c r="X56" s="123">
        <v>0</v>
      </c>
      <c r="Y56" s="123">
        <v>0</v>
      </c>
      <c r="Z56" s="123">
        <v>0</v>
      </c>
      <c r="AA56" s="123">
        <v>0</v>
      </c>
      <c r="AB56" s="123">
        <v>0</v>
      </c>
      <c r="AC56" s="123">
        <v>0</v>
      </c>
      <c r="AD56" s="123">
        <v>0</v>
      </c>
      <c r="AE56" s="123">
        <v>0</v>
      </c>
      <c r="AF56" s="123">
        <v>0</v>
      </c>
      <c r="AG56" s="123">
        <v>0</v>
      </c>
      <c r="AH56" s="123">
        <v>0</v>
      </c>
      <c r="AI56" s="123">
        <v>0</v>
      </c>
      <c r="AJ56" s="123">
        <v>0</v>
      </c>
      <c r="AK56" s="123">
        <v>0</v>
      </c>
      <c r="AL56" s="123">
        <v>0</v>
      </c>
      <c r="AM56" s="123">
        <v>0</v>
      </c>
      <c r="AN56" s="123">
        <v>0</v>
      </c>
      <c r="AO56" s="123">
        <v>0</v>
      </c>
      <c r="AP56" s="123">
        <v>0</v>
      </c>
    </row>
    <row r="57" spans="1:42" x14ac:dyDescent="0.2">
      <c r="A57" s="90" t="s">
        <v>345</v>
      </c>
      <c r="B57" s="4">
        <f t="array" ref="B57:AP59">Inputs!C200:AQ202</f>
        <v>0</v>
      </c>
      <c r="C57" s="123">
        <v>0</v>
      </c>
      <c r="D57" s="123">
        <v>0</v>
      </c>
      <c r="E57" s="123">
        <v>0</v>
      </c>
      <c r="F57" s="123">
        <v>0</v>
      </c>
      <c r="G57" s="123">
        <v>0</v>
      </c>
      <c r="H57" s="123">
        <v>0</v>
      </c>
      <c r="I57" s="123">
        <v>0</v>
      </c>
      <c r="J57" s="123">
        <v>0</v>
      </c>
      <c r="K57" s="123">
        <v>0</v>
      </c>
      <c r="L57" s="123">
        <v>0</v>
      </c>
      <c r="M57" s="123">
        <v>0</v>
      </c>
      <c r="N57" s="123">
        <v>0</v>
      </c>
      <c r="O57" s="123">
        <v>0</v>
      </c>
      <c r="P57" s="123">
        <v>0</v>
      </c>
      <c r="Q57" s="123">
        <v>0</v>
      </c>
      <c r="R57" s="123">
        <v>0</v>
      </c>
      <c r="S57" s="123">
        <v>0</v>
      </c>
      <c r="T57" s="123">
        <v>0</v>
      </c>
      <c r="U57" s="123">
        <v>0</v>
      </c>
      <c r="V57" s="123">
        <v>0</v>
      </c>
      <c r="W57" s="123">
        <v>0</v>
      </c>
      <c r="X57" s="123">
        <v>0</v>
      </c>
      <c r="Y57" s="123">
        <v>0</v>
      </c>
      <c r="Z57" s="123">
        <v>0</v>
      </c>
      <c r="AA57" s="123">
        <v>0</v>
      </c>
      <c r="AB57" s="123">
        <v>0</v>
      </c>
      <c r="AC57" s="123">
        <v>0</v>
      </c>
      <c r="AD57" s="123">
        <v>0</v>
      </c>
      <c r="AE57" s="123">
        <v>0</v>
      </c>
      <c r="AF57" s="123">
        <v>0</v>
      </c>
      <c r="AG57" s="123">
        <v>0</v>
      </c>
      <c r="AH57" s="123">
        <v>0</v>
      </c>
      <c r="AI57" s="123">
        <v>0</v>
      </c>
      <c r="AJ57" s="123">
        <v>0</v>
      </c>
      <c r="AK57" s="123">
        <v>0</v>
      </c>
      <c r="AL57" s="123">
        <v>0</v>
      </c>
      <c r="AM57" s="123">
        <v>0</v>
      </c>
      <c r="AN57" s="123">
        <v>0</v>
      </c>
      <c r="AO57" s="123">
        <v>0</v>
      </c>
      <c r="AP57" s="123">
        <v>0</v>
      </c>
    </row>
    <row r="58" spans="1:42" x14ac:dyDescent="0.2">
      <c r="A58" s="90" t="s">
        <v>232</v>
      </c>
      <c r="B58" s="4">
        <v>0</v>
      </c>
      <c r="C58" s="123">
        <v>0</v>
      </c>
      <c r="D58" s="123">
        <v>0</v>
      </c>
      <c r="E58" s="123">
        <v>0</v>
      </c>
      <c r="F58" s="123">
        <v>0</v>
      </c>
      <c r="G58" s="123">
        <v>0</v>
      </c>
      <c r="H58" s="123">
        <v>0</v>
      </c>
      <c r="I58" s="123">
        <v>0</v>
      </c>
      <c r="J58" s="123">
        <v>0</v>
      </c>
      <c r="K58" s="123">
        <v>0</v>
      </c>
      <c r="L58" s="123">
        <v>0</v>
      </c>
      <c r="M58" s="123">
        <v>0</v>
      </c>
      <c r="N58" s="123">
        <v>0</v>
      </c>
      <c r="O58" s="123">
        <v>0</v>
      </c>
      <c r="P58" s="123">
        <v>0</v>
      </c>
      <c r="Q58" s="123">
        <v>0</v>
      </c>
      <c r="R58" s="123">
        <v>0</v>
      </c>
      <c r="S58" s="123">
        <v>0</v>
      </c>
      <c r="T58" s="123">
        <v>0</v>
      </c>
      <c r="U58" s="123">
        <v>0</v>
      </c>
      <c r="V58" s="123">
        <v>0</v>
      </c>
      <c r="W58" s="123">
        <v>0</v>
      </c>
      <c r="X58" s="123">
        <v>0</v>
      </c>
      <c r="Y58" s="123">
        <v>0</v>
      </c>
      <c r="Z58" s="123">
        <v>0</v>
      </c>
      <c r="AA58" s="123">
        <v>0</v>
      </c>
      <c r="AB58" s="123">
        <v>0</v>
      </c>
      <c r="AC58" s="123">
        <v>0</v>
      </c>
      <c r="AD58" s="123">
        <v>0</v>
      </c>
      <c r="AE58" s="123">
        <v>0</v>
      </c>
      <c r="AF58" s="123">
        <v>0</v>
      </c>
      <c r="AG58" s="123">
        <v>0</v>
      </c>
      <c r="AH58" s="123">
        <v>0</v>
      </c>
      <c r="AI58" s="123">
        <v>0</v>
      </c>
      <c r="AJ58" s="123">
        <v>0</v>
      </c>
      <c r="AK58" s="123">
        <v>0</v>
      </c>
      <c r="AL58" s="123">
        <v>0</v>
      </c>
      <c r="AM58" s="123">
        <v>0</v>
      </c>
      <c r="AN58" s="123">
        <v>0</v>
      </c>
      <c r="AO58" s="123">
        <v>0</v>
      </c>
      <c r="AP58" s="123">
        <v>0</v>
      </c>
    </row>
    <row r="59" spans="1:42" x14ac:dyDescent="0.2">
      <c r="A59" s="90" t="s">
        <v>233</v>
      </c>
      <c r="B59" s="4">
        <v>0</v>
      </c>
      <c r="C59" s="123">
        <v>0</v>
      </c>
      <c r="D59" s="123">
        <v>0</v>
      </c>
      <c r="E59" s="123">
        <v>0</v>
      </c>
      <c r="F59" s="123">
        <v>0</v>
      </c>
      <c r="G59" s="123">
        <v>0</v>
      </c>
      <c r="H59" s="123">
        <v>0</v>
      </c>
      <c r="I59" s="123">
        <v>0</v>
      </c>
      <c r="J59" s="123">
        <v>0</v>
      </c>
      <c r="K59" s="123">
        <v>0</v>
      </c>
      <c r="L59" s="123">
        <v>0</v>
      </c>
      <c r="M59" s="123">
        <v>0</v>
      </c>
      <c r="N59" s="123">
        <v>0</v>
      </c>
      <c r="O59" s="123">
        <v>0</v>
      </c>
      <c r="P59" s="123">
        <v>0</v>
      </c>
      <c r="Q59" s="123">
        <v>0</v>
      </c>
      <c r="R59" s="123">
        <v>0</v>
      </c>
      <c r="S59" s="123">
        <v>0</v>
      </c>
      <c r="T59" s="123">
        <v>0</v>
      </c>
      <c r="U59" s="123">
        <v>0</v>
      </c>
      <c r="V59" s="123">
        <v>0</v>
      </c>
      <c r="W59" s="123">
        <v>0</v>
      </c>
      <c r="X59" s="123">
        <v>0</v>
      </c>
      <c r="Y59" s="123">
        <v>0</v>
      </c>
      <c r="Z59" s="123">
        <v>0</v>
      </c>
      <c r="AA59" s="123">
        <v>0</v>
      </c>
      <c r="AB59" s="123">
        <v>0</v>
      </c>
      <c r="AC59" s="123">
        <v>0</v>
      </c>
      <c r="AD59" s="123">
        <v>0</v>
      </c>
      <c r="AE59" s="123">
        <v>0</v>
      </c>
      <c r="AF59" s="123">
        <v>0</v>
      </c>
      <c r="AG59" s="123">
        <v>0</v>
      </c>
      <c r="AH59" s="123">
        <v>0</v>
      </c>
      <c r="AI59" s="123">
        <v>0</v>
      </c>
      <c r="AJ59" s="123">
        <v>0</v>
      </c>
      <c r="AK59" s="123">
        <v>0</v>
      </c>
      <c r="AL59" s="123">
        <v>0</v>
      </c>
      <c r="AM59" s="123">
        <v>0</v>
      </c>
      <c r="AN59" s="123">
        <v>0</v>
      </c>
      <c r="AO59" s="123">
        <v>0</v>
      </c>
      <c r="AP59" s="123">
        <v>0</v>
      </c>
    </row>
    <row r="60" spans="1:42" x14ac:dyDescent="0.2">
      <c r="A60" s="90" t="s">
        <v>384</v>
      </c>
      <c r="B60" s="4">
        <f t="array" ref="B60:AP60">Inputs!C204:AQ204</f>
        <v>0</v>
      </c>
      <c r="C60" s="123">
        <v>0</v>
      </c>
      <c r="D60" s="123">
        <v>0</v>
      </c>
      <c r="E60" s="123">
        <v>0</v>
      </c>
      <c r="F60" s="123">
        <v>0</v>
      </c>
      <c r="G60" s="123">
        <v>0</v>
      </c>
      <c r="H60" s="123">
        <v>0</v>
      </c>
      <c r="I60" s="123">
        <v>0</v>
      </c>
      <c r="J60" s="123">
        <v>0</v>
      </c>
      <c r="K60" s="123">
        <v>0</v>
      </c>
      <c r="L60" s="123">
        <v>0</v>
      </c>
      <c r="M60" s="123">
        <v>0</v>
      </c>
      <c r="N60" s="123">
        <v>0</v>
      </c>
      <c r="O60" s="123">
        <v>0</v>
      </c>
      <c r="P60" s="123">
        <v>0</v>
      </c>
      <c r="Q60" s="123">
        <v>0</v>
      </c>
      <c r="R60" s="123">
        <v>0</v>
      </c>
      <c r="S60" s="123">
        <v>0</v>
      </c>
      <c r="T60" s="123">
        <v>0</v>
      </c>
      <c r="U60" s="123">
        <v>0</v>
      </c>
      <c r="V60" s="123">
        <v>0</v>
      </c>
      <c r="W60" s="123">
        <v>0</v>
      </c>
      <c r="X60" s="123">
        <v>0</v>
      </c>
      <c r="Y60" s="123">
        <v>0</v>
      </c>
      <c r="Z60" s="123">
        <v>0</v>
      </c>
      <c r="AA60" s="123">
        <v>0</v>
      </c>
      <c r="AB60" s="123">
        <v>0</v>
      </c>
      <c r="AC60" s="123">
        <v>0</v>
      </c>
      <c r="AD60" s="123">
        <v>0</v>
      </c>
      <c r="AE60" s="123">
        <v>0</v>
      </c>
      <c r="AF60" s="123">
        <v>0</v>
      </c>
      <c r="AG60" s="123">
        <v>0</v>
      </c>
      <c r="AH60" s="123">
        <v>0</v>
      </c>
      <c r="AI60" s="123">
        <v>0</v>
      </c>
      <c r="AJ60" s="123">
        <v>0</v>
      </c>
      <c r="AK60" s="123">
        <v>0</v>
      </c>
      <c r="AL60" s="123">
        <v>0</v>
      </c>
      <c r="AM60" s="123">
        <v>0</v>
      </c>
      <c r="AN60" s="123">
        <v>0</v>
      </c>
      <c r="AO60" s="123">
        <v>0</v>
      </c>
      <c r="AP60" s="123">
        <v>0</v>
      </c>
    </row>
    <row r="61" spans="1:42" x14ac:dyDescent="0.2">
      <c r="A61" s="18" t="s">
        <v>386</v>
      </c>
      <c r="C61" s="123" cm="1">
        <f t="array" ref="C61">IF(C$2&lt;=analysis_period,IF(om_land_lease="n/a",total_land_area*Inputs!D$215,total_land_area*om_land_lease*(1+inflation_rate/100+om_land_lease_escal/100)^B$2),0)</f>
        <v>0</v>
      </c>
      <c r="D61" s="123" cm="1">
        <f t="array" ref="D61">IF(D$2&lt;=analysis_period,IF(om_land_lease="n/a",total_land_area*Inputs!E$215,total_land_area*om_land_lease*(1+inflation_rate/100+om_land_lease_escal/100)^C$2),0)</f>
        <v>0</v>
      </c>
      <c r="E61" s="123" cm="1">
        <f t="array" ref="E61">IF(E$2&lt;=analysis_period,IF(om_land_lease="n/a",total_land_area*Inputs!F$215,total_land_area*om_land_lease*(1+inflation_rate/100+om_land_lease_escal/100)^D$2),0)</f>
        <v>0</v>
      </c>
      <c r="F61" s="123" cm="1">
        <f t="array" ref="F61">IF(F$2&lt;=analysis_period,IF(om_land_lease="n/a",total_land_area*Inputs!G$215,total_land_area*om_land_lease*(1+inflation_rate/100+om_land_lease_escal/100)^E$2),0)</f>
        <v>0</v>
      </c>
      <c r="G61" s="123" cm="1">
        <f t="array" ref="G61">IF(G$2&lt;=analysis_period,IF(om_land_lease="n/a",total_land_area*Inputs!H$215,total_land_area*om_land_lease*(1+inflation_rate/100+om_land_lease_escal/100)^F$2),0)</f>
        <v>0</v>
      </c>
      <c r="H61" s="123" cm="1">
        <f t="array" ref="H61">IF(H$2&lt;=analysis_period,IF(om_land_lease="n/a",total_land_area*Inputs!I$215,total_land_area*om_land_lease*(1+inflation_rate/100+om_land_lease_escal/100)^G$2),0)</f>
        <v>0</v>
      </c>
      <c r="I61" s="123" cm="1">
        <f t="array" ref="I61">IF(I$2&lt;=analysis_period,IF(om_land_lease="n/a",total_land_area*Inputs!J$215,total_land_area*om_land_lease*(1+inflation_rate/100+om_land_lease_escal/100)^H$2),0)</f>
        <v>0</v>
      </c>
      <c r="J61" s="123" cm="1">
        <f t="array" ref="J61">IF(J$2&lt;=analysis_period,IF(om_land_lease="n/a",total_land_area*Inputs!K$215,total_land_area*om_land_lease*(1+inflation_rate/100+om_land_lease_escal/100)^I$2),0)</f>
        <v>0</v>
      </c>
      <c r="K61" s="123" cm="1">
        <f t="array" ref="K61">IF(K$2&lt;=analysis_period,IF(om_land_lease="n/a",total_land_area*Inputs!L$215,total_land_area*om_land_lease*(1+inflation_rate/100+om_land_lease_escal/100)^J$2),0)</f>
        <v>0</v>
      </c>
      <c r="L61" s="123" cm="1">
        <f t="array" ref="L61">IF(L$2&lt;=analysis_period,IF(om_land_lease="n/a",total_land_area*Inputs!M$215,total_land_area*om_land_lease*(1+inflation_rate/100+om_land_lease_escal/100)^K$2),0)</f>
        <v>0</v>
      </c>
      <c r="M61" s="123" cm="1">
        <f t="array" ref="M61">IF(M$2&lt;=analysis_period,IF(om_land_lease="n/a",total_land_area*Inputs!N$215,total_land_area*om_land_lease*(1+inflation_rate/100+om_land_lease_escal/100)^L$2),0)</f>
        <v>0</v>
      </c>
      <c r="N61" s="123" cm="1">
        <f t="array" ref="N61">IF(N$2&lt;=analysis_period,IF(om_land_lease="n/a",total_land_area*Inputs!O$215,total_land_area*om_land_lease*(1+inflation_rate/100+om_land_lease_escal/100)^M$2),0)</f>
        <v>0</v>
      </c>
      <c r="O61" s="123" cm="1">
        <f t="array" ref="O61">IF(O$2&lt;=analysis_period,IF(om_land_lease="n/a",total_land_area*Inputs!P$215,total_land_area*om_land_lease*(1+inflation_rate/100+om_land_lease_escal/100)^N$2),0)</f>
        <v>0</v>
      </c>
      <c r="P61" s="123" cm="1">
        <f t="array" ref="P61">IF(P$2&lt;=analysis_period,IF(om_land_lease="n/a",total_land_area*Inputs!Q$215,total_land_area*om_land_lease*(1+inflation_rate/100+om_land_lease_escal/100)^O$2),0)</f>
        <v>0</v>
      </c>
      <c r="Q61" s="123" cm="1">
        <f t="array" ref="Q61">IF(Q$2&lt;=analysis_period,IF(om_land_lease="n/a",total_land_area*Inputs!R$215,total_land_area*om_land_lease*(1+inflation_rate/100+om_land_lease_escal/100)^P$2),0)</f>
        <v>0</v>
      </c>
      <c r="R61" s="123" cm="1">
        <f t="array" ref="R61">IF(R$2&lt;=analysis_period,IF(om_land_lease="n/a",total_land_area*Inputs!S$215,total_land_area*om_land_lease*(1+inflation_rate/100+om_land_lease_escal/100)^Q$2),0)</f>
        <v>0</v>
      </c>
      <c r="S61" s="123" cm="1">
        <f t="array" ref="S61">IF(S$2&lt;=analysis_period,IF(om_land_lease="n/a",total_land_area*Inputs!T$215,total_land_area*om_land_lease*(1+inflation_rate/100+om_land_lease_escal/100)^R$2),0)</f>
        <v>0</v>
      </c>
      <c r="T61" s="123" cm="1">
        <f t="array" ref="T61">IF(T$2&lt;=analysis_period,IF(om_land_lease="n/a",total_land_area*Inputs!U$215,total_land_area*om_land_lease*(1+inflation_rate/100+om_land_lease_escal/100)^S$2),0)</f>
        <v>0</v>
      </c>
      <c r="U61" s="123" cm="1">
        <f t="array" ref="U61">IF(U$2&lt;=analysis_period,IF(om_land_lease="n/a",total_land_area*Inputs!V$215,total_land_area*om_land_lease*(1+inflation_rate/100+om_land_lease_escal/100)^T$2),0)</f>
        <v>0</v>
      </c>
      <c r="V61" s="123" cm="1">
        <f t="array" ref="V61">IF(V$2&lt;=analysis_period,IF(om_land_lease="n/a",total_land_area*Inputs!W$215,total_land_area*om_land_lease*(1+inflation_rate/100+om_land_lease_escal/100)^U$2),0)</f>
        <v>0</v>
      </c>
      <c r="W61" s="123" cm="1">
        <f t="array" ref="W61">IF(W$2&lt;=analysis_period,IF(om_land_lease="n/a",total_land_area*Inputs!X$215,total_land_area*om_land_lease*(1+inflation_rate/100+om_land_lease_escal/100)^V$2),0)</f>
        <v>0</v>
      </c>
      <c r="X61" s="123" cm="1">
        <f t="array" ref="X61">IF(X$2&lt;=analysis_period,IF(om_land_lease="n/a",total_land_area*Inputs!Y$215,total_land_area*om_land_lease*(1+inflation_rate/100+om_land_lease_escal/100)^W$2),0)</f>
        <v>0</v>
      </c>
      <c r="Y61" s="123" cm="1">
        <f t="array" ref="Y61">IF(Y$2&lt;=analysis_period,IF(om_land_lease="n/a",total_land_area*Inputs!Z$215,total_land_area*om_land_lease*(1+inflation_rate/100+om_land_lease_escal/100)^X$2),0)</f>
        <v>0</v>
      </c>
      <c r="Z61" s="123" cm="1">
        <f t="array" ref="Z61">IF(Z$2&lt;=analysis_period,IF(om_land_lease="n/a",total_land_area*Inputs!AA$215,total_land_area*om_land_lease*(1+inflation_rate/100+om_land_lease_escal/100)^Y$2),0)</f>
        <v>0</v>
      </c>
      <c r="AA61" s="123" cm="1">
        <f t="array" ref="AA61">IF(AA$2&lt;=analysis_period,IF(om_land_lease="n/a",total_land_area*Inputs!AB$215,total_land_area*om_land_lease*(1+inflation_rate/100+om_land_lease_escal/100)^Z$2),0)</f>
        <v>0</v>
      </c>
      <c r="AB61" s="123" cm="1">
        <f t="array" ref="AB61">IF(AB$2&lt;=analysis_period,IF(om_land_lease="n/a",total_land_area*Inputs!AC$215,total_land_area*om_land_lease*(1+inflation_rate/100+om_land_lease_escal/100)^AA$2),0)</f>
        <v>0</v>
      </c>
      <c r="AC61" s="123" cm="1">
        <f t="array" ref="AC61">IF(AC$2&lt;=analysis_period,IF(om_land_lease="n/a",total_land_area*Inputs!AD$215,total_land_area*om_land_lease*(1+inflation_rate/100+om_land_lease_escal/100)^AB$2),0)</f>
        <v>0</v>
      </c>
      <c r="AD61" s="123" cm="1">
        <f t="array" ref="AD61">IF(AD$2&lt;=analysis_period,IF(om_land_lease="n/a",total_land_area*Inputs!AE$215,total_land_area*om_land_lease*(1+inflation_rate/100+om_land_lease_escal/100)^AC$2),0)</f>
        <v>0</v>
      </c>
      <c r="AE61" s="123" cm="1">
        <f t="array" ref="AE61">IF(AE$2&lt;=analysis_period,IF(om_land_lease="n/a",total_land_area*Inputs!AF$215,total_land_area*om_land_lease*(1+inflation_rate/100+om_land_lease_escal/100)^AD$2),0)</f>
        <v>0</v>
      </c>
      <c r="AF61" s="123" cm="1">
        <f t="array" ref="AF61">IF(AF$2&lt;=analysis_period,IF(om_land_lease="n/a",total_land_area*Inputs!AG$215,total_land_area*om_land_lease*(1+inflation_rate/100+om_land_lease_escal/100)^AE$2),0)</f>
        <v>0</v>
      </c>
      <c r="AG61" s="123" cm="1">
        <f t="array" ref="AG61">IF(AG$2&lt;=analysis_period,IF(om_land_lease="n/a",total_land_area*Inputs!AH$215,total_land_area*om_land_lease*(1+inflation_rate/100+om_land_lease_escal/100)^AF$2),0)</f>
        <v>0</v>
      </c>
      <c r="AH61" s="123" cm="1">
        <f t="array" ref="AH61">IF(AH$2&lt;=analysis_period,IF(om_land_lease="n/a",total_land_area*Inputs!AI$215,total_land_area*om_land_lease*(1+inflation_rate/100+om_land_lease_escal/100)^AG$2),0)</f>
        <v>0</v>
      </c>
      <c r="AI61" s="123" cm="1">
        <f t="array" ref="AI61">IF(AI$2&lt;=analysis_period,IF(om_land_lease="n/a",total_land_area*Inputs!AJ$215,total_land_area*om_land_lease*(1+inflation_rate/100+om_land_lease_escal/100)^AH$2),0)</f>
        <v>0</v>
      </c>
      <c r="AJ61" s="123" cm="1">
        <f t="array" ref="AJ61">IF(AJ$2&lt;=analysis_period,IF(om_land_lease="n/a",total_land_area*Inputs!AK$215,total_land_area*om_land_lease*(1+inflation_rate/100+om_land_lease_escal/100)^AI$2),0)</f>
        <v>0</v>
      </c>
      <c r="AK61" s="123" cm="1">
        <f t="array" ref="AK61">IF(AK$2&lt;=analysis_period,IF(om_land_lease="n/a",total_land_area*Inputs!AL$215,total_land_area*om_land_lease*(1+inflation_rate/100+om_land_lease_escal/100)^AJ$2),0)</f>
        <v>0</v>
      </c>
      <c r="AL61" s="123" cm="1">
        <f t="array" ref="AL61">IF(AL$2&lt;=analysis_period,IF(om_land_lease="n/a",total_land_area*Inputs!AM$215,total_land_area*om_land_lease*(1+inflation_rate/100+om_land_lease_escal/100)^AK$2),0)</f>
        <v>0</v>
      </c>
      <c r="AM61" s="123" cm="1">
        <f t="array" ref="AM61">IF(AM$2&lt;=analysis_period,IF(om_land_lease="n/a",total_land_area*Inputs!AN$215,total_land_area*om_land_lease*(1+inflation_rate/100+om_land_lease_escal/100)^AL$2),0)</f>
        <v>0</v>
      </c>
      <c r="AN61" s="123" cm="1">
        <f t="array" ref="AN61">IF(AN$2&lt;=analysis_period,IF(om_land_lease="n/a",total_land_area*Inputs!AO$215,total_land_area*om_land_lease*(1+inflation_rate/100+om_land_lease_escal/100)^AM$2),0)</f>
        <v>0</v>
      </c>
      <c r="AO61" s="123" cm="1">
        <f t="array" ref="AO61">IF(AO$2&lt;=analysis_period,IF(om_land_lease="n/a",total_land_area*Inputs!AP$215,total_land_area*om_land_lease*(1+inflation_rate/100+om_land_lease_escal/100)^AN$2),0)</f>
        <v>0</v>
      </c>
      <c r="AP61" s="123" cm="1">
        <f t="array" ref="AP61">IF(AP$2&lt;=analysis_period,IF(om_land_lease="n/a",total_land_area*Inputs!AQ$215,total_land_area*om_land_lease*(1+inflation_rate/100+om_land_lease_escal/100)^AO$2),0)</f>
        <v>0</v>
      </c>
    </row>
    <row r="62" spans="1:42" x14ac:dyDescent="0.2">
      <c r="A62" s="18" t="s">
        <v>0</v>
      </c>
      <c r="C62" s="123">
        <f t="shared" ref="C62:AP62" si="15">C32*property_tax_rate/100</f>
        <v>0</v>
      </c>
      <c r="D62" s="123">
        <f t="shared" si="15"/>
        <v>0</v>
      </c>
      <c r="E62" s="123">
        <f t="shared" si="15"/>
        <v>0</v>
      </c>
      <c r="F62" s="123">
        <f t="shared" si="15"/>
        <v>0</v>
      </c>
      <c r="G62" s="123">
        <f t="shared" si="15"/>
        <v>0</v>
      </c>
      <c r="H62" s="123">
        <f t="shared" si="15"/>
        <v>0</v>
      </c>
      <c r="I62" s="123">
        <f t="shared" si="15"/>
        <v>0</v>
      </c>
      <c r="J62" s="123">
        <f t="shared" si="15"/>
        <v>0</v>
      </c>
      <c r="K62" s="123">
        <f t="shared" si="15"/>
        <v>0</v>
      </c>
      <c r="L62" s="123">
        <f t="shared" si="15"/>
        <v>0</v>
      </c>
      <c r="M62" s="123">
        <f t="shared" si="15"/>
        <v>0</v>
      </c>
      <c r="N62" s="123">
        <f t="shared" si="15"/>
        <v>0</v>
      </c>
      <c r="O62" s="123">
        <f t="shared" si="15"/>
        <v>0</v>
      </c>
      <c r="P62" s="123">
        <f t="shared" si="15"/>
        <v>0</v>
      </c>
      <c r="Q62" s="123">
        <f t="shared" si="15"/>
        <v>0</v>
      </c>
      <c r="R62" s="123">
        <f t="shared" si="15"/>
        <v>0</v>
      </c>
      <c r="S62" s="123">
        <f t="shared" si="15"/>
        <v>0</v>
      </c>
      <c r="T62" s="123">
        <f t="shared" si="15"/>
        <v>0</v>
      </c>
      <c r="U62" s="123">
        <f t="shared" si="15"/>
        <v>0</v>
      </c>
      <c r="V62" s="123">
        <f t="shared" si="15"/>
        <v>0</v>
      </c>
      <c r="W62" s="123">
        <f t="shared" si="15"/>
        <v>0</v>
      </c>
      <c r="X62" s="123">
        <f t="shared" si="15"/>
        <v>0</v>
      </c>
      <c r="Y62" s="123">
        <f t="shared" si="15"/>
        <v>0</v>
      </c>
      <c r="Z62" s="123">
        <f t="shared" si="15"/>
        <v>0</v>
      </c>
      <c r="AA62" s="123">
        <f t="shared" si="15"/>
        <v>0</v>
      </c>
      <c r="AB62" s="123">
        <f t="shared" si="15"/>
        <v>0</v>
      </c>
      <c r="AC62" s="123">
        <f t="shared" si="15"/>
        <v>0</v>
      </c>
      <c r="AD62" s="123">
        <f t="shared" si="15"/>
        <v>0</v>
      </c>
      <c r="AE62" s="123">
        <f t="shared" si="15"/>
        <v>0</v>
      </c>
      <c r="AF62" s="123">
        <f t="shared" si="15"/>
        <v>0</v>
      </c>
      <c r="AG62" s="123">
        <f t="shared" si="15"/>
        <v>0</v>
      </c>
      <c r="AH62" s="123">
        <f t="shared" si="15"/>
        <v>0</v>
      </c>
      <c r="AI62" s="123">
        <f t="shared" si="15"/>
        <v>0</v>
      </c>
      <c r="AJ62" s="123">
        <f t="shared" si="15"/>
        <v>0</v>
      </c>
      <c r="AK62" s="123">
        <f t="shared" si="15"/>
        <v>0</v>
      </c>
      <c r="AL62" s="123">
        <f t="shared" si="15"/>
        <v>0</v>
      </c>
      <c r="AM62" s="123">
        <f t="shared" si="15"/>
        <v>0</v>
      </c>
      <c r="AN62" s="123">
        <f t="shared" si="15"/>
        <v>0</v>
      </c>
      <c r="AO62" s="123">
        <f t="shared" si="15"/>
        <v>0</v>
      </c>
      <c r="AP62" s="123">
        <f t="shared" si="15"/>
        <v>0</v>
      </c>
    </row>
    <row r="63" spans="1:42" x14ac:dyDescent="0.2">
      <c r="A63" s="18" t="s">
        <v>42</v>
      </c>
      <c r="C63" s="123">
        <f t="shared" ref="C63:AP63" si="16">IF(C$2&lt;=analysis_period,total_installed_cost*insurance_rate/100*(1+inflation_rate/100)^B$2,0)</f>
        <v>0</v>
      </c>
      <c r="D63" s="123">
        <f t="shared" si="16"/>
        <v>0</v>
      </c>
      <c r="E63" s="123">
        <f t="shared" si="16"/>
        <v>0</v>
      </c>
      <c r="F63" s="123">
        <f t="shared" si="16"/>
        <v>0</v>
      </c>
      <c r="G63" s="123">
        <f t="shared" si="16"/>
        <v>0</v>
      </c>
      <c r="H63" s="123">
        <f t="shared" si="16"/>
        <v>0</v>
      </c>
      <c r="I63" s="123">
        <f t="shared" si="16"/>
        <v>0</v>
      </c>
      <c r="J63" s="123">
        <f t="shared" si="16"/>
        <v>0</v>
      </c>
      <c r="K63" s="123">
        <f t="shared" si="16"/>
        <v>0</v>
      </c>
      <c r="L63" s="123">
        <f t="shared" si="16"/>
        <v>0</v>
      </c>
      <c r="M63" s="123">
        <f t="shared" si="16"/>
        <v>0</v>
      </c>
      <c r="N63" s="123">
        <f t="shared" si="16"/>
        <v>0</v>
      </c>
      <c r="O63" s="123">
        <f t="shared" si="16"/>
        <v>0</v>
      </c>
      <c r="P63" s="123">
        <f t="shared" si="16"/>
        <v>0</v>
      </c>
      <c r="Q63" s="123">
        <f t="shared" si="16"/>
        <v>0</v>
      </c>
      <c r="R63" s="123">
        <f t="shared" si="16"/>
        <v>0</v>
      </c>
      <c r="S63" s="123">
        <f t="shared" si="16"/>
        <v>0</v>
      </c>
      <c r="T63" s="123">
        <f t="shared" si="16"/>
        <v>0</v>
      </c>
      <c r="U63" s="123">
        <f t="shared" si="16"/>
        <v>0</v>
      </c>
      <c r="V63" s="123">
        <f t="shared" si="16"/>
        <v>0</v>
      </c>
      <c r="W63" s="123">
        <f t="shared" si="16"/>
        <v>0</v>
      </c>
      <c r="X63" s="123">
        <f t="shared" si="16"/>
        <v>0</v>
      </c>
      <c r="Y63" s="123">
        <f t="shared" si="16"/>
        <v>0</v>
      </c>
      <c r="Z63" s="123">
        <f t="shared" si="16"/>
        <v>0</v>
      </c>
      <c r="AA63" s="123">
        <f t="shared" si="16"/>
        <v>0</v>
      </c>
      <c r="AB63" s="123">
        <f t="shared" si="16"/>
        <v>0</v>
      </c>
      <c r="AC63" s="123">
        <f t="shared" si="16"/>
        <v>0</v>
      </c>
      <c r="AD63" s="123">
        <f t="shared" si="16"/>
        <v>0</v>
      </c>
      <c r="AE63" s="123">
        <f t="shared" si="16"/>
        <v>0</v>
      </c>
      <c r="AF63" s="123">
        <f t="shared" si="16"/>
        <v>0</v>
      </c>
      <c r="AG63" s="123">
        <f t="shared" si="16"/>
        <v>0</v>
      </c>
      <c r="AH63" s="123">
        <f t="shared" si="16"/>
        <v>0</v>
      </c>
      <c r="AI63" s="123">
        <f t="shared" si="16"/>
        <v>0</v>
      </c>
      <c r="AJ63" s="123">
        <f t="shared" si="16"/>
        <v>0</v>
      </c>
      <c r="AK63" s="123">
        <f t="shared" si="16"/>
        <v>0</v>
      </c>
      <c r="AL63" s="123">
        <f t="shared" si="16"/>
        <v>0</v>
      </c>
      <c r="AM63" s="123">
        <f t="shared" si="16"/>
        <v>0</v>
      </c>
      <c r="AN63" s="123">
        <f t="shared" si="16"/>
        <v>0</v>
      </c>
      <c r="AO63" s="123">
        <f t="shared" si="16"/>
        <v>0</v>
      </c>
      <c r="AP63" s="123">
        <f t="shared" si="16"/>
        <v>0</v>
      </c>
    </row>
    <row r="64" spans="1:42" x14ac:dyDescent="0.2">
      <c r="A64" s="30" t="s">
        <v>18</v>
      </c>
      <c r="B64" s="30"/>
      <c r="C64" s="141">
        <f>C$36+C$40+C$44+C$45+SUM(C47:C50)+SUM(C52:C63)</f>
        <v>0</v>
      </c>
      <c r="D64" s="141">
        <f t="shared" ref="D64:AP64" si="17">D$36+D$40+D$44+D$45+SUM(D47:D50)+SUM(D52:D63)</f>
        <v>0</v>
      </c>
      <c r="E64" s="141">
        <f t="shared" si="17"/>
        <v>0</v>
      </c>
      <c r="F64" s="141">
        <f t="shared" si="17"/>
        <v>0</v>
      </c>
      <c r="G64" s="141">
        <f t="shared" si="17"/>
        <v>0</v>
      </c>
      <c r="H64" s="141">
        <f t="shared" si="17"/>
        <v>0</v>
      </c>
      <c r="I64" s="141">
        <f t="shared" si="17"/>
        <v>0</v>
      </c>
      <c r="J64" s="141">
        <f t="shared" si="17"/>
        <v>0</v>
      </c>
      <c r="K64" s="141">
        <f t="shared" si="17"/>
        <v>0</v>
      </c>
      <c r="L64" s="141">
        <f t="shared" si="17"/>
        <v>0</v>
      </c>
      <c r="M64" s="141">
        <f t="shared" si="17"/>
        <v>0</v>
      </c>
      <c r="N64" s="141">
        <f t="shared" si="17"/>
        <v>0</v>
      </c>
      <c r="O64" s="141">
        <f t="shared" si="17"/>
        <v>0</v>
      </c>
      <c r="P64" s="141">
        <f t="shared" si="17"/>
        <v>0</v>
      </c>
      <c r="Q64" s="141">
        <f t="shared" si="17"/>
        <v>0</v>
      </c>
      <c r="R64" s="141">
        <f t="shared" si="17"/>
        <v>0</v>
      </c>
      <c r="S64" s="141">
        <f t="shared" si="17"/>
        <v>0</v>
      </c>
      <c r="T64" s="141">
        <f t="shared" si="17"/>
        <v>0</v>
      </c>
      <c r="U64" s="141">
        <f t="shared" si="17"/>
        <v>0</v>
      </c>
      <c r="V64" s="141">
        <f t="shared" si="17"/>
        <v>0</v>
      </c>
      <c r="W64" s="141">
        <f t="shared" si="17"/>
        <v>0</v>
      </c>
      <c r="X64" s="141">
        <f t="shared" si="17"/>
        <v>0</v>
      </c>
      <c r="Y64" s="141">
        <f t="shared" si="17"/>
        <v>0</v>
      </c>
      <c r="Z64" s="141">
        <f t="shared" si="17"/>
        <v>0</v>
      </c>
      <c r="AA64" s="141">
        <f t="shared" si="17"/>
        <v>0</v>
      </c>
      <c r="AB64" s="141">
        <f t="shared" si="17"/>
        <v>0</v>
      </c>
      <c r="AC64" s="141">
        <f t="shared" si="17"/>
        <v>0</v>
      </c>
      <c r="AD64" s="141">
        <f t="shared" si="17"/>
        <v>0</v>
      </c>
      <c r="AE64" s="141">
        <f t="shared" si="17"/>
        <v>0</v>
      </c>
      <c r="AF64" s="141">
        <f t="shared" si="17"/>
        <v>0</v>
      </c>
      <c r="AG64" s="141">
        <f t="shared" si="17"/>
        <v>0</v>
      </c>
      <c r="AH64" s="141">
        <f t="shared" si="17"/>
        <v>0</v>
      </c>
      <c r="AI64" s="141">
        <f t="shared" si="17"/>
        <v>0</v>
      </c>
      <c r="AJ64" s="141">
        <f t="shared" si="17"/>
        <v>0</v>
      </c>
      <c r="AK64" s="141">
        <f t="shared" si="17"/>
        <v>0</v>
      </c>
      <c r="AL64" s="141">
        <f t="shared" si="17"/>
        <v>0</v>
      </c>
      <c r="AM64" s="141">
        <f t="shared" si="17"/>
        <v>0</v>
      </c>
      <c r="AN64" s="141">
        <f t="shared" si="17"/>
        <v>0</v>
      </c>
      <c r="AO64" s="141">
        <f t="shared" si="17"/>
        <v>0</v>
      </c>
      <c r="AP64" s="141">
        <f t="shared" si="17"/>
        <v>0</v>
      </c>
    </row>
    <row r="66" spans="1:42" x14ac:dyDescent="0.2">
      <c r="A66" s="214" t="s">
        <v>28</v>
      </c>
      <c r="B66" s="30"/>
      <c r="C66" s="141">
        <f>C$30-C$64</f>
        <v>0</v>
      </c>
      <c r="D66" s="141">
        <f t="shared" ref="D66:AP66" si="18">D$30-D$64</f>
        <v>0</v>
      </c>
      <c r="E66" s="141">
        <f t="shared" si="18"/>
        <v>0</v>
      </c>
      <c r="F66" s="141">
        <f t="shared" si="18"/>
        <v>0</v>
      </c>
      <c r="G66" s="141">
        <f t="shared" si="18"/>
        <v>0</v>
      </c>
      <c r="H66" s="141">
        <f t="shared" si="18"/>
        <v>0</v>
      </c>
      <c r="I66" s="141">
        <f t="shared" si="18"/>
        <v>0</v>
      </c>
      <c r="J66" s="141">
        <f t="shared" si="18"/>
        <v>0</v>
      </c>
      <c r="K66" s="141">
        <f t="shared" si="18"/>
        <v>0</v>
      </c>
      <c r="L66" s="141">
        <f t="shared" si="18"/>
        <v>0</v>
      </c>
      <c r="M66" s="141">
        <f t="shared" si="18"/>
        <v>0</v>
      </c>
      <c r="N66" s="141">
        <f t="shared" si="18"/>
        <v>0</v>
      </c>
      <c r="O66" s="141">
        <f t="shared" si="18"/>
        <v>0</v>
      </c>
      <c r="P66" s="141">
        <f t="shared" si="18"/>
        <v>0</v>
      </c>
      <c r="Q66" s="141">
        <f t="shared" si="18"/>
        <v>0</v>
      </c>
      <c r="R66" s="141">
        <f t="shared" si="18"/>
        <v>0</v>
      </c>
      <c r="S66" s="141">
        <f t="shared" si="18"/>
        <v>0</v>
      </c>
      <c r="T66" s="141">
        <f t="shared" si="18"/>
        <v>0</v>
      </c>
      <c r="U66" s="141">
        <f t="shared" si="18"/>
        <v>0</v>
      </c>
      <c r="V66" s="141">
        <f t="shared" si="18"/>
        <v>0</v>
      </c>
      <c r="W66" s="141">
        <f t="shared" si="18"/>
        <v>0</v>
      </c>
      <c r="X66" s="141">
        <f t="shared" si="18"/>
        <v>0</v>
      </c>
      <c r="Y66" s="141">
        <f t="shared" si="18"/>
        <v>0</v>
      </c>
      <c r="Z66" s="141">
        <f t="shared" si="18"/>
        <v>0</v>
      </c>
      <c r="AA66" s="141">
        <f t="shared" si="18"/>
        <v>0</v>
      </c>
      <c r="AB66" s="141">
        <f t="shared" si="18"/>
        <v>0</v>
      </c>
      <c r="AC66" s="141">
        <f t="shared" si="18"/>
        <v>0</v>
      </c>
      <c r="AD66" s="141">
        <f t="shared" si="18"/>
        <v>0</v>
      </c>
      <c r="AE66" s="141">
        <f t="shared" si="18"/>
        <v>0</v>
      </c>
      <c r="AF66" s="141">
        <f t="shared" si="18"/>
        <v>0</v>
      </c>
      <c r="AG66" s="141">
        <f t="shared" si="18"/>
        <v>0</v>
      </c>
      <c r="AH66" s="141">
        <f t="shared" si="18"/>
        <v>0</v>
      </c>
      <c r="AI66" s="141">
        <f t="shared" si="18"/>
        <v>0</v>
      </c>
      <c r="AJ66" s="141">
        <f t="shared" si="18"/>
        <v>0</v>
      </c>
      <c r="AK66" s="141">
        <f t="shared" si="18"/>
        <v>0</v>
      </c>
      <c r="AL66" s="141">
        <f t="shared" si="18"/>
        <v>0</v>
      </c>
      <c r="AM66" s="141">
        <f t="shared" si="18"/>
        <v>0</v>
      </c>
      <c r="AN66" s="141">
        <f t="shared" si="18"/>
        <v>0</v>
      </c>
      <c r="AO66" s="141">
        <f t="shared" si="18"/>
        <v>0</v>
      </c>
      <c r="AP66" s="141">
        <f t="shared" si="18"/>
        <v>0</v>
      </c>
    </row>
    <row r="67" spans="1:42" x14ac:dyDescent="0.2">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row>
    <row r="68" spans="1:42" x14ac:dyDescent="0.2">
      <c r="A68" s="84" t="s">
        <v>85</v>
      </c>
      <c r="B68" s="7"/>
      <c r="C68" s="222"/>
      <c r="D68" s="222"/>
      <c r="E68" s="222"/>
      <c r="F68" s="222"/>
      <c r="G68" s="222"/>
      <c r="H68" s="222"/>
      <c r="I68" s="222"/>
      <c r="J68" s="222"/>
      <c r="K68" s="222"/>
      <c r="L68" s="222"/>
      <c r="M68" s="222"/>
      <c r="N68" s="222"/>
      <c r="O68" s="222"/>
      <c r="P68" s="222"/>
      <c r="Q68" s="222"/>
      <c r="R68" s="222"/>
      <c r="S68" s="222"/>
      <c r="T68" s="222"/>
      <c r="U68" s="222"/>
      <c r="V68" s="222"/>
      <c r="W68" s="222"/>
      <c r="X68" s="222"/>
      <c r="Y68" s="222"/>
      <c r="Z68" s="222"/>
      <c r="AA68" s="222"/>
      <c r="AB68" s="222"/>
      <c r="AC68" s="222"/>
      <c r="AD68" s="222"/>
      <c r="AE68" s="222"/>
      <c r="AF68" s="222"/>
      <c r="AG68" s="222"/>
      <c r="AH68" s="222"/>
      <c r="AI68" s="222"/>
      <c r="AJ68" s="222"/>
      <c r="AK68" s="222"/>
      <c r="AL68" s="222"/>
      <c r="AM68" s="222"/>
      <c r="AN68" s="222"/>
      <c r="AO68" s="222"/>
      <c r="AP68" s="222"/>
    </row>
    <row r="69" spans="1:42" x14ac:dyDescent="0.2">
      <c r="A69" s="20" t="s">
        <v>249</v>
      </c>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row>
    <row r="70" spans="1:42" x14ac:dyDescent="0.2">
      <c r="A70" s="18" t="s">
        <v>28</v>
      </c>
      <c r="B70" s="123"/>
      <c r="C70" s="123">
        <f>C66</f>
        <v>0</v>
      </c>
      <c r="D70" s="123">
        <f t="shared" ref="D70:AP70" si="19">D66</f>
        <v>0</v>
      </c>
      <c r="E70" s="123">
        <f t="shared" si="19"/>
        <v>0</v>
      </c>
      <c r="F70" s="123">
        <f t="shared" si="19"/>
        <v>0</v>
      </c>
      <c r="G70" s="123">
        <f t="shared" si="19"/>
        <v>0</v>
      </c>
      <c r="H70" s="123">
        <f t="shared" si="19"/>
        <v>0</v>
      </c>
      <c r="I70" s="123">
        <f t="shared" si="19"/>
        <v>0</v>
      </c>
      <c r="J70" s="123">
        <f t="shared" si="19"/>
        <v>0</v>
      </c>
      <c r="K70" s="123">
        <f t="shared" si="19"/>
        <v>0</v>
      </c>
      <c r="L70" s="123">
        <f t="shared" si="19"/>
        <v>0</v>
      </c>
      <c r="M70" s="123">
        <f t="shared" si="19"/>
        <v>0</v>
      </c>
      <c r="N70" s="123">
        <f t="shared" si="19"/>
        <v>0</v>
      </c>
      <c r="O70" s="123">
        <f t="shared" si="19"/>
        <v>0</v>
      </c>
      <c r="P70" s="123">
        <f t="shared" si="19"/>
        <v>0</v>
      </c>
      <c r="Q70" s="123">
        <f t="shared" si="19"/>
        <v>0</v>
      </c>
      <c r="R70" s="123">
        <f t="shared" si="19"/>
        <v>0</v>
      </c>
      <c r="S70" s="123">
        <f t="shared" si="19"/>
        <v>0</v>
      </c>
      <c r="T70" s="123">
        <f t="shared" si="19"/>
        <v>0</v>
      </c>
      <c r="U70" s="123">
        <f t="shared" si="19"/>
        <v>0</v>
      </c>
      <c r="V70" s="123">
        <f t="shared" si="19"/>
        <v>0</v>
      </c>
      <c r="W70" s="123">
        <f t="shared" si="19"/>
        <v>0</v>
      </c>
      <c r="X70" s="123">
        <f t="shared" si="19"/>
        <v>0</v>
      </c>
      <c r="Y70" s="123">
        <f t="shared" si="19"/>
        <v>0</v>
      </c>
      <c r="Z70" s="123">
        <f t="shared" si="19"/>
        <v>0</v>
      </c>
      <c r="AA70" s="123">
        <f t="shared" si="19"/>
        <v>0</v>
      </c>
      <c r="AB70" s="123">
        <f t="shared" si="19"/>
        <v>0</v>
      </c>
      <c r="AC70" s="123">
        <f t="shared" si="19"/>
        <v>0</v>
      </c>
      <c r="AD70" s="123">
        <f t="shared" si="19"/>
        <v>0</v>
      </c>
      <c r="AE70" s="123">
        <f t="shared" si="19"/>
        <v>0</v>
      </c>
      <c r="AF70" s="123">
        <f t="shared" si="19"/>
        <v>0</v>
      </c>
      <c r="AG70" s="123">
        <f t="shared" si="19"/>
        <v>0</v>
      </c>
      <c r="AH70" s="123">
        <f t="shared" si="19"/>
        <v>0</v>
      </c>
      <c r="AI70" s="123">
        <f t="shared" si="19"/>
        <v>0</v>
      </c>
      <c r="AJ70" s="123">
        <f t="shared" si="19"/>
        <v>0</v>
      </c>
      <c r="AK70" s="123">
        <f t="shared" si="19"/>
        <v>0</v>
      </c>
      <c r="AL70" s="123">
        <f t="shared" si="19"/>
        <v>0</v>
      </c>
      <c r="AM70" s="123">
        <f t="shared" si="19"/>
        <v>0</v>
      </c>
      <c r="AN70" s="123">
        <f t="shared" si="19"/>
        <v>0</v>
      </c>
      <c r="AO70" s="123">
        <f t="shared" si="19"/>
        <v>0</v>
      </c>
      <c r="AP70" s="123">
        <f t="shared" si="19"/>
        <v>0</v>
      </c>
    </row>
    <row r="71" spans="1:42" x14ac:dyDescent="0.2">
      <c r="A71" s="18" t="s">
        <v>188</v>
      </c>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row>
    <row r="72" spans="1:42" x14ac:dyDescent="0.2">
      <c r="A72" s="22" t="str">
        <f>A24</f>
        <v>Federal</v>
      </c>
      <c r="B72" s="101"/>
      <c r="C72" s="123">
        <f t="shared" ref="C72:AP72" si="20">IF(pbi_fed_for_ds="Yes",0,C575)</f>
        <v>0</v>
      </c>
      <c r="D72" s="123">
        <f t="shared" si="20"/>
        <v>0</v>
      </c>
      <c r="E72" s="123">
        <f t="shared" si="20"/>
        <v>0</v>
      </c>
      <c r="F72" s="123">
        <f t="shared" si="20"/>
        <v>0</v>
      </c>
      <c r="G72" s="123">
        <f t="shared" si="20"/>
        <v>0</v>
      </c>
      <c r="H72" s="123">
        <f t="shared" si="20"/>
        <v>0</v>
      </c>
      <c r="I72" s="123">
        <f t="shared" si="20"/>
        <v>0</v>
      </c>
      <c r="J72" s="123">
        <f t="shared" si="20"/>
        <v>0</v>
      </c>
      <c r="K72" s="123">
        <f t="shared" si="20"/>
        <v>0</v>
      </c>
      <c r="L72" s="123">
        <f t="shared" si="20"/>
        <v>0</v>
      </c>
      <c r="M72" s="123">
        <f t="shared" si="20"/>
        <v>0</v>
      </c>
      <c r="N72" s="123">
        <f t="shared" si="20"/>
        <v>0</v>
      </c>
      <c r="O72" s="123">
        <f t="shared" si="20"/>
        <v>0</v>
      </c>
      <c r="P72" s="123">
        <f t="shared" si="20"/>
        <v>0</v>
      </c>
      <c r="Q72" s="123">
        <f t="shared" si="20"/>
        <v>0</v>
      </c>
      <c r="R72" s="123">
        <f t="shared" si="20"/>
        <v>0</v>
      </c>
      <c r="S72" s="123">
        <f t="shared" si="20"/>
        <v>0</v>
      </c>
      <c r="T72" s="123">
        <f t="shared" si="20"/>
        <v>0</v>
      </c>
      <c r="U72" s="123">
        <f t="shared" si="20"/>
        <v>0</v>
      </c>
      <c r="V72" s="123">
        <f t="shared" si="20"/>
        <v>0</v>
      </c>
      <c r="W72" s="123">
        <f t="shared" si="20"/>
        <v>0</v>
      </c>
      <c r="X72" s="123">
        <f t="shared" si="20"/>
        <v>0</v>
      </c>
      <c r="Y72" s="123">
        <f t="shared" si="20"/>
        <v>0</v>
      </c>
      <c r="Z72" s="123">
        <f t="shared" si="20"/>
        <v>0</v>
      </c>
      <c r="AA72" s="123">
        <f t="shared" si="20"/>
        <v>0</v>
      </c>
      <c r="AB72" s="123">
        <f t="shared" si="20"/>
        <v>0</v>
      </c>
      <c r="AC72" s="123">
        <f t="shared" si="20"/>
        <v>0</v>
      </c>
      <c r="AD72" s="123">
        <f t="shared" si="20"/>
        <v>0</v>
      </c>
      <c r="AE72" s="123">
        <f t="shared" si="20"/>
        <v>0</v>
      </c>
      <c r="AF72" s="123">
        <f t="shared" si="20"/>
        <v>0</v>
      </c>
      <c r="AG72" s="123">
        <f t="shared" si="20"/>
        <v>0</v>
      </c>
      <c r="AH72" s="123">
        <f t="shared" si="20"/>
        <v>0</v>
      </c>
      <c r="AI72" s="123">
        <f t="shared" si="20"/>
        <v>0</v>
      </c>
      <c r="AJ72" s="123">
        <f t="shared" si="20"/>
        <v>0</v>
      </c>
      <c r="AK72" s="123">
        <f t="shared" si="20"/>
        <v>0</v>
      </c>
      <c r="AL72" s="123">
        <f t="shared" si="20"/>
        <v>0</v>
      </c>
      <c r="AM72" s="123">
        <f t="shared" si="20"/>
        <v>0</v>
      </c>
      <c r="AN72" s="123">
        <f t="shared" si="20"/>
        <v>0</v>
      </c>
      <c r="AO72" s="123">
        <f t="shared" si="20"/>
        <v>0</v>
      </c>
      <c r="AP72" s="123">
        <f t="shared" si="20"/>
        <v>0</v>
      </c>
    </row>
    <row r="73" spans="1:42" x14ac:dyDescent="0.2">
      <c r="A73" s="22" t="str">
        <f>A25</f>
        <v>State</v>
      </c>
      <c r="B73" s="101"/>
      <c r="C73" s="123">
        <f t="shared" ref="C73:AP73" si="21">IF(pbi_sta_for_ds="Yes",0,C579)</f>
        <v>0</v>
      </c>
      <c r="D73" s="123">
        <f t="shared" si="21"/>
        <v>0</v>
      </c>
      <c r="E73" s="123">
        <f t="shared" si="21"/>
        <v>0</v>
      </c>
      <c r="F73" s="123">
        <f t="shared" si="21"/>
        <v>0</v>
      </c>
      <c r="G73" s="123">
        <f t="shared" si="21"/>
        <v>0</v>
      </c>
      <c r="H73" s="123">
        <f t="shared" si="21"/>
        <v>0</v>
      </c>
      <c r="I73" s="123">
        <f t="shared" si="21"/>
        <v>0</v>
      </c>
      <c r="J73" s="123">
        <f t="shared" si="21"/>
        <v>0</v>
      </c>
      <c r="K73" s="123">
        <f t="shared" si="21"/>
        <v>0</v>
      </c>
      <c r="L73" s="123">
        <f t="shared" si="21"/>
        <v>0</v>
      </c>
      <c r="M73" s="123">
        <f t="shared" si="21"/>
        <v>0</v>
      </c>
      <c r="N73" s="123">
        <f t="shared" si="21"/>
        <v>0</v>
      </c>
      <c r="O73" s="123">
        <f t="shared" si="21"/>
        <v>0</v>
      </c>
      <c r="P73" s="123">
        <f t="shared" si="21"/>
        <v>0</v>
      </c>
      <c r="Q73" s="123">
        <f t="shared" si="21"/>
        <v>0</v>
      </c>
      <c r="R73" s="123">
        <f t="shared" si="21"/>
        <v>0</v>
      </c>
      <c r="S73" s="123">
        <f t="shared" si="21"/>
        <v>0</v>
      </c>
      <c r="T73" s="123">
        <f t="shared" si="21"/>
        <v>0</v>
      </c>
      <c r="U73" s="123">
        <f t="shared" si="21"/>
        <v>0</v>
      </c>
      <c r="V73" s="123">
        <f t="shared" si="21"/>
        <v>0</v>
      </c>
      <c r="W73" s="123">
        <f t="shared" si="21"/>
        <v>0</v>
      </c>
      <c r="X73" s="123">
        <f t="shared" si="21"/>
        <v>0</v>
      </c>
      <c r="Y73" s="123">
        <f t="shared" si="21"/>
        <v>0</v>
      </c>
      <c r="Z73" s="123">
        <f t="shared" si="21"/>
        <v>0</v>
      </c>
      <c r="AA73" s="123">
        <f t="shared" si="21"/>
        <v>0</v>
      </c>
      <c r="AB73" s="123">
        <f t="shared" si="21"/>
        <v>0</v>
      </c>
      <c r="AC73" s="123">
        <f t="shared" si="21"/>
        <v>0</v>
      </c>
      <c r="AD73" s="123">
        <f t="shared" si="21"/>
        <v>0</v>
      </c>
      <c r="AE73" s="123">
        <f t="shared" si="21"/>
        <v>0</v>
      </c>
      <c r="AF73" s="123">
        <f t="shared" si="21"/>
        <v>0</v>
      </c>
      <c r="AG73" s="123">
        <f t="shared" si="21"/>
        <v>0</v>
      </c>
      <c r="AH73" s="123">
        <f t="shared" si="21"/>
        <v>0</v>
      </c>
      <c r="AI73" s="123">
        <f t="shared" si="21"/>
        <v>0</v>
      </c>
      <c r="AJ73" s="123">
        <f t="shared" si="21"/>
        <v>0</v>
      </c>
      <c r="AK73" s="123">
        <f t="shared" si="21"/>
        <v>0</v>
      </c>
      <c r="AL73" s="123">
        <f t="shared" si="21"/>
        <v>0</v>
      </c>
      <c r="AM73" s="123">
        <f t="shared" si="21"/>
        <v>0</v>
      </c>
      <c r="AN73" s="123">
        <f t="shared" si="21"/>
        <v>0</v>
      </c>
      <c r="AO73" s="123">
        <f t="shared" si="21"/>
        <v>0</v>
      </c>
      <c r="AP73" s="123">
        <f t="shared" si="21"/>
        <v>0</v>
      </c>
    </row>
    <row r="74" spans="1:42" x14ac:dyDescent="0.2">
      <c r="A74" s="22" t="str">
        <f>A26</f>
        <v>Utility</v>
      </c>
      <c r="B74" s="101"/>
      <c r="C74" s="123">
        <f t="shared" ref="C74:AP74" si="22">IF(pbi_uti_for_ds="Yes",0,C583)</f>
        <v>0</v>
      </c>
      <c r="D74" s="123">
        <f t="shared" si="22"/>
        <v>0</v>
      </c>
      <c r="E74" s="123">
        <f t="shared" si="22"/>
        <v>0</v>
      </c>
      <c r="F74" s="123">
        <f t="shared" si="22"/>
        <v>0</v>
      </c>
      <c r="G74" s="123">
        <f t="shared" si="22"/>
        <v>0</v>
      </c>
      <c r="H74" s="123">
        <f t="shared" si="22"/>
        <v>0</v>
      </c>
      <c r="I74" s="123">
        <f t="shared" si="22"/>
        <v>0</v>
      </c>
      <c r="J74" s="123">
        <f t="shared" si="22"/>
        <v>0</v>
      </c>
      <c r="K74" s="123">
        <f t="shared" si="22"/>
        <v>0</v>
      </c>
      <c r="L74" s="123">
        <f t="shared" si="22"/>
        <v>0</v>
      </c>
      <c r="M74" s="123">
        <f t="shared" si="22"/>
        <v>0</v>
      </c>
      <c r="N74" s="123">
        <f t="shared" si="22"/>
        <v>0</v>
      </c>
      <c r="O74" s="123">
        <f t="shared" si="22"/>
        <v>0</v>
      </c>
      <c r="P74" s="123">
        <f t="shared" si="22"/>
        <v>0</v>
      </c>
      <c r="Q74" s="123">
        <f t="shared" si="22"/>
        <v>0</v>
      </c>
      <c r="R74" s="123">
        <f t="shared" si="22"/>
        <v>0</v>
      </c>
      <c r="S74" s="123">
        <f t="shared" si="22"/>
        <v>0</v>
      </c>
      <c r="T74" s="123">
        <f t="shared" si="22"/>
        <v>0</v>
      </c>
      <c r="U74" s="123">
        <f t="shared" si="22"/>
        <v>0</v>
      </c>
      <c r="V74" s="123">
        <f t="shared" si="22"/>
        <v>0</v>
      </c>
      <c r="W74" s="123">
        <f t="shared" si="22"/>
        <v>0</v>
      </c>
      <c r="X74" s="123">
        <f t="shared" si="22"/>
        <v>0</v>
      </c>
      <c r="Y74" s="123">
        <f t="shared" si="22"/>
        <v>0</v>
      </c>
      <c r="Z74" s="123">
        <f t="shared" si="22"/>
        <v>0</v>
      </c>
      <c r="AA74" s="123">
        <f t="shared" si="22"/>
        <v>0</v>
      </c>
      <c r="AB74" s="123">
        <f t="shared" si="22"/>
        <v>0</v>
      </c>
      <c r="AC74" s="123">
        <f t="shared" si="22"/>
        <v>0</v>
      </c>
      <c r="AD74" s="123">
        <f t="shared" si="22"/>
        <v>0</v>
      </c>
      <c r="AE74" s="123">
        <f t="shared" si="22"/>
        <v>0</v>
      </c>
      <c r="AF74" s="123">
        <f t="shared" si="22"/>
        <v>0</v>
      </c>
      <c r="AG74" s="123">
        <f t="shared" si="22"/>
        <v>0</v>
      </c>
      <c r="AH74" s="123">
        <f t="shared" si="22"/>
        <v>0</v>
      </c>
      <c r="AI74" s="123">
        <f t="shared" si="22"/>
        <v>0</v>
      </c>
      <c r="AJ74" s="123">
        <f t="shared" si="22"/>
        <v>0</v>
      </c>
      <c r="AK74" s="123">
        <f t="shared" si="22"/>
        <v>0</v>
      </c>
      <c r="AL74" s="123">
        <f t="shared" si="22"/>
        <v>0</v>
      </c>
      <c r="AM74" s="123">
        <f t="shared" si="22"/>
        <v>0</v>
      </c>
      <c r="AN74" s="123">
        <f t="shared" si="22"/>
        <v>0</v>
      </c>
      <c r="AO74" s="123">
        <f t="shared" si="22"/>
        <v>0</v>
      </c>
      <c r="AP74" s="123">
        <f t="shared" si="22"/>
        <v>0</v>
      </c>
    </row>
    <row r="75" spans="1:42" x14ac:dyDescent="0.2">
      <c r="A75" s="22" t="str">
        <f>A27</f>
        <v>Other</v>
      </c>
      <c r="B75" s="101"/>
      <c r="C75" s="124">
        <f t="shared" ref="C75:AP75" si="23">IF(pbi_oth_for_ds="Yes",0,C587)</f>
        <v>0</v>
      </c>
      <c r="D75" s="124">
        <f t="shared" si="23"/>
        <v>0</v>
      </c>
      <c r="E75" s="124">
        <f t="shared" si="23"/>
        <v>0</v>
      </c>
      <c r="F75" s="124">
        <f t="shared" si="23"/>
        <v>0</v>
      </c>
      <c r="G75" s="124">
        <f t="shared" si="23"/>
        <v>0</v>
      </c>
      <c r="H75" s="124">
        <f t="shared" si="23"/>
        <v>0</v>
      </c>
      <c r="I75" s="124">
        <f t="shared" si="23"/>
        <v>0</v>
      </c>
      <c r="J75" s="124">
        <f t="shared" si="23"/>
        <v>0</v>
      </c>
      <c r="K75" s="124">
        <f t="shared" si="23"/>
        <v>0</v>
      </c>
      <c r="L75" s="124">
        <f t="shared" si="23"/>
        <v>0</v>
      </c>
      <c r="M75" s="124">
        <f t="shared" si="23"/>
        <v>0</v>
      </c>
      <c r="N75" s="124">
        <f t="shared" si="23"/>
        <v>0</v>
      </c>
      <c r="O75" s="124">
        <f t="shared" si="23"/>
        <v>0</v>
      </c>
      <c r="P75" s="124">
        <f t="shared" si="23"/>
        <v>0</v>
      </c>
      <c r="Q75" s="124">
        <f t="shared" si="23"/>
        <v>0</v>
      </c>
      <c r="R75" s="124">
        <f t="shared" si="23"/>
        <v>0</v>
      </c>
      <c r="S75" s="124">
        <f t="shared" si="23"/>
        <v>0</v>
      </c>
      <c r="T75" s="124">
        <f t="shared" si="23"/>
        <v>0</v>
      </c>
      <c r="U75" s="124">
        <f t="shared" si="23"/>
        <v>0</v>
      </c>
      <c r="V75" s="124">
        <f t="shared" si="23"/>
        <v>0</v>
      </c>
      <c r="W75" s="124">
        <f t="shared" si="23"/>
        <v>0</v>
      </c>
      <c r="X75" s="124">
        <f t="shared" si="23"/>
        <v>0</v>
      </c>
      <c r="Y75" s="124">
        <f t="shared" si="23"/>
        <v>0</v>
      </c>
      <c r="Z75" s="124">
        <f t="shared" si="23"/>
        <v>0</v>
      </c>
      <c r="AA75" s="124">
        <f t="shared" si="23"/>
        <v>0</v>
      </c>
      <c r="AB75" s="124">
        <f t="shared" si="23"/>
        <v>0</v>
      </c>
      <c r="AC75" s="124">
        <f t="shared" si="23"/>
        <v>0</v>
      </c>
      <c r="AD75" s="124">
        <f t="shared" si="23"/>
        <v>0</v>
      </c>
      <c r="AE75" s="124">
        <f t="shared" si="23"/>
        <v>0</v>
      </c>
      <c r="AF75" s="124">
        <f t="shared" si="23"/>
        <v>0</v>
      </c>
      <c r="AG75" s="124">
        <f t="shared" si="23"/>
        <v>0</v>
      </c>
      <c r="AH75" s="124">
        <f t="shared" si="23"/>
        <v>0</v>
      </c>
      <c r="AI75" s="124">
        <f t="shared" si="23"/>
        <v>0</v>
      </c>
      <c r="AJ75" s="124">
        <f t="shared" si="23"/>
        <v>0</v>
      </c>
      <c r="AK75" s="124">
        <f t="shared" si="23"/>
        <v>0</v>
      </c>
      <c r="AL75" s="124">
        <f t="shared" si="23"/>
        <v>0</v>
      </c>
      <c r="AM75" s="124">
        <f t="shared" si="23"/>
        <v>0</v>
      </c>
      <c r="AN75" s="124">
        <f t="shared" si="23"/>
        <v>0</v>
      </c>
      <c r="AO75" s="124">
        <f t="shared" si="23"/>
        <v>0</v>
      </c>
      <c r="AP75" s="124">
        <f t="shared" si="23"/>
        <v>0</v>
      </c>
    </row>
    <row r="76" spans="1:42" x14ac:dyDescent="0.2">
      <c r="A76" s="22" t="s">
        <v>12</v>
      </c>
      <c r="B76" s="101"/>
      <c r="C76" s="123">
        <f>SUM(C72:C75)</f>
        <v>0</v>
      </c>
      <c r="D76" s="123">
        <f t="shared" ref="D76:AP76" si="24">SUM(D72:D75)</f>
        <v>0</v>
      </c>
      <c r="E76" s="123">
        <f t="shared" si="24"/>
        <v>0</v>
      </c>
      <c r="F76" s="123">
        <f t="shared" si="24"/>
        <v>0</v>
      </c>
      <c r="G76" s="123">
        <f t="shared" si="24"/>
        <v>0</v>
      </c>
      <c r="H76" s="123">
        <f t="shared" si="24"/>
        <v>0</v>
      </c>
      <c r="I76" s="123">
        <f t="shared" si="24"/>
        <v>0</v>
      </c>
      <c r="J76" s="123">
        <f t="shared" si="24"/>
        <v>0</v>
      </c>
      <c r="K76" s="123">
        <f t="shared" si="24"/>
        <v>0</v>
      </c>
      <c r="L76" s="123">
        <f t="shared" si="24"/>
        <v>0</v>
      </c>
      <c r="M76" s="123">
        <f t="shared" si="24"/>
        <v>0</v>
      </c>
      <c r="N76" s="123">
        <f t="shared" si="24"/>
        <v>0</v>
      </c>
      <c r="O76" s="123">
        <f t="shared" si="24"/>
        <v>0</v>
      </c>
      <c r="P76" s="123">
        <f t="shared" si="24"/>
        <v>0</v>
      </c>
      <c r="Q76" s="123">
        <f t="shared" si="24"/>
        <v>0</v>
      </c>
      <c r="R76" s="123">
        <f t="shared" si="24"/>
        <v>0</v>
      </c>
      <c r="S76" s="123">
        <f t="shared" si="24"/>
        <v>0</v>
      </c>
      <c r="T76" s="123">
        <f t="shared" si="24"/>
        <v>0</v>
      </c>
      <c r="U76" s="123">
        <f t="shared" si="24"/>
        <v>0</v>
      </c>
      <c r="V76" s="123">
        <f t="shared" si="24"/>
        <v>0</v>
      </c>
      <c r="W76" s="123">
        <f t="shared" si="24"/>
        <v>0</v>
      </c>
      <c r="X76" s="123">
        <f t="shared" si="24"/>
        <v>0</v>
      </c>
      <c r="Y76" s="123">
        <f t="shared" si="24"/>
        <v>0</v>
      </c>
      <c r="Z76" s="123">
        <f t="shared" si="24"/>
        <v>0</v>
      </c>
      <c r="AA76" s="123">
        <f t="shared" si="24"/>
        <v>0</v>
      </c>
      <c r="AB76" s="123">
        <f t="shared" si="24"/>
        <v>0</v>
      </c>
      <c r="AC76" s="123">
        <f t="shared" si="24"/>
        <v>0</v>
      </c>
      <c r="AD76" s="123">
        <f t="shared" si="24"/>
        <v>0</v>
      </c>
      <c r="AE76" s="123">
        <f t="shared" si="24"/>
        <v>0</v>
      </c>
      <c r="AF76" s="123">
        <f t="shared" si="24"/>
        <v>0</v>
      </c>
      <c r="AG76" s="123">
        <f t="shared" si="24"/>
        <v>0</v>
      </c>
      <c r="AH76" s="123">
        <f t="shared" si="24"/>
        <v>0</v>
      </c>
      <c r="AI76" s="123">
        <f t="shared" si="24"/>
        <v>0</v>
      </c>
      <c r="AJ76" s="123">
        <f t="shared" si="24"/>
        <v>0</v>
      </c>
      <c r="AK76" s="123">
        <f t="shared" si="24"/>
        <v>0</v>
      </c>
      <c r="AL76" s="123">
        <f t="shared" si="24"/>
        <v>0</v>
      </c>
      <c r="AM76" s="123">
        <f t="shared" si="24"/>
        <v>0</v>
      </c>
      <c r="AN76" s="123">
        <f t="shared" si="24"/>
        <v>0</v>
      </c>
      <c r="AO76" s="123">
        <f t="shared" si="24"/>
        <v>0</v>
      </c>
      <c r="AP76" s="123">
        <f t="shared" si="24"/>
        <v>0</v>
      </c>
    </row>
    <row r="77" spans="1:42" x14ac:dyDescent="0.2">
      <c r="A77" s="18" t="s">
        <v>269</v>
      </c>
      <c r="B77" s="123">
        <v>0</v>
      </c>
      <c r="C77" s="123">
        <f t="shared" ref="C77:AP77" si="25">C735</f>
        <v>0</v>
      </c>
      <c r="D77" s="123">
        <f t="shared" si="25"/>
        <v>0</v>
      </c>
      <c r="E77" s="123">
        <f t="shared" si="25"/>
        <v>0</v>
      </c>
      <c r="F77" s="123">
        <f t="shared" si="25"/>
        <v>0</v>
      </c>
      <c r="G77" s="123">
        <f t="shared" si="25"/>
        <v>0</v>
      </c>
      <c r="H77" s="123">
        <f t="shared" si="25"/>
        <v>0</v>
      </c>
      <c r="I77" s="123">
        <f t="shared" si="25"/>
        <v>0</v>
      </c>
      <c r="J77" s="123">
        <f t="shared" si="25"/>
        <v>0</v>
      </c>
      <c r="K77" s="123">
        <f t="shared" si="25"/>
        <v>0</v>
      </c>
      <c r="L77" s="123">
        <f t="shared" si="25"/>
        <v>0</v>
      </c>
      <c r="M77" s="123">
        <f t="shared" si="25"/>
        <v>0</v>
      </c>
      <c r="N77" s="123">
        <f t="shared" si="25"/>
        <v>0</v>
      </c>
      <c r="O77" s="123">
        <f t="shared" si="25"/>
        <v>0</v>
      </c>
      <c r="P77" s="123">
        <f t="shared" si="25"/>
        <v>0</v>
      </c>
      <c r="Q77" s="123">
        <f t="shared" si="25"/>
        <v>0</v>
      </c>
      <c r="R77" s="123">
        <f t="shared" si="25"/>
        <v>0</v>
      </c>
      <c r="S77" s="123">
        <f t="shared" si="25"/>
        <v>0</v>
      </c>
      <c r="T77" s="123">
        <f t="shared" si="25"/>
        <v>0</v>
      </c>
      <c r="U77" s="123">
        <f t="shared" si="25"/>
        <v>0</v>
      </c>
      <c r="V77" s="123">
        <f t="shared" si="25"/>
        <v>0</v>
      </c>
      <c r="W77" s="123">
        <f t="shared" si="25"/>
        <v>0</v>
      </c>
      <c r="X77" s="123">
        <f t="shared" si="25"/>
        <v>0</v>
      </c>
      <c r="Y77" s="123">
        <f t="shared" si="25"/>
        <v>0</v>
      </c>
      <c r="Z77" s="123">
        <f t="shared" si="25"/>
        <v>0</v>
      </c>
      <c r="AA77" s="123">
        <f t="shared" si="25"/>
        <v>0</v>
      </c>
      <c r="AB77" s="123">
        <f t="shared" si="25"/>
        <v>0</v>
      </c>
      <c r="AC77" s="123">
        <f t="shared" si="25"/>
        <v>0</v>
      </c>
      <c r="AD77" s="123">
        <f t="shared" si="25"/>
        <v>0</v>
      </c>
      <c r="AE77" s="123">
        <f t="shared" si="25"/>
        <v>0</v>
      </c>
      <c r="AF77" s="123">
        <f t="shared" si="25"/>
        <v>0</v>
      </c>
      <c r="AG77" s="123">
        <f t="shared" si="25"/>
        <v>0</v>
      </c>
      <c r="AH77" s="123">
        <f t="shared" si="25"/>
        <v>0</v>
      </c>
      <c r="AI77" s="123">
        <f t="shared" si="25"/>
        <v>0</v>
      </c>
      <c r="AJ77" s="123">
        <f t="shared" si="25"/>
        <v>0</v>
      </c>
      <c r="AK77" s="123">
        <f t="shared" si="25"/>
        <v>0</v>
      </c>
      <c r="AL77" s="123">
        <f t="shared" si="25"/>
        <v>0</v>
      </c>
      <c r="AM77" s="123">
        <f t="shared" si="25"/>
        <v>0</v>
      </c>
      <c r="AN77" s="123">
        <f t="shared" si="25"/>
        <v>0</v>
      </c>
      <c r="AO77" s="123">
        <f t="shared" si="25"/>
        <v>0</v>
      </c>
      <c r="AP77" s="123">
        <f t="shared" si="25"/>
        <v>0</v>
      </c>
    </row>
    <row r="78" spans="1:42" x14ac:dyDescent="0.2">
      <c r="A78" s="18" t="s">
        <v>270</v>
      </c>
      <c r="B78" s="124">
        <v>0</v>
      </c>
      <c r="C78" s="124">
        <f t="shared" ref="C78:AP78" si="26">-C594</f>
        <v>0</v>
      </c>
      <c r="D78" s="124">
        <f t="shared" si="26"/>
        <v>0</v>
      </c>
      <c r="E78" s="124">
        <f t="shared" si="26"/>
        <v>0</v>
      </c>
      <c r="F78" s="124">
        <f t="shared" si="26"/>
        <v>0</v>
      </c>
      <c r="G78" s="124">
        <f t="shared" si="26"/>
        <v>0</v>
      </c>
      <c r="H78" s="124">
        <f t="shared" si="26"/>
        <v>0</v>
      </c>
      <c r="I78" s="124">
        <f t="shared" si="26"/>
        <v>0</v>
      </c>
      <c r="J78" s="124">
        <f t="shared" si="26"/>
        <v>0</v>
      </c>
      <c r="K78" s="124">
        <f t="shared" si="26"/>
        <v>0</v>
      </c>
      <c r="L78" s="124">
        <f t="shared" si="26"/>
        <v>0</v>
      </c>
      <c r="M78" s="124">
        <f t="shared" si="26"/>
        <v>0</v>
      </c>
      <c r="N78" s="124">
        <f t="shared" si="26"/>
        <v>0</v>
      </c>
      <c r="O78" s="124">
        <f t="shared" si="26"/>
        <v>0</v>
      </c>
      <c r="P78" s="124">
        <f t="shared" si="26"/>
        <v>0</v>
      </c>
      <c r="Q78" s="124">
        <f t="shared" si="26"/>
        <v>0</v>
      </c>
      <c r="R78" s="124">
        <f t="shared" si="26"/>
        <v>0</v>
      </c>
      <c r="S78" s="124">
        <f t="shared" si="26"/>
        <v>0</v>
      </c>
      <c r="T78" s="124">
        <f t="shared" si="26"/>
        <v>0</v>
      </c>
      <c r="U78" s="124">
        <f t="shared" si="26"/>
        <v>0</v>
      </c>
      <c r="V78" s="124">
        <f t="shared" si="26"/>
        <v>0</v>
      </c>
      <c r="W78" s="124">
        <f t="shared" si="26"/>
        <v>0</v>
      </c>
      <c r="X78" s="124">
        <f t="shared" si="26"/>
        <v>0</v>
      </c>
      <c r="Y78" s="124">
        <f t="shared" si="26"/>
        <v>0</v>
      </c>
      <c r="Z78" s="124">
        <f t="shared" si="26"/>
        <v>0</v>
      </c>
      <c r="AA78" s="124">
        <f t="shared" si="26"/>
        <v>0</v>
      </c>
      <c r="AB78" s="124">
        <f t="shared" si="26"/>
        <v>0</v>
      </c>
      <c r="AC78" s="124">
        <f t="shared" si="26"/>
        <v>0</v>
      </c>
      <c r="AD78" s="124">
        <f t="shared" si="26"/>
        <v>0</v>
      </c>
      <c r="AE78" s="124">
        <f t="shared" si="26"/>
        <v>0</v>
      </c>
      <c r="AF78" s="124">
        <f t="shared" si="26"/>
        <v>0</v>
      </c>
      <c r="AG78" s="124">
        <f t="shared" si="26"/>
        <v>0</v>
      </c>
      <c r="AH78" s="124">
        <f t="shared" si="26"/>
        <v>0</v>
      </c>
      <c r="AI78" s="124">
        <f t="shared" si="26"/>
        <v>0</v>
      </c>
      <c r="AJ78" s="124">
        <f t="shared" si="26"/>
        <v>0</v>
      </c>
      <c r="AK78" s="124">
        <f t="shared" si="26"/>
        <v>0</v>
      </c>
      <c r="AL78" s="124">
        <f t="shared" si="26"/>
        <v>0</v>
      </c>
      <c r="AM78" s="124">
        <f t="shared" si="26"/>
        <v>0</v>
      </c>
      <c r="AN78" s="124">
        <f t="shared" si="26"/>
        <v>0</v>
      </c>
      <c r="AO78" s="124">
        <f t="shared" si="26"/>
        <v>0</v>
      </c>
      <c r="AP78" s="124">
        <f t="shared" si="26"/>
        <v>0</v>
      </c>
    </row>
    <row r="79" spans="1:42" x14ac:dyDescent="0.2">
      <c r="A79" s="211" t="s">
        <v>12</v>
      </c>
      <c r="B79" s="141">
        <f>B70+B76+B77+B78</f>
        <v>0</v>
      </c>
      <c r="C79" s="141">
        <f>C70+C76+C77+C78</f>
        <v>0</v>
      </c>
      <c r="D79" s="141">
        <f t="shared" ref="D79:AP79" si="27">D70+D76+D77+D78</f>
        <v>0</v>
      </c>
      <c r="E79" s="141">
        <f t="shared" si="27"/>
        <v>0</v>
      </c>
      <c r="F79" s="141">
        <f t="shared" si="27"/>
        <v>0</v>
      </c>
      <c r="G79" s="141">
        <f t="shared" si="27"/>
        <v>0</v>
      </c>
      <c r="H79" s="141">
        <f t="shared" si="27"/>
        <v>0</v>
      </c>
      <c r="I79" s="141">
        <f t="shared" si="27"/>
        <v>0</v>
      </c>
      <c r="J79" s="141">
        <f t="shared" si="27"/>
        <v>0</v>
      </c>
      <c r="K79" s="141">
        <f t="shared" si="27"/>
        <v>0</v>
      </c>
      <c r="L79" s="141">
        <f t="shared" si="27"/>
        <v>0</v>
      </c>
      <c r="M79" s="141">
        <f t="shared" si="27"/>
        <v>0</v>
      </c>
      <c r="N79" s="141">
        <f t="shared" si="27"/>
        <v>0</v>
      </c>
      <c r="O79" s="141">
        <f t="shared" si="27"/>
        <v>0</v>
      </c>
      <c r="P79" s="141">
        <f t="shared" si="27"/>
        <v>0</v>
      </c>
      <c r="Q79" s="141">
        <f t="shared" si="27"/>
        <v>0</v>
      </c>
      <c r="R79" s="141">
        <f t="shared" si="27"/>
        <v>0</v>
      </c>
      <c r="S79" s="141">
        <f t="shared" si="27"/>
        <v>0</v>
      </c>
      <c r="T79" s="141">
        <f t="shared" si="27"/>
        <v>0</v>
      </c>
      <c r="U79" s="141">
        <f t="shared" si="27"/>
        <v>0</v>
      </c>
      <c r="V79" s="141">
        <f t="shared" si="27"/>
        <v>0</v>
      </c>
      <c r="W79" s="141">
        <f t="shared" si="27"/>
        <v>0</v>
      </c>
      <c r="X79" s="141">
        <f t="shared" si="27"/>
        <v>0</v>
      </c>
      <c r="Y79" s="141">
        <f t="shared" si="27"/>
        <v>0</v>
      </c>
      <c r="Z79" s="141">
        <f t="shared" si="27"/>
        <v>0</v>
      </c>
      <c r="AA79" s="141">
        <f t="shared" si="27"/>
        <v>0</v>
      </c>
      <c r="AB79" s="141">
        <f t="shared" si="27"/>
        <v>0</v>
      </c>
      <c r="AC79" s="141">
        <f t="shared" si="27"/>
        <v>0</v>
      </c>
      <c r="AD79" s="141">
        <f t="shared" si="27"/>
        <v>0</v>
      </c>
      <c r="AE79" s="141">
        <f t="shared" si="27"/>
        <v>0</v>
      </c>
      <c r="AF79" s="141">
        <f t="shared" si="27"/>
        <v>0</v>
      </c>
      <c r="AG79" s="141">
        <f t="shared" si="27"/>
        <v>0</v>
      </c>
      <c r="AH79" s="141">
        <f t="shared" si="27"/>
        <v>0</v>
      </c>
      <c r="AI79" s="141">
        <f t="shared" si="27"/>
        <v>0</v>
      </c>
      <c r="AJ79" s="141">
        <f t="shared" si="27"/>
        <v>0</v>
      </c>
      <c r="AK79" s="141">
        <f t="shared" si="27"/>
        <v>0</v>
      </c>
      <c r="AL79" s="141">
        <f t="shared" si="27"/>
        <v>0</v>
      </c>
      <c r="AM79" s="141">
        <f t="shared" si="27"/>
        <v>0</v>
      </c>
      <c r="AN79" s="141">
        <f t="shared" si="27"/>
        <v>0</v>
      </c>
      <c r="AO79" s="141">
        <f t="shared" si="27"/>
        <v>0</v>
      </c>
      <c r="AP79" s="141">
        <f t="shared" si="27"/>
        <v>0</v>
      </c>
    </row>
    <row r="80" spans="1:42" x14ac:dyDescent="0.2">
      <c r="A80" s="18"/>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row>
    <row r="81" spans="1:42" x14ac:dyDescent="0.2">
      <c r="A81" s="20" t="s">
        <v>70</v>
      </c>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2">
      <c r="A82" s="4" t="s">
        <v>194</v>
      </c>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row>
    <row r="83" spans="1:42" x14ac:dyDescent="0.2">
      <c r="A83" s="22" t="s">
        <v>195</v>
      </c>
      <c r="B83" s="123">
        <f>-total_installed_cost</f>
        <v>0</v>
      </c>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row>
    <row r="84" spans="1:42" x14ac:dyDescent="0.2">
      <c r="A84" s="22" t="s">
        <v>260</v>
      </c>
      <c r="B84" s="123">
        <f>-(cost_debt_closing)</f>
        <v>0</v>
      </c>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row>
    <row r="85" spans="1:42" x14ac:dyDescent="0.2">
      <c r="A85" s="22" t="s">
        <v>261</v>
      </c>
      <c r="B85" s="123">
        <f>-CostDebtUpfront</f>
        <v>0</v>
      </c>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row>
    <row r="86" spans="1:42" x14ac:dyDescent="0.2">
      <c r="A86" s="22" t="s">
        <v>262</v>
      </c>
      <c r="B86" s="123">
        <f>-cost_other_financing</f>
        <v>0</v>
      </c>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row>
    <row r="87" spans="1:42" x14ac:dyDescent="0.2">
      <c r="A87" s="22" t="s">
        <v>196</v>
      </c>
      <c r="B87" s="123">
        <f>-Inputs!I85</f>
        <v>0</v>
      </c>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row>
    <row r="88" spans="1:42" x14ac:dyDescent="0.2">
      <c r="A88" s="22" t="s">
        <v>267</v>
      </c>
      <c r="B88" s="123">
        <f>C556+C562</f>
        <v>0</v>
      </c>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row>
    <row r="89" spans="1:42" x14ac:dyDescent="0.2">
      <c r="A89" s="22" t="s">
        <v>268</v>
      </c>
      <c r="B89" s="124">
        <f>C569</f>
        <v>0</v>
      </c>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row>
    <row r="90" spans="1:42" x14ac:dyDescent="0.2">
      <c r="A90" s="22" t="s">
        <v>206</v>
      </c>
      <c r="B90" s="123">
        <f>SUM(B83:B89)</f>
        <v>0</v>
      </c>
      <c r="C90" s="123"/>
      <c r="D90" s="123"/>
      <c r="E90" s="123"/>
      <c r="F90" s="123"/>
      <c r="G90" s="123"/>
      <c r="H90" s="123"/>
      <c r="I90" s="123"/>
      <c r="J90" s="123"/>
      <c r="K90" s="123"/>
      <c r="L90" s="123"/>
      <c r="M90" s="123"/>
      <c r="N90" s="123"/>
      <c r="O90" s="123"/>
      <c r="P90" s="123"/>
      <c r="Q90" s="123"/>
      <c r="R90" s="123"/>
      <c r="S90" s="123"/>
      <c r="T90" s="123"/>
      <c r="U90" s="123"/>
      <c r="V90" s="123"/>
      <c r="W90" s="123"/>
      <c r="X90" s="123"/>
      <c r="Y90" s="123"/>
      <c r="Z90" s="123"/>
      <c r="AA90" s="123"/>
      <c r="AB90" s="123"/>
      <c r="AC90" s="123"/>
      <c r="AD90" s="123"/>
      <c r="AE90" s="123"/>
      <c r="AF90" s="123"/>
      <c r="AG90" s="123"/>
      <c r="AH90" s="123"/>
      <c r="AI90" s="123"/>
      <c r="AJ90" s="123"/>
      <c r="AK90" s="123"/>
      <c r="AL90" s="123"/>
      <c r="AM90" s="123"/>
      <c r="AN90" s="123"/>
      <c r="AO90" s="123"/>
      <c r="AP90" s="123"/>
    </row>
    <row r="91" spans="1:42" x14ac:dyDescent="0.2">
      <c r="A91" s="18" t="s">
        <v>197</v>
      </c>
      <c r="B91" s="123"/>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row>
    <row r="92" spans="1:42" x14ac:dyDescent="0.2">
      <c r="A92" s="22" t="s">
        <v>296</v>
      </c>
      <c r="B92" s="123">
        <f>-B621-B622</f>
        <v>0</v>
      </c>
      <c r="C92" s="123">
        <f t="shared" ref="C92:AP92" si="28">-C621-C622</f>
        <v>0</v>
      </c>
      <c r="D92" s="123">
        <f t="shared" si="28"/>
        <v>0</v>
      </c>
      <c r="E92" s="123">
        <f t="shared" si="28"/>
        <v>0</v>
      </c>
      <c r="F92" s="123">
        <f t="shared" si="28"/>
        <v>0</v>
      </c>
      <c r="G92" s="123">
        <f t="shared" si="28"/>
        <v>0</v>
      </c>
      <c r="H92" s="123">
        <f t="shared" si="28"/>
        <v>0</v>
      </c>
      <c r="I92" s="123">
        <f t="shared" si="28"/>
        <v>0</v>
      </c>
      <c r="J92" s="123">
        <f t="shared" si="28"/>
        <v>0</v>
      </c>
      <c r="K92" s="123">
        <f t="shared" si="28"/>
        <v>0</v>
      </c>
      <c r="L92" s="123">
        <f t="shared" si="28"/>
        <v>0</v>
      </c>
      <c r="M92" s="123">
        <f t="shared" si="28"/>
        <v>0</v>
      </c>
      <c r="N92" s="123">
        <f t="shared" si="28"/>
        <v>0</v>
      </c>
      <c r="O92" s="123">
        <f t="shared" si="28"/>
        <v>0</v>
      </c>
      <c r="P92" s="123">
        <f t="shared" si="28"/>
        <v>0</v>
      </c>
      <c r="Q92" s="123">
        <f t="shared" si="28"/>
        <v>0</v>
      </c>
      <c r="R92" s="123">
        <f t="shared" si="28"/>
        <v>0</v>
      </c>
      <c r="S92" s="123">
        <f t="shared" si="28"/>
        <v>0</v>
      </c>
      <c r="T92" s="123">
        <f t="shared" si="28"/>
        <v>0</v>
      </c>
      <c r="U92" s="123">
        <f t="shared" si="28"/>
        <v>0</v>
      </c>
      <c r="V92" s="123">
        <f t="shared" si="28"/>
        <v>0</v>
      </c>
      <c r="W92" s="123">
        <f t="shared" si="28"/>
        <v>0</v>
      </c>
      <c r="X92" s="123">
        <f t="shared" si="28"/>
        <v>0</v>
      </c>
      <c r="Y92" s="123">
        <f t="shared" si="28"/>
        <v>0</v>
      </c>
      <c r="Z92" s="123">
        <f t="shared" si="28"/>
        <v>0</v>
      </c>
      <c r="AA92" s="123">
        <f t="shared" si="28"/>
        <v>0</v>
      </c>
      <c r="AB92" s="123">
        <f t="shared" si="28"/>
        <v>0</v>
      </c>
      <c r="AC92" s="123">
        <f t="shared" si="28"/>
        <v>0</v>
      </c>
      <c r="AD92" s="123">
        <f t="shared" si="28"/>
        <v>0</v>
      </c>
      <c r="AE92" s="123">
        <f t="shared" si="28"/>
        <v>0</v>
      </c>
      <c r="AF92" s="123">
        <f t="shared" si="28"/>
        <v>0</v>
      </c>
      <c r="AG92" s="123">
        <f t="shared" si="28"/>
        <v>0</v>
      </c>
      <c r="AH92" s="123">
        <f t="shared" si="28"/>
        <v>0</v>
      </c>
      <c r="AI92" s="123">
        <f t="shared" si="28"/>
        <v>0</v>
      </c>
      <c r="AJ92" s="123">
        <f t="shared" si="28"/>
        <v>0</v>
      </c>
      <c r="AK92" s="123">
        <f t="shared" si="28"/>
        <v>0</v>
      </c>
      <c r="AL92" s="123">
        <f t="shared" si="28"/>
        <v>0</v>
      </c>
      <c r="AM92" s="123">
        <f t="shared" si="28"/>
        <v>0</v>
      </c>
      <c r="AN92" s="123">
        <f t="shared" si="28"/>
        <v>0</v>
      </c>
      <c r="AO92" s="123">
        <f t="shared" si="28"/>
        <v>0</v>
      </c>
      <c r="AP92" s="123">
        <f t="shared" si="28"/>
        <v>0</v>
      </c>
    </row>
    <row r="93" spans="1:42" x14ac:dyDescent="0.2">
      <c r="A93" s="22" t="s">
        <v>295</v>
      </c>
      <c r="B93" s="123">
        <f t="shared" ref="B93:AP93" si="29">-B627-B628</f>
        <v>0</v>
      </c>
      <c r="C93" s="123">
        <f t="shared" si="29"/>
        <v>0</v>
      </c>
      <c r="D93" s="123">
        <f t="shared" si="29"/>
        <v>0</v>
      </c>
      <c r="E93" s="123">
        <f t="shared" si="29"/>
        <v>0</v>
      </c>
      <c r="F93" s="123">
        <f t="shared" si="29"/>
        <v>0</v>
      </c>
      <c r="G93" s="123">
        <f t="shared" si="29"/>
        <v>0</v>
      </c>
      <c r="H93" s="123">
        <f t="shared" si="29"/>
        <v>0</v>
      </c>
      <c r="I93" s="123">
        <f t="shared" si="29"/>
        <v>0</v>
      </c>
      <c r="J93" s="123">
        <f t="shared" si="29"/>
        <v>0</v>
      </c>
      <c r="K93" s="123">
        <f t="shared" si="29"/>
        <v>0</v>
      </c>
      <c r="L93" s="123">
        <f t="shared" si="29"/>
        <v>0</v>
      </c>
      <c r="M93" s="123">
        <f t="shared" si="29"/>
        <v>0</v>
      </c>
      <c r="N93" s="123">
        <f t="shared" si="29"/>
        <v>0</v>
      </c>
      <c r="O93" s="123">
        <f t="shared" si="29"/>
        <v>0</v>
      </c>
      <c r="P93" s="123">
        <f t="shared" si="29"/>
        <v>0</v>
      </c>
      <c r="Q93" s="123">
        <f t="shared" si="29"/>
        <v>0</v>
      </c>
      <c r="R93" s="123">
        <f t="shared" si="29"/>
        <v>0</v>
      </c>
      <c r="S93" s="123">
        <f t="shared" si="29"/>
        <v>0</v>
      </c>
      <c r="T93" s="123">
        <f t="shared" si="29"/>
        <v>0</v>
      </c>
      <c r="U93" s="123">
        <f t="shared" si="29"/>
        <v>0</v>
      </c>
      <c r="V93" s="123">
        <f t="shared" si="29"/>
        <v>0</v>
      </c>
      <c r="W93" s="123">
        <f t="shared" si="29"/>
        <v>0</v>
      </c>
      <c r="X93" s="123">
        <f t="shared" si="29"/>
        <v>0</v>
      </c>
      <c r="Y93" s="123">
        <f t="shared" si="29"/>
        <v>0</v>
      </c>
      <c r="Z93" s="123">
        <f t="shared" si="29"/>
        <v>0</v>
      </c>
      <c r="AA93" s="123">
        <f t="shared" si="29"/>
        <v>0</v>
      </c>
      <c r="AB93" s="123">
        <f t="shared" si="29"/>
        <v>0</v>
      </c>
      <c r="AC93" s="123">
        <f t="shared" si="29"/>
        <v>0</v>
      </c>
      <c r="AD93" s="123">
        <f t="shared" si="29"/>
        <v>0</v>
      </c>
      <c r="AE93" s="123">
        <f t="shared" si="29"/>
        <v>0</v>
      </c>
      <c r="AF93" s="123">
        <f t="shared" si="29"/>
        <v>0</v>
      </c>
      <c r="AG93" s="123">
        <f t="shared" si="29"/>
        <v>0</v>
      </c>
      <c r="AH93" s="123">
        <f t="shared" si="29"/>
        <v>0</v>
      </c>
      <c r="AI93" s="123">
        <f t="shared" si="29"/>
        <v>0</v>
      </c>
      <c r="AJ93" s="123">
        <f t="shared" si="29"/>
        <v>0</v>
      </c>
      <c r="AK93" s="123">
        <f t="shared" si="29"/>
        <v>0</v>
      </c>
      <c r="AL93" s="123">
        <f t="shared" si="29"/>
        <v>0</v>
      </c>
      <c r="AM93" s="123">
        <f t="shared" si="29"/>
        <v>0</v>
      </c>
      <c r="AN93" s="123">
        <f t="shared" si="29"/>
        <v>0</v>
      </c>
      <c r="AO93" s="123">
        <f t="shared" si="29"/>
        <v>0</v>
      </c>
      <c r="AP93" s="123">
        <f t="shared" si="29"/>
        <v>0</v>
      </c>
    </row>
    <row r="94" spans="1:42" x14ac:dyDescent="0.2">
      <c r="A94" s="22" t="s">
        <v>307</v>
      </c>
      <c r="B94" s="123">
        <f>-B633-B634</f>
        <v>0</v>
      </c>
      <c r="C94" s="123">
        <f t="shared" ref="C94:AP94" si="30">-C633-C634</f>
        <v>0</v>
      </c>
      <c r="D94" s="123">
        <f t="shared" si="30"/>
        <v>0</v>
      </c>
      <c r="E94" s="123">
        <f t="shared" si="30"/>
        <v>0</v>
      </c>
      <c r="F94" s="123">
        <f t="shared" si="30"/>
        <v>0</v>
      </c>
      <c r="G94" s="123">
        <f t="shared" si="30"/>
        <v>0</v>
      </c>
      <c r="H94" s="123">
        <f t="shared" si="30"/>
        <v>0</v>
      </c>
      <c r="I94" s="123">
        <f t="shared" si="30"/>
        <v>0</v>
      </c>
      <c r="J94" s="123">
        <f t="shared" si="30"/>
        <v>0</v>
      </c>
      <c r="K94" s="123">
        <f t="shared" si="30"/>
        <v>0</v>
      </c>
      <c r="L94" s="123">
        <f t="shared" si="30"/>
        <v>0</v>
      </c>
      <c r="M94" s="123">
        <f t="shared" si="30"/>
        <v>0</v>
      </c>
      <c r="N94" s="123">
        <f t="shared" si="30"/>
        <v>0</v>
      </c>
      <c r="O94" s="123">
        <f t="shared" si="30"/>
        <v>0</v>
      </c>
      <c r="P94" s="123">
        <f t="shared" si="30"/>
        <v>0</v>
      </c>
      <c r="Q94" s="123">
        <f t="shared" si="30"/>
        <v>0</v>
      </c>
      <c r="R94" s="123">
        <f t="shared" si="30"/>
        <v>0</v>
      </c>
      <c r="S94" s="123">
        <f t="shared" si="30"/>
        <v>0</v>
      </c>
      <c r="T94" s="123">
        <f t="shared" si="30"/>
        <v>0</v>
      </c>
      <c r="U94" s="123">
        <f t="shared" si="30"/>
        <v>0</v>
      </c>
      <c r="V94" s="123">
        <f t="shared" si="30"/>
        <v>0</v>
      </c>
      <c r="W94" s="123">
        <f t="shared" si="30"/>
        <v>0</v>
      </c>
      <c r="X94" s="123">
        <f t="shared" si="30"/>
        <v>0</v>
      </c>
      <c r="Y94" s="123">
        <f t="shared" si="30"/>
        <v>0</v>
      </c>
      <c r="Z94" s="123">
        <f t="shared" si="30"/>
        <v>0</v>
      </c>
      <c r="AA94" s="123">
        <f t="shared" si="30"/>
        <v>0</v>
      </c>
      <c r="AB94" s="123">
        <f t="shared" si="30"/>
        <v>0</v>
      </c>
      <c r="AC94" s="123">
        <f t="shared" si="30"/>
        <v>0</v>
      </c>
      <c r="AD94" s="123">
        <f t="shared" si="30"/>
        <v>0</v>
      </c>
      <c r="AE94" s="123">
        <f t="shared" si="30"/>
        <v>0</v>
      </c>
      <c r="AF94" s="123">
        <f t="shared" si="30"/>
        <v>0</v>
      </c>
      <c r="AG94" s="123">
        <f t="shared" si="30"/>
        <v>0</v>
      </c>
      <c r="AH94" s="123">
        <f t="shared" si="30"/>
        <v>0</v>
      </c>
      <c r="AI94" s="123">
        <f t="shared" si="30"/>
        <v>0</v>
      </c>
      <c r="AJ94" s="123">
        <f t="shared" si="30"/>
        <v>0</v>
      </c>
      <c r="AK94" s="123">
        <f t="shared" si="30"/>
        <v>0</v>
      </c>
      <c r="AL94" s="123">
        <f t="shared" si="30"/>
        <v>0</v>
      </c>
      <c r="AM94" s="123">
        <f t="shared" si="30"/>
        <v>0</v>
      </c>
      <c r="AN94" s="123">
        <f t="shared" si="30"/>
        <v>0</v>
      </c>
      <c r="AO94" s="123">
        <f t="shared" si="30"/>
        <v>0</v>
      </c>
      <c r="AP94" s="123">
        <f t="shared" si="30"/>
        <v>0</v>
      </c>
    </row>
    <row r="95" spans="1:42" x14ac:dyDescent="0.2">
      <c r="A95" s="22" t="s">
        <v>308</v>
      </c>
      <c r="B95" s="123">
        <f>-B639-B640</f>
        <v>0</v>
      </c>
      <c r="C95" s="123">
        <f t="shared" ref="C95:AP95" si="31">-C639-C640</f>
        <v>0</v>
      </c>
      <c r="D95" s="123">
        <f t="shared" si="31"/>
        <v>0</v>
      </c>
      <c r="E95" s="123">
        <f t="shared" si="31"/>
        <v>0</v>
      </c>
      <c r="F95" s="123">
        <f t="shared" si="31"/>
        <v>0</v>
      </c>
      <c r="G95" s="123">
        <f t="shared" si="31"/>
        <v>0</v>
      </c>
      <c r="H95" s="123">
        <f t="shared" si="31"/>
        <v>0</v>
      </c>
      <c r="I95" s="123">
        <f t="shared" si="31"/>
        <v>0</v>
      </c>
      <c r="J95" s="123">
        <f t="shared" si="31"/>
        <v>0</v>
      </c>
      <c r="K95" s="123">
        <f t="shared" si="31"/>
        <v>0</v>
      </c>
      <c r="L95" s="123">
        <f t="shared" si="31"/>
        <v>0</v>
      </c>
      <c r="M95" s="123">
        <f t="shared" si="31"/>
        <v>0</v>
      </c>
      <c r="N95" s="123">
        <f t="shared" si="31"/>
        <v>0</v>
      </c>
      <c r="O95" s="123">
        <f t="shared" si="31"/>
        <v>0</v>
      </c>
      <c r="P95" s="123">
        <f t="shared" si="31"/>
        <v>0</v>
      </c>
      <c r="Q95" s="123">
        <f t="shared" si="31"/>
        <v>0</v>
      </c>
      <c r="R95" s="123">
        <f t="shared" si="31"/>
        <v>0</v>
      </c>
      <c r="S95" s="123">
        <f t="shared" si="31"/>
        <v>0</v>
      </c>
      <c r="T95" s="123">
        <f t="shared" si="31"/>
        <v>0</v>
      </c>
      <c r="U95" s="123">
        <f t="shared" si="31"/>
        <v>0</v>
      </c>
      <c r="V95" s="123">
        <f t="shared" si="31"/>
        <v>0</v>
      </c>
      <c r="W95" s="123">
        <f t="shared" si="31"/>
        <v>0</v>
      </c>
      <c r="X95" s="123">
        <f t="shared" si="31"/>
        <v>0</v>
      </c>
      <c r="Y95" s="123">
        <f t="shared" si="31"/>
        <v>0</v>
      </c>
      <c r="Z95" s="123">
        <f t="shared" si="31"/>
        <v>0</v>
      </c>
      <c r="AA95" s="123">
        <f t="shared" si="31"/>
        <v>0</v>
      </c>
      <c r="AB95" s="123">
        <f t="shared" si="31"/>
        <v>0</v>
      </c>
      <c r="AC95" s="123">
        <f t="shared" si="31"/>
        <v>0</v>
      </c>
      <c r="AD95" s="123">
        <f t="shared" si="31"/>
        <v>0</v>
      </c>
      <c r="AE95" s="123">
        <f t="shared" si="31"/>
        <v>0</v>
      </c>
      <c r="AF95" s="123">
        <f t="shared" si="31"/>
        <v>0</v>
      </c>
      <c r="AG95" s="123">
        <f t="shared" si="31"/>
        <v>0</v>
      </c>
      <c r="AH95" s="123">
        <f t="shared" si="31"/>
        <v>0</v>
      </c>
      <c r="AI95" s="123">
        <f t="shared" si="31"/>
        <v>0</v>
      </c>
      <c r="AJ95" s="123">
        <f t="shared" si="31"/>
        <v>0</v>
      </c>
      <c r="AK95" s="123">
        <f t="shared" si="31"/>
        <v>0</v>
      </c>
      <c r="AL95" s="123">
        <f t="shared" si="31"/>
        <v>0</v>
      </c>
      <c r="AM95" s="123">
        <f t="shared" si="31"/>
        <v>0</v>
      </c>
      <c r="AN95" s="123">
        <f t="shared" si="31"/>
        <v>0</v>
      </c>
      <c r="AO95" s="123">
        <f t="shared" si="31"/>
        <v>0</v>
      </c>
      <c r="AP95" s="123">
        <f t="shared" si="31"/>
        <v>0</v>
      </c>
    </row>
    <row r="96" spans="1:42" x14ac:dyDescent="0.2">
      <c r="A96" s="22" t="s">
        <v>309</v>
      </c>
      <c r="B96" s="123">
        <f>-B671-B672</f>
        <v>0</v>
      </c>
      <c r="C96" s="123">
        <f t="shared" ref="C96:AP96" si="32">-C671-C672</f>
        <v>0</v>
      </c>
      <c r="D96" s="123">
        <f t="shared" si="32"/>
        <v>0</v>
      </c>
      <c r="E96" s="123">
        <f t="shared" si="32"/>
        <v>0</v>
      </c>
      <c r="F96" s="123">
        <f t="shared" si="32"/>
        <v>0</v>
      </c>
      <c r="G96" s="123">
        <f t="shared" si="32"/>
        <v>0</v>
      </c>
      <c r="H96" s="123">
        <f t="shared" si="32"/>
        <v>0</v>
      </c>
      <c r="I96" s="123">
        <f t="shared" si="32"/>
        <v>0</v>
      </c>
      <c r="J96" s="123">
        <f t="shared" si="32"/>
        <v>0</v>
      </c>
      <c r="K96" s="123">
        <f t="shared" si="32"/>
        <v>0</v>
      </c>
      <c r="L96" s="123">
        <f t="shared" si="32"/>
        <v>0</v>
      </c>
      <c r="M96" s="123">
        <f t="shared" si="32"/>
        <v>0</v>
      </c>
      <c r="N96" s="123">
        <f t="shared" si="32"/>
        <v>0</v>
      </c>
      <c r="O96" s="123">
        <f t="shared" si="32"/>
        <v>0</v>
      </c>
      <c r="P96" s="123">
        <f t="shared" si="32"/>
        <v>0</v>
      </c>
      <c r="Q96" s="123">
        <f t="shared" si="32"/>
        <v>0</v>
      </c>
      <c r="R96" s="123">
        <f t="shared" si="32"/>
        <v>0</v>
      </c>
      <c r="S96" s="123">
        <f t="shared" si="32"/>
        <v>0</v>
      </c>
      <c r="T96" s="123">
        <f t="shared" si="32"/>
        <v>0</v>
      </c>
      <c r="U96" s="123">
        <f t="shared" si="32"/>
        <v>0</v>
      </c>
      <c r="V96" s="123">
        <f t="shared" si="32"/>
        <v>0</v>
      </c>
      <c r="W96" s="123">
        <f t="shared" si="32"/>
        <v>0</v>
      </c>
      <c r="X96" s="123">
        <f t="shared" si="32"/>
        <v>0</v>
      </c>
      <c r="Y96" s="123">
        <f t="shared" si="32"/>
        <v>0</v>
      </c>
      <c r="Z96" s="123">
        <f t="shared" si="32"/>
        <v>0</v>
      </c>
      <c r="AA96" s="123">
        <f t="shared" si="32"/>
        <v>0</v>
      </c>
      <c r="AB96" s="123">
        <f t="shared" si="32"/>
        <v>0</v>
      </c>
      <c r="AC96" s="123">
        <f t="shared" si="32"/>
        <v>0</v>
      </c>
      <c r="AD96" s="123">
        <f t="shared" si="32"/>
        <v>0</v>
      </c>
      <c r="AE96" s="123">
        <f t="shared" si="32"/>
        <v>0</v>
      </c>
      <c r="AF96" s="123">
        <f t="shared" si="32"/>
        <v>0</v>
      </c>
      <c r="AG96" s="123">
        <f t="shared" si="32"/>
        <v>0</v>
      </c>
      <c r="AH96" s="123">
        <f t="shared" si="32"/>
        <v>0</v>
      </c>
      <c r="AI96" s="123">
        <f t="shared" si="32"/>
        <v>0</v>
      </c>
      <c r="AJ96" s="123">
        <f t="shared" si="32"/>
        <v>0</v>
      </c>
      <c r="AK96" s="123">
        <f t="shared" si="32"/>
        <v>0</v>
      </c>
      <c r="AL96" s="123">
        <f t="shared" si="32"/>
        <v>0</v>
      </c>
      <c r="AM96" s="123">
        <f t="shared" si="32"/>
        <v>0</v>
      </c>
      <c r="AN96" s="123">
        <f t="shared" si="32"/>
        <v>0</v>
      </c>
      <c r="AO96" s="123">
        <f t="shared" si="32"/>
        <v>0</v>
      </c>
      <c r="AP96" s="123">
        <f t="shared" si="32"/>
        <v>0</v>
      </c>
    </row>
    <row r="97" spans="1:42" x14ac:dyDescent="0.2">
      <c r="A97" s="22" t="s">
        <v>310</v>
      </c>
      <c r="B97" s="124">
        <f>-B703-B704</f>
        <v>0</v>
      </c>
      <c r="C97" s="124">
        <f t="shared" ref="C97:AP97" si="33">-C703-C704</f>
        <v>0</v>
      </c>
      <c r="D97" s="124">
        <f t="shared" si="33"/>
        <v>0</v>
      </c>
      <c r="E97" s="124">
        <f t="shared" si="33"/>
        <v>0</v>
      </c>
      <c r="F97" s="124">
        <f t="shared" si="33"/>
        <v>0</v>
      </c>
      <c r="G97" s="124">
        <f t="shared" si="33"/>
        <v>0</v>
      </c>
      <c r="H97" s="124">
        <f t="shared" si="33"/>
        <v>0</v>
      </c>
      <c r="I97" s="124">
        <f t="shared" si="33"/>
        <v>0</v>
      </c>
      <c r="J97" s="124">
        <f t="shared" si="33"/>
        <v>0</v>
      </c>
      <c r="K97" s="124">
        <f t="shared" si="33"/>
        <v>0</v>
      </c>
      <c r="L97" s="124">
        <f t="shared" si="33"/>
        <v>0</v>
      </c>
      <c r="M97" s="124">
        <f t="shared" si="33"/>
        <v>0</v>
      </c>
      <c r="N97" s="124">
        <f t="shared" si="33"/>
        <v>0</v>
      </c>
      <c r="O97" s="124">
        <f t="shared" si="33"/>
        <v>0</v>
      </c>
      <c r="P97" s="124">
        <f t="shared" si="33"/>
        <v>0</v>
      </c>
      <c r="Q97" s="124">
        <f t="shared" si="33"/>
        <v>0</v>
      </c>
      <c r="R97" s="124">
        <f t="shared" si="33"/>
        <v>0</v>
      </c>
      <c r="S97" s="124">
        <f t="shared" si="33"/>
        <v>0</v>
      </c>
      <c r="T97" s="124">
        <f t="shared" si="33"/>
        <v>0</v>
      </c>
      <c r="U97" s="124">
        <f t="shared" si="33"/>
        <v>0</v>
      </c>
      <c r="V97" s="124">
        <f t="shared" si="33"/>
        <v>0</v>
      </c>
      <c r="W97" s="124">
        <f t="shared" si="33"/>
        <v>0</v>
      </c>
      <c r="X97" s="124">
        <f t="shared" si="33"/>
        <v>0</v>
      </c>
      <c r="Y97" s="124">
        <f t="shared" si="33"/>
        <v>0</v>
      </c>
      <c r="Z97" s="124">
        <f t="shared" si="33"/>
        <v>0</v>
      </c>
      <c r="AA97" s="124">
        <f t="shared" si="33"/>
        <v>0</v>
      </c>
      <c r="AB97" s="124">
        <f t="shared" si="33"/>
        <v>0</v>
      </c>
      <c r="AC97" s="124">
        <f t="shared" si="33"/>
        <v>0</v>
      </c>
      <c r="AD97" s="124">
        <f t="shared" si="33"/>
        <v>0</v>
      </c>
      <c r="AE97" s="124">
        <f t="shared" si="33"/>
        <v>0</v>
      </c>
      <c r="AF97" s="124">
        <f t="shared" si="33"/>
        <v>0</v>
      </c>
      <c r="AG97" s="124">
        <f t="shared" si="33"/>
        <v>0</v>
      </c>
      <c r="AH97" s="124">
        <f t="shared" si="33"/>
        <v>0</v>
      </c>
      <c r="AI97" s="124">
        <f t="shared" si="33"/>
        <v>0</v>
      </c>
      <c r="AJ97" s="124">
        <f t="shared" si="33"/>
        <v>0</v>
      </c>
      <c r="AK97" s="124">
        <f t="shared" si="33"/>
        <v>0</v>
      </c>
      <c r="AL97" s="124">
        <f t="shared" si="33"/>
        <v>0</v>
      </c>
      <c r="AM97" s="124">
        <f t="shared" si="33"/>
        <v>0</v>
      </c>
      <c r="AN97" s="124">
        <f t="shared" si="33"/>
        <v>0</v>
      </c>
      <c r="AO97" s="124">
        <f t="shared" si="33"/>
        <v>0</v>
      </c>
      <c r="AP97" s="124">
        <f t="shared" si="33"/>
        <v>0</v>
      </c>
    </row>
    <row r="98" spans="1:42" x14ac:dyDescent="0.2">
      <c r="A98" s="22" t="s">
        <v>12</v>
      </c>
      <c r="B98" s="123">
        <f>SUM(B92:B97)</f>
        <v>0</v>
      </c>
      <c r="C98" s="123">
        <f t="shared" ref="C98:AP98" si="34">SUM(C92:C97)</f>
        <v>0</v>
      </c>
      <c r="D98" s="123">
        <f t="shared" si="34"/>
        <v>0</v>
      </c>
      <c r="E98" s="123">
        <f t="shared" si="34"/>
        <v>0</v>
      </c>
      <c r="F98" s="123">
        <f t="shared" si="34"/>
        <v>0</v>
      </c>
      <c r="G98" s="123">
        <f t="shared" si="34"/>
        <v>0</v>
      </c>
      <c r="H98" s="123">
        <f t="shared" si="34"/>
        <v>0</v>
      </c>
      <c r="I98" s="123">
        <f t="shared" si="34"/>
        <v>0</v>
      </c>
      <c r="J98" s="123">
        <f t="shared" si="34"/>
        <v>0</v>
      </c>
      <c r="K98" s="123">
        <f t="shared" si="34"/>
        <v>0</v>
      </c>
      <c r="L98" s="123">
        <f t="shared" si="34"/>
        <v>0</v>
      </c>
      <c r="M98" s="123">
        <f t="shared" si="34"/>
        <v>0</v>
      </c>
      <c r="N98" s="123">
        <f t="shared" si="34"/>
        <v>0</v>
      </c>
      <c r="O98" s="123">
        <f t="shared" si="34"/>
        <v>0</v>
      </c>
      <c r="P98" s="123">
        <f t="shared" si="34"/>
        <v>0</v>
      </c>
      <c r="Q98" s="123">
        <f t="shared" si="34"/>
        <v>0</v>
      </c>
      <c r="R98" s="123">
        <f t="shared" si="34"/>
        <v>0</v>
      </c>
      <c r="S98" s="123">
        <f t="shared" si="34"/>
        <v>0</v>
      </c>
      <c r="T98" s="123">
        <f t="shared" si="34"/>
        <v>0</v>
      </c>
      <c r="U98" s="123">
        <f t="shared" si="34"/>
        <v>0</v>
      </c>
      <c r="V98" s="123">
        <f t="shared" si="34"/>
        <v>0</v>
      </c>
      <c r="W98" s="123">
        <f t="shared" si="34"/>
        <v>0</v>
      </c>
      <c r="X98" s="123">
        <f t="shared" si="34"/>
        <v>0</v>
      </c>
      <c r="Y98" s="123">
        <f t="shared" si="34"/>
        <v>0</v>
      </c>
      <c r="Z98" s="123">
        <f t="shared" si="34"/>
        <v>0</v>
      </c>
      <c r="AA98" s="123">
        <f t="shared" si="34"/>
        <v>0</v>
      </c>
      <c r="AB98" s="123">
        <f t="shared" si="34"/>
        <v>0</v>
      </c>
      <c r="AC98" s="123">
        <f t="shared" si="34"/>
        <v>0</v>
      </c>
      <c r="AD98" s="123">
        <f t="shared" si="34"/>
        <v>0</v>
      </c>
      <c r="AE98" s="123">
        <f t="shared" si="34"/>
        <v>0</v>
      </c>
      <c r="AF98" s="123">
        <f t="shared" si="34"/>
        <v>0</v>
      </c>
      <c r="AG98" s="123">
        <f t="shared" si="34"/>
        <v>0</v>
      </c>
      <c r="AH98" s="123">
        <f t="shared" si="34"/>
        <v>0</v>
      </c>
      <c r="AI98" s="123">
        <f t="shared" si="34"/>
        <v>0</v>
      </c>
      <c r="AJ98" s="123">
        <f t="shared" si="34"/>
        <v>0</v>
      </c>
      <c r="AK98" s="123">
        <f t="shared" si="34"/>
        <v>0</v>
      </c>
      <c r="AL98" s="123">
        <f t="shared" si="34"/>
        <v>0</v>
      </c>
      <c r="AM98" s="123">
        <f t="shared" si="34"/>
        <v>0</v>
      </c>
      <c r="AN98" s="123">
        <f t="shared" si="34"/>
        <v>0</v>
      </c>
      <c r="AO98" s="123">
        <f t="shared" si="34"/>
        <v>0</v>
      </c>
      <c r="AP98" s="123">
        <f t="shared" si="34"/>
        <v>0</v>
      </c>
    </row>
    <row r="99" spans="1:42" x14ac:dyDescent="0.2">
      <c r="A99" s="18" t="s">
        <v>250</v>
      </c>
    </row>
    <row r="100" spans="1:42" x14ac:dyDescent="0.2">
      <c r="A100" s="22" t="s">
        <v>311</v>
      </c>
      <c r="B100" s="123">
        <f>B640</f>
        <v>0</v>
      </c>
      <c r="C100" s="123">
        <f t="shared" ref="C100:AP100" si="35">C640</f>
        <v>0</v>
      </c>
      <c r="D100" s="123">
        <f t="shared" si="35"/>
        <v>0</v>
      </c>
      <c r="E100" s="123">
        <f t="shared" si="35"/>
        <v>0</v>
      </c>
      <c r="F100" s="123">
        <f t="shared" si="35"/>
        <v>0</v>
      </c>
      <c r="G100" s="123">
        <f t="shared" si="35"/>
        <v>0</v>
      </c>
      <c r="H100" s="123">
        <f t="shared" si="35"/>
        <v>0</v>
      </c>
      <c r="I100" s="123">
        <f t="shared" si="35"/>
        <v>0</v>
      </c>
      <c r="J100" s="123">
        <f t="shared" si="35"/>
        <v>0</v>
      </c>
      <c r="K100" s="123">
        <f t="shared" si="35"/>
        <v>0</v>
      </c>
      <c r="L100" s="123">
        <f t="shared" si="35"/>
        <v>0</v>
      </c>
      <c r="M100" s="123">
        <f t="shared" si="35"/>
        <v>0</v>
      </c>
      <c r="N100" s="123">
        <f t="shared" si="35"/>
        <v>0</v>
      </c>
      <c r="O100" s="123">
        <f t="shared" si="35"/>
        <v>0</v>
      </c>
      <c r="P100" s="123">
        <f t="shared" si="35"/>
        <v>0</v>
      </c>
      <c r="Q100" s="123">
        <f t="shared" si="35"/>
        <v>0</v>
      </c>
      <c r="R100" s="123">
        <f t="shared" si="35"/>
        <v>0</v>
      </c>
      <c r="S100" s="123">
        <f t="shared" si="35"/>
        <v>0</v>
      </c>
      <c r="T100" s="123">
        <f t="shared" si="35"/>
        <v>0</v>
      </c>
      <c r="U100" s="123">
        <f t="shared" si="35"/>
        <v>0</v>
      </c>
      <c r="V100" s="123">
        <f t="shared" si="35"/>
        <v>0</v>
      </c>
      <c r="W100" s="123">
        <f t="shared" si="35"/>
        <v>0</v>
      </c>
      <c r="X100" s="123">
        <f t="shared" si="35"/>
        <v>0</v>
      </c>
      <c r="Y100" s="123">
        <f t="shared" si="35"/>
        <v>0</v>
      </c>
      <c r="Z100" s="123">
        <f t="shared" si="35"/>
        <v>0</v>
      </c>
      <c r="AA100" s="123">
        <f t="shared" si="35"/>
        <v>0</v>
      </c>
      <c r="AB100" s="123">
        <f t="shared" si="35"/>
        <v>0</v>
      </c>
      <c r="AC100" s="123">
        <f t="shared" si="35"/>
        <v>0</v>
      </c>
      <c r="AD100" s="123">
        <f t="shared" si="35"/>
        <v>0</v>
      </c>
      <c r="AE100" s="123">
        <f t="shared" si="35"/>
        <v>0</v>
      </c>
      <c r="AF100" s="123">
        <f t="shared" si="35"/>
        <v>0</v>
      </c>
      <c r="AG100" s="123">
        <f t="shared" si="35"/>
        <v>0</v>
      </c>
      <c r="AH100" s="123">
        <f t="shared" si="35"/>
        <v>0</v>
      </c>
      <c r="AI100" s="123">
        <f t="shared" si="35"/>
        <v>0</v>
      </c>
      <c r="AJ100" s="123">
        <f t="shared" si="35"/>
        <v>0</v>
      </c>
      <c r="AK100" s="123">
        <f t="shared" si="35"/>
        <v>0</v>
      </c>
      <c r="AL100" s="123">
        <f t="shared" si="35"/>
        <v>0</v>
      </c>
      <c r="AM100" s="123">
        <f t="shared" si="35"/>
        <v>0</v>
      </c>
      <c r="AN100" s="123">
        <f t="shared" si="35"/>
        <v>0</v>
      </c>
      <c r="AO100" s="123">
        <f t="shared" si="35"/>
        <v>0</v>
      </c>
      <c r="AP100" s="123">
        <f t="shared" si="35"/>
        <v>0</v>
      </c>
    </row>
    <row r="101" spans="1:42" x14ac:dyDescent="0.2">
      <c r="A101" s="22" t="s">
        <v>312</v>
      </c>
      <c r="B101" s="123">
        <f>B672</f>
        <v>0</v>
      </c>
      <c r="C101" s="123">
        <f t="shared" ref="C101:AP101" si="36">C672</f>
        <v>0</v>
      </c>
      <c r="D101" s="123">
        <f t="shared" si="36"/>
        <v>0</v>
      </c>
      <c r="E101" s="123">
        <f t="shared" si="36"/>
        <v>0</v>
      </c>
      <c r="F101" s="123">
        <f t="shared" si="36"/>
        <v>0</v>
      </c>
      <c r="G101" s="123">
        <f t="shared" si="36"/>
        <v>0</v>
      </c>
      <c r="H101" s="123">
        <f t="shared" si="36"/>
        <v>0</v>
      </c>
      <c r="I101" s="123">
        <f t="shared" si="36"/>
        <v>0</v>
      </c>
      <c r="J101" s="123">
        <f t="shared" si="36"/>
        <v>0</v>
      </c>
      <c r="K101" s="123">
        <f t="shared" si="36"/>
        <v>0</v>
      </c>
      <c r="L101" s="123">
        <f t="shared" si="36"/>
        <v>0</v>
      </c>
      <c r="M101" s="123">
        <f t="shared" si="36"/>
        <v>0</v>
      </c>
      <c r="N101" s="123">
        <f t="shared" si="36"/>
        <v>0</v>
      </c>
      <c r="O101" s="123">
        <f t="shared" si="36"/>
        <v>0</v>
      </c>
      <c r="P101" s="123">
        <f t="shared" si="36"/>
        <v>0</v>
      </c>
      <c r="Q101" s="123">
        <f t="shared" si="36"/>
        <v>0</v>
      </c>
      <c r="R101" s="123">
        <f t="shared" si="36"/>
        <v>0</v>
      </c>
      <c r="S101" s="123">
        <f t="shared" si="36"/>
        <v>0</v>
      </c>
      <c r="T101" s="123">
        <f t="shared" si="36"/>
        <v>0</v>
      </c>
      <c r="U101" s="123">
        <f t="shared" si="36"/>
        <v>0</v>
      </c>
      <c r="V101" s="123">
        <f t="shared" si="36"/>
        <v>0</v>
      </c>
      <c r="W101" s="123">
        <f t="shared" si="36"/>
        <v>0</v>
      </c>
      <c r="X101" s="123">
        <f t="shared" si="36"/>
        <v>0</v>
      </c>
      <c r="Y101" s="123">
        <f t="shared" si="36"/>
        <v>0</v>
      </c>
      <c r="Z101" s="123">
        <f t="shared" si="36"/>
        <v>0</v>
      </c>
      <c r="AA101" s="123">
        <f t="shared" si="36"/>
        <v>0</v>
      </c>
      <c r="AB101" s="123">
        <f t="shared" si="36"/>
        <v>0</v>
      </c>
      <c r="AC101" s="123">
        <f t="shared" si="36"/>
        <v>0</v>
      </c>
      <c r="AD101" s="123">
        <f t="shared" si="36"/>
        <v>0</v>
      </c>
      <c r="AE101" s="123">
        <f t="shared" si="36"/>
        <v>0</v>
      </c>
      <c r="AF101" s="123">
        <f t="shared" si="36"/>
        <v>0</v>
      </c>
      <c r="AG101" s="123">
        <f t="shared" si="36"/>
        <v>0</v>
      </c>
      <c r="AH101" s="123">
        <f t="shared" si="36"/>
        <v>0</v>
      </c>
      <c r="AI101" s="123">
        <f t="shared" si="36"/>
        <v>0</v>
      </c>
      <c r="AJ101" s="123">
        <f t="shared" si="36"/>
        <v>0</v>
      </c>
      <c r="AK101" s="123">
        <f t="shared" si="36"/>
        <v>0</v>
      </c>
      <c r="AL101" s="123">
        <f t="shared" si="36"/>
        <v>0</v>
      </c>
      <c r="AM101" s="123">
        <f t="shared" si="36"/>
        <v>0</v>
      </c>
      <c r="AN101" s="123">
        <f t="shared" si="36"/>
        <v>0</v>
      </c>
      <c r="AO101" s="123">
        <f t="shared" si="36"/>
        <v>0</v>
      </c>
      <c r="AP101" s="123">
        <f t="shared" si="36"/>
        <v>0</v>
      </c>
    </row>
    <row r="102" spans="1:42" x14ac:dyDescent="0.2">
      <c r="A102" s="22" t="s">
        <v>313</v>
      </c>
      <c r="B102" s="124">
        <f>B704</f>
        <v>0</v>
      </c>
      <c r="C102" s="124">
        <f t="shared" ref="C102:AP102" si="37">C704</f>
        <v>0</v>
      </c>
      <c r="D102" s="124">
        <f t="shared" si="37"/>
        <v>0</v>
      </c>
      <c r="E102" s="124">
        <f t="shared" si="37"/>
        <v>0</v>
      </c>
      <c r="F102" s="124">
        <f t="shared" si="37"/>
        <v>0</v>
      </c>
      <c r="G102" s="124">
        <f t="shared" si="37"/>
        <v>0</v>
      </c>
      <c r="H102" s="124">
        <f t="shared" si="37"/>
        <v>0</v>
      </c>
      <c r="I102" s="124">
        <f t="shared" si="37"/>
        <v>0</v>
      </c>
      <c r="J102" s="124">
        <f t="shared" si="37"/>
        <v>0</v>
      </c>
      <c r="K102" s="124">
        <f t="shared" si="37"/>
        <v>0</v>
      </c>
      <c r="L102" s="124">
        <f t="shared" si="37"/>
        <v>0</v>
      </c>
      <c r="M102" s="124">
        <f t="shared" si="37"/>
        <v>0</v>
      </c>
      <c r="N102" s="124">
        <f t="shared" si="37"/>
        <v>0</v>
      </c>
      <c r="O102" s="124">
        <f t="shared" si="37"/>
        <v>0</v>
      </c>
      <c r="P102" s="124">
        <f t="shared" si="37"/>
        <v>0</v>
      </c>
      <c r="Q102" s="124">
        <f t="shared" si="37"/>
        <v>0</v>
      </c>
      <c r="R102" s="124">
        <f t="shared" si="37"/>
        <v>0</v>
      </c>
      <c r="S102" s="124">
        <f t="shared" si="37"/>
        <v>0</v>
      </c>
      <c r="T102" s="124">
        <f t="shared" si="37"/>
        <v>0</v>
      </c>
      <c r="U102" s="124">
        <f t="shared" si="37"/>
        <v>0</v>
      </c>
      <c r="V102" s="124">
        <f t="shared" si="37"/>
        <v>0</v>
      </c>
      <c r="W102" s="124">
        <f t="shared" si="37"/>
        <v>0</v>
      </c>
      <c r="X102" s="124">
        <f t="shared" si="37"/>
        <v>0</v>
      </c>
      <c r="Y102" s="124">
        <f t="shared" si="37"/>
        <v>0</v>
      </c>
      <c r="Z102" s="124">
        <f t="shared" si="37"/>
        <v>0</v>
      </c>
      <c r="AA102" s="124">
        <f t="shared" si="37"/>
        <v>0</v>
      </c>
      <c r="AB102" s="124">
        <f t="shared" si="37"/>
        <v>0</v>
      </c>
      <c r="AC102" s="124">
        <f t="shared" si="37"/>
        <v>0</v>
      </c>
      <c r="AD102" s="124">
        <f t="shared" si="37"/>
        <v>0</v>
      </c>
      <c r="AE102" s="124">
        <f t="shared" si="37"/>
        <v>0</v>
      </c>
      <c r="AF102" s="124">
        <f t="shared" si="37"/>
        <v>0</v>
      </c>
      <c r="AG102" s="124">
        <f t="shared" si="37"/>
        <v>0</v>
      </c>
      <c r="AH102" s="124">
        <f t="shared" si="37"/>
        <v>0</v>
      </c>
      <c r="AI102" s="124">
        <f t="shared" si="37"/>
        <v>0</v>
      </c>
      <c r="AJ102" s="124">
        <f t="shared" si="37"/>
        <v>0</v>
      </c>
      <c r="AK102" s="124">
        <f t="shared" si="37"/>
        <v>0</v>
      </c>
      <c r="AL102" s="124">
        <f t="shared" si="37"/>
        <v>0</v>
      </c>
      <c r="AM102" s="124">
        <f t="shared" si="37"/>
        <v>0</v>
      </c>
      <c r="AN102" s="124">
        <f t="shared" si="37"/>
        <v>0</v>
      </c>
      <c r="AO102" s="124">
        <f t="shared" si="37"/>
        <v>0</v>
      </c>
      <c r="AP102" s="124">
        <f t="shared" si="37"/>
        <v>0</v>
      </c>
    </row>
    <row r="103" spans="1:42" x14ac:dyDescent="0.2">
      <c r="A103" s="22" t="s">
        <v>12</v>
      </c>
      <c r="B103" s="129">
        <f>SUM(B100:B102)</f>
        <v>0</v>
      </c>
      <c r="C103" s="129">
        <f t="shared" ref="C103:AP103" si="38">SUM(C100:C102)</f>
        <v>0</v>
      </c>
      <c r="D103" s="129">
        <f t="shared" si="38"/>
        <v>0</v>
      </c>
      <c r="E103" s="129">
        <f t="shared" si="38"/>
        <v>0</v>
      </c>
      <c r="F103" s="129">
        <f t="shared" si="38"/>
        <v>0</v>
      </c>
      <c r="G103" s="129">
        <f t="shared" si="38"/>
        <v>0</v>
      </c>
      <c r="H103" s="129">
        <f t="shared" si="38"/>
        <v>0</v>
      </c>
      <c r="I103" s="129">
        <f t="shared" si="38"/>
        <v>0</v>
      </c>
      <c r="J103" s="129">
        <f t="shared" si="38"/>
        <v>0</v>
      </c>
      <c r="K103" s="129">
        <f t="shared" si="38"/>
        <v>0</v>
      </c>
      <c r="L103" s="129">
        <f t="shared" si="38"/>
        <v>0</v>
      </c>
      <c r="M103" s="129">
        <f t="shared" si="38"/>
        <v>0</v>
      </c>
      <c r="N103" s="129">
        <f t="shared" si="38"/>
        <v>0</v>
      </c>
      <c r="O103" s="129">
        <f t="shared" si="38"/>
        <v>0</v>
      </c>
      <c r="P103" s="129">
        <f t="shared" si="38"/>
        <v>0</v>
      </c>
      <c r="Q103" s="129">
        <f t="shared" si="38"/>
        <v>0</v>
      </c>
      <c r="R103" s="129">
        <f t="shared" si="38"/>
        <v>0</v>
      </c>
      <c r="S103" s="129">
        <f t="shared" si="38"/>
        <v>0</v>
      </c>
      <c r="T103" s="129">
        <f t="shared" si="38"/>
        <v>0</v>
      </c>
      <c r="U103" s="129">
        <f t="shared" si="38"/>
        <v>0</v>
      </c>
      <c r="V103" s="129">
        <f t="shared" si="38"/>
        <v>0</v>
      </c>
      <c r="W103" s="129">
        <f t="shared" si="38"/>
        <v>0</v>
      </c>
      <c r="X103" s="129">
        <f t="shared" si="38"/>
        <v>0</v>
      </c>
      <c r="Y103" s="129">
        <f t="shared" si="38"/>
        <v>0</v>
      </c>
      <c r="Z103" s="129">
        <f t="shared" si="38"/>
        <v>0</v>
      </c>
      <c r="AA103" s="129">
        <f t="shared" si="38"/>
        <v>0</v>
      </c>
      <c r="AB103" s="129">
        <f t="shared" si="38"/>
        <v>0</v>
      </c>
      <c r="AC103" s="129">
        <f t="shared" si="38"/>
        <v>0</v>
      </c>
      <c r="AD103" s="129">
        <f t="shared" si="38"/>
        <v>0</v>
      </c>
      <c r="AE103" s="129">
        <f t="shared" si="38"/>
        <v>0</v>
      </c>
      <c r="AF103" s="129">
        <f t="shared" si="38"/>
        <v>0</v>
      </c>
      <c r="AG103" s="129">
        <f t="shared" si="38"/>
        <v>0</v>
      </c>
      <c r="AH103" s="129">
        <f t="shared" si="38"/>
        <v>0</v>
      </c>
      <c r="AI103" s="129">
        <f t="shared" si="38"/>
        <v>0</v>
      </c>
      <c r="AJ103" s="129">
        <f t="shared" si="38"/>
        <v>0</v>
      </c>
      <c r="AK103" s="129">
        <f t="shared" si="38"/>
        <v>0</v>
      </c>
      <c r="AL103" s="129">
        <f t="shared" si="38"/>
        <v>0</v>
      </c>
      <c r="AM103" s="129">
        <f t="shared" si="38"/>
        <v>0</v>
      </c>
      <c r="AN103" s="129">
        <f t="shared" si="38"/>
        <v>0</v>
      </c>
      <c r="AO103" s="129">
        <f t="shared" si="38"/>
        <v>0</v>
      </c>
      <c r="AP103" s="129">
        <f t="shared" si="38"/>
        <v>0</v>
      </c>
    </row>
    <row r="104" spans="1:42" x14ac:dyDescent="0.2">
      <c r="A104" s="211" t="s">
        <v>12</v>
      </c>
      <c r="B104" s="141">
        <f>B$90+B$98+B$103</f>
        <v>0</v>
      </c>
      <c r="C104" s="141">
        <f>C$98+C$103</f>
        <v>0</v>
      </c>
      <c r="D104" s="141">
        <f t="shared" ref="D104:AP104" si="39">D$98+D$103</f>
        <v>0</v>
      </c>
      <c r="E104" s="141">
        <f t="shared" si="39"/>
        <v>0</v>
      </c>
      <c r="F104" s="141">
        <f t="shared" si="39"/>
        <v>0</v>
      </c>
      <c r="G104" s="141">
        <f t="shared" si="39"/>
        <v>0</v>
      </c>
      <c r="H104" s="141">
        <f t="shared" si="39"/>
        <v>0</v>
      </c>
      <c r="I104" s="141">
        <f t="shared" si="39"/>
        <v>0</v>
      </c>
      <c r="J104" s="141">
        <f t="shared" si="39"/>
        <v>0</v>
      </c>
      <c r="K104" s="141">
        <f t="shared" si="39"/>
        <v>0</v>
      </c>
      <c r="L104" s="141">
        <f t="shared" si="39"/>
        <v>0</v>
      </c>
      <c r="M104" s="141">
        <f t="shared" si="39"/>
        <v>0</v>
      </c>
      <c r="N104" s="141">
        <f t="shared" si="39"/>
        <v>0</v>
      </c>
      <c r="O104" s="141">
        <f t="shared" si="39"/>
        <v>0</v>
      </c>
      <c r="P104" s="141">
        <f t="shared" si="39"/>
        <v>0</v>
      </c>
      <c r="Q104" s="141">
        <f t="shared" si="39"/>
        <v>0</v>
      </c>
      <c r="R104" s="141">
        <f t="shared" si="39"/>
        <v>0</v>
      </c>
      <c r="S104" s="141">
        <f t="shared" si="39"/>
        <v>0</v>
      </c>
      <c r="T104" s="141">
        <f t="shared" si="39"/>
        <v>0</v>
      </c>
      <c r="U104" s="141">
        <f t="shared" si="39"/>
        <v>0</v>
      </c>
      <c r="V104" s="141">
        <f t="shared" si="39"/>
        <v>0</v>
      </c>
      <c r="W104" s="141">
        <f t="shared" si="39"/>
        <v>0</v>
      </c>
      <c r="X104" s="141">
        <f t="shared" si="39"/>
        <v>0</v>
      </c>
      <c r="Y104" s="141">
        <f t="shared" si="39"/>
        <v>0</v>
      </c>
      <c r="Z104" s="141">
        <f t="shared" si="39"/>
        <v>0</v>
      </c>
      <c r="AA104" s="141">
        <f t="shared" si="39"/>
        <v>0</v>
      </c>
      <c r="AB104" s="141">
        <f t="shared" si="39"/>
        <v>0</v>
      </c>
      <c r="AC104" s="141">
        <f t="shared" si="39"/>
        <v>0</v>
      </c>
      <c r="AD104" s="141">
        <f t="shared" si="39"/>
        <v>0</v>
      </c>
      <c r="AE104" s="141">
        <f t="shared" si="39"/>
        <v>0</v>
      </c>
      <c r="AF104" s="141">
        <f t="shared" si="39"/>
        <v>0</v>
      </c>
      <c r="AG104" s="141">
        <f t="shared" si="39"/>
        <v>0</v>
      </c>
      <c r="AH104" s="141">
        <f t="shared" si="39"/>
        <v>0</v>
      </c>
      <c r="AI104" s="141">
        <f t="shared" si="39"/>
        <v>0</v>
      </c>
      <c r="AJ104" s="141">
        <f t="shared" si="39"/>
        <v>0</v>
      </c>
      <c r="AK104" s="141">
        <f t="shared" si="39"/>
        <v>0</v>
      </c>
      <c r="AL104" s="141">
        <f t="shared" si="39"/>
        <v>0</v>
      </c>
      <c r="AM104" s="141">
        <f t="shared" si="39"/>
        <v>0</v>
      </c>
      <c r="AN104" s="141">
        <f t="shared" si="39"/>
        <v>0</v>
      </c>
      <c r="AO104" s="141">
        <f t="shared" si="39"/>
        <v>0</v>
      </c>
      <c r="AP104" s="141">
        <f t="shared" si="39"/>
        <v>0</v>
      </c>
    </row>
    <row r="105" spans="1:42" x14ac:dyDescent="0.2">
      <c r="A105" s="18"/>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row>
    <row r="106" spans="1:42" x14ac:dyDescent="0.2">
      <c r="A106" s="20" t="s">
        <v>71</v>
      </c>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row>
    <row r="107" spans="1:42" x14ac:dyDescent="0.2">
      <c r="A107" s="18" t="s">
        <v>219</v>
      </c>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row>
    <row r="108" spans="1:42" x14ac:dyDescent="0.2">
      <c r="A108" s="90" t="s">
        <v>220</v>
      </c>
      <c r="B108" s="124">
        <f>$B$608</f>
        <v>0</v>
      </c>
      <c r="C108" s="123"/>
      <c r="D108" s="123"/>
      <c r="E108" s="123"/>
      <c r="F108" s="123"/>
      <c r="G108" s="123"/>
      <c r="H108" s="123"/>
      <c r="I108" s="123"/>
      <c r="J108" s="123"/>
      <c r="K108" s="123"/>
      <c r="L108" s="123"/>
      <c r="M108" s="123"/>
      <c r="N108" s="123"/>
      <c r="O108" s="123"/>
      <c r="P108" s="123"/>
      <c r="Q108" s="123"/>
      <c r="R108" s="123"/>
      <c r="S108" s="123"/>
      <c r="T108" s="123"/>
      <c r="U108" s="123"/>
      <c r="V108" s="123"/>
      <c r="W108" s="123"/>
      <c r="X108" s="123"/>
      <c r="Y108" s="123"/>
      <c r="Z108" s="123"/>
      <c r="AA108" s="123"/>
      <c r="AB108" s="123"/>
      <c r="AC108" s="123"/>
      <c r="AD108" s="123"/>
      <c r="AE108" s="123"/>
      <c r="AF108" s="123"/>
      <c r="AG108" s="123"/>
      <c r="AH108" s="123"/>
      <c r="AI108" s="123"/>
      <c r="AJ108" s="123"/>
      <c r="AK108" s="123"/>
      <c r="AL108" s="123"/>
      <c r="AM108" s="123"/>
      <c r="AN108" s="123"/>
      <c r="AO108" s="123"/>
      <c r="AP108" s="123"/>
    </row>
    <row r="109" spans="1:42" x14ac:dyDescent="0.2">
      <c r="A109" s="90" t="s">
        <v>12</v>
      </c>
      <c r="B109" s="123">
        <f>SUM(B108:B108)</f>
        <v>0</v>
      </c>
      <c r="C109" s="123"/>
      <c r="D109" s="123"/>
      <c r="E109" s="123"/>
      <c r="F109" s="123"/>
      <c r="G109" s="123"/>
      <c r="H109" s="123"/>
      <c r="I109" s="123"/>
      <c r="J109" s="123"/>
      <c r="K109" s="123"/>
      <c r="L109" s="123"/>
      <c r="M109" s="123"/>
      <c r="N109" s="123"/>
      <c r="O109" s="123"/>
      <c r="P109" s="123"/>
      <c r="Q109" s="123"/>
      <c r="R109" s="123"/>
      <c r="S109" s="123"/>
      <c r="T109" s="123"/>
      <c r="U109" s="123"/>
      <c r="V109" s="123"/>
      <c r="W109" s="123"/>
      <c r="X109" s="123"/>
      <c r="Y109" s="123"/>
      <c r="Z109" s="123"/>
      <c r="AA109" s="123"/>
      <c r="AB109" s="123"/>
      <c r="AC109" s="123"/>
      <c r="AD109" s="123"/>
      <c r="AE109" s="123"/>
      <c r="AF109" s="123"/>
      <c r="AG109" s="123"/>
      <c r="AH109" s="123"/>
      <c r="AI109" s="123"/>
      <c r="AJ109" s="123"/>
      <c r="AK109" s="123"/>
      <c r="AL109" s="123"/>
      <c r="AM109" s="123"/>
      <c r="AN109" s="123"/>
      <c r="AO109" s="123"/>
      <c r="AP109" s="123"/>
    </row>
    <row r="110" spans="1:42" x14ac:dyDescent="0.2">
      <c r="A110" s="18" t="s">
        <v>218</v>
      </c>
      <c r="B110" s="123">
        <f>-B104-B108</f>
        <v>0</v>
      </c>
      <c r="C110" s="123"/>
      <c r="D110" s="123"/>
      <c r="E110" s="123"/>
      <c r="F110" s="123"/>
      <c r="G110" s="123"/>
      <c r="H110" s="123"/>
      <c r="I110" s="123"/>
      <c r="J110" s="123"/>
      <c r="K110" s="123"/>
      <c r="L110" s="123"/>
      <c r="M110" s="123"/>
      <c r="N110" s="123"/>
      <c r="O110" s="123"/>
      <c r="P110" s="123"/>
      <c r="Q110" s="123"/>
      <c r="R110" s="123"/>
      <c r="S110" s="123"/>
      <c r="T110" s="123"/>
      <c r="U110" s="123"/>
      <c r="V110" s="123"/>
      <c r="W110" s="123"/>
      <c r="X110" s="123"/>
      <c r="Y110" s="123"/>
      <c r="Z110" s="123"/>
      <c r="AA110" s="123"/>
      <c r="AB110" s="123"/>
      <c r="AC110" s="123"/>
      <c r="AD110" s="123"/>
      <c r="AE110" s="123"/>
      <c r="AF110" s="123"/>
      <c r="AG110" s="123"/>
      <c r="AH110" s="123"/>
      <c r="AI110" s="123"/>
      <c r="AJ110" s="123"/>
      <c r="AK110" s="123"/>
      <c r="AL110" s="123"/>
      <c r="AM110" s="123"/>
      <c r="AN110" s="123"/>
      <c r="AO110" s="123"/>
      <c r="AP110" s="123"/>
    </row>
    <row r="111" spans="1:42" x14ac:dyDescent="0.2">
      <c r="A111" s="18" t="s">
        <v>217</v>
      </c>
      <c r="B111" s="124">
        <v>0</v>
      </c>
      <c r="C111" s="124">
        <f>-C595</f>
        <v>0</v>
      </c>
      <c r="D111" s="124">
        <f t="shared" ref="D111:AP111" si="40">-D595</f>
        <v>0</v>
      </c>
      <c r="E111" s="124">
        <f t="shared" si="40"/>
        <v>0</v>
      </c>
      <c r="F111" s="124">
        <f t="shared" si="40"/>
        <v>0</v>
      </c>
      <c r="G111" s="124">
        <f t="shared" si="40"/>
        <v>0</v>
      </c>
      <c r="H111" s="124">
        <f t="shared" si="40"/>
        <v>0</v>
      </c>
      <c r="I111" s="124">
        <f t="shared" si="40"/>
        <v>0</v>
      </c>
      <c r="J111" s="124">
        <f t="shared" si="40"/>
        <v>0</v>
      </c>
      <c r="K111" s="124">
        <f t="shared" si="40"/>
        <v>0</v>
      </c>
      <c r="L111" s="124">
        <f t="shared" si="40"/>
        <v>0</v>
      </c>
      <c r="M111" s="124">
        <f t="shared" si="40"/>
        <v>0</v>
      </c>
      <c r="N111" s="124">
        <f t="shared" si="40"/>
        <v>0</v>
      </c>
      <c r="O111" s="124">
        <f t="shared" si="40"/>
        <v>0</v>
      </c>
      <c r="P111" s="124">
        <f t="shared" si="40"/>
        <v>0</v>
      </c>
      <c r="Q111" s="124">
        <f t="shared" si="40"/>
        <v>0</v>
      </c>
      <c r="R111" s="124">
        <f t="shared" si="40"/>
        <v>0</v>
      </c>
      <c r="S111" s="124">
        <f t="shared" si="40"/>
        <v>0</v>
      </c>
      <c r="T111" s="124">
        <f t="shared" si="40"/>
        <v>0</v>
      </c>
      <c r="U111" s="124">
        <f t="shared" si="40"/>
        <v>0</v>
      </c>
      <c r="V111" s="124">
        <f t="shared" si="40"/>
        <v>0</v>
      </c>
      <c r="W111" s="124">
        <f t="shared" si="40"/>
        <v>0</v>
      </c>
      <c r="X111" s="124">
        <f t="shared" si="40"/>
        <v>0</v>
      </c>
      <c r="Y111" s="124">
        <f t="shared" si="40"/>
        <v>0</v>
      </c>
      <c r="Z111" s="124">
        <f t="shared" si="40"/>
        <v>0</v>
      </c>
      <c r="AA111" s="124">
        <f t="shared" si="40"/>
        <v>0</v>
      </c>
      <c r="AB111" s="124">
        <f t="shared" si="40"/>
        <v>0</v>
      </c>
      <c r="AC111" s="124">
        <f t="shared" si="40"/>
        <v>0</v>
      </c>
      <c r="AD111" s="124">
        <f t="shared" si="40"/>
        <v>0</v>
      </c>
      <c r="AE111" s="124">
        <f t="shared" si="40"/>
        <v>0</v>
      </c>
      <c r="AF111" s="124">
        <f t="shared" si="40"/>
        <v>0</v>
      </c>
      <c r="AG111" s="124">
        <f t="shared" si="40"/>
        <v>0</v>
      </c>
      <c r="AH111" s="124">
        <f t="shared" si="40"/>
        <v>0</v>
      </c>
      <c r="AI111" s="124">
        <f t="shared" si="40"/>
        <v>0</v>
      </c>
      <c r="AJ111" s="124">
        <f t="shared" si="40"/>
        <v>0</v>
      </c>
      <c r="AK111" s="124">
        <f t="shared" si="40"/>
        <v>0</v>
      </c>
      <c r="AL111" s="124">
        <f t="shared" si="40"/>
        <v>0</v>
      </c>
      <c r="AM111" s="124">
        <f t="shared" si="40"/>
        <v>0</v>
      </c>
      <c r="AN111" s="124">
        <f t="shared" si="40"/>
        <v>0</v>
      </c>
      <c r="AO111" s="124">
        <f t="shared" si="40"/>
        <v>0</v>
      </c>
      <c r="AP111" s="124">
        <f t="shared" si="40"/>
        <v>0</v>
      </c>
    </row>
    <row r="112" spans="1:42" x14ac:dyDescent="0.2">
      <c r="A112" s="212" t="s">
        <v>12</v>
      </c>
      <c r="B112" s="123">
        <f>SUM(B109:B111)</f>
        <v>0</v>
      </c>
      <c r="C112" s="129">
        <f>SUM(C109:C111)</f>
        <v>0</v>
      </c>
      <c r="D112" s="129">
        <f t="shared" ref="D112:AP112" si="41">SUM(D109:D111)</f>
        <v>0</v>
      </c>
      <c r="E112" s="129">
        <f t="shared" si="41"/>
        <v>0</v>
      </c>
      <c r="F112" s="129">
        <f t="shared" si="41"/>
        <v>0</v>
      </c>
      <c r="G112" s="129">
        <f t="shared" si="41"/>
        <v>0</v>
      </c>
      <c r="H112" s="129">
        <f t="shared" si="41"/>
        <v>0</v>
      </c>
      <c r="I112" s="129">
        <f t="shared" si="41"/>
        <v>0</v>
      </c>
      <c r="J112" s="129">
        <f t="shared" si="41"/>
        <v>0</v>
      </c>
      <c r="K112" s="129">
        <f t="shared" si="41"/>
        <v>0</v>
      </c>
      <c r="L112" s="129">
        <f t="shared" si="41"/>
        <v>0</v>
      </c>
      <c r="M112" s="129">
        <f t="shared" si="41"/>
        <v>0</v>
      </c>
      <c r="N112" s="129">
        <f t="shared" si="41"/>
        <v>0</v>
      </c>
      <c r="O112" s="129">
        <f t="shared" si="41"/>
        <v>0</v>
      </c>
      <c r="P112" s="129">
        <f t="shared" si="41"/>
        <v>0</v>
      </c>
      <c r="Q112" s="129">
        <f t="shared" si="41"/>
        <v>0</v>
      </c>
      <c r="R112" s="129">
        <f t="shared" si="41"/>
        <v>0</v>
      </c>
      <c r="S112" s="129">
        <f t="shared" si="41"/>
        <v>0</v>
      </c>
      <c r="T112" s="129">
        <f t="shared" si="41"/>
        <v>0</v>
      </c>
      <c r="U112" s="129">
        <f t="shared" si="41"/>
        <v>0</v>
      </c>
      <c r="V112" s="129">
        <f t="shared" si="41"/>
        <v>0</v>
      </c>
      <c r="W112" s="129">
        <f t="shared" si="41"/>
        <v>0</v>
      </c>
      <c r="X112" s="129">
        <f t="shared" si="41"/>
        <v>0</v>
      </c>
      <c r="Y112" s="129">
        <f t="shared" si="41"/>
        <v>0</v>
      </c>
      <c r="Z112" s="129">
        <f t="shared" si="41"/>
        <v>0</v>
      </c>
      <c r="AA112" s="129">
        <f t="shared" si="41"/>
        <v>0</v>
      </c>
      <c r="AB112" s="129">
        <f t="shared" si="41"/>
        <v>0</v>
      </c>
      <c r="AC112" s="129">
        <f t="shared" si="41"/>
        <v>0</v>
      </c>
      <c r="AD112" s="129">
        <f t="shared" si="41"/>
        <v>0</v>
      </c>
      <c r="AE112" s="129">
        <f t="shared" si="41"/>
        <v>0</v>
      </c>
      <c r="AF112" s="129">
        <f t="shared" si="41"/>
        <v>0</v>
      </c>
      <c r="AG112" s="129">
        <f t="shared" si="41"/>
        <v>0</v>
      </c>
      <c r="AH112" s="129">
        <f t="shared" si="41"/>
        <v>0</v>
      </c>
      <c r="AI112" s="129">
        <f t="shared" si="41"/>
        <v>0</v>
      </c>
      <c r="AJ112" s="129">
        <f t="shared" si="41"/>
        <v>0</v>
      </c>
      <c r="AK112" s="129">
        <f t="shared" si="41"/>
        <v>0</v>
      </c>
      <c r="AL112" s="129">
        <f t="shared" si="41"/>
        <v>0</v>
      </c>
      <c r="AM112" s="129">
        <f t="shared" si="41"/>
        <v>0</v>
      </c>
      <c r="AN112" s="129">
        <f t="shared" si="41"/>
        <v>0</v>
      </c>
      <c r="AO112" s="129">
        <f t="shared" si="41"/>
        <v>0</v>
      </c>
      <c r="AP112" s="129">
        <f t="shared" si="41"/>
        <v>0</v>
      </c>
    </row>
    <row r="113" spans="1:42" s="213" customFormat="1" ht="13.5" thickBot="1" x14ac:dyDescent="0.25">
      <c r="A113" s="212"/>
      <c r="B113" s="129"/>
      <c r="C113" s="129"/>
      <c r="D113" s="129"/>
      <c r="E113" s="129"/>
      <c r="F113" s="129"/>
      <c r="G113" s="129"/>
      <c r="H113" s="129"/>
      <c r="I113" s="129"/>
      <c r="J113" s="129"/>
      <c r="K113" s="129"/>
      <c r="L113" s="129"/>
      <c r="M113" s="129"/>
      <c r="N113" s="129"/>
      <c r="O113" s="129"/>
      <c r="P113" s="129"/>
      <c r="Q113" s="129"/>
      <c r="R113" s="129"/>
      <c r="S113" s="129"/>
      <c r="T113" s="129"/>
      <c r="U113" s="129"/>
      <c r="V113" s="129"/>
      <c r="W113" s="129"/>
      <c r="X113" s="129"/>
      <c r="Y113" s="129"/>
      <c r="Z113" s="129"/>
      <c r="AA113" s="129"/>
      <c r="AB113" s="129"/>
      <c r="AC113" s="129"/>
      <c r="AD113" s="129"/>
      <c r="AE113" s="129"/>
      <c r="AF113" s="129"/>
      <c r="AG113" s="129"/>
      <c r="AH113" s="129"/>
      <c r="AI113" s="129"/>
      <c r="AJ113" s="129"/>
      <c r="AK113" s="129"/>
      <c r="AL113" s="129"/>
      <c r="AM113" s="129"/>
      <c r="AN113" s="129"/>
      <c r="AO113" s="129"/>
      <c r="AP113" s="129"/>
    </row>
    <row r="114" spans="1:42" ht="13.5" thickTop="1" x14ac:dyDescent="0.2">
      <c r="A114" s="84" t="s">
        <v>271</v>
      </c>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row>
    <row r="115" spans="1:42" x14ac:dyDescent="0.2">
      <c r="A115" s="20" t="s">
        <v>272</v>
      </c>
    </row>
    <row r="116" spans="1:42" x14ac:dyDescent="0.2">
      <c r="A116" s="90" t="s">
        <v>218</v>
      </c>
      <c r="B116" s="123">
        <f t="shared" ref="B116:AP116" si="42">-B110</f>
        <v>0</v>
      </c>
      <c r="C116" s="123">
        <f t="shared" si="42"/>
        <v>0</v>
      </c>
      <c r="D116" s="123">
        <f t="shared" si="42"/>
        <v>0</v>
      </c>
      <c r="E116" s="123">
        <f t="shared" si="42"/>
        <v>0</v>
      </c>
      <c r="F116" s="123">
        <f t="shared" si="42"/>
        <v>0</v>
      </c>
      <c r="G116" s="123">
        <f t="shared" si="42"/>
        <v>0</v>
      </c>
      <c r="H116" s="123">
        <f t="shared" si="42"/>
        <v>0</v>
      </c>
      <c r="I116" s="123">
        <f t="shared" si="42"/>
        <v>0</v>
      </c>
      <c r="J116" s="123">
        <f t="shared" si="42"/>
        <v>0</v>
      </c>
      <c r="K116" s="123">
        <f t="shared" si="42"/>
        <v>0</v>
      </c>
      <c r="L116" s="123">
        <f t="shared" si="42"/>
        <v>0</v>
      </c>
      <c r="M116" s="123">
        <f t="shared" si="42"/>
        <v>0</v>
      </c>
      <c r="N116" s="123">
        <f t="shared" si="42"/>
        <v>0</v>
      </c>
      <c r="O116" s="123">
        <f t="shared" si="42"/>
        <v>0</v>
      </c>
      <c r="P116" s="123">
        <f t="shared" si="42"/>
        <v>0</v>
      </c>
      <c r="Q116" s="123">
        <f t="shared" si="42"/>
        <v>0</v>
      </c>
      <c r="R116" s="123">
        <f t="shared" si="42"/>
        <v>0</v>
      </c>
      <c r="S116" s="123">
        <f t="shared" si="42"/>
        <v>0</v>
      </c>
      <c r="T116" s="123">
        <f t="shared" si="42"/>
        <v>0</v>
      </c>
      <c r="U116" s="123">
        <f t="shared" si="42"/>
        <v>0</v>
      </c>
      <c r="V116" s="123">
        <f t="shared" si="42"/>
        <v>0</v>
      </c>
      <c r="W116" s="123">
        <f t="shared" si="42"/>
        <v>0</v>
      </c>
      <c r="X116" s="123">
        <f t="shared" si="42"/>
        <v>0</v>
      </c>
      <c r="Y116" s="123">
        <f t="shared" si="42"/>
        <v>0</v>
      </c>
      <c r="Z116" s="123">
        <f t="shared" si="42"/>
        <v>0</v>
      </c>
      <c r="AA116" s="123">
        <f t="shared" si="42"/>
        <v>0</v>
      </c>
      <c r="AB116" s="123">
        <f t="shared" si="42"/>
        <v>0</v>
      </c>
      <c r="AC116" s="123">
        <f t="shared" si="42"/>
        <v>0</v>
      </c>
      <c r="AD116" s="123">
        <f t="shared" si="42"/>
        <v>0</v>
      </c>
      <c r="AE116" s="123">
        <f t="shared" si="42"/>
        <v>0</v>
      </c>
      <c r="AF116" s="123">
        <f t="shared" si="42"/>
        <v>0</v>
      </c>
      <c r="AG116" s="123">
        <f t="shared" si="42"/>
        <v>0</v>
      </c>
      <c r="AH116" s="123">
        <f t="shared" si="42"/>
        <v>0</v>
      </c>
      <c r="AI116" s="123">
        <f t="shared" si="42"/>
        <v>0</v>
      </c>
      <c r="AJ116" s="123">
        <f t="shared" si="42"/>
        <v>0</v>
      </c>
      <c r="AK116" s="123">
        <f t="shared" si="42"/>
        <v>0</v>
      </c>
      <c r="AL116" s="123">
        <f t="shared" si="42"/>
        <v>0</v>
      </c>
      <c r="AM116" s="123">
        <f t="shared" si="42"/>
        <v>0</v>
      </c>
      <c r="AN116" s="123">
        <f t="shared" si="42"/>
        <v>0</v>
      </c>
      <c r="AO116" s="123">
        <f t="shared" si="42"/>
        <v>0</v>
      </c>
      <c r="AP116" s="123">
        <f t="shared" si="42"/>
        <v>0</v>
      </c>
    </row>
    <row r="117" spans="1:42" x14ac:dyDescent="0.2">
      <c r="A117" s="90" t="s">
        <v>329</v>
      </c>
      <c r="B117" s="124">
        <f t="shared" ref="B117:AP117" si="43">B79+B104+B112</f>
        <v>0</v>
      </c>
      <c r="C117" s="124">
        <f t="shared" si="43"/>
        <v>0</v>
      </c>
      <c r="D117" s="124">
        <f t="shared" si="43"/>
        <v>0</v>
      </c>
      <c r="E117" s="124">
        <f t="shared" si="43"/>
        <v>0</v>
      </c>
      <c r="F117" s="124">
        <f t="shared" si="43"/>
        <v>0</v>
      </c>
      <c r="G117" s="124">
        <f t="shared" si="43"/>
        <v>0</v>
      </c>
      <c r="H117" s="124">
        <f t="shared" si="43"/>
        <v>0</v>
      </c>
      <c r="I117" s="124">
        <f t="shared" si="43"/>
        <v>0</v>
      </c>
      <c r="J117" s="124">
        <f t="shared" si="43"/>
        <v>0</v>
      </c>
      <c r="K117" s="124">
        <f t="shared" si="43"/>
        <v>0</v>
      </c>
      <c r="L117" s="124">
        <f t="shared" si="43"/>
        <v>0</v>
      </c>
      <c r="M117" s="124">
        <f t="shared" si="43"/>
        <v>0</v>
      </c>
      <c r="N117" s="124">
        <f t="shared" si="43"/>
        <v>0</v>
      </c>
      <c r="O117" s="124">
        <f t="shared" si="43"/>
        <v>0</v>
      </c>
      <c r="P117" s="124">
        <f t="shared" si="43"/>
        <v>0</v>
      </c>
      <c r="Q117" s="124">
        <f t="shared" si="43"/>
        <v>0</v>
      </c>
      <c r="R117" s="124">
        <f t="shared" si="43"/>
        <v>0</v>
      </c>
      <c r="S117" s="124">
        <f t="shared" si="43"/>
        <v>0</v>
      </c>
      <c r="T117" s="124">
        <f t="shared" si="43"/>
        <v>0</v>
      </c>
      <c r="U117" s="124">
        <f t="shared" si="43"/>
        <v>0</v>
      </c>
      <c r="V117" s="124">
        <f t="shared" si="43"/>
        <v>0</v>
      </c>
      <c r="W117" s="124">
        <f t="shared" si="43"/>
        <v>0</v>
      </c>
      <c r="X117" s="124">
        <f t="shared" si="43"/>
        <v>0</v>
      </c>
      <c r="Y117" s="124">
        <f t="shared" si="43"/>
        <v>0</v>
      </c>
      <c r="Z117" s="124">
        <f t="shared" si="43"/>
        <v>0</v>
      </c>
      <c r="AA117" s="124">
        <f t="shared" si="43"/>
        <v>0</v>
      </c>
      <c r="AB117" s="124">
        <f t="shared" si="43"/>
        <v>0</v>
      </c>
      <c r="AC117" s="124">
        <f t="shared" si="43"/>
        <v>0</v>
      </c>
      <c r="AD117" s="124">
        <f t="shared" si="43"/>
        <v>0</v>
      </c>
      <c r="AE117" s="124">
        <f t="shared" si="43"/>
        <v>0</v>
      </c>
      <c r="AF117" s="124">
        <f t="shared" si="43"/>
        <v>0</v>
      </c>
      <c r="AG117" s="124">
        <f t="shared" si="43"/>
        <v>0</v>
      </c>
      <c r="AH117" s="124">
        <f t="shared" si="43"/>
        <v>0</v>
      </c>
      <c r="AI117" s="124">
        <f t="shared" si="43"/>
        <v>0</v>
      </c>
      <c r="AJ117" s="124">
        <f t="shared" si="43"/>
        <v>0</v>
      </c>
      <c r="AK117" s="124">
        <f t="shared" si="43"/>
        <v>0</v>
      </c>
      <c r="AL117" s="124">
        <f t="shared" si="43"/>
        <v>0</v>
      </c>
      <c r="AM117" s="124">
        <f t="shared" si="43"/>
        <v>0</v>
      </c>
      <c r="AN117" s="124">
        <f t="shared" si="43"/>
        <v>0</v>
      </c>
      <c r="AO117" s="124">
        <f t="shared" si="43"/>
        <v>0</v>
      </c>
      <c r="AP117" s="124">
        <f t="shared" si="43"/>
        <v>0</v>
      </c>
    </row>
    <row r="118" spans="1:42" x14ac:dyDescent="0.2">
      <c r="A118" s="215" t="s">
        <v>12</v>
      </c>
      <c r="B118" s="141">
        <f>SUM(B116:B117)</f>
        <v>0</v>
      </c>
      <c r="C118" s="141">
        <f t="shared" ref="C118:AP118" si="44">SUM(C116:C117)</f>
        <v>0</v>
      </c>
      <c r="D118" s="141">
        <f t="shared" si="44"/>
        <v>0</v>
      </c>
      <c r="E118" s="141">
        <f t="shared" si="44"/>
        <v>0</v>
      </c>
      <c r="F118" s="141">
        <f t="shared" si="44"/>
        <v>0</v>
      </c>
      <c r="G118" s="141">
        <f t="shared" si="44"/>
        <v>0</v>
      </c>
      <c r="H118" s="141">
        <f t="shared" si="44"/>
        <v>0</v>
      </c>
      <c r="I118" s="141">
        <f t="shared" si="44"/>
        <v>0</v>
      </c>
      <c r="J118" s="141">
        <f t="shared" si="44"/>
        <v>0</v>
      </c>
      <c r="K118" s="141">
        <f t="shared" si="44"/>
        <v>0</v>
      </c>
      <c r="L118" s="141">
        <f t="shared" si="44"/>
        <v>0</v>
      </c>
      <c r="M118" s="141">
        <f t="shared" si="44"/>
        <v>0</v>
      </c>
      <c r="N118" s="141">
        <f t="shared" si="44"/>
        <v>0</v>
      </c>
      <c r="O118" s="141">
        <f t="shared" si="44"/>
        <v>0</v>
      </c>
      <c r="P118" s="141">
        <f t="shared" si="44"/>
        <v>0</v>
      </c>
      <c r="Q118" s="141">
        <f t="shared" si="44"/>
        <v>0</v>
      </c>
      <c r="R118" s="141">
        <f t="shared" si="44"/>
        <v>0</v>
      </c>
      <c r="S118" s="141">
        <f t="shared" si="44"/>
        <v>0</v>
      </c>
      <c r="T118" s="141">
        <f t="shared" si="44"/>
        <v>0</v>
      </c>
      <c r="U118" s="141">
        <f t="shared" si="44"/>
        <v>0</v>
      </c>
      <c r="V118" s="141">
        <f t="shared" si="44"/>
        <v>0</v>
      </c>
      <c r="W118" s="141">
        <f t="shared" si="44"/>
        <v>0</v>
      </c>
      <c r="X118" s="141">
        <f t="shared" si="44"/>
        <v>0</v>
      </c>
      <c r="Y118" s="141">
        <f t="shared" si="44"/>
        <v>0</v>
      </c>
      <c r="Z118" s="141">
        <f t="shared" si="44"/>
        <v>0</v>
      </c>
      <c r="AA118" s="141">
        <f t="shared" si="44"/>
        <v>0</v>
      </c>
      <c r="AB118" s="141">
        <f t="shared" si="44"/>
        <v>0</v>
      </c>
      <c r="AC118" s="141">
        <f t="shared" si="44"/>
        <v>0</v>
      </c>
      <c r="AD118" s="141">
        <f t="shared" si="44"/>
        <v>0</v>
      </c>
      <c r="AE118" s="141">
        <f t="shared" si="44"/>
        <v>0</v>
      </c>
      <c r="AF118" s="141">
        <f t="shared" si="44"/>
        <v>0</v>
      </c>
      <c r="AG118" s="141">
        <f t="shared" si="44"/>
        <v>0</v>
      </c>
      <c r="AH118" s="141">
        <f t="shared" si="44"/>
        <v>0</v>
      </c>
      <c r="AI118" s="141">
        <f t="shared" si="44"/>
        <v>0</v>
      </c>
      <c r="AJ118" s="141">
        <f t="shared" si="44"/>
        <v>0</v>
      </c>
      <c r="AK118" s="141">
        <f t="shared" si="44"/>
        <v>0</v>
      </c>
      <c r="AL118" s="141">
        <f t="shared" si="44"/>
        <v>0</v>
      </c>
      <c r="AM118" s="141">
        <f t="shared" si="44"/>
        <v>0</v>
      </c>
      <c r="AN118" s="141">
        <f t="shared" si="44"/>
        <v>0</v>
      </c>
      <c r="AO118" s="141">
        <f t="shared" si="44"/>
        <v>0</v>
      </c>
      <c r="AP118" s="141">
        <f t="shared" si="44"/>
        <v>0</v>
      </c>
    </row>
    <row r="119" spans="1:42" x14ac:dyDescent="0.2">
      <c r="A119" s="18"/>
    </row>
    <row r="120" spans="1:42" x14ac:dyDescent="0.2">
      <c r="A120" s="20" t="s">
        <v>273</v>
      </c>
    </row>
    <row r="121" spans="1:42" x14ac:dyDescent="0.2">
      <c r="A121" s="90" t="s">
        <v>2</v>
      </c>
    </row>
    <row r="122" spans="1:42" x14ac:dyDescent="0.2">
      <c r="A122" s="91" t="s">
        <v>5</v>
      </c>
      <c r="B122" s="123"/>
      <c r="C122" s="123">
        <f>C$529</f>
        <v>0</v>
      </c>
      <c r="D122" s="123">
        <f t="shared" ref="D122:AP122" si="45">D$529</f>
        <v>0</v>
      </c>
      <c r="E122" s="123">
        <f t="shared" si="45"/>
        <v>0</v>
      </c>
      <c r="F122" s="123">
        <f t="shared" si="45"/>
        <v>0</v>
      </c>
      <c r="G122" s="123">
        <f t="shared" si="45"/>
        <v>0</v>
      </c>
      <c r="H122" s="123">
        <f t="shared" si="45"/>
        <v>0</v>
      </c>
      <c r="I122" s="123">
        <f t="shared" si="45"/>
        <v>0</v>
      </c>
      <c r="J122" s="123">
        <f t="shared" si="45"/>
        <v>0</v>
      </c>
      <c r="K122" s="123">
        <f t="shared" si="45"/>
        <v>0</v>
      </c>
      <c r="L122" s="123">
        <f t="shared" si="45"/>
        <v>0</v>
      </c>
      <c r="M122" s="123">
        <f t="shared" si="45"/>
        <v>0</v>
      </c>
      <c r="N122" s="123">
        <f t="shared" si="45"/>
        <v>0</v>
      </c>
      <c r="O122" s="123">
        <f t="shared" si="45"/>
        <v>0</v>
      </c>
      <c r="P122" s="123">
        <f t="shared" si="45"/>
        <v>0</v>
      </c>
      <c r="Q122" s="123">
        <f t="shared" si="45"/>
        <v>0</v>
      </c>
      <c r="R122" s="123">
        <f t="shared" si="45"/>
        <v>0</v>
      </c>
      <c r="S122" s="123">
        <f t="shared" si="45"/>
        <v>0</v>
      </c>
      <c r="T122" s="123">
        <f t="shared" si="45"/>
        <v>0</v>
      </c>
      <c r="U122" s="123">
        <f t="shared" si="45"/>
        <v>0</v>
      </c>
      <c r="V122" s="123">
        <f t="shared" si="45"/>
        <v>0</v>
      </c>
      <c r="W122" s="123">
        <f t="shared" si="45"/>
        <v>0</v>
      </c>
      <c r="X122" s="123">
        <f t="shared" si="45"/>
        <v>0</v>
      </c>
      <c r="Y122" s="123">
        <f t="shared" si="45"/>
        <v>0</v>
      </c>
      <c r="Z122" s="123">
        <f t="shared" si="45"/>
        <v>0</v>
      </c>
      <c r="AA122" s="123">
        <f t="shared" si="45"/>
        <v>0</v>
      </c>
      <c r="AB122" s="123">
        <f t="shared" si="45"/>
        <v>0</v>
      </c>
      <c r="AC122" s="123">
        <f t="shared" si="45"/>
        <v>0</v>
      </c>
      <c r="AD122" s="123">
        <f t="shared" si="45"/>
        <v>0</v>
      </c>
      <c r="AE122" s="123">
        <f t="shared" si="45"/>
        <v>0</v>
      </c>
      <c r="AF122" s="123">
        <f t="shared" si="45"/>
        <v>0</v>
      </c>
      <c r="AG122" s="123">
        <f t="shared" si="45"/>
        <v>0</v>
      </c>
      <c r="AH122" s="123">
        <f t="shared" si="45"/>
        <v>0</v>
      </c>
      <c r="AI122" s="123">
        <f t="shared" si="45"/>
        <v>0</v>
      </c>
      <c r="AJ122" s="123">
        <f t="shared" si="45"/>
        <v>0</v>
      </c>
      <c r="AK122" s="123">
        <f t="shared" si="45"/>
        <v>0</v>
      </c>
      <c r="AL122" s="123">
        <f t="shared" si="45"/>
        <v>0</v>
      </c>
      <c r="AM122" s="123">
        <f t="shared" si="45"/>
        <v>0</v>
      </c>
      <c r="AN122" s="123">
        <f t="shared" si="45"/>
        <v>0</v>
      </c>
      <c r="AO122" s="123">
        <f t="shared" si="45"/>
        <v>0</v>
      </c>
      <c r="AP122" s="123">
        <f t="shared" si="45"/>
        <v>0</v>
      </c>
    </row>
    <row r="123" spans="1:42" x14ac:dyDescent="0.2">
      <c r="A123" s="91" t="s">
        <v>4</v>
      </c>
      <c r="B123" s="124"/>
      <c r="C123" s="124">
        <f>C$535</f>
        <v>0</v>
      </c>
      <c r="D123" s="124">
        <f t="shared" ref="D123:AP123" si="46">D$535</f>
        <v>0</v>
      </c>
      <c r="E123" s="124">
        <f t="shared" si="46"/>
        <v>0</v>
      </c>
      <c r="F123" s="124">
        <f t="shared" si="46"/>
        <v>0</v>
      </c>
      <c r="G123" s="124">
        <f t="shared" si="46"/>
        <v>0</v>
      </c>
      <c r="H123" s="124">
        <f t="shared" si="46"/>
        <v>0</v>
      </c>
      <c r="I123" s="124">
        <f t="shared" si="46"/>
        <v>0</v>
      </c>
      <c r="J123" s="124">
        <f t="shared" si="46"/>
        <v>0</v>
      </c>
      <c r="K123" s="124">
        <f t="shared" si="46"/>
        <v>0</v>
      </c>
      <c r="L123" s="124">
        <f t="shared" si="46"/>
        <v>0</v>
      </c>
      <c r="M123" s="124">
        <f t="shared" si="46"/>
        <v>0</v>
      </c>
      <c r="N123" s="124">
        <f t="shared" si="46"/>
        <v>0</v>
      </c>
      <c r="O123" s="124">
        <f t="shared" si="46"/>
        <v>0</v>
      </c>
      <c r="P123" s="124">
        <f t="shared" si="46"/>
        <v>0</v>
      </c>
      <c r="Q123" s="124">
        <f t="shared" si="46"/>
        <v>0</v>
      </c>
      <c r="R123" s="124">
        <f t="shared" si="46"/>
        <v>0</v>
      </c>
      <c r="S123" s="124">
        <f t="shared" si="46"/>
        <v>0</v>
      </c>
      <c r="T123" s="124">
        <f t="shared" si="46"/>
        <v>0</v>
      </c>
      <c r="U123" s="124">
        <f t="shared" si="46"/>
        <v>0</v>
      </c>
      <c r="V123" s="124">
        <f t="shared" si="46"/>
        <v>0</v>
      </c>
      <c r="W123" s="124">
        <f t="shared" si="46"/>
        <v>0</v>
      </c>
      <c r="X123" s="124">
        <f t="shared" si="46"/>
        <v>0</v>
      </c>
      <c r="Y123" s="124">
        <f t="shared" si="46"/>
        <v>0</v>
      </c>
      <c r="Z123" s="124">
        <f t="shared" si="46"/>
        <v>0</v>
      </c>
      <c r="AA123" s="124">
        <f t="shared" si="46"/>
        <v>0</v>
      </c>
      <c r="AB123" s="124">
        <f t="shared" si="46"/>
        <v>0</v>
      </c>
      <c r="AC123" s="124">
        <f t="shared" si="46"/>
        <v>0</v>
      </c>
      <c r="AD123" s="124">
        <f t="shared" si="46"/>
        <v>0</v>
      </c>
      <c r="AE123" s="124">
        <f t="shared" si="46"/>
        <v>0</v>
      </c>
      <c r="AF123" s="124">
        <f t="shared" si="46"/>
        <v>0</v>
      </c>
      <c r="AG123" s="124">
        <f t="shared" si="46"/>
        <v>0</v>
      </c>
      <c r="AH123" s="124">
        <f t="shared" si="46"/>
        <v>0</v>
      </c>
      <c r="AI123" s="124">
        <f t="shared" si="46"/>
        <v>0</v>
      </c>
      <c r="AJ123" s="124">
        <f t="shared" si="46"/>
        <v>0</v>
      </c>
      <c r="AK123" s="124">
        <f t="shared" si="46"/>
        <v>0</v>
      </c>
      <c r="AL123" s="124">
        <f t="shared" si="46"/>
        <v>0</v>
      </c>
      <c r="AM123" s="124">
        <f t="shared" si="46"/>
        <v>0</v>
      </c>
      <c r="AN123" s="124">
        <f t="shared" si="46"/>
        <v>0</v>
      </c>
      <c r="AO123" s="124">
        <f t="shared" si="46"/>
        <v>0</v>
      </c>
      <c r="AP123" s="124">
        <f t="shared" si="46"/>
        <v>0</v>
      </c>
    </row>
    <row r="124" spans="1:42" x14ac:dyDescent="0.2">
      <c r="A124" s="91" t="s">
        <v>12</v>
      </c>
      <c r="B124" s="123"/>
      <c r="C124" s="123">
        <f>SUM(C$122:C$123)</f>
        <v>0</v>
      </c>
      <c r="D124" s="123">
        <f t="shared" ref="D124:AP124" si="47">SUM(D$122:D$123)</f>
        <v>0</v>
      </c>
      <c r="E124" s="123">
        <f t="shared" si="47"/>
        <v>0</v>
      </c>
      <c r="F124" s="123">
        <f t="shared" si="47"/>
        <v>0</v>
      </c>
      <c r="G124" s="123">
        <f t="shared" si="47"/>
        <v>0</v>
      </c>
      <c r="H124" s="123">
        <f t="shared" si="47"/>
        <v>0</v>
      </c>
      <c r="I124" s="123">
        <f t="shared" si="47"/>
        <v>0</v>
      </c>
      <c r="J124" s="123">
        <f t="shared" si="47"/>
        <v>0</v>
      </c>
      <c r="K124" s="123">
        <f t="shared" si="47"/>
        <v>0</v>
      </c>
      <c r="L124" s="123">
        <f t="shared" si="47"/>
        <v>0</v>
      </c>
      <c r="M124" s="123">
        <f t="shared" si="47"/>
        <v>0</v>
      </c>
      <c r="N124" s="123">
        <f t="shared" si="47"/>
        <v>0</v>
      </c>
      <c r="O124" s="123">
        <f t="shared" si="47"/>
        <v>0</v>
      </c>
      <c r="P124" s="123">
        <f t="shared" si="47"/>
        <v>0</v>
      </c>
      <c r="Q124" s="123">
        <f t="shared" si="47"/>
        <v>0</v>
      </c>
      <c r="R124" s="123">
        <f t="shared" si="47"/>
        <v>0</v>
      </c>
      <c r="S124" s="123">
        <f t="shared" si="47"/>
        <v>0</v>
      </c>
      <c r="T124" s="123">
        <f t="shared" si="47"/>
        <v>0</v>
      </c>
      <c r="U124" s="123">
        <f t="shared" si="47"/>
        <v>0</v>
      </c>
      <c r="V124" s="123">
        <f t="shared" si="47"/>
        <v>0</v>
      </c>
      <c r="W124" s="123">
        <f t="shared" si="47"/>
        <v>0</v>
      </c>
      <c r="X124" s="123">
        <f t="shared" si="47"/>
        <v>0</v>
      </c>
      <c r="Y124" s="123">
        <f t="shared" si="47"/>
        <v>0</v>
      </c>
      <c r="Z124" s="123">
        <f t="shared" si="47"/>
        <v>0</v>
      </c>
      <c r="AA124" s="123">
        <f t="shared" si="47"/>
        <v>0</v>
      </c>
      <c r="AB124" s="123">
        <f t="shared" si="47"/>
        <v>0</v>
      </c>
      <c r="AC124" s="123">
        <f t="shared" si="47"/>
        <v>0</v>
      </c>
      <c r="AD124" s="123">
        <f t="shared" si="47"/>
        <v>0</v>
      </c>
      <c r="AE124" s="123">
        <f t="shared" si="47"/>
        <v>0</v>
      </c>
      <c r="AF124" s="123">
        <f t="shared" si="47"/>
        <v>0</v>
      </c>
      <c r="AG124" s="123">
        <f t="shared" si="47"/>
        <v>0</v>
      </c>
      <c r="AH124" s="123">
        <f t="shared" si="47"/>
        <v>0</v>
      </c>
      <c r="AI124" s="123">
        <f t="shared" si="47"/>
        <v>0</v>
      </c>
      <c r="AJ124" s="123">
        <f t="shared" si="47"/>
        <v>0</v>
      </c>
      <c r="AK124" s="123">
        <f t="shared" si="47"/>
        <v>0</v>
      </c>
      <c r="AL124" s="123">
        <f t="shared" si="47"/>
        <v>0</v>
      </c>
      <c r="AM124" s="123">
        <f t="shared" si="47"/>
        <v>0</v>
      </c>
      <c r="AN124" s="123">
        <f t="shared" si="47"/>
        <v>0</v>
      </c>
      <c r="AO124" s="123">
        <f t="shared" si="47"/>
        <v>0</v>
      </c>
      <c r="AP124" s="123">
        <f t="shared" si="47"/>
        <v>0</v>
      </c>
    </row>
    <row r="125" spans="1:42" x14ac:dyDescent="0.2">
      <c r="A125" s="90" t="s">
        <v>6</v>
      </c>
    </row>
    <row r="126" spans="1:42" x14ac:dyDescent="0.2">
      <c r="A126" s="91" t="s">
        <v>5</v>
      </c>
      <c r="B126" s="123">
        <f>B542</f>
        <v>0</v>
      </c>
      <c r="C126" s="123">
        <f t="shared" ref="C126:AO126" si="48">C542</f>
        <v>0</v>
      </c>
      <c r="D126" s="123">
        <f t="shared" si="48"/>
        <v>0</v>
      </c>
      <c r="E126" s="123">
        <f t="shared" si="48"/>
        <v>0</v>
      </c>
      <c r="F126" s="123">
        <f t="shared" si="48"/>
        <v>0</v>
      </c>
      <c r="G126" s="123">
        <f t="shared" si="48"/>
        <v>0</v>
      </c>
      <c r="H126" s="123">
        <f t="shared" si="48"/>
        <v>0</v>
      </c>
      <c r="I126" s="123">
        <f t="shared" si="48"/>
        <v>0</v>
      </c>
      <c r="J126" s="123">
        <f t="shared" si="48"/>
        <v>0</v>
      </c>
      <c r="K126" s="123">
        <f t="shared" si="48"/>
        <v>0</v>
      </c>
      <c r="L126" s="123">
        <f t="shared" si="48"/>
        <v>0</v>
      </c>
      <c r="M126" s="123">
        <f t="shared" si="48"/>
        <v>0</v>
      </c>
      <c r="N126" s="123">
        <f t="shared" si="48"/>
        <v>0</v>
      </c>
      <c r="O126" s="123">
        <f t="shared" si="48"/>
        <v>0</v>
      </c>
      <c r="P126" s="123">
        <f t="shared" si="48"/>
        <v>0</v>
      </c>
      <c r="Q126" s="123">
        <f t="shared" si="48"/>
        <v>0</v>
      </c>
      <c r="R126" s="123">
        <f t="shared" si="48"/>
        <v>0</v>
      </c>
      <c r="S126" s="123">
        <f t="shared" si="48"/>
        <v>0</v>
      </c>
      <c r="T126" s="123">
        <f t="shared" si="48"/>
        <v>0</v>
      </c>
      <c r="U126" s="123">
        <f t="shared" si="48"/>
        <v>0</v>
      </c>
      <c r="V126" s="123">
        <f t="shared" si="48"/>
        <v>0</v>
      </c>
      <c r="W126" s="123">
        <f t="shared" si="48"/>
        <v>0</v>
      </c>
      <c r="X126" s="123">
        <f t="shared" si="48"/>
        <v>0</v>
      </c>
      <c r="Y126" s="123">
        <f t="shared" si="48"/>
        <v>0</v>
      </c>
      <c r="Z126" s="123">
        <f t="shared" si="48"/>
        <v>0</v>
      </c>
      <c r="AA126" s="123">
        <f t="shared" si="48"/>
        <v>0</v>
      </c>
      <c r="AB126" s="123">
        <f t="shared" si="48"/>
        <v>0</v>
      </c>
      <c r="AC126" s="123">
        <f t="shared" si="48"/>
        <v>0</v>
      </c>
      <c r="AD126" s="123">
        <f t="shared" si="48"/>
        <v>0</v>
      </c>
      <c r="AE126" s="123">
        <f t="shared" si="48"/>
        <v>0</v>
      </c>
      <c r="AF126" s="123">
        <f t="shared" si="48"/>
        <v>0</v>
      </c>
      <c r="AG126" s="123">
        <f t="shared" si="48"/>
        <v>0</v>
      </c>
      <c r="AH126" s="123">
        <f t="shared" si="48"/>
        <v>0</v>
      </c>
      <c r="AI126" s="123">
        <f t="shared" si="48"/>
        <v>0</v>
      </c>
      <c r="AJ126" s="123">
        <f t="shared" si="48"/>
        <v>0</v>
      </c>
      <c r="AK126" s="123">
        <f t="shared" si="48"/>
        <v>0</v>
      </c>
      <c r="AL126" s="123">
        <f t="shared" si="48"/>
        <v>0</v>
      </c>
      <c r="AM126" s="123">
        <f t="shared" si="48"/>
        <v>0</v>
      </c>
      <c r="AN126" s="123">
        <f t="shared" si="48"/>
        <v>0</v>
      </c>
      <c r="AO126" s="123">
        <f t="shared" si="48"/>
        <v>0</v>
      </c>
      <c r="AP126" s="123">
        <f>AP542</f>
        <v>0</v>
      </c>
    </row>
    <row r="127" spans="1:42" x14ac:dyDescent="0.2">
      <c r="A127" s="91" t="s">
        <v>4</v>
      </c>
      <c r="B127" s="124">
        <f>B548</f>
        <v>0</v>
      </c>
      <c r="C127" s="124">
        <f t="shared" ref="C127:AO127" si="49">C548</f>
        <v>0</v>
      </c>
      <c r="D127" s="124">
        <f t="shared" si="49"/>
        <v>0</v>
      </c>
      <c r="E127" s="124">
        <f t="shared" si="49"/>
        <v>0</v>
      </c>
      <c r="F127" s="124">
        <f t="shared" si="49"/>
        <v>0</v>
      </c>
      <c r="G127" s="124">
        <f t="shared" si="49"/>
        <v>0</v>
      </c>
      <c r="H127" s="124">
        <f t="shared" si="49"/>
        <v>0</v>
      </c>
      <c r="I127" s="124">
        <f t="shared" si="49"/>
        <v>0</v>
      </c>
      <c r="J127" s="124">
        <f t="shared" si="49"/>
        <v>0</v>
      </c>
      <c r="K127" s="124">
        <f t="shared" si="49"/>
        <v>0</v>
      </c>
      <c r="L127" s="124">
        <f t="shared" si="49"/>
        <v>0</v>
      </c>
      <c r="M127" s="124">
        <f t="shared" si="49"/>
        <v>0</v>
      </c>
      <c r="N127" s="124">
        <f t="shared" si="49"/>
        <v>0</v>
      </c>
      <c r="O127" s="124">
        <f t="shared" si="49"/>
        <v>0</v>
      </c>
      <c r="P127" s="124">
        <f t="shared" si="49"/>
        <v>0</v>
      </c>
      <c r="Q127" s="124">
        <f t="shared" si="49"/>
        <v>0</v>
      </c>
      <c r="R127" s="124">
        <f t="shared" si="49"/>
        <v>0</v>
      </c>
      <c r="S127" s="124">
        <f t="shared" si="49"/>
        <v>0</v>
      </c>
      <c r="T127" s="124">
        <f t="shared" si="49"/>
        <v>0</v>
      </c>
      <c r="U127" s="124">
        <f t="shared" si="49"/>
        <v>0</v>
      </c>
      <c r="V127" s="124">
        <f t="shared" si="49"/>
        <v>0</v>
      </c>
      <c r="W127" s="124">
        <f t="shared" si="49"/>
        <v>0</v>
      </c>
      <c r="X127" s="124">
        <f t="shared" si="49"/>
        <v>0</v>
      </c>
      <c r="Y127" s="124">
        <f t="shared" si="49"/>
        <v>0</v>
      </c>
      <c r="Z127" s="124">
        <f t="shared" si="49"/>
        <v>0</v>
      </c>
      <c r="AA127" s="124">
        <f t="shared" si="49"/>
        <v>0</v>
      </c>
      <c r="AB127" s="124">
        <f t="shared" si="49"/>
        <v>0</v>
      </c>
      <c r="AC127" s="124">
        <f t="shared" si="49"/>
        <v>0</v>
      </c>
      <c r="AD127" s="124">
        <f t="shared" si="49"/>
        <v>0</v>
      </c>
      <c r="AE127" s="124">
        <f t="shared" si="49"/>
        <v>0</v>
      </c>
      <c r="AF127" s="124">
        <f t="shared" si="49"/>
        <v>0</v>
      </c>
      <c r="AG127" s="124">
        <f t="shared" si="49"/>
        <v>0</v>
      </c>
      <c r="AH127" s="124">
        <f t="shared" si="49"/>
        <v>0</v>
      </c>
      <c r="AI127" s="124">
        <f t="shared" si="49"/>
        <v>0</v>
      </c>
      <c r="AJ127" s="124">
        <f t="shared" si="49"/>
        <v>0</v>
      </c>
      <c r="AK127" s="124">
        <f t="shared" si="49"/>
        <v>0</v>
      </c>
      <c r="AL127" s="124">
        <f t="shared" si="49"/>
        <v>0</v>
      </c>
      <c r="AM127" s="124">
        <f t="shared" si="49"/>
        <v>0</v>
      </c>
      <c r="AN127" s="124">
        <f t="shared" si="49"/>
        <v>0</v>
      </c>
      <c r="AO127" s="124">
        <f t="shared" si="49"/>
        <v>0</v>
      </c>
      <c r="AP127" s="124">
        <f>AP548</f>
        <v>0</v>
      </c>
    </row>
    <row r="128" spans="1:42" x14ac:dyDescent="0.2">
      <c r="A128" s="91" t="s">
        <v>12</v>
      </c>
      <c r="B128" s="123">
        <f>SUM(B126:B127)</f>
        <v>0</v>
      </c>
      <c r="C128" s="123">
        <f>SUM(C126:C127)</f>
        <v>0</v>
      </c>
      <c r="D128" s="123">
        <f>SUM(D126:D127)</f>
        <v>0</v>
      </c>
      <c r="E128" s="123">
        <f t="shared" ref="E128:AP128" si="50">SUM(E126:E127)</f>
        <v>0</v>
      </c>
      <c r="F128" s="123">
        <f t="shared" si="50"/>
        <v>0</v>
      </c>
      <c r="G128" s="123">
        <f t="shared" si="50"/>
        <v>0</v>
      </c>
      <c r="H128" s="123">
        <f t="shared" si="50"/>
        <v>0</v>
      </c>
      <c r="I128" s="123">
        <f t="shared" si="50"/>
        <v>0</v>
      </c>
      <c r="J128" s="123">
        <f t="shared" si="50"/>
        <v>0</v>
      </c>
      <c r="K128" s="123">
        <f t="shared" si="50"/>
        <v>0</v>
      </c>
      <c r="L128" s="123">
        <f t="shared" si="50"/>
        <v>0</v>
      </c>
      <c r="M128" s="123">
        <f t="shared" si="50"/>
        <v>0</v>
      </c>
      <c r="N128" s="123">
        <f t="shared" si="50"/>
        <v>0</v>
      </c>
      <c r="O128" s="123">
        <f t="shared" si="50"/>
        <v>0</v>
      </c>
      <c r="P128" s="123">
        <f t="shared" si="50"/>
        <v>0</v>
      </c>
      <c r="Q128" s="123">
        <f t="shared" si="50"/>
        <v>0</v>
      </c>
      <c r="R128" s="123">
        <f t="shared" si="50"/>
        <v>0</v>
      </c>
      <c r="S128" s="123">
        <f t="shared" si="50"/>
        <v>0</v>
      </c>
      <c r="T128" s="123">
        <f t="shared" si="50"/>
        <v>0</v>
      </c>
      <c r="U128" s="123">
        <f t="shared" si="50"/>
        <v>0</v>
      </c>
      <c r="V128" s="123">
        <f t="shared" si="50"/>
        <v>0</v>
      </c>
      <c r="W128" s="123">
        <f t="shared" si="50"/>
        <v>0</v>
      </c>
      <c r="X128" s="123">
        <f t="shared" si="50"/>
        <v>0</v>
      </c>
      <c r="Y128" s="123">
        <f t="shared" si="50"/>
        <v>0</v>
      </c>
      <c r="Z128" s="123">
        <f t="shared" si="50"/>
        <v>0</v>
      </c>
      <c r="AA128" s="123">
        <f t="shared" si="50"/>
        <v>0</v>
      </c>
      <c r="AB128" s="123">
        <f t="shared" si="50"/>
        <v>0</v>
      </c>
      <c r="AC128" s="123">
        <f t="shared" si="50"/>
        <v>0</v>
      </c>
      <c r="AD128" s="123">
        <f t="shared" si="50"/>
        <v>0</v>
      </c>
      <c r="AE128" s="123">
        <f t="shared" si="50"/>
        <v>0</v>
      </c>
      <c r="AF128" s="123">
        <f t="shared" si="50"/>
        <v>0</v>
      </c>
      <c r="AG128" s="123">
        <f t="shared" si="50"/>
        <v>0</v>
      </c>
      <c r="AH128" s="123">
        <f t="shared" si="50"/>
        <v>0</v>
      </c>
      <c r="AI128" s="123">
        <f t="shared" si="50"/>
        <v>0</v>
      </c>
      <c r="AJ128" s="123">
        <f t="shared" si="50"/>
        <v>0</v>
      </c>
      <c r="AK128" s="123">
        <f t="shared" si="50"/>
        <v>0</v>
      </c>
      <c r="AL128" s="123">
        <f t="shared" si="50"/>
        <v>0</v>
      </c>
      <c r="AM128" s="123">
        <f t="shared" si="50"/>
        <v>0</v>
      </c>
      <c r="AN128" s="123">
        <f t="shared" si="50"/>
        <v>0</v>
      </c>
      <c r="AO128" s="123">
        <f t="shared" si="50"/>
        <v>0</v>
      </c>
      <c r="AP128" s="123">
        <f t="shared" si="50"/>
        <v>0</v>
      </c>
    </row>
    <row r="129" spans="1:42" x14ac:dyDescent="0.2">
      <c r="A129" s="90" t="s">
        <v>80</v>
      </c>
    </row>
    <row r="130" spans="1:42" x14ac:dyDescent="0.2">
      <c r="A130" s="91" t="s">
        <v>5</v>
      </c>
      <c r="B130" s="123">
        <f>B200</f>
        <v>0</v>
      </c>
      <c r="C130" s="123">
        <f>C200</f>
        <v>0</v>
      </c>
      <c r="D130" s="123">
        <f t="shared" ref="D130:AP130" si="51">D200</f>
        <v>0</v>
      </c>
      <c r="E130" s="123">
        <f t="shared" si="51"/>
        <v>0</v>
      </c>
      <c r="F130" s="123">
        <f t="shared" si="51"/>
        <v>0</v>
      </c>
      <c r="G130" s="123">
        <f t="shared" si="51"/>
        <v>0</v>
      </c>
      <c r="H130" s="123">
        <f t="shared" si="51"/>
        <v>0</v>
      </c>
      <c r="I130" s="123">
        <f t="shared" si="51"/>
        <v>0</v>
      </c>
      <c r="J130" s="123">
        <f t="shared" si="51"/>
        <v>0</v>
      </c>
      <c r="K130" s="123">
        <f t="shared" si="51"/>
        <v>0</v>
      </c>
      <c r="L130" s="123">
        <f t="shared" si="51"/>
        <v>0</v>
      </c>
      <c r="M130" s="123">
        <f t="shared" si="51"/>
        <v>0</v>
      </c>
      <c r="N130" s="123">
        <f t="shared" si="51"/>
        <v>0</v>
      </c>
      <c r="O130" s="123">
        <f t="shared" si="51"/>
        <v>0</v>
      </c>
      <c r="P130" s="123">
        <f t="shared" si="51"/>
        <v>0</v>
      </c>
      <c r="Q130" s="123">
        <f t="shared" si="51"/>
        <v>0</v>
      </c>
      <c r="R130" s="123">
        <f t="shared" si="51"/>
        <v>0</v>
      </c>
      <c r="S130" s="123">
        <f t="shared" si="51"/>
        <v>0</v>
      </c>
      <c r="T130" s="123">
        <f t="shared" si="51"/>
        <v>0</v>
      </c>
      <c r="U130" s="123">
        <f t="shared" si="51"/>
        <v>0</v>
      </c>
      <c r="V130" s="123">
        <f t="shared" si="51"/>
        <v>0</v>
      </c>
      <c r="W130" s="123">
        <f t="shared" si="51"/>
        <v>0</v>
      </c>
      <c r="X130" s="123">
        <f t="shared" si="51"/>
        <v>0</v>
      </c>
      <c r="Y130" s="123">
        <f t="shared" si="51"/>
        <v>0</v>
      </c>
      <c r="Z130" s="123">
        <f t="shared" si="51"/>
        <v>0</v>
      </c>
      <c r="AA130" s="123">
        <f t="shared" si="51"/>
        <v>0</v>
      </c>
      <c r="AB130" s="123">
        <f t="shared" si="51"/>
        <v>0</v>
      </c>
      <c r="AC130" s="123">
        <f t="shared" si="51"/>
        <v>0</v>
      </c>
      <c r="AD130" s="123">
        <f t="shared" si="51"/>
        <v>0</v>
      </c>
      <c r="AE130" s="123">
        <f t="shared" si="51"/>
        <v>0</v>
      </c>
      <c r="AF130" s="123">
        <f t="shared" si="51"/>
        <v>0</v>
      </c>
      <c r="AG130" s="123">
        <f t="shared" si="51"/>
        <v>0</v>
      </c>
      <c r="AH130" s="123">
        <f t="shared" si="51"/>
        <v>0</v>
      </c>
      <c r="AI130" s="123">
        <f t="shared" si="51"/>
        <v>0</v>
      </c>
      <c r="AJ130" s="123">
        <f t="shared" si="51"/>
        <v>0</v>
      </c>
      <c r="AK130" s="123">
        <f t="shared" si="51"/>
        <v>0</v>
      </c>
      <c r="AL130" s="123">
        <f t="shared" si="51"/>
        <v>0</v>
      </c>
      <c r="AM130" s="123">
        <f t="shared" si="51"/>
        <v>0</v>
      </c>
      <c r="AN130" s="123">
        <f t="shared" si="51"/>
        <v>0</v>
      </c>
      <c r="AO130" s="123">
        <f t="shared" si="51"/>
        <v>0</v>
      </c>
      <c r="AP130" s="123">
        <f t="shared" si="51"/>
        <v>0</v>
      </c>
    </row>
    <row r="131" spans="1:42" x14ac:dyDescent="0.2">
      <c r="A131" s="91" t="s">
        <v>4</v>
      </c>
      <c r="B131" s="123">
        <f>B240</f>
        <v>0</v>
      </c>
      <c r="C131" s="123">
        <f>C240</f>
        <v>0</v>
      </c>
      <c r="D131" s="123">
        <f t="shared" ref="D131:AP131" si="52">D240</f>
        <v>0</v>
      </c>
      <c r="E131" s="123">
        <f t="shared" si="52"/>
        <v>0</v>
      </c>
      <c r="F131" s="123">
        <f t="shared" si="52"/>
        <v>0</v>
      </c>
      <c r="G131" s="123">
        <f t="shared" si="52"/>
        <v>0</v>
      </c>
      <c r="H131" s="123">
        <f t="shared" si="52"/>
        <v>0</v>
      </c>
      <c r="I131" s="123">
        <f t="shared" si="52"/>
        <v>0</v>
      </c>
      <c r="J131" s="123">
        <f t="shared" si="52"/>
        <v>0</v>
      </c>
      <c r="K131" s="123">
        <f t="shared" si="52"/>
        <v>0</v>
      </c>
      <c r="L131" s="123">
        <f t="shared" si="52"/>
        <v>0</v>
      </c>
      <c r="M131" s="123">
        <f t="shared" si="52"/>
        <v>0</v>
      </c>
      <c r="N131" s="123">
        <f t="shared" si="52"/>
        <v>0</v>
      </c>
      <c r="O131" s="123">
        <f t="shared" si="52"/>
        <v>0</v>
      </c>
      <c r="P131" s="123">
        <f t="shared" si="52"/>
        <v>0</v>
      </c>
      <c r="Q131" s="123">
        <f t="shared" si="52"/>
        <v>0</v>
      </c>
      <c r="R131" s="123">
        <f t="shared" si="52"/>
        <v>0</v>
      </c>
      <c r="S131" s="123">
        <f t="shared" si="52"/>
        <v>0</v>
      </c>
      <c r="T131" s="123">
        <f t="shared" si="52"/>
        <v>0</v>
      </c>
      <c r="U131" s="123">
        <f t="shared" si="52"/>
        <v>0</v>
      </c>
      <c r="V131" s="123">
        <f t="shared" si="52"/>
        <v>0</v>
      </c>
      <c r="W131" s="123">
        <f t="shared" si="52"/>
        <v>0</v>
      </c>
      <c r="X131" s="123">
        <f t="shared" si="52"/>
        <v>0</v>
      </c>
      <c r="Y131" s="123">
        <f t="shared" si="52"/>
        <v>0</v>
      </c>
      <c r="Z131" s="123">
        <f t="shared" si="52"/>
        <v>0</v>
      </c>
      <c r="AA131" s="123">
        <f t="shared" si="52"/>
        <v>0</v>
      </c>
      <c r="AB131" s="123">
        <f t="shared" si="52"/>
        <v>0</v>
      </c>
      <c r="AC131" s="123">
        <f t="shared" si="52"/>
        <v>0</v>
      </c>
      <c r="AD131" s="123">
        <f t="shared" si="52"/>
        <v>0</v>
      </c>
      <c r="AE131" s="123">
        <f t="shared" si="52"/>
        <v>0</v>
      </c>
      <c r="AF131" s="123">
        <f t="shared" si="52"/>
        <v>0</v>
      </c>
      <c r="AG131" s="123">
        <f t="shared" si="52"/>
        <v>0</v>
      </c>
      <c r="AH131" s="123">
        <f t="shared" si="52"/>
        <v>0</v>
      </c>
      <c r="AI131" s="123">
        <f t="shared" si="52"/>
        <v>0</v>
      </c>
      <c r="AJ131" s="123">
        <f t="shared" si="52"/>
        <v>0</v>
      </c>
      <c r="AK131" s="123">
        <f t="shared" si="52"/>
        <v>0</v>
      </c>
      <c r="AL131" s="123">
        <f t="shared" si="52"/>
        <v>0</v>
      </c>
      <c r="AM131" s="123">
        <f t="shared" si="52"/>
        <v>0</v>
      </c>
      <c r="AN131" s="123">
        <f t="shared" si="52"/>
        <v>0</v>
      </c>
      <c r="AO131" s="123">
        <f t="shared" si="52"/>
        <v>0</v>
      </c>
      <c r="AP131" s="123">
        <f t="shared" si="52"/>
        <v>0</v>
      </c>
    </row>
    <row r="132" spans="1:42" x14ac:dyDescent="0.2">
      <c r="A132" s="91" t="s">
        <v>12</v>
      </c>
      <c r="B132" s="141">
        <f>SUM(B130:B131)</f>
        <v>0</v>
      </c>
      <c r="C132" s="141">
        <f>SUM(C130:C131)</f>
        <v>0</v>
      </c>
      <c r="D132" s="141">
        <f>SUM(D130:D131)</f>
        <v>0</v>
      </c>
      <c r="E132" s="141">
        <f t="shared" ref="E132:AP132" si="53">SUM(E130:E131)</f>
        <v>0</v>
      </c>
      <c r="F132" s="141">
        <f t="shared" si="53"/>
        <v>0</v>
      </c>
      <c r="G132" s="141">
        <f t="shared" si="53"/>
        <v>0</v>
      </c>
      <c r="H132" s="141">
        <f t="shared" si="53"/>
        <v>0</v>
      </c>
      <c r="I132" s="141">
        <f t="shared" si="53"/>
        <v>0</v>
      </c>
      <c r="J132" s="141">
        <f t="shared" si="53"/>
        <v>0</v>
      </c>
      <c r="K132" s="141">
        <f t="shared" si="53"/>
        <v>0</v>
      </c>
      <c r="L132" s="141">
        <f t="shared" si="53"/>
        <v>0</v>
      </c>
      <c r="M132" s="141">
        <f t="shared" si="53"/>
        <v>0</v>
      </c>
      <c r="N132" s="141">
        <f t="shared" si="53"/>
        <v>0</v>
      </c>
      <c r="O132" s="141">
        <f t="shared" si="53"/>
        <v>0</v>
      </c>
      <c r="P132" s="141">
        <f t="shared" si="53"/>
        <v>0</v>
      </c>
      <c r="Q132" s="141">
        <f t="shared" si="53"/>
        <v>0</v>
      </c>
      <c r="R132" s="141">
        <f t="shared" si="53"/>
        <v>0</v>
      </c>
      <c r="S132" s="141">
        <f t="shared" si="53"/>
        <v>0</v>
      </c>
      <c r="T132" s="141">
        <f t="shared" si="53"/>
        <v>0</v>
      </c>
      <c r="U132" s="141">
        <f t="shared" si="53"/>
        <v>0</v>
      </c>
      <c r="V132" s="141">
        <f t="shared" si="53"/>
        <v>0</v>
      </c>
      <c r="W132" s="141">
        <f t="shared" si="53"/>
        <v>0</v>
      </c>
      <c r="X132" s="141">
        <f t="shared" si="53"/>
        <v>0</v>
      </c>
      <c r="Y132" s="141">
        <f t="shared" si="53"/>
        <v>0</v>
      </c>
      <c r="Z132" s="141">
        <f t="shared" si="53"/>
        <v>0</v>
      </c>
      <c r="AA132" s="141">
        <f t="shared" si="53"/>
        <v>0</v>
      </c>
      <c r="AB132" s="141">
        <f t="shared" si="53"/>
        <v>0</v>
      </c>
      <c r="AC132" s="141">
        <f t="shared" si="53"/>
        <v>0</v>
      </c>
      <c r="AD132" s="141">
        <f t="shared" si="53"/>
        <v>0</v>
      </c>
      <c r="AE132" s="141">
        <f t="shared" si="53"/>
        <v>0</v>
      </c>
      <c r="AF132" s="141">
        <f t="shared" si="53"/>
        <v>0</v>
      </c>
      <c r="AG132" s="141">
        <f t="shared" si="53"/>
        <v>0</v>
      </c>
      <c r="AH132" s="141">
        <f t="shared" si="53"/>
        <v>0</v>
      </c>
      <c r="AI132" s="141">
        <f t="shared" si="53"/>
        <v>0</v>
      </c>
      <c r="AJ132" s="141">
        <f t="shared" si="53"/>
        <v>0</v>
      </c>
      <c r="AK132" s="141">
        <f t="shared" si="53"/>
        <v>0</v>
      </c>
      <c r="AL132" s="141">
        <f t="shared" si="53"/>
        <v>0</v>
      </c>
      <c r="AM132" s="141">
        <f t="shared" si="53"/>
        <v>0</v>
      </c>
      <c r="AN132" s="141">
        <f t="shared" si="53"/>
        <v>0</v>
      </c>
      <c r="AO132" s="141">
        <f t="shared" si="53"/>
        <v>0</v>
      </c>
      <c r="AP132" s="141">
        <f t="shared" si="53"/>
        <v>0</v>
      </c>
    </row>
    <row r="133" spans="1:42" x14ac:dyDescent="0.2">
      <c r="A133" s="215" t="s">
        <v>12</v>
      </c>
      <c r="B133" s="141">
        <f t="shared" ref="B133:AP133" si="54">B118+B124+B128+B132</f>
        <v>0</v>
      </c>
      <c r="C133" s="141">
        <f t="shared" si="54"/>
        <v>0</v>
      </c>
      <c r="D133" s="141">
        <f t="shared" si="54"/>
        <v>0</v>
      </c>
      <c r="E133" s="141">
        <f t="shared" si="54"/>
        <v>0</v>
      </c>
      <c r="F133" s="141">
        <f t="shared" si="54"/>
        <v>0</v>
      </c>
      <c r="G133" s="141">
        <f t="shared" si="54"/>
        <v>0</v>
      </c>
      <c r="H133" s="141">
        <f t="shared" si="54"/>
        <v>0</v>
      </c>
      <c r="I133" s="141">
        <f t="shared" si="54"/>
        <v>0</v>
      </c>
      <c r="J133" s="141">
        <f t="shared" si="54"/>
        <v>0</v>
      </c>
      <c r="K133" s="141">
        <f t="shared" si="54"/>
        <v>0</v>
      </c>
      <c r="L133" s="141">
        <f t="shared" si="54"/>
        <v>0</v>
      </c>
      <c r="M133" s="141">
        <f t="shared" si="54"/>
        <v>0</v>
      </c>
      <c r="N133" s="141">
        <f t="shared" si="54"/>
        <v>0</v>
      </c>
      <c r="O133" s="141">
        <f t="shared" si="54"/>
        <v>0</v>
      </c>
      <c r="P133" s="141">
        <f t="shared" si="54"/>
        <v>0</v>
      </c>
      <c r="Q133" s="141">
        <f t="shared" si="54"/>
        <v>0</v>
      </c>
      <c r="R133" s="141">
        <f t="shared" si="54"/>
        <v>0</v>
      </c>
      <c r="S133" s="141">
        <f t="shared" si="54"/>
        <v>0</v>
      </c>
      <c r="T133" s="141">
        <f t="shared" si="54"/>
        <v>0</v>
      </c>
      <c r="U133" s="141">
        <f t="shared" si="54"/>
        <v>0</v>
      </c>
      <c r="V133" s="141">
        <f t="shared" si="54"/>
        <v>0</v>
      </c>
      <c r="W133" s="141">
        <f t="shared" si="54"/>
        <v>0</v>
      </c>
      <c r="X133" s="141">
        <f t="shared" si="54"/>
        <v>0</v>
      </c>
      <c r="Y133" s="141">
        <f t="shared" si="54"/>
        <v>0</v>
      </c>
      <c r="Z133" s="141">
        <f t="shared" si="54"/>
        <v>0</v>
      </c>
      <c r="AA133" s="141">
        <f t="shared" si="54"/>
        <v>0</v>
      </c>
      <c r="AB133" s="141">
        <f t="shared" si="54"/>
        <v>0</v>
      </c>
      <c r="AC133" s="141">
        <f t="shared" si="54"/>
        <v>0</v>
      </c>
      <c r="AD133" s="141">
        <f t="shared" si="54"/>
        <v>0</v>
      </c>
      <c r="AE133" s="141">
        <f t="shared" si="54"/>
        <v>0</v>
      </c>
      <c r="AF133" s="141">
        <f t="shared" si="54"/>
        <v>0</v>
      </c>
      <c r="AG133" s="141">
        <f t="shared" si="54"/>
        <v>0</v>
      </c>
      <c r="AH133" s="141">
        <f t="shared" si="54"/>
        <v>0</v>
      </c>
      <c r="AI133" s="141">
        <f t="shared" si="54"/>
        <v>0</v>
      </c>
      <c r="AJ133" s="141">
        <f t="shared" si="54"/>
        <v>0</v>
      </c>
      <c r="AK133" s="141">
        <f t="shared" si="54"/>
        <v>0</v>
      </c>
      <c r="AL133" s="141">
        <f t="shared" si="54"/>
        <v>0</v>
      </c>
      <c r="AM133" s="141">
        <f t="shared" si="54"/>
        <v>0</v>
      </c>
      <c r="AN133" s="141">
        <f t="shared" si="54"/>
        <v>0</v>
      </c>
      <c r="AO133" s="141">
        <f t="shared" si="54"/>
        <v>0</v>
      </c>
      <c r="AP133" s="141">
        <f t="shared" si="54"/>
        <v>0</v>
      </c>
    </row>
    <row r="134" spans="1:42" x14ac:dyDescent="0.2">
      <c r="A134" s="90"/>
      <c r="B134" s="123"/>
      <c r="C134" s="123"/>
      <c r="D134" s="123"/>
      <c r="E134" s="123"/>
      <c r="F134" s="123"/>
      <c r="G134" s="123"/>
      <c r="H134" s="123"/>
      <c r="I134" s="123"/>
      <c r="J134" s="123"/>
      <c r="K134" s="123"/>
      <c r="L134" s="123"/>
      <c r="M134" s="123"/>
      <c r="N134" s="123"/>
      <c r="O134" s="123"/>
      <c r="P134" s="123"/>
      <c r="Q134" s="123"/>
      <c r="R134" s="123"/>
      <c r="S134" s="123"/>
      <c r="T134" s="123"/>
      <c r="U134" s="123"/>
      <c r="V134" s="123"/>
      <c r="W134" s="123"/>
      <c r="X134" s="123"/>
      <c r="Y134" s="123"/>
      <c r="Z134" s="123"/>
      <c r="AA134" s="123"/>
      <c r="AB134" s="123"/>
      <c r="AC134" s="123"/>
      <c r="AD134" s="123"/>
      <c r="AE134" s="123"/>
      <c r="AF134" s="123"/>
      <c r="AG134" s="123"/>
      <c r="AH134" s="123"/>
      <c r="AI134" s="123"/>
      <c r="AJ134" s="123"/>
      <c r="AK134" s="123"/>
      <c r="AL134" s="123"/>
      <c r="AM134" s="123"/>
      <c r="AN134" s="123"/>
      <c r="AO134" s="123"/>
      <c r="AP134" s="123"/>
    </row>
    <row r="135" spans="1:42" x14ac:dyDescent="0.2">
      <c r="A135" s="84" t="s">
        <v>221</v>
      </c>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row>
    <row r="136" spans="1:42" x14ac:dyDescent="0.2">
      <c r="A136" s="91"/>
    </row>
    <row r="137" spans="1:42" x14ac:dyDescent="0.2">
      <c r="A137" s="90" t="s">
        <v>207</v>
      </c>
      <c r="B137" s="101"/>
      <c r="C137" s="101" t="str">
        <f>IF(ISERROR(IRR($B133:C133)),"NaN",ROUND(IRR($B133:C133)*100,4))</f>
        <v>NaN</v>
      </c>
      <c r="D137" s="101" t="str">
        <f>IF(ISERROR(IRR($B133:D133)),"NaN",ROUND(IRR($B133:D133)*100,4))</f>
        <v>NaN</v>
      </c>
      <c r="E137" s="101" t="str">
        <f>IF(ISERROR(IRR($B133:E133)),"NaN",ROUND(IRR($B133:E133)*100,4))</f>
        <v>NaN</v>
      </c>
      <c r="F137" s="101" t="str">
        <f>IF(ISERROR(IRR($B133:F133)),"NaN",ROUND(IRR($B133:F133)*100,4))</f>
        <v>NaN</v>
      </c>
      <c r="G137" s="101" t="str">
        <f>IF(ISERROR(IRR($B133:G133)),"NaN",ROUND(IRR($B133:G133)*100,4))</f>
        <v>NaN</v>
      </c>
      <c r="H137" s="101" t="str">
        <f>IF(ISERROR(IRR($B133:H133)),"NaN",ROUND(IRR($B133:H133)*100,4))</f>
        <v>NaN</v>
      </c>
      <c r="I137" s="101" t="str">
        <f>IF(ISERROR(IRR($B133:I133)),"NaN",ROUND(IRR($B133:I133)*100,4))</f>
        <v>NaN</v>
      </c>
      <c r="J137" s="101" t="str">
        <f>IF(ISERROR(IRR($B133:J133)),"NaN",ROUND(IRR($B133:J133)*100,4))</f>
        <v>NaN</v>
      </c>
      <c r="K137" s="101" t="str">
        <f>IF(ISERROR(IRR($B133:K133)),"NaN",ROUND(IRR($B133:K133)*100,4))</f>
        <v>NaN</v>
      </c>
      <c r="L137" s="101" t="str">
        <f>IF(ISERROR(IRR($B133:L133)),"NaN",ROUND(IRR($B133:L133)*100,4))</f>
        <v>NaN</v>
      </c>
      <c r="M137" s="101" t="str">
        <f>IF(ISERROR(IRR($B133:M133)),"NaN",ROUND(IRR($B133:M133)*100,4))</f>
        <v>NaN</v>
      </c>
      <c r="N137" s="101" t="str">
        <f>IF(ISERROR(IRR($B133:N133)),"NaN",ROUND(IRR($B133:N133)*100,4))</f>
        <v>NaN</v>
      </c>
      <c r="O137" s="101" t="str">
        <f>IF(ISERROR(IRR($B133:O133)),"NaN",ROUND(IRR($B133:O133)*100,4))</f>
        <v>NaN</v>
      </c>
      <c r="P137" s="101" t="str">
        <f>IF(ISERROR(IRR($B133:P133)),"NaN",ROUND(IRR($B133:P133)*100,4))</f>
        <v>NaN</v>
      </c>
      <c r="Q137" s="101" t="str">
        <f>IF(ISERROR(IRR($B133:Q133)),"NaN",ROUND(IRR($B133:Q133)*100,4))</f>
        <v>NaN</v>
      </c>
      <c r="R137" s="101" t="str">
        <f>IF(ISERROR(IRR($B133:R133)),"NaN",ROUND(IRR($B133:R133)*100,4))</f>
        <v>NaN</v>
      </c>
      <c r="S137" s="101" t="str">
        <f>IF(ISERROR(IRR($B133:S133)),"NaN",ROUND(IRR($B133:S133)*100,4))</f>
        <v>NaN</v>
      </c>
      <c r="T137" s="101" t="str">
        <f>IF(ISERROR(IRR($B133:T133)),"NaN",ROUND(IRR($B133:T133)*100,4))</f>
        <v>NaN</v>
      </c>
      <c r="U137" s="101" t="str">
        <f>IF(ISERROR(IRR($B133:U133)),"NaN",ROUND(IRR($B133:U133)*100,4))</f>
        <v>NaN</v>
      </c>
      <c r="V137" s="101" t="str">
        <f>IF(ISERROR(IRR($B133:V133)),"NaN",ROUND(IRR($B133:V133)*100,4))</f>
        <v>NaN</v>
      </c>
      <c r="W137" s="101" t="str">
        <f>IF(ISERROR(IRR($B133:W133)),"NaN",ROUND(IRR($B133:W133)*100,4))</f>
        <v>NaN</v>
      </c>
      <c r="X137" s="101" t="str">
        <f>IF(ISERROR(IRR($B133:X133)),"NaN",ROUND(IRR($B133:X133)*100,4))</f>
        <v>NaN</v>
      </c>
      <c r="Y137" s="101" t="str">
        <f>IF(ISERROR(IRR($B133:Y133)),"NaN",ROUND(IRR($B133:Y133)*100,4))</f>
        <v>NaN</v>
      </c>
      <c r="Z137" s="101" t="str">
        <f>IF(ISERROR(IRR($B133:Z133)),"NaN",ROUND(IRR($B133:Z133)*100,4))</f>
        <v>NaN</v>
      </c>
      <c r="AA137" s="101" t="str">
        <f>IF(ISERROR(IRR($B133:AA133)),"NaN",ROUND(IRR($B133:AA133)*100,4))</f>
        <v>NaN</v>
      </c>
      <c r="AB137" s="101" t="str">
        <f>IF(ISERROR(IRR($B133:AB133)),"NaN",ROUND(IRR($B133:AB133)*100,4))</f>
        <v>NaN</v>
      </c>
      <c r="AC137" s="101" t="str">
        <f>IF(ISERROR(IRR($B133:AC133)),"NaN",ROUND(IRR($B133:AC133)*100,4))</f>
        <v>NaN</v>
      </c>
      <c r="AD137" s="101" t="str">
        <f>IF(ISERROR(IRR($B133:AD133)),"NaN",ROUND(IRR($B133:AD133)*100,4))</f>
        <v>NaN</v>
      </c>
      <c r="AE137" s="101" t="str">
        <f>IF(ISERROR(IRR($B133:AE133)),"NaN",ROUND(IRR($B133:AE133)*100,4))</f>
        <v>NaN</v>
      </c>
      <c r="AF137" s="101" t="str">
        <f>IF(ISERROR(IRR($B133:AF133)),"NaN",ROUND(IRR($B133:AF133)*100,4))</f>
        <v>NaN</v>
      </c>
      <c r="AG137" s="101" t="str">
        <f>IF(ISERROR(IRR($B133:AG133)),"NaN",ROUND(IRR($B133:AG133)*100,4))</f>
        <v>NaN</v>
      </c>
      <c r="AH137" s="101" t="str">
        <f>IF(ISERROR(IRR($B133:AH133)),"NaN",ROUND(IRR($B133:AH133)*100,4))</f>
        <v>NaN</v>
      </c>
      <c r="AI137" s="101" t="str">
        <f>IF(ISERROR(IRR($B133:AI133)),"NaN",ROUND(IRR($B133:AI133)*100,4))</f>
        <v>NaN</v>
      </c>
      <c r="AJ137" s="101" t="str">
        <f>IF(ISERROR(IRR($B133:AJ133)),"NaN",ROUND(IRR($B133:AJ133)*100,4))</f>
        <v>NaN</v>
      </c>
      <c r="AK137" s="101" t="str">
        <f>IF(ISERROR(IRR($B133:AK133)),"NaN",ROUND(IRR($B133:AK133)*100,4))</f>
        <v>NaN</v>
      </c>
      <c r="AL137" s="101" t="str">
        <f>IF(ISERROR(IRR($B133:AL133)),"NaN",ROUND(IRR($B133:AL133)*100,4))</f>
        <v>NaN</v>
      </c>
      <c r="AM137" s="101" t="str">
        <f>IF(ISERROR(IRR($B133:AM133)),"NaN",ROUND(IRR($B133:AM133)*100,4))</f>
        <v>NaN</v>
      </c>
      <c r="AN137" s="101" t="str">
        <f>IF(ISERROR(IRR($B133:AN133)),"NaN",ROUND(IRR($B133:AN133)*100,4))</f>
        <v>NaN</v>
      </c>
      <c r="AO137" s="101" t="str">
        <f>IF(ISERROR(IRR($B133:AO133)),"NaN",ROUND(IRR($B133:AO133)*100,4))</f>
        <v>NaN</v>
      </c>
      <c r="AP137" s="101" t="str">
        <f>IF(ISERROR(IRR($B133:AP133)),"NaN",ROUND(IRR($B133:AP133)*100,4))</f>
        <v>NaN</v>
      </c>
    </row>
    <row r="138" spans="1:42" x14ac:dyDescent="0.2">
      <c r="A138" s="22" t="s">
        <v>8</v>
      </c>
      <c r="B138" s="101"/>
      <c r="C138" s="101">
        <f>MAX($B$137:C137)</f>
        <v>0</v>
      </c>
      <c r="D138" s="101">
        <f>MAX($B$137:D137)</f>
        <v>0</v>
      </c>
      <c r="E138" s="101">
        <f>MAX($B$137:E137)</f>
        <v>0</v>
      </c>
      <c r="F138" s="101">
        <f>MAX($B$137:F137)</f>
        <v>0</v>
      </c>
      <c r="G138" s="101">
        <f>MAX($B$137:G137)</f>
        <v>0</v>
      </c>
      <c r="H138" s="101">
        <f>MAX($B$137:H137)</f>
        <v>0</v>
      </c>
      <c r="I138" s="101">
        <f>MAX($B$137:I137)</f>
        <v>0</v>
      </c>
      <c r="J138" s="101">
        <f>MAX($B$137:J137)</f>
        <v>0</v>
      </c>
      <c r="K138" s="101">
        <f>MAX($B$137:K137)</f>
        <v>0</v>
      </c>
      <c r="L138" s="101">
        <f>MAX($B$137:L137)</f>
        <v>0</v>
      </c>
      <c r="M138" s="101">
        <f>MAX($B$137:M137)</f>
        <v>0</v>
      </c>
      <c r="N138" s="101">
        <f>MAX($B$137:N137)</f>
        <v>0</v>
      </c>
      <c r="O138" s="101">
        <f>MAX($B$137:O137)</f>
        <v>0</v>
      </c>
      <c r="P138" s="101">
        <f>MAX($B$137:P137)</f>
        <v>0</v>
      </c>
      <c r="Q138" s="101">
        <f>MAX($B$137:Q137)</f>
        <v>0</v>
      </c>
      <c r="R138" s="101">
        <f>MAX($B$137:R137)</f>
        <v>0</v>
      </c>
      <c r="S138" s="101">
        <f>MAX($B$137:S137)</f>
        <v>0</v>
      </c>
      <c r="T138" s="101">
        <f>MAX($B$137:T137)</f>
        <v>0</v>
      </c>
      <c r="U138" s="101">
        <f>MAX($B$137:U137)</f>
        <v>0</v>
      </c>
      <c r="V138" s="101">
        <f>MAX($B$137:V137)</f>
        <v>0</v>
      </c>
      <c r="W138" s="101">
        <f>MAX($B$137:W137)</f>
        <v>0</v>
      </c>
      <c r="X138" s="101">
        <f>MAX($B$137:X137)</f>
        <v>0</v>
      </c>
      <c r="Y138" s="101">
        <f>MAX($B$137:Y137)</f>
        <v>0</v>
      </c>
      <c r="Z138" s="101">
        <f>MAX($B$137:Z137)</f>
        <v>0</v>
      </c>
      <c r="AA138" s="101">
        <f>MAX($B$137:AA137)</f>
        <v>0</v>
      </c>
      <c r="AB138" s="101">
        <f>MAX($B$137:AB137)</f>
        <v>0</v>
      </c>
      <c r="AC138" s="101">
        <f>MAX($B$137:AC137)</f>
        <v>0</v>
      </c>
      <c r="AD138" s="101">
        <f>MAX($B$137:AD137)</f>
        <v>0</v>
      </c>
      <c r="AE138" s="101">
        <f>MAX($B$137:AE137)</f>
        <v>0</v>
      </c>
      <c r="AF138" s="101">
        <f>MAX($B$137:AF137)</f>
        <v>0</v>
      </c>
      <c r="AG138" s="101">
        <f>MAX($B$137:AG137)</f>
        <v>0</v>
      </c>
      <c r="AH138" s="101">
        <f>MAX($B$137:AH137)</f>
        <v>0</v>
      </c>
      <c r="AI138" s="101">
        <f>MAX($B$137:AI137)</f>
        <v>0</v>
      </c>
      <c r="AJ138" s="101">
        <f>MAX($B$137:AJ137)</f>
        <v>0</v>
      </c>
      <c r="AK138" s="101">
        <f>MAX($B$137:AK137)</f>
        <v>0</v>
      </c>
      <c r="AL138" s="101">
        <f>MAX($B$137:AL137)</f>
        <v>0</v>
      </c>
      <c r="AM138" s="101">
        <f>MAX($B$137:AM137)</f>
        <v>0</v>
      </c>
      <c r="AN138" s="101">
        <f>MAX($B$137:AN137)</f>
        <v>0</v>
      </c>
      <c r="AO138" s="101">
        <f>MAX($B$137:AO137)</f>
        <v>0</v>
      </c>
      <c r="AP138" s="101">
        <f>MAX($B$137:AP137)</f>
        <v>0</v>
      </c>
    </row>
    <row r="139" spans="1:42" x14ac:dyDescent="0.2">
      <c r="A139" s="90" t="s">
        <v>208</v>
      </c>
      <c r="B139" s="159">
        <f>SUM(C139:AP139)</f>
        <v>0</v>
      </c>
      <c r="C139" s="156">
        <f t="shared" ref="C139:AP139" si="55">IF(mp_enable_energy_market_revenue="N/A",IF(C$2=mp_enable_ancserv1,C$2,0),IF(AND(B138&lt;mp_enable_energy_market_revenue,C138&gt;=mp_enable_energy_market_revenue),C$2,0))</f>
        <v>0</v>
      </c>
      <c r="D139" s="156">
        <f t="shared" si="55"/>
        <v>0</v>
      </c>
      <c r="E139" s="156">
        <f t="shared" si="55"/>
        <v>0</v>
      </c>
      <c r="F139" s="156">
        <f t="shared" si="55"/>
        <v>0</v>
      </c>
      <c r="G139" s="156">
        <f t="shared" si="55"/>
        <v>0</v>
      </c>
      <c r="H139" s="156">
        <f t="shared" si="55"/>
        <v>0</v>
      </c>
      <c r="I139" s="156">
        <f t="shared" si="55"/>
        <v>0</v>
      </c>
      <c r="J139" s="156">
        <f t="shared" si="55"/>
        <v>0</v>
      </c>
      <c r="K139" s="156">
        <f t="shared" si="55"/>
        <v>0</v>
      </c>
      <c r="L139" s="156">
        <f t="shared" si="55"/>
        <v>0</v>
      </c>
      <c r="M139" s="156">
        <f t="shared" si="55"/>
        <v>0</v>
      </c>
      <c r="N139" s="156">
        <f t="shared" si="55"/>
        <v>0</v>
      </c>
      <c r="O139" s="156">
        <f t="shared" si="55"/>
        <v>0</v>
      </c>
      <c r="P139" s="156">
        <f t="shared" si="55"/>
        <v>0</v>
      </c>
      <c r="Q139" s="156">
        <f t="shared" si="55"/>
        <v>0</v>
      </c>
      <c r="R139" s="156">
        <f t="shared" si="55"/>
        <v>0</v>
      </c>
      <c r="S139" s="156">
        <f t="shared" si="55"/>
        <v>0</v>
      </c>
      <c r="T139" s="156">
        <f t="shared" si="55"/>
        <v>0</v>
      </c>
      <c r="U139" s="156">
        <f t="shared" si="55"/>
        <v>0</v>
      </c>
      <c r="V139" s="156">
        <f t="shared" si="55"/>
        <v>0</v>
      </c>
      <c r="W139" s="156">
        <f t="shared" si="55"/>
        <v>0</v>
      </c>
      <c r="X139" s="156">
        <f t="shared" si="55"/>
        <v>0</v>
      </c>
      <c r="Y139" s="156">
        <f t="shared" si="55"/>
        <v>0</v>
      </c>
      <c r="Z139" s="156">
        <f t="shared" si="55"/>
        <v>0</v>
      </c>
      <c r="AA139" s="156">
        <f t="shared" si="55"/>
        <v>0</v>
      </c>
      <c r="AB139" s="156">
        <f t="shared" si="55"/>
        <v>0</v>
      </c>
      <c r="AC139" s="156">
        <f t="shared" si="55"/>
        <v>0</v>
      </c>
      <c r="AD139" s="156">
        <f t="shared" si="55"/>
        <v>0</v>
      </c>
      <c r="AE139" s="156">
        <f t="shared" si="55"/>
        <v>0</v>
      </c>
      <c r="AF139" s="156">
        <f t="shared" si="55"/>
        <v>0</v>
      </c>
      <c r="AG139" s="156">
        <f t="shared" si="55"/>
        <v>0</v>
      </c>
      <c r="AH139" s="156">
        <f t="shared" si="55"/>
        <v>0</v>
      </c>
      <c r="AI139" s="156">
        <f t="shared" si="55"/>
        <v>0</v>
      </c>
      <c r="AJ139" s="156">
        <f t="shared" si="55"/>
        <v>0</v>
      </c>
      <c r="AK139" s="156">
        <f t="shared" si="55"/>
        <v>0</v>
      </c>
      <c r="AL139" s="156">
        <f t="shared" si="55"/>
        <v>0</v>
      </c>
      <c r="AM139" s="156">
        <f t="shared" si="55"/>
        <v>0</v>
      </c>
      <c r="AN139" s="156">
        <f t="shared" si="55"/>
        <v>0</v>
      </c>
      <c r="AO139" s="156">
        <f t="shared" si="55"/>
        <v>0</v>
      </c>
      <c r="AP139" s="156">
        <f t="shared" si="55"/>
        <v>0</v>
      </c>
    </row>
    <row r="140" spans="1:42" x14ac:dyDescent="0.2">
      <c r="A140" s="90"/>
      <c r="B140" s="156"/>
      <c r="C140" s="156"/>
      <c r="D140" s="156"/>
      <c r="E140" s="156"/>
      <c r="F140" s="156"/>
      <c r="G140" s="156"/>
      <c r="H140" s="156"/>
      <c r="I140" s="156"/>
      <c r="J140" s="156"/>
      <c r="K140" s="156"/>
      <c r="L140" s="156"/>
      <c r="M140" s="156"/>
      <c r="N140" s="156"/>
      <c r="O140" s="156"/>
      <c r="P140" s="156"/>
      <c r="Q140" s="156"/>
      <c r="R140" s="156"/>
      <c r="S140" s="156"/>
      <c r="T140" s="156"/>
      <c r="U140" s="156"/>
      <c r="V140" s="156"/>
      <c r="W140" s="156"/>
      <c r="X140" s="156"/>
      <c r="Y140" s="156"/>
      <c r="Z140" s="156"/>
      <c r="AA140" s="156"/>
      <c r="AB140" s="156"/>
      <c r="AC140" s="156"/>
      <c r="AD140" s="156"/>
      <c r="AE140" s="156"/>
      <c r="AF140" s="156"/>
      <c r="AG140" s="156"/>
      <c r="AH140" s="156"/>
      <c r="AI140" s="156"/>
      <c r="AJ140" s="156"/>
      <c r="AK140" s="156"/>
      <c r="AL140" s="156"/>
      <c r="AM140" s="156"/>
      <c r="AN140" s="156"/>
      <c r="AO140" s="156"/>
      <c r="AP140" s="156"/>
    </row>
    <row r="141" spans="1:42" x14ac:dyDescent="0.2">
      <c r="A141" s="90" t="s">
        <v>210</v>
      </c>
      <c r="B141" s="185">
        <f>B133+NPV(NominalDiscountRate/100,C133:AP133)</f>
        <v>0</v>
      </c>
      <c r="C141" s="156"/>
      <c r="D141" s="156"/>
      <c r="E141" s="156"/>
      <c r="F141" s="156"/>
      <c r="G141" s="156"/>
      <c r="H141" s="156"/>
      <c r="I141" s="156"/>
      <c r="J141" s="156"/>
      <c r="K141" s="156"/>
      <c r="L141" s="156"/>
      <c r="M141" s="156"/>
      <c r="N141" s="156"/>
      <c r="O141" s="156"/>
      <c r="P141" s="156"/>
      <c r="Q141" s="156"/>
      <c r="R141" s="156"/>
      <c r="S141" s="156"/>
      <c r="T141" s="156"/>
      <c r="U141" s="156"/>
      <c r="V141" s="156"/>
      <c r="W141" s="156"/>
      <c r="X141" s="156"/>
      <c r="Y141" s="156"/>
      <c r="Z141" s="156"/>
      <c r="AA141" s="156"/>
      <c r="AB141" s="156"/>
      <c r="AC141" s="156"/>
      <c r="AD141" s="156"/>
      <c r="AE141" s="156"/>
      <c r="AF141" s="156"/>
      <c r="AG141" s="156"/>
      <c r="AH141" s="156"/>
      <c r="AI141" s="156"/>
      <c r="AJ141" s="156"/>
      <c r="AK141" s="156"/>
      <c r="AL141" s="156"/>
      <c r="AM141" s="156"/>
      <c r="AN141" s="156"/>
      <c r="AO141" s="156"/>
      <c r="AP141" s="156"/>
    </row>
    <row r="143" spans="1:42" x14ac:dyDescent="0.2">
      <c r="A143" s="84" t="s">
        <v>211</v>
      </c>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row>
    <row r="144" spans="1:42" x14ac:dyDescent="0.2">
      <c r="A144" s="18" t="s">
        <v>204</v>
      </c>
      <c r="B144" s="127">
        <f>B116</f>
        <v>0</v>
      </c>
      <c r="C144" s="123">
        <f>C589+C200+C240-C64-C594-C595+C124+C128-C627-C621-C622-C633-C639-C671-C703+C735-C628+C29</f>
        <v>0</v>
      </c>
      <c r="D144" s="123">
        <f>D589+D200+D240-D64-D594-D595+D124+D128-D627-D621-D622-D633-D639-D671-D703+D735-D628+D29</f>
        <v>0</v>
      </c>
      <c r="E144" s="123">
        <f>E589+E200+E240-E64-E594-E595+E124+E128-E627-E621-E622-E633-E639-E671-E703+E735-E628+E29</f>
        <v>0</v>
      </c>
      <c r="F144" s="123">
        <f>F589+F200+F240-F64-F594-F595+F124+F128-F627-F621-F622-F633-F639-F671-F703+F735-F628+F29</f>
        <v>0</v>
      </c>
      <c r="G144" s="123">
        <f>G589+G200+G240-G64-G594-G595+G124+G128-G627-G621-G622-G633-G639-G671-G703+G735-G628+G29</f>
        <v>0</v>
      </c>
      <c r="H144" s="123">
        <f>H589+H200+H240-H64-H594-H595+H124+H128-H627-H621-H622-H633-H639-H671-H703+H735-H628+H29</f>
        <v>0</v>
      </c>
      <c r="I144" s="123">
        <f>I589+I200+I240-I64-I594-I595+I124+I128-I627-I621-I622-I633-I639-I671-I703+I735-I628+I29</f>
        <v>0</v>
      </c>
      <c r="J144" s="123">
        <f>J589+J200+J240-J64-J594-J595+J124+J128-J627-J621-J622-J633-J639-J671-J703+J735-J628+J29</f>
        <v>0</v>
      </c>
      <c r="K144" s="123">
        <f>K589+K200+K240-K64-K594-K595+K124+K128-K627-K621-K622-K633-K639-K671-K703+K735-K628+K29</f>
        <v>0</v>
      </c>
      <c r="L144" s="123">
        <f>L589+L200+L240-L64-L594-L595+L124+L128-L627-L621-L622-L633-L639-L671-L703+L735-L628+L29</f>
        <v>0</v>
      </c>
      <c r="M144" s="123">
        <f>M589+M200+M240-M64-M594-M595+M124+M128-M627-M621-M622-M633-M639-M671-M703+M735-M628+M29</f>
        <v>0</v>
      </c>
      <c r="N144" s="123">
        <f>N589+N200+N240-N64-N594-N595+N124+N128-N627-N621-N622-N633-N639-N671-N703+N735-N628+N29</f>
        <v>0</v>
      </c>
      <c r="O144" s="123">
        <f>O589+O200+O240-O64-O594-O595+O124+O128-O627-O621-O622-O633-O639-O671-O703+O735-O628+O29</f>
        <v>0</v>
      </c>
      <c r="P144" s="123">
        <f>P589+P200+P240-P64-P594-P595+P124+P128-P627-P621-P622-P633-P639-P671-P703+P735-P628+P29</f>
        <v>0</v>
      </c>
      <c r="Q144" s="123">
        <f>Q589+Q200+Q240-Q64-Q594-Q595+Q124+Q128-Q627-Q621-Q622-Q633-Q639-Q671-Q703+Q735-Q628+Q29</f>
        <v>0</v>
      </c>
      <c r="R144" s="123">
        <f>R589+R200+R240-R64-R594-R595+R124+R128-R627-R621-R622-R633-R639-R671-R703+R735-R628+R29</f>
        <v>0</v>
      </c>
      <c r="S144" s="123">
        <f>S589+S200+S240-S64-S594-S595+S124+S128-S627-S621-S622-S633-S639-S671-S703+S735-S628+S29</f>
        <v>0</v>
      </c>
      <c r="T144" s="123">
        <f>T589+T200+T240-T64-T594-T595+T124+T128-T627-T621-T622-T633-T639-T671-T703+T735-T628+T29</f>
        <v>0</v>
      </c>
      <c r="U144" s="123">
        <f>U589+U200+U240-U64-U594-U595+U124+U128-U627-U621-U622-U633-U639-U671-U703+U735-U628+U29</f>
        <v>0</v>
      </c>
      <c r="V144" s="123">
        <f>V589+V200+V240-V64-V594-V595+V124+V128-V627-V621-V622-V633-V639-V671-V703+V735-V628+V29</f>
        <v>0</v>
      </c>
      <c r="W144" s="123">
        <f>W589+W200+W240-W64-W594-W595+W124+W128-W627-W621-W622-W633-W639-W671-W703+W735-W628+W29</f>
        <v>0</v>
      </c>
      <c r="X144" s="123">
        <f>X589+X200+X240-X64-X594-X595+X124+X128-X627-X621-X622-X633-X639-X671-X703+X735-X628+X29</f>
        <v>0</v>
      </c>
      <c r="Y144" s="123">
        <f>Y589+Y200+Y240-Y64-Y594-Y595+Y124+Y128-Y627-Y621-Y622-Y633-Y639-Y671-Y703+Y735-Y628+Y29</f>
        <v>0</v>
      </c>
      <c r="Z144" s="123">
        <f>Z589+Z200+Z240-Z64-Z594-Z595+Z124+Z128-Z627-Z621-Z622-Z633-Z639-Z671-Z703+Z735-Z628+Z29</f>
        <v>0</v>
      </c>
      <c r="AA144" s="123">
        <f>AA589+AA200+AA240-AA64-AA594-AA595+AA124+AA128-AA627-AA621-AA622-AA633-AA639-AA671-AA703+AA735-AA628+AA29</f>
        <v>0</v>
      </c>
      <c r="AB144" s="123">
        <f>AB589+AB200+AB240-AB64-AB594-AB595+AB124+AB128-AB627-AB621-AB622-AB633-AB639-AB671-AB703+AB735-AB628+AB29</f>
        <v>0</v>
      </c>
      <c r="AC144" s="123">
        <f>AC589+AC200+AC240-AC64-AC594-AC595+AC124+AC128-AC627-AC621-AC622-AC633-AC639-AC671-AC703+AC735-AC628+AC29</f>
        <v>0</v>
      </c>
      <c r="AD144" s="123">
        <f>AD589+AD200+AD240-AD64-AD594-AD595+AD124+AD128-AD627-AD621-AD622-AD633-AD639-AD671-AD703+AD735-AD628+AD29</f>
        <v>0</v>
      </c>
      <c r="AE144" s="123">
        <f>AE589+AE200+AE240-AE64-AE594-AE595+AE124+AE128-AE627-AE621-AE622-AE633-AE639-AE671-AE703+AE735-AE628+AE29</f>
        <v>0</v>
      </c>
      <c r="AF144" s="123">
        <f>AF589+AF200+AF240-AF64-AF594-AF595+AF124+AF128-AF627-AF621-AF622-AF633-AF639-AF671-AF703+AF735-AF628+AF29</f>
        <v>0</v>
      </c>
      <c r="AG144" s="123">
        <f>AG589+AG200+AG240-AG64-AG594-AG595+AG124+AG128-AG627-AG621-AG622-AG633-AG639-AG671-AG703+AG735-AG628+AG29</f>
        <v>0</v>
      </c>
      <c r="AH144" s="123">
        <f>AH589+AH200+AH240-AH64-AH594-AH595+AH124+AH128-AH627-AH621-AH622-AH633-AH639-AH671-AH703+AH735-AH628+AH29</f>
        <v>0</v>
      </c>
      <c r="AI144" s="123">
        <f>AI589+AI200+AI240-AI64-AI594-AI595+AI124+AI128-AI627-AI621-AI622-AI633-AI639-AI671-AI703+AI735-AI628+AI29</f>
        <v>0</v>
      </c>
      <c r="AJ144" s="123">
        <f>AJ589+AJ200+AJ240-AJ64-AJ594-AJ595+AJ124+AJ128-AJ627-AJ621-AJ622-AJ633-AJ639-AJ671-AJ703+AJ735-AJ628+AJ29</f>
        <v>0</v>
      </c>
      <c r="AK144" s="123">
        <f>AK589+AK200+AK240-AK64-AK594-AK595+AK124+AK128-AK627-AK621-AK622-AK633-AK639-AK671-AK703+AK735-AK628+AK29</f>
        <v>0</v>
      </c>
      <c r="AL144" s="123">
        <f>AL589+AL200+AL240-AL64-AL594-AL595+AL124+AL128-AL627-AL621-AL622-AL633-AL639-AL671-AL703+AL735-AL628+AL29</f>
        <v>0</v>
      </c>
      <c r="AM144" s="123">
        <f>AM589+AM200+AM240-AM64-AM594-AM595+AM124+AM128-AM627-AM621-AM622-AM633-AM639-AM671-AM703+AM735-AM628+AM29</f>
        <v>0</v>
      </c>
      <c r="AN144" s="123">
        <f>AN589+AN200+AN240-AN64-AN594-AN595+AN124+AN128-AN627-AN621-AN622-AN633-AN639-AN671-AN703+AN735-AN628+AN29</f>
        <v>0</v>
      </c>
      <c r="AO144" s="123">
        <f>AO589+AO200+AO240-AO64-AO594-AO595+AO124+AO128-AO627-AO621-AO622-AO633-AO639-AO671-AO703+AO735-AO628+AO29</f>
        <v>0</v>
      </c>
      <c r="AP144" s="123">
        <f>AP589+AP200+AP240-AP64-AP594-AP595+AP124+AP128-AP627-AP621-AP622-AP633-AP639-AP671-AP703+AP735-AP628+AP29</f>
        <v>0</v>
      </c>
    </row>
    <row r="145" spans="1:42" x14ac:dyDescent="0.2">
      <c r="A145" s="18" t="s">
        <v>372</v>
      </c>
      <c r="B145" s="127"/>
      <c r="C145" s="123">
        <f>C$22</f>
        <v>0</v>
      </c>
      <c r="D145" s="123">
        <f t="shared" ref="D145:AP145" si="56">D$22</f>
        <v>0</v>
      </c>
      <c r="E145" s="123">
        <f t="shared" si="56"/>
        <v>0</v>
      </c>
      <c r="F145" s="123">
        <f t="shared" si="56"/>
        <v>0</v>
      </c>
      <c r="G145" s="123">
        <f t="shared" si="56"/>
        <v>0</v>
      </c>
      <c r="H145" s="123">
        <f t="shared" si="56"/>
        <v>0</v>
      </c>
      <c r="I145" s="123">
        <f t="shared" si="56"/>
        <v>0</v>
      </c>
      <c r="J145" s="123">
        <f t="shared" si="56"/>
        <v>0</v>
      </c>
      <c r="K145" s="123">
        <f t="shared" si="56"/>
        <v>0</v>
      </c>
      <c r="L145" s="123">
        <f t="shared" si="56"/>
        <v>0</v>
      </c>
      <c r="M145" s="123">
        <f t="shared" si="56"/>
        <v>0</v>
      </c>
      <c r="N145" s="123">
        <f t="shared" si="56"/>
        <v>0</v>
      </c>
      <c r="O145" s="123">
        <f t="shared" si="56"/>
        <v>0</v>
      </c>
      <c r="P145" s="123">
        <f t="shared" si="56"/>
        <v>0</v>
      </c>
      <c r="Q145" s="123">
        <f t="shared" si="56"/>
        <v>0</v>
      </c>
      <c r="R145" s="123">
        <f t="shared" si="56"/>
        <v>0</v>
      </c>
      <c r="S145" s="123">
        <f t="shared" si="56"/>
        <v>0</v>
      </c>
      <c r="T145" s="123">
        <f t="shared" si="56"/>
        <v>0</v>
      </c>
      <c r="U145" s="123">
        <f t="shared" si="56"/>
        <v>0</v>
      </c>
      <c r="V145" s="123">
        <f t="shared" si="56"/>
        <v>0</v>
      </c>
      <c r="W145" s="123">
        <f t="shared" si="56"/>
        <v>0</v>
      </c>
      <c r="X145" s="123">
        <f t="shared" si="56"/>
        <v>0</v>
      </c>
      <c r="Y145" s="123">
        <f t="shared" si="56"/>
        <v>0</v>
      </c>
      <c r="Z145" s="123">
        <f t="shared" si="56"/>
        <v>0</v>
      </c>
      <c r="AA145" s="123">
        <f t="shared" si="56"/>
        <v>0</v>
      </c>
      <c r="AB145" s="123">
        <f t="shared" si="56"/>
        <v>0</v>
      </c>
      <c r="AC145" s="123">
        <f t="shared" si="56"/>
        <v>0</v>
      </c>
      <c r="AD145" s="123">
        <f t="shared" si="56"/>
        <v>0</v>
      </c>
      <c r="AE145" s="123">
        <f t="shared" si="56"/>
        <v>0</v>
      </c>
      <c r="AF145" s="123">
        <f t="shared" si="56"/>
        <v>0</v>
      </c>
      <c r="AG145" s="123">
        <f t="shared" si="56"/>
        <v>0</v>
      </c>
      <c r="AH145" s="123">
        <f t="shared" si="56"/>
        <v>0</v>
      </c>
      <c r="AI145" s="123">
        <f t="shared" si="56"/>
        <v>0</v>
      </c>
      <c r="AJ145" s="123">
        <f t="shared" si="56"/>
        <v>0</v>
      </c>
      <c r="AK145" s="123">
        <f t="shared" si="56"/>
        <v>0</v>
      </c>
      <c r="AL145" s="123">
        <f t="shared" si="56"/>
        <v>0</v>
      </c>
      <c r="AM145" s="123">
        <f t="shared" si="56"/>
        <v>0</v>
      </c>
      <c r="AN145" s="123">
        <f t="shared" si="56"/>
        <v>0</v>
      </c>
      <c r="AO145" s="123">
        <f t="shared" si="56"/>
        <v>0</v>
      </c>
      <c r="AP145" s="123">
        <f t="shared" si="56"/>
        <v>0</v>
      </c>
    </row>
    <row r="146" spans="1:42" x14ac:dyDescent="0.2">
      <c r="A146" s="18" t="s">
        <v>205</v>
      </c>
      <c r="B146" s="127"/>
      <c r="C146" s="123">
        <f>C$5</f>
        <v>0</v>
      </c>
      <c r="D146" s="123">
        <f t="shared" ref="D146:AP146" si="57">D$5</f>
        <v>0</v>
      </c>
      <c r="E146" s="123">
        <f t="shared" si="57"/>
        <v>0</v>
      </c>
      <c r="F146" s="123">
        <f t="shared" si="57"/>
        <v>0</v>
      </c>
      <c r="G146" s="123">
        <f t="shared" si="57"/>
        <v>0</v>
      </c>
      <c r="H146" s="123">
        <f t="shared" si="57"/>
        <v>0</v>
      </c>
      <c r="I146" s="123">
        <f t="shared" si="57"/>
        <v>0</v>
      </c>
      <c r="J146" s="123">
        <f t="shared" si="57"/>
        <v>0</v>
      </c>
      <c r="K146" s="123">
        <f t="shared" si="57"/>
        <v>0</v>
      </c>
      <c r="L146" s="123">
        <f t="shared" si="57"/>
        <v>0</v>
      </c>
      <c r="M146" s="123">
        <f t="shared" si="57"/>
        <v>0</v>
      </c>
      <c r="N146" s="123">
        <f t="shared" si="57"/>
        <v>0</v>
      </c>
      <c r="O146" s="123">
        <f t="shared" si="57"/>
        <v>0</v>
      </c>
      <c r="P146" s="123">
        <f t="shared" si="57"/>
        <v>0</v>
      </c>
      <c r="Q146" s="123">
        <f t="shared" si="57"/>
        <v>0</v>
      </c>
      <c r="R146" s="123">
        <f t="shared" si="57"/>
        <v>0</v>
      </c>
      <c r="S146" s="123">
        <f t="shared" si="57"/>
        <v>0</v>
      </c>
      <c r="T146" s="123">
        <f t="shared" si="57"/>
        <v>0</v>
      </c>
      <c r="U146" s="123">
        <f t="shared" si="57"/>
        <v>0</v>
      </c>
      <c r="V146" s="123">
        <f t="shared" si="57"/>
        <v>0</v>
      </c>
      <c r="W146" s="123">
        <f t="shared" si="57"/>
        <v>0</v>
      </c>
      <c r="X146" s="123">
        <f t="shared" si="57"/>
        <v>0</v>
      </c>
      <c r="Y146" s="123">
        <f t="shared" si="57"/>
        <v>0</v>
      </c>
      <c r="Z146" s="123">
        <f t="shared" si="57"/>
        <v>0</v>
      </c>
      <c r="AA146" s="123">
        <f t="shared" si="57"/>
        <v>0</v>
      </c>
      <c r="AB146" s="123">
        <f t="shared" si="57"/>
        <v>0</v>
      </c>
      <c r="AC146" s="123">
        <f t="shared" si="57"/>
        <v>0</v>
      </c>
      <c r="AD146" s="123">
        <f t="shared" si="57"/>
        <v>0</v>
      </c>
      <c r="AE146" s="123">
        <f t="shared" si="57"/>
        <v>0</v>
      </c>
      <c r="AF146" s="123">
        <f t="shared" si="57"/>
        <v>0</v>
      </c>
      <c r="AG146" s="123">
        <f t="shared" si="57"/>
        <v>0</v>
      </c>
      <c r="AH146" s="123">
        <f t="shared" si="57"/>
        <v>0</v>
      </c>
      <c r="AI146" s="123">
        <f t="shared" si="57"/>
        <v>0</v>
      </c>
      <c r="AJ146" s="123">
        <f t="shared" si="57"/>
        <v>0</v>
      </c>
      <c r="AK146" s="123">
        <f t="shared" si="57"/>
        <v>0</v>
      </c>
      <c r="AL146" s="123">
        <f t="shared" si="57"/>
        <v>0</v>
      </c>
      <c r="AM146" s="123">
        <f t="shared" si="57"/>
        <v>0</v>
      </c>
      <c r="AN146" s="123">
        <f t="shared" si="57"/>
        <v>0</v>
      </c>
      <c r="AO146" s="123">
        <f t="shared" si="57"/>
        <v>0</v>
      </c>
      <c r="AP146" s="123">
        <f t="shared" si="57"/>
        <v>0</v>
      </c>
    </row>
    <row r="148" spans="1:42" x14ac:dyDescent="0.2">
      <c r="A148" s="4" t="s">
        <v>203</v>
      </c>
      <c r="B148" s="153">
        <f>-(B144+NPV(NominalDiscountRate/100,C144:AP144))</f>
        <v>0</v>
      </c>
      <c r="C148" s="123"/>
      <c r="D148" s="123"/>
    </row>
    <row r="149" spans="1:42" x14ac:dyDescent="0.2">
      <c r="A149" s="4" t="s">
        <v>202</v>
      </c>
      <c r="B149" s="153">
        <f>NPV(NominalDiscountRate/100,C146:AP146)</f>
        <v>0</v>
      </c>
    </row>
    <row r="150" spans="1:42" x14ac:dyDescent="0.2">
      <c r="A150" s="4" t="s">
        <v>393</v>
      </c>
      <c r="B150" s="216">
        <f>IF(B149=0,0,B148/B149*100)</f>
        <v>0</v>
      </c>
    </row>
    <row r="151" spans="1:42" x14ac:dyDescent="0.2">
      <c r="B151" s="208"/>
    </row>
    <row r="152" spans="1:42" x14ac:dyDescent="0.2">
      <c r="A152" s="4" t="s">
        <v>404</v>
      </c>
      <c r="B152" s="153">
        <f>NPV(NominalDiscountRate/100,C145:AP145)</f>
        <v>0</v>
      </c>
    </row>
    <row r="153" spans="1:42" x14ac:dyDescent="0.2">
      <c r="A153" s="4" t="s">
        <v>202</v>
      </c>
      <c r="B153" s="153">
        <f>B149</f>
        <v>0</v>
      </c>
    </row>
    <row r="154" spans="1:42" x14ac:dyDescent="0.2">
      <c r="A154" s="4" t="s">
        <v>251</v>
      </c>
      <c r="B154" s="216">
        <f>IF(B153=0,0,B152/B153*100)</f>
        <v>0</v>
      </c>
    </row>
    <row r="155" spans="1:42" x14ac:dyDescent="0.2">
      <c r="B155" s="112"/>
    </row>
    <row r="156" spans="1:42" x14ac:dyDescent="0.2">
      <c r="A156" s="84" t="s">
        <v>394</v>
      </c>
      <c r="B156" s="319"/>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row>
    <row r="157" spans="1:42" x14ac:dyDescent="0.2">
      <c r="A157" s="4" t="s">
        <v>395</v>
      </c>
      <c r="B157" s="123">
        <f t="array" ref="B157:AP158">Inputs!C212:AQ213</f>
        <v>0</v>
      </c>
      <c r="C157" s="123">
        <v>0</v>
      </c>
      <c r="D157" s="123">
        <v>0</v>
      </c>
      <c r="E157" s="123">
        <v>0</v>
      </c>
      <c r="F157" s="123">
        <v>0</v>
      </c>
      <c r="G157" s="123">
        <v>0</v>
      </c>
      <c r="H157" s="123">
        <v>0</v>
      </c>
      <c r="I157" s="123">
        <v>0</v>
      </c>
      <c r="J157" s="123">
        <v>0</v>
      </c>
      <c r="K157" s="123">
        <v>0</v>
      </c>
      <c r="L157" s="123">
        <v>0</v>
      </c>
      <c r="M157" s="123">
        <v>0</v>
      </c>
      <c r="N157" s="123">
        <v>0</v>
      </c>
      <c r="O157" s="123">
        <v>0</v>
      </c>
      <c r="P157" s="123">
        <v>0</v>
      </c>
      <c r="Q157" s="123">
        <v>0</v>
      </c>
      <c r="R157" s="123">
        <v>0</v>
      </c>
      <c r="S157" s="123">
        <v>0</v>
      </c>
      <c r="T157" s="123">
        <v>0</v>
      </c>
      <c r="U157" s="123">
        <v>0</v>
      </c>
      <c r="V157" s="123">
        <v>0</v>
      </c>
      <c r="W157" s="123">
        <v>0</v>
      </c>
      <c r="X157" s="123">
        <v>0</v>
      </c>
      <c r="Y157" s="123">
        <v>0</v>
      </c>
      <c r="Z157" s="123">
        <v>0</v>
      </c>
      <c r="AA157" s="123">
        <v>0</v>
      </c>
      <c r="AB157" s="123">
        <v>0</v>
      </c>
      <c r="AC157" s="123">
        <v>0</v>
      </c>
      <c r="AD157" s="123">
        <v>0</v>
      </c>
      <c r="AE157" s="123">
        <v>0</v>
      </c>
      <c r="AF157" s="123">
        <v>0</v>
      </c>
      <c r="AG157" s="123">
        <v>0</v>
      </c>
      <c r="AH157" s="123">
        <v>0</v>
      </c>
      <c r="AI157" s="123">
        <v>0</v>
      </c>
      <c r="AJ157" s="123">
        <v>0</v>
      </c>
      <c r="AK157" s="123">
        <v>0</v>
      </c>
      <c r="AL157" s="123">
        <v>0</v>
      </c>
      <c r="AM157" s="123">
        <v>0</v>
      </c>
      <c r="AN157" s="123">
        <v>0</v>
      </c>
      <c r="AO157" s="123">
        <v>0</v>
      </c>
      <c r="AP157" s="123">
        <v>0</v>
      </c>
    </row>
    <row r="158" spans="1:42" x14ac:dyDescent="0.2">
      <c r="A158" s="4" t="s">
        <v>396</v>
      </c>
      <c r="B158" s="123">
        <v>0</v>
      </c>
      <c r="C158" s="123">
        <v>0</v>
      </c>
      <c r="D158" s="123">
        <v>0</v>
      </c>
      <c r="E158" s="123">
        <v>0</v>
      </c>
      <c r="F158" s="123">
        <v>0</v>
      </c>
      <c r="G158" s="123">
        <v>0</v>
      </c>
      <c r="H158" s="123">
        <v>0</v>
      </c>
      <c r="I158" s="123">
        <v>0</v>
      </c>
      <c r="J158" s="123">
        <v>0</v>
      </c>
      <c r="K158" s="123">
        <v>0</v>
      </c>
      <c r="L158" s="123">
        <v>0</v>
      </c>
      <c r="M158" s="123">
        <v>0</v>
      </c>
      <c r="N158" s="123">
        <v>0</v>
      </c>
      <c r="O158" s="123">
        <v>0</v>
      </c>
      <c r="P158" s="123">
        <v>0</v>
      </c>
      <c r="Q158" s="123">
        <v>0</v>
      </c>
      <c r="R158" s="123">
        <v>0</v>
      </c>
      <c r="S158" s="123">
        <v>0</v>
      </c>
      <c r="T158" s="123">
        <v>0</v>
      </c>
      <c r="U158" s="123">
        <v>0</v>
      </c>
      <c r="V158" s="123">
        <v>0</v>
      </c>
      <c r="W158" s="123">
        <v>0</v>
      </c>
      <c r="X158" s="123">
        <v>0</v>
      </c>
      <c r="Y158" s="123">
        <v>0</v>
      </c>
      <c r="Z158" s="123">
        <v>0</v>
      </c>
      <c r="AA158" s="123">
        <v>0</v>
      </c>
      <c r="AB158" s="123">
        <v>0</v>
      </c>
      <c r="AC158" s="123">
        <v>0</v>
      </c>
      <c r="AD158" s="123">
        <v>0</v>
      </c>
      <c r="AE158" s="123">
        <v>0</v>
      </c>
      <c r="AF158" s="123">
        <v>0</v>
      </c>
      <c r="AG158" s="123">
        <v>0</v>
      </c>
      <c r="AH158" s="123">
        <v>0</v>
      </c>
      <c r="AI158" s="123">
        <v>0</v>
      </c>
      <c r="AJ158" s="123">
        <v>0</v>
      </c>
      <c r="AK158" s="123">
        <v>0</v>
      </c>
      <c r="AL158" s="123">
        <v>0</v>
      </c>
      <c r="AM158" s="123">
        <v>0</v>
      </c>
      <c r="AN158" s="123">
        <v>0</v>
      </c>
      <c r="AO158" s="123">
        <v>0</v>
      </c>
      <c r="AP158" s="123">
        <v>0</v>
      </c>
    </row>
    <row r="159" spans="1:42" x14ac:dyDescent="0.2">
      <c r="B159" s="112"/>
    </row>
    <row r="160" spans="1:42" x14ac:dyDescent="0.2">
      <c r="A160" s="4" t="s">
        <v>397</v>
      </c>
      <c r="B160" s="123">
        <f>-(B157+NPV(NominalDiscountRate/100,C157:AP157))</f>
        <v>0</v>
      </c>
    </row>
    <row r="161" spans="1:42" x14ac:dyDescent="0.2">
      <c r="A161" s="4" t="s">
        <v>398</v>
      </c>
      <c r="B161" s="123">
        <f>NPV(NominalDiscountRate/100,C158:AP158)</f>
        <v>0</v>
      </c>
    </row>
    <row r="162" spans="1:42" x14ac:dyDescent="0.2">
      <c r="A162" s="4" t="s">
        <v>399</v>
      </c>
      <c r="B162" s="112">
        <f>IF(B161=0,0,B160/B161*100)</f>
        <v>0</v>
      </c>
    </row>
    <row r="164" spans="1:42" x14ac:dyDescent="0.2">
      <c r="A164" s="84" t="s">
        <v>27</v>
      </c>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row>
    <row r="165" spans="1:42" x14ac:dyDescent="0.2">
      <c r="A165" s="20" t="s">
        <v>41</v>
      </c>
    </row>
    <row r="166" spans="1:42" x14ac:dyDescent="0.2">
      <c r="A166" s="90" t="s">
        <v>28</v>
      </c>
      <c r="C166" s="123">
        <f t="shared" ref="C166:AP166" si="58">C66</f>
        <v>0</v>
      </c>
      <c r="D166" s="123">
        <f t="shared" si="58"/>
        <v>0</v>
      </c>
      <c r="E166" s="123">
        <f t="shared" si="58"/>
        <v>0</v>
      </c>
      <c r="F166" s="123">
        <f t="shared" si="58"/>
        <v>0</v>
      </c>
      <c r="G166" s="123">
        <f t="shared" si="58"/>
        <v>0</v>
      </c>
      <c r="H166" s="123">
        <f t="shared" si="58"/>
        <v>0</v>
      </c>
      <c r="I166" s="123">
        <f t="shared" si="58"/>
        <v>0</v>
      </c>
      <c r="J166" s="123">
        <f t="shared" si="58"/>
        <v>0</v>
      </c>
      <c r="K166" s="123">
        <f t="shared" si="58"/>
        <v>0</v>
      </c>
      <c r="L166" s="123">
        <f t="shared" si="58"/>
        <v>0</v>
      </c>
      <c r="M166" s="123">
        <f t="shared" si="58"/>
        <v>0</v>
      </c>
      <c r="N166" s="123">
        <f t="shared" si="58"/>
        <v>0</v>
      </c>
      <c r="O166" s="123">
        <f t="shared" si="58"/>
        <v>0</v>
      </c>
      <c r="P166" s="123">
        <f t="shared" si="58"/>
        <v>0</v>
      </c>
      <c r="Q166" s="123">
        <f t="shared" si="58"/>
        <v>0</v>
      </c>
      <c r="R166" s="123">
        <f t="shared" si="58"/>
        <v>0</v>
      </c>
      <c r="S166" s="123">
        <f t="shared" si="58"/>
        <v>0</v>
      </c>
      <c r="T166" s="123">
        <f t="shared" si="58"/>
        <v>0</v>
      </c>
      <c r="U166" s="123">
        <f t="shared" si="58"/>
        <v>0</v>
      </c>
      <c r="V166" s="123">
        <f t="shared" si="58"/>
        <v>0</v>
      </c>
      <c r="W166" s="123">
        <f t="shared" si="58"/>
        <v>0</v>
      </c>
      <c r="X166" s="123">
        <f t="shared" si="58"/>
        <v>0</v>
      </c>
      <c r="Y166" s="123">
        <f t="shared" si="58"/>
        <v>0</v>
      </c>
      <c r="Z166" s="123">
        <f t="shared" si="58"/>
        <v>0</v>
      </c>
      <c r="AA166" s="123">
        <f t="shared" si="58"/>
        <v>0</v>
      </c>
      <c r="AB166" s="123">
        <f t="shared" si="58"/>
        <v>0</v>
      </c>
      <c r="AC166" s="123">
        <f t="shared" si="58"/>
        <v>0</v>
      </c>
      <c r="AD166" s="123">
        <f t="shared" si="58"/>
        <v>0</v>
      </c>
      <c r="AE166" s="123">
        <f t="shared" si="58"/>
        <v>0</v>
      </c>
      <c r="AF166" s="123">
        <f t="shared" si="58"/>
        <v>0</v>
      </c>
      <c r="AG166" s="123">
        <f t="shared" si="58"/>
        <v>0</v>
      </c>
      <c r="AH166" s="123">
        <f t="shared" si="58"/>
        <v>0</v>
      </c>
      <c r="AI166" s="123">
        <f t="shared" si="58"/>
        <v>0</v>
      </c>
      <c r="AJ166" s="123">
        <f t="shared" si="58"/>
        <v>0</v>
      </c>
      <c r="AK166" s="123">
        <f t="shared" si="58"/>
        <v>0</v>
      </c>
      <c r="AL166" s="123">
        <f t="shared" si="58"/>
        <v>0</v>
      </c>
      <c r="AM166" s="123">
        <f t="shared" si="58"/>
        <v>0</v>
      </c>
      <c r="AN166" s="123">
        <f t="shared" si="58"/>
        <v>0</v>
      </c>
      <c r="AO166" s="123">
        <f t="shared" si="58"/>
        <v>0</v>
      </c>
      <c r="AP166" s="123">
        <f t="shared" si="58"/>
        <v>0</v>
      </c>
    </row>
    <row r="167" spans="1:42" x14ac:dyDescent="0.2">
      <c r="A167" s="90" t="s">
        <v>37</v>
      </c>
      <c r="C167" s="123">
        <f t="shared" ref="C167:AP167" si="59">C735</f>
        <v>0</v>
      </c>
      <c r="D167" s="123">
        <f t="shared" si="59"/>
        <v>0</v>
      </c>
      <c r="E167" s="123">
        <f t="shared" si="59"/>
        <v>0</v>
      </c>
      <c r="F167" s="123">
        <f t="shared" si="59"/>
        <v>0</v>
      </c>
      <c r="G167" s="123">
        <f t="shared" si="59"/>
        <v>0</v>
      </c>
      <c r="H167" s="123">
        <f t="shared" si="59"/>
        <v>0</v>
      </c>
      <c r="I167" s="123">
        <f t="shared" si="59"/>
        <v>0</v>
      </c>
      <c r="J167" s="123">
        <f t="shared" si="59"/>
        <v>0</v>
      </c>
      <c r="K167" s="123">
        <f t="shared" si="59"/>
        <v>0</v>
      </c>
      <c r="L167" s="123">
        <f t="shared" si="59"/>
        <v>0</v>
      </c>
      <c r="M167" s="123">
        <f t="shared" si="59"/>
        <v>0</v>
      </c>
      <c r="N167" s="123">
        <f t="shared" si="59"/>
        <v>0</v>
      </c>
      <c r="O167" s="123">
        <f t="shared" si="59"/>
        <v>0</v>
      </c>
      <c r="P167" s="123">
        <f t="shared" si="59"/>
        <v>0</v>
      </c>
      <c r="Q167" s="123">
        <f t="shared" si="59"/>
        <v>0</v>
      </c>
      <c r="R167" s="123">
        <f t="shared" si="59"/>
        <v>0</v>
      </c>
      <c r="S167" s="123">
        <f t="shared" si="59"/>
        <v>0</v>
      </c>
      <c r="T167" s="123">
        <f t="shared" si="59"/>
        <v>0</v>
      </c>
      <c r="U167" s="123">
        <f t="shared" si="59"/>
        <v>0</v>
      </c>
      <c r="V167" s="123">
        <f t="shared" si="59"/>
        <v>0</v>
      </c>
      <c r="W167" s="123">
        <f t="shared" si="59"/>
        <v>0</v>
      </c>
      <c r="X167" s="123">
        <f t="shared" si="59"/>
        <v>0</v>
      </c>
      <c r="Y167" s="123">
        <f t="shared" si="59"/>
        <v>0</v>
      </c>
      <c r="Z167" s="123">
        <f t="shared" si="59"/>
        <v>0</v>
      </c>
      <c r="AA167" s="123">
        <f t="shared" si="59"/>
        <v>0</v>
      </c>
      <c r="AB167" s="123">
        <f t="shared" si="59"/>
        <v>0</v>
      </c>
      <c r="AC167" s="123">
        <f t="shared" si="59"/>
        <v>0</v>
      </c>
      <c r="AD167" s="123">
        <f t="shared" si="59"/>
        <v>0</v>
      </c>
      <c r="AE167" s="123">
        <f t="shared" si="59"/>
        <v>0</v>
      </c>
      <c r="AF167" s="123">
        <f t="shared" si="59"/>
        <v>0</v>
      </c>
      <c r="AG167" s="123">
        <f t="shared" si="59"/>
        <v>0</v>
      </c>
      <c r="AH167" s="123">
        <f t="shared" si="59"/>
        <v>0</v>
      </c>
      <c r="AI167" s="123">
        <f t="shared" si="59"/>
        <v>0</v>
      </c>
      <c r="AJ167" s="123">
        <f t="shared" si="59"/>
        <v>0</v>
      </c>
      <c r="AK167" s="123">
        <f t="shared" si="59"/>
        <v>0</v>
      </c>
      <c r="AL167" s="123">
        <f t="shared" si="59"/>
        <v>0</v>
      </c>
      <c r="AM167" s="123">
        <f t="shared" si="59"/>
        <v>0</v>
      </c>
      <c r="AN167" s="123">
        <f t="shared" si="59"/>
        <v>0</v>
      </c>
      <c r="AO167" s="123">
        <f t="shared" si="59"/>
        <v>0</v>
      </c>
      <c r="AP167" s="123">
        <f t="shared" si="59"/>
        <v>0</v>
      </c>
    </row>
    <row r="168" spans="1:42" x14ac:dyDescent="0.2">
      <c r="A168" s="90" t="s">
        <v>29</v>
      </c>
      <c r="C168" s="123">
        <f t="shared" ref="C168:AP168" si="60">-C594</f>
        <v>0</v>
      </c>
      <c r="D168" s="123">
        <f t="shared" si="60"/>
        <v>0</v>
      </c>
      <c r="E168" s="123">
        <f t="shared" si="60"/>
        <v>0</v>
      </c>
      <c r="F168" s="123">
        <f t="shared" si="60"/>
        <v>0</v>
      </c>
      <c r="G168" s="123">
        <f t="shared" si="60"/>
        <v>0</v>
      </c>
      <c r="H168" s="123">
        <f t="shared" si="60"/>
        <v>0</v>
      </c>
      <c r="I168" s="123">
        <f t="shared" si="60"/>
        <v>0</v>
      </c>
      <c r="J168" s="123">
        <f t="shared" si="60"/>
        <v>0</v>
      </c>
      <c r="K168" s="123">
        <f t="shared" si="60"/>
        <v>0</v>
      </c>
      <c r="L168" s="123">
        <f t="shared" si="60"/>
        <v>0</v>
      </c>
      <c r="M168" s="123">
        <f t="shared" si="60"/>
        <v>0</v>
      </c>
      <c r="N168" s="123">
        <f t="shared" si="60"/>
        <v>0</v>
      </c>
      <c r="O168" s="123">
        <f t="shared" si="60"/>
        <v>0</v>
      </c>
      <c r="P168" s="123">
        <f t="shared" si="60"/>
        <v>0</v>
      </c>
      <c r="Q168" s="123">
        <f t="shared" si="60"/>
        <v>0</v>
      </c>
      <c r="R168" s="123">
        <f t="shared" si="60"/>
        <v>0</v>
      </c>
      <c r="S168" s="123">
        <f t="shared" si="60"/>
        <v>0</v>
      </c>
      <c r="T168" s="123">
        <f t="shared" si="60"/>
        <v>0</v>
      </c>
      <c r="U168" s="123">
        <f t="shared" si="60"/>
        <v>0</v>
      </c>
      <c r="V168" s="123">
        <f t="shared" si="60"/>
        <v>0</v>
      </c>
      <c r="W168" s="123">
        <f t="shared" si="60"/>
        <v>0</v>
      </c>
      <c r="X168" s="123">
        <f t="shared" si="60"/>
        <v>0</v>
      </c>
      <c r="Y168" s="123">
        <f t="shared" si="60"/>
        <v>0</v>
      </c>
      <c r="Z168" s="123">
        <f t="shared" si="60"/>
        <v>0</v>
      </c>
      <c r="AA168" s="123">
        <f t="shared" si="60"/>
        <v>0</v>
      </c>
      <c r="AB168" s="123">
        <f t="shared" si="60"/>
        <v>0</v>
      </c>
      <c r="AC168" s="123">
        <f t="shared" si="60"/>
        <v>0</v>
      </c>
      <c r="AD168" s="123">
        <f t="shared" si="60"/>
        <v>0</v>
      </c>
      <c r="AE168" s="123">
        <f t="shared" si="60"/>
        <v>0</v>
      </c>
      <c r="AF168" s="123">
        <f t="shared" si="60"/>
        <v>0</v>
      </c>
      <c r="AG168" s="123">
        <f t="shared" si="60"/>
        <v>0</v>
      </c>
      <c r="AH168" s="123">
        <f t="shared" si="60"/>
        <v>0</v>
      </c>
      <c r="AI168" s="123">
        <f t="shared" si="60"/>
        <v>0</v>
      </c>
      <c r="AJ168" s="123">
        <f t="shared" si="60"/>
        <v>0</v>
      </c>
      <c r="AK168" s="123">
        <f t="shared" si="60"/>
        <v>0</v>
      </c>
      <c r="AL168" s="123">
        <f t="shared" si="60"/>
        <v>0</v>
      </c>
      <c r="AM168" s="123">
        <f t="shared" si="60"/>
        <v>0</v>
      </c>
      <c r="AN168" s="123">
        <f t="shared" si="60"/>
        <v>0</v>
      </c>
      <c r="AO168" s="123">
        <f t="shared" si="60"/>
        <v>0</v>
      </c>
      <c r="AP168" s="123">
        <f t="shared" si="60"/>
        <v>0</v>
      </c>
    </row>
    <row r="169" spans="1:42" x14ac:dyDescent="0.2">
      <c r="A169" s="90" t="s">
        <v>32</v>
      </c>
      <c r="C169" s="124">
        <f>IF(C$2&lt;=analysis_period,-C301-C331-C357-C383,0)</f>
        <v>0</v>
      </c>
      <c r="D169" s="124">
        <f>IF(D$2&lt;=analysis_period,-D301-D331-D357-D383,0)</f>
        <v>0</v>
      </c>
      <c r="E169" s="124">
        <f>IF(E$2&lt;=analysis_period,-E301-E331-E357-E383,0)</f>
        <v>0</v>
      </c>
      <c r="F169" s="124">
        <f>IF(F$2&lt;=analysis_period,-F301-F331-F357-F383,0)</f>
        <v>0</v>
      </c>
      <c r="G169" s="124">
        <f>IF(G$2&lt;=analysis_period,-G301-G331-G357-G383,0)</f>
        <v>0</v>
      </c>
      <c r="H169" s="124">
        <f>IF(H$2&lt;=analysis_period,-H301-H331-H357-H383,0)</f>
        <v>0</v>
      </c>
      <c r="I169" s="124">
        <f>IF(I$2&lt;=analysis_period,-I301-I331-I357-I383,0)</f>
        <v>0</v>
      </c>
      <c r="J169" s="124">
        <f>IF(J$2&lt;=analysis_period,-J301-J331-J357-J383,0)</f>
        <v>0</v>
      </c>
      <c r="K169" s="124">
        <f>IF(K$2&lt;=analysis_period,-K301-K331-K357-K383,0)</f>
        <v>0</v>
      </c>
      <c r="L169" s="124">
        <f>IF(L$2&lt;=analysis_period,-L301-L331-L357-L383,0)</f>
        <v>0</v>
      </c>
      <c r="M169" s="124">
        <f>IF(M$2&lt;=analysis_period,-M301-M331-M357-M383,0)</f>
        <v>0</v>
      </c>
      <c r="N169" s="124">
        <f>IF(N$2&lt;=analysis_period,-N301-N331-N357-N383,0)</f>
        <v>0</v>
      </c>
      <c r="O169" s="124">
        <f>IF(O$2&lt;=analysis_period,-O301-O331-O357-O383,0)</f>
        <v>0</v>
      </c>
      <c r="P169" s="124">
        <f>IF(P$2&lt;=analysis_period,-P301-P331-P357-P383,0)</f>
        <v>0</v>
      </c>
      <c r="Q169" s="124">
        <f>IF(Q$2&lt;=analysis_period,-Q301-Q331-Q357-Q383,0)</f>
        <v>0</v>
      </c>
      <c r="R169" s="124">
        <f>IF(R$2&lt;=analysis_period,-R301-R331-R357-R383,0)</f>
        <v>0</v>
      </c>
      <c r="S169" s="124">
        <f>IF(S$2&lt;=analysis_period,-S301-S331-S357-S383,0)</f>
        <v>0</v>
      </c>
      <c r="T169" s="124">
        <f>IF(T$2&lt;=analysis_period,-T301-T331-T357-T383,0)</f>
        <v>0</v>
      </c>
      <c r="U169" s="124">
        <f>IF(U$2&lt;=analysis_period,-U301-U331-U357-U383,0)</f>
        <v>0</v>
      </c>
      <c r="V169" s="124">
        <f>IF(V$2&lt;=analysis_period,-V301-V331-V357-V383,0)</f>
        <v>0</v>
      </c>
      <c r="W169" s="124">
        <f>IF(W$2&lt;=analysis_period,-W301-W331-W357-W383,0)</f>
        <v>0</v>
      </c>
      <c r="X169" s="124">
        <f>IF(X$2&lt;=analysis_period,-X301-X331-X357-X383,0)</f>
        <v>0</v>
      </c>
      <c r="Y169" s="124">
        <f>IF(Y$2&lt;=analysis_period,-Y301-Y331-Y357-Y383,0)</f>
        <v>0</v>
      </c>
      <c r="Z169" s="124">
        <f>IF(Z$2&lt;=analysis_period,-Z301-Z331-Z357-Z383,0)</f>
        <v>0</v>
      </c>
      <c r="AA169" s="124">
        <f>IF(AA$2&lt;=analysis_period,-AA301-AA331-AA357-AA383,0)</f>
        <v>0</v>
      </c>
      <c r="AB169" s="124">
        <f>IF(AB$2&lt;=analysis_period,-AB301-AB331-AB357-AB383,0)</f>
        <v>0</v>
      </c>
      <c r="AC169" s="124">
        <f>IF(AC$2&lt;=analysis_period,-AC301-AC331-AC357-AC383,0)</f>
        <v>0</v>
      </c>
      <c r="AD169" s="124">
        <f>IF(AD$2&lt;=analysis_period,-AD301-AD331-AD357-AD383,0)</f>
        <v>0</v>
      </c>
      <c r="AE169" s="124">
        <f>IF(AE$2&lt;=analysis_period,-AE301-AE331-AE357-AE383,0)</f>
        <v>0</v>
      </c>
      <c r="AF169" s="124">
        <f>IF(AF$2&lt;=analysis_period,-AF301-AF331-AF357-AF383,0)</f>
        <v>0</v>
      </c>
      <c r="AG169" s="124">
        <f>IF(AG$2&lt;=analysis_period,-AG301-AG331-AG357-AG383,0)</f>
        <v>0</v>
      </c>
      <c r="AH169" s="124">
        <f>IF(AH$2&lt;=analysis_period,-AH301-AH331-AH357-AH383,0)</f>
        <v>0</v>
      </c>
      <c r="AI169" s="124">
        <f>IF(AI$2&lt;=analysis_period,-AI301-AI331-AI357-AI383,0)</f>
        <v>0</v>
      </c>
      <c r="AJ169" s="124">
        <f>IF(AJ$2&lt;=analysis_period,-AJ301-AJ331-AJ357-AJ383,0)</f>
        <v>0</v>
      </c>
      <c r="AK169" s="124">
        <f>IF(AK$2&lt;=analysis_period,-AK301-AK331-AK357-AK383,0)</f>
        <v>0</v>
      </c>
      <c r="AL169" s="124">
        <f>IF(AL$2&lt;=analysis_period,-AL301-AL331-AL357-AL383,0)</f>
        <v>0</v>
      </c>
      <c r="AM169" s="124">
        <f>IF(AM$2&lt;=analysis_period,-AM301-AM331-AM357-AM383,0)</f>
        <v>0</v>
      </c>
      <c r="AN169" s="124">
        <f>IF(AN$2&lt;=analysis_period,-AN301-AN331-AN357-AN383,0)</f>
        <v>0</v>
      </c>
      <c r="AO169" s="124">
        <f>IF(AO$2&lt;=analysis_period,-AO301-AO331-AO357-AO383,0)</f>
        <v>0</v>
      </c>
      <c r="AP169" s="124">
        <f>IF(AP$2&lt;=analysis_period,-AP301-AP331-AP357-AP383,0)</f>
        <v>0</v>
      </c>
    </row>
    <row r="170" spans="1:42" x14ac:dyDescent="0.2">
      <c r="A170" s="90" t="s">
        <v>184</v>
      </c>
      <c r="C170" s="123">
        <f t="shared" ref="C170:AP170" si="61">SUM(C166:C169)</f>
        <v>0</v>
      </c>
      <c r="D170" s="123">
        <f t="shared" si="61"/>
        <v>0</v>
      </c>
      <c r="E170" s="123">
        <f t="shared" si="61"/>
        <v>0</v>
      </c>
      <c r="F170" s="123">
        <f t="shared" si="61"/>
        <v>0</v>
      </c>
      <c r="G170" s="123">
        <f t="shared" si="61"/>
        <v>0</v>
      </c>
      <c r="H170" s="123">
        <f t="shared" si="61"/>
        <v>0</v>
      </c>
      <c r="I170" s="123">
        <f t="shared" si="61"/>
        <v>0</v>
      </c>
      <c r="J170" s="123">
        <f t="shared" si="61"/>
        <v>0</v>
      </c>
      <c r="K170" s="123">
        <f t="shared" si="61"/>
        <v>0</v>
      </c>
      <c r="L170" s="123">
        <f t="shared" si="61"/>
        <v>0</v>
      </c>
      <c r="M170" s="123">
        <f t="shared" si="61"/>
        <v>0</v>
      </c>
      <c r="N170" s="123">
        <f t="shared" si="61"/>
        <v>0</v>
      </c>
      <c r="O170" s="123">
        <f t="shared" si="61"/>
        <v>0</v>
      </c>
      <c r="P170" s="123">
        <f t="shared" si="61"/>
        <v>0</v>
      </c>
      <c r="Q170" s="123">
        <f t="shared" si="61"/>
        <v>0</v>
      </c>
      <c r="R170" s="123">
        <f t="shared" si="61"/>
        <v>0</v>
      </c>
      <c r="S170" s="123">
        <f t="shared" si="61"/>
        <v>0</v>
      </c>
      <c r="T170" s="123">
        <f t="shared" si="61"/>
        <v>0</v>
      </c>
      <c r="U170" s="123">
        <f t="shared" si="61"/>
        <v>0</v>
      </c>
      <c r="V170" s="123">
        <f t="shared" si="61"/>
        <v>0</v>
      </c>
      <c r="W170" s="123">
        <f t="shared" si="61"/>
        <v>0</v>
      </c>
      <c r="X170" s="123">
        <f t="shared" si="61"/>
        <v>0</v>
      </c>
      <c r="Y170" s="123">
        <f t="shared" si="61"/>
        <v>0</v>
      </c>
      <c r="Z170" s="123">
        <f t="shared" si="61"/>
        <v>0</v>
      </c>
      <c r="AA170" s="123">
        <f t="shared" si="61"/>
        <v>0</v>
      </c>
      <c r="AB170" s="123">
        <f t="shared" si="61"/>
        <v>0</v>
      </c>
      <c r="AC170" s="123">
        <f t="shared" si="61"/>
        <v>0</v>
      </c>
      <c r="AD170" s="123">
        <f t="shared" si="61"/>
        <v>0</v>
      </c>
      <c r="AE170" s="123">
        <f t="shared" si="61"/>
        <v>0</v>
      </c>
      <c r="AF170" s="123">
        <f t="shared" si="61"/>
        <v>0</v>
      </c>
      <c r="AG170" s="123">
        <f t="shared" si="61"/>
        <v>0</v>
      </c>
      <c r="AH170" s="123">
        <f t="shared" si="61"/>
        <v>0</v>
      </c>
      <c r="AI170" s="123">
        <f t="shared" si="61"/>
        <v>0</v>
      </c>
      <c r="AJ170" s="123">
        <f t="shared" si="61"/>
        <v>0</v>
      </c>
      <c r="AK170" s="123">
        <f t="shared" si="61"/>
        <v>0</v>
      </c>
      <c r="AL170" s="123">
        <f t="shared" si="61"/>
        <v>0</v>
      </c>
      <c r="AM170" s="123">
        <f t="shared" si="61"/>
        <v>0</v>
      </c>
      <c r="AN170" s="123">
        <f t="shared" si="61"/>
        <v>0</v>
      </c>
      <c r="AO170" s="123">
        <f t="shared" si="61"/>
        <v>0</v>
      </c>
      <c r="AP170" s="123">
        <f t="shared" si="61"/>
        <v>0</v>
      </c>
    </row>
    <row r="171" spans="1:42" x14ac:dyDescent="0.2">
      <c r="A171" s="90" t="str">
        <f>Inputs!B113</f>
        <v>Investment Based Incentive (IBI)</v>
      </c>
    </row>
    <row r="172" spans="1:42" x14ac:dyDescent="0.2">
      <c r="A172" s="91" t="str">
        <f>Inputs!B114</f>
        <v>As fixed amount</v>
      </c>
    </row>
    <row r="173" spans="1:42" x14ac:dyDescent="0.2">
      <c r="A173" s="82" t="s">
        <v>4</v>
      </c>
      <c r="C173" s="123">
        <f>IF(ibi_fed_amount_tax_sta="Yes",C552,0)</f>
        <v>0</v>
      </c>
    </row>
    <row r="174" spans="1:42" x14ac:dyDescent="0.2">
      <c r="A174" s="82" t="s">
        <v>5</v>
      </c>
      <c r="C174" s="123">
        <f>IF(ibi_sta_amount_tax_sta="Yes",C553,0)</f>
        <v>0</v>
      </c>
    </row>
    <row r="175" spans="1:42" x14ac:dyDescent="0.2">
      <c r="A175" s="82" t="s">
        <v>182</v>
      </c>
      <c r="C175" s="123">
        <f>IF(ibi_uti_amount_tax_sta="Yes",C554,0)</f>
        <v>0</v>
      </c>
    </row>
    <row r="176" spans="1:42" x14ac:dyDescent="0.2">
      <c r="A176" s="82" t="s">
        <v>183</v>
      </c>
      <c r="C176" s="124">
        <f>IF(ibi_oth_amount_tax_sta="Yes",C555,0)</f>
        <v>0</v>
      </c>
    </row>
    <row r="177" spans="1:42" x14ac:dyDescent="0.2">
      <c r="A177" s="82" t="s">
        <v>12</v>
      </c>
      <c r="C177" s="123">
        <f>SUM(C173:C176)</f>
        <v>0</v>
      </c>
    </row>
    <row r="178" spans="1:42" x14ac:dyDescent="0.2">
      <c r="A178" s="91" t="str">
        <f>Inputs!B119</f>
        <v>As percentage</v>
      </c>
      <c r="C178" s="15"/>
    </row>
    <row r="179" spans="1:42" x14ac:dyDescent="0.2">
      <c r="A179" s="82" t="s">
        <v>4</v>
      </c>
      <c r="C179" s="123">
        <f>IF(ibi_fed_percent_tax_sta="Yes",C558,0)</f>
        <v>0</v>
      </c>
    </row>
    <row r="180" spans="1:42" x14ac:dyDescent="0.2">
      <c r="A180" s="82" t="s">
        <v>5</v>
      </c>
      <c r="C180" s="123">
        <f>IF(ibi_sta_percent_tax_sta="Yes",C559,0)</f>
        <v>0</v>
      </c>
    </row>
    <row r="181" spans="1:42" x14ac:dyDescent="0.2">
      <c r="A181" s="82" t="s">
        <v>182</v>
      </c>
      <c r="C181" s="123">
        <f>IF(ibi_uti_percent_tax_sta="Yes",C560,0)</f>
        <v>0</v>
      </c>
    </row>
    <row r="182" spans="1:42" x14ac:dyDescent="0.2">
      <c r="A182" s="82" t="s">
        <v>183</v>
      </c>
      <c r="C182" s="124">
        <f>IF(ibi_oth_percent_tax_sta="Yes",C561,0)</f>
        <v>0</v>
      </c>
    </row>
    <row r="183" spans="1:42" x14ac:dyDescent="0.2">
      <c r="A183" s="82" t="s">
        <v>12</v>
      </c>
      <c r="C183" s="123">
        <f>SUM(C179:C182)</f>
        <v>0</v>
      </c>
    </row>
    <row r="184" spans="1:42" x14ac:dyDescent="0.2">
      <c r="A184" s="90" t="str">
        <f>Inputs!B124</f>
        <v>Capacity Based Incentive (CBI)</v>
      </c>
    </row>
    <row r="185" spans="1:42" x14ac:dyDescent="0.2">
      <c r="A185" s="91" t="s">
        <v>4</v>
      </c>
      <c r="C185" s="123">
        <f>IF(cbi_fed_tax_sta="Yes",C565,0)</f>
        <v>0</v>
      </c>
    </row>
    <row r="186" spans="1:42" x14ac:dyDescent="0.2">
      <c r="A186" s="91" t="s">
        <v>5</v>
      </c>
      <c r="C186" s="123">
        <f>IF(cbi_sta_tax_sta="Yes",C566,0)</f>
        <v>0</v>
      </c>
    </row>
    <row r="187" spans="1:42" x14ac:dyDescent="0.2">
      <c r="A187" s="91" t="s">
        <v>182</v>
      </c>
      <c r="C187" s="123">
        <f>IF(cbi_uti_tax_sta="Yes",C567,0)</f>
        <v>0</v>
      </c>
    </row>
    <row r="188" spans="1:42" x14ac:dyDescent="0.2">
      <c r="A188" s="91" t="s">
        <v>183</v>
      </c>
      <c r="C188" s="124">
        <f>IF(cbi_oth_tax_sta="Yes",C568,0)</f>
        <v>0</v>
      </c>
    </row>
    <row r="189" spans="1:42" x14ac:dyDescent="0.2">
      <c r="A189" s="91" t="s">
        <v>12</v>
      </c>
      <c r="C189" s="123">
        <f>SUM(C185:C188)</f>
        <v>0</v>
      </c>
    </row>
    <row r="190" spans="1:42" x14ac:dyDescent="0.2">
      <c r="A190" s="90" t="str">
        <f>Inputs!B129</f>
        <v>Production Based Incentive (PBI)</v>
      </c>
      <c r="C190" s="15"/>
    </row>
    <row r="191" spans="1:42" x14ac:dyDescent="0.2">
      <c r="A191" s="91" t="s">
        <v>4</v>
      </c>
      <c r="C191" s="123">
        <f t="shared" ref="C191:AP191" si="62">IF(AND(pbi_fed_tax_sta="Yes",pbi_fed_for_ds="No"),C575,0)</f>
        <v>0</v>
      </c>
      <c r="D191" s="123">
        <f t="shared" si="62"/>
        <v>0</v>
      </c>
      <c r="E191" s="123">
        <f t="shared" si="62"/>
        <v>0</v>
      </c>
      <c r="F191" s="123">
        <f t="shared" si="62"/>
        <v>0</v>
      </c>
      <c r="G191" s="123">
        <f t="shared" si="62"/>
        <v>0</v>
      </c>
      <c r="H191" s="123">
        <f t="shared" si="62"/>
        <v>0</v>
      </c>
      <c r="I191" s="123">
        <f t="shared" si="62"/>
        <v>0</v>
      </c>
      <c r="J191" s="123">
        <f t="shared" si="62"/>
        <v>0</v>
      </c>
      <c r="K191" s="123">
        <f t="shared" si="62"/>
        <v>0</v>
      </c>
      <c r="L191" s="123">
        <f t="shared" si="62"/>
        <v>0</v>
      </c>
      <c r="M191" s="123">
        <f t="shared" si="62"/>
        <v>0</v>
      </c>
      <c r="N191" s="123">
        <f t="shared" si="62"/>
        <v>0</v>
      </c>
      <c r="O191" s="123">
        <f t="shared" si="62"/>
        <v>0</v>
      </c>
      <c r="P191" s="123">
        <f t="shared" si="62"/>
        <v>0</v>
      </c>
      <c r="Q191" s="123">
        <f t="shared" si="62"/>
        <v>0</v>
      </c>
      <c r="R191" s="123">
        <f t="shared" si="62"/>
        <v>0</v>
      </c>
      <c r="S191" s="123">
        <f t="shared" si="62"/>
        <v>0</v>
      </c>
      <c r="T191" s="123">
        <f t="shared" si="62"/>
        <v>0</v>
      </c>
      <c r="U191" s="123">
        <f t="shared" si="62"/>
        <v>0</v>
      </c>
      <c r="V191" s="123">
        <f t="shared" si="62"/>
        <v>0</v>
      </c>
      <c r="W191" s="123">
        <f t="shared" si="62"/>
        <v>0</v>
      </c>
      <c r="X191" s="123">
        <f t="shared" si="62"/>
        <v>0</v>
      </c>
      <c r="Y191" s="123">
        <f t="shared" si="62"/>
        <v>0</v>
      </c>
      <c r="Z191" s="123">
        <f t="shared" si="62"/>
        <v>0</v>
      </c>
      <c r="AA191" s="123">
        <f t="shared" si="62"/>
        <v>0</v>
      </c>
      <c r="AB191" s="123">
        <f t="shared" si="62"/>
        <v>0</v>
      </c>
      <c r="AC191" s="123">
        <f t="shared" si="62"/>
        <v>0</v>
      </c>
      <c r="AD191" s="123">
        <f t="shared" si="62"/>
        <v>0</v>
      </c>
      <c r="AE191" s="123">
        <f t="shared" si="62"/>
        <v>0</v>
      </c>
      <c r="AF191" s="123">
        <f t="shared" si="62"/>
        <v>0</v>
      </c>
      <c r="AG191" s="123">
        <f t="shared" si="62"/>
        <v>0</v>
      </c>
      <c r="AH191" s="123">
        <f t="shared" si="62"/>
        <v>0</v>
      </c>
      <c r="AI191" s="123">
        <f t="shared" si="62"/>
        <v>0</v>
      </c>
      <c r="AJ191" s="123">
        <f t="shared" si="62"/>
        <v>0</v>
      </c>
      <c r="AK191" s="123">
        <f t="shared" si="62"/>
        <v>0</v>
      </c>
      <c r="AL191" s="123">
        <f t="shared" si="62"/>
        <v>0</v>
      </c>
      <c r="AM191" s="123">
        <f t="shared" si="62"/>
        <v>0</v>
      </c>
      <c r="AN191" s="123">
        <f t="shared" si="62"/>
        <v>0</v>
      </c>
      <c r="AO191" s="123">
        <f t="shared" si="62"/>
        <v>0</v>
      </c>
      <c r="AP191" s="123">
        <f t="shared" si="62"/>
        <v>0</v>
      </c>
    </row>
    <row r="192" spans="1:42" x14ac:dyDescent="0.2">
      <c r="A192" s="91" t="s">
        <v>5</v>
      </c>
      <c r="C192" s="123">
        <f t="shared" ref="C192:AP192" si="63">IF(AND(pbi_sta_tax_sta="Yes",pbi_sta_for_ds="No"),C579,0)</f>
        <v>0</v>
      </c>
      <c r="D192" s="123">
        <f t="shared" si="63"/>
        <v>0</v>
      </c>
      <c r="E192" s="123">
        <f t="shared" si="63"/>
        <v>0</v>
      </c>
      <c r="F192" s="123">
        <f t="shared" si="63"/>
        <v>0</v>
      </c>
      <c r="G192" s="123">
        <f t="shared" si="63"/>
        <v>0</v>
      </c>
      <c r="H192" s="123">
        <f t="shared" si="63"/>
        <v>0</v>
      </c>
      <c r="I192" s="123">
        <f t="shared" si="63"/>
        <v>0</v>
      </c>
      <c r="J192" s="123">
        <f t="shared" si="63"/>
        <v>0</v>
      </c>
      <c r="K192" s="123">
        <f t="shared" si="63"/>
        <v>0</v>
      </c>
      <c r="L192" s="123">
        <f t="shared" si="63"/>
        <v>0</v>
      </c>
      <c r="M192" s="123">
        <f t="shared" si="63"/>
        <v>0</v>
      </c>
      <c r="N192" s="123">
        <f t="shared" si="63"/>
        <v>0</v>
      </c>
      <c r="O192" s="123">
        <f t="shared" si="63"/>
        <v>0</v>
      </c>
      <c r="P192" s="123">
        <f t="shared" si="63"/>
        <v>0</v>
      </c>
      <c r="Q192" s="123">
        <f t="shared" si="63"/>
        <v>0</v>
      </c>
      <c r="R192" s="123">
        <f t="shared" si="63"/>
        <v>0</v>
      </c>
      <c r="S192" s="123">
        <f t="shared" si="63"/>
        <v>0</v>
      </c>
      <c r="T192" s="123">
        <f t="shared" si="63"/>
        <v>0</v>
      </c>
      <c r="U192" s="123">
        <f t="shared" si="63"/>
        <v>0</v>
      </c>
      <c r="V192" s="123">
        <f t="shared" si="63"/>
        <v>0</v>
      </c>
      <c r="W192" s="123">
        <f t="shared" si="63"/>
        <v>0</v>
      </c>
      <c r="X192" s="123">
        <f t="shared" si="63"/>
        <v>0</v>
      </c>
      <c r="Y192" s="123">
        <f t="shared" si="63"/>
        <v>0</v>
      </c>
      <c r="Z192" s="123">
        <f t="shared" si="63"/>
        <v>0</v>
      </c>
      <c r="AA192" s="123">
        <f t="shared" si="63"/>
        <v>0</v>
      </c>
      <c r="AB192" s="123">
        <f t="shared" si="63"/>
        <v>0</v>
      </c>
      <c r="AC192" s="123">
        <f t="shared" si="63"/>
        <v>0</v>
      </c>
      <c r="AD192" s="123">
        <f t="shared" si="63"/>
        <v>0</v>
      </c>
      <c r="AE192" s="123">
        <f t="shared" si="63"/>
        <v>0</v>
      </c>
      <c r="AF192" s="123">
        <f t="shared" si="63"/>
        <v>0</v>
      </c>
      <c r="AG192" s="123">
        <f t="shared" si="63"/>
        <v>0</v>
      </c>
      <c r="AH192" s="123">
        <f t="shared" si="63"/>
        <v>0</v>
      </c>
      <c r="AI192" s="123">
        <f t="shared" si="63"/>
        <v>0</v>
      </c>
      <c r="AJ192" s="123">
        <f t="shared" si="63"/>
        <v>0</v>
      </c>
      <c r="AK192" s="123">
        <f t="shared" si="63"/>
        <v>0</v>
      </c>
      <c r="AL192" s="123">
        <f t="shared" si="63"/>
        <v>0</v>
      </c>
      <c r="AM192" s="123">
        <f t="shared" si="63"/>
        <v>0</v>
      </c>
      <c r="AN192" s="123">
        <f t="shared" si="63"/>
        <v>0</v>
      </c>
      <c r="AO192" s="123">
        <f t="shared" si="63"/>
        <v>0</v>
      </c>
      <c r="AP192" s="123">
        <f t="shared" si="63"/>
        <v>0</v>
      </c>
    </row>
    <row r="193" spans="1:42" x14ac:dyDescent="0.2">
      <c r="A193" s="91" t="s">
        <v>182</v>
      </c>
      <c r="C193" s="123">
        <f t="shared" ref="C193:AP193" si="64">IF(AND(pbi_uti_tax_sta="Yes",pbi_uti_for_ds="No"),C583,0)</f>
        <v>0</v>
      </c>
      <c r="D193" s="123">
        <f t="shared" si="64"/>
        <v>0</v>
      </c>
      <c r="E193" s="123">
        <f t="shared" si="64"/>
        <v>0</v>
      </c>
      <c r="F193" s="123">
        <f t="shared" si="64"/>
        <v>0</v>
      </c>
      <c r="G193" s="123">
        <f t="shared" si="64"/>
        <v>0</v>
      </c>
      <c r="H193" s="123">
        <f t="shared" si="64"/>
        <v>0</v>
      </c>
      <c r="I193" s="123">
        <f t="shared" si="64"/>
        <v>0</v>
      </c>
      <c r="J193" s="123">
        <f t="shared" si="64"/>
        <v>0</v>
      </c>
      <c r="K193" s="123">
        <f t="shared" si="64"/>
        <v>0</v>
      </c>
      <c r="L193" s="123">
        <f t="shared" si="64"/>
        <v>0</v>
      </c>
      <c r="M193" s="123">
        <f t="shared" si="64"/>
        <v>0</v>
      </c>
      <c r="N193" s="123">
        <f t="shared" si="64"/>
        <v>0</v>
      </c>
      <c r="O193" s="123">
        <f t="shared" si="64"/>
        <v>0</v>
      </c>
      <c r="P193" s="123">
        <f t="shared" si="64"/>
        <v>0</v>
      </c>
      <c r="Q193" s="123">
        <f t="shared" si="64"/>
        <v>0</v>
      </c>
      <c r="R193" s="123">
        <f t="shared" si="64"/>
        <v>0</v>
      </c>
      <c r="S193" s="123">
        <f t="shared" si="64"/>
        <v>0</v>
      </c>
      <c r="T193" s="123">
        <f t="shared" si="64"/>
        <v>0</v>
      </c>
      <c r="U193" s="123">
        <f t="shared" si="64"/>
        <v>0</v>
      </c>
      <c r="V193" s="123">
        <f t="shared" si="64"/>
        <v>0</v>
      </c>
      <c r="W193" s="123">
        <f t="shared" si="64"/>
        <v>0</v>
      </c>
      <c r="X193" s="123">
        <f t="shared" si="64"/>
        <v>0</v>
      </c>
      <c r="Y193" s="123">
        <f t="shared" si="64"/>
        <v>0</v>
      </c>
      <c r="Z193" s="123">
        <f t="shared" si="64"/>
        <v>0</v>
      </c>
      <c r="AA193" s="123">
        <f t="shared" si="64"/>
        <v>0</v>
      </c>
      <c r="AB193" s="123">
        <f t="shared" si="64"/>
        <v>0</v>
      </c>
      <c r="AC193" s="123">
        <f t="shared" si="64"/>
        <v>0</v>
      </c>
      <c r="AD193" s="123">
        <f t="shared" si="64"/>
        <v>0</v>
      </c>
      <c r="AE193" s="123">
        <f t="shared" si="64"/>
        <v>0</v>
      </c>
      <c r="AF193" s="123">
        <f t="shared" si="64"/>
        <v>0</v>
      </c>
      <c r="AG193" s="123">
        <f t="shared" si="64"/>
        <v>0</v>
      </c>
      <c r="AH193" s="123">
        <f t="shared" si="64"/>
        <v>0</v>
      </c>
      <c r="AI193" s="123">
        <f t="shared" si="64"/>
        <v>0</v>
      </c>
      <c r="AJ193" s="123">
        <f t="shared" si="64"/>
        <v>0</v>
      </c>
      <c r="AK193" s="123">
        <f t="shared" si="64"/>
        <v>0</v>
      </c>
      <c r="AL193" s="123">
        <f t="shared" si="64"/>
        <v>0</v>
      </c>
      <c r="AM193" s="123">
        <f t="shared" si="64"/>
        <v>0</v>
      </c>
      <c r="AN193" s="123">
        <f t="shared" si="64"/>
        <v>0</v>
      </c>
      <c r="AO193" s="123">
        <f t="shared" si="64"/>
        <v>0</v>
      </c>
      <c r="AP193" s="123">
        <f t="shared" si="64"/>
        <v>0</v>
      </c>
    </row>
    <row r="194" spans="1:42" x14ac:dyDescent="0.2">
      <c r="A194" s="91" t="s">
        <v>183</v>
      </c>
      <c r="C194" s="124">
        <f t="shared" ref="C194:AP194" si="65">IF(AND(pbi_oth_tax_sta="Yes",pbi_oth_for_ds="No"),C587,0)</f>
        <v>0</v>
      </c>
      <c r="D194" s="124">
        <f t="shared" si="65"/>
        <v>0</v>
      </c>
      <c r="E194" s="124">
        <f t="shared" si="65"/>
        <v>0</v>
      </c>
      <c r="F194" s="124">
        <f t="shared" si="65"/>
        <v>0</v>
      </c>
      <c r="G194" s="124">
        <f t="shared" si="65"/>
        <v>0</v>
      </c>
      <c r="H194" s="124">
        <f t="shared" si="65"/>
        <v>0</v>
      </c>
      <c r="I194" s="124">
        <f t="shared" si="65"/>
        <v>0</v>
      </c>
      <c r="J194" s="124">
        <f t="shared" si="65"/>
        <v>0</v>
      </c>
      <c r="K194" s="124">
        <f t="shared" si="65"/>
        <v>0</v>
      </c>
      <c r="L194" s="124">
        <f t="shared" si="65"/>
        <v>0</v>
      </c>
      <c r="M194" s="124">
        <f t="shared" si="65"/>
        <v>0</v>
      </c>
      <c r="N194" s="124">
        <f t="shared" si="65"/>
        <v>0</v>
      </c>
      <c r="O194" s="124">
        <f t="shared" si="65"/>
        <v>0</v>
      </c>
      <c r="P194" s="124">
        <f t="shared" si="65"/>
        <v>0</v>
      </c>
      <c r="Q194" s="124">
        <f t="shared" si="65"/>
        <v>0</v>
      </c>
      <c r="R194" s="124">
        <f t="shared" si="65"/>
        <v>0</v>
      </c>
      <c r="S194" s="124">
        <f t="shared" si="65"/>
        <v>0</v>
      </c>
      <c r="T194" s="124">
        <f t="shared" si="65"/>
        <v>0</v>
      </c>
      <c r="U194" s="124">
        <f t="shared" si="65"/>
        <v>0</v>
      </c>
      <c r="V194" s="124">
        <f t="shared" si="65"/>
        <v>0</v>
      </c>
      <c r="W194" s="124">
        <f t="shared" si="65"/>
        <v>0</v>
      </c>
      <c r="X194" s="124">
        <f t="shared" si="65"/>
        <v>0</v>
      </c>
      <c r="Y194" s="124">
        <f t="shared" si="65"/>
        <v>0</v>
      </c>
      <c r="Z194" s="124">
        <f t="shared" si="65"/>
        <v>0</v>
      </c>
      <c r="AA194" s="124">
        <f t="shared" si="65"/>
        <v>0</v>
      </c>
      <c r="AB194" s="124">
        <f t="shared" si="65"/>
        <v>0</v>
      </c>
      <c r="AC194" s="124">
        <f t="shared" si="65"/>
        <v>0</v>
      </c>
      <c r="AD194" s="124">
        <f t="shared" si="65"/>
        <v>0</v>
      </c>
      <c r="AE194" s="124">
        <f t="shared" si="65"/>
        <v>0</v>
      </c>
      <c r="AF194" s="124">
        <f t="shared" si="65"/>
        <v>0</v>
      </c>
      <c r="AG194" s="124">
        <f t="shared" si="65"/>
        <v>0</v>
      </c>
      <c r="AH194" s="124">
        <f t="shared" si="65"/>
        <v>0</v>
      </c>
      <c r="AI194" s="124">
        <f t="shared" si="65"/>
        <v>0</v>
      </c>
      <c r="AJ194" s="124">
        <f t="shared" si="65"/>
        <v>0</v>
      </c>
      <c r="AK194" s="124">
        <f t="shared" si="65"/>
        <v>0</v>
      </c>
      <c r="AL194" s="124">
        <f t="shared" si="65"/>
        <v>0</v>
      </c>
      <c r="AM194" s="124">
        <f t="shared" si="65"/>
        <v>0</v>
      </c>
      <c r="AN194" s="124">
        <f t="shared" si="65"/>
        <v>0</v>
      </c>
      <c r="AO194" s="124">
        <f t="shared" si="65"/>
        <v>0</v>
      </c>
      <c r="AP194" s="124">
        <f t="shared" si="65"/>
        <v>0</v>
      </c>
    </row>
    <row r="195" spans="1:42" x14ac:dyDescent="0.2">
      <c r="A195" s="91" t="s">
        <v>12</v>
      </c>
      <c r="C195" s="152">
        <f>SUM(C191:C194)</f>
        <v>0</v>
      </c>
      <c r="D195" s="152">
        <f t="shared" ref="D195:AL195" si="66">SUM(D191:D194)</f>
        <v>0</v>
      </c>
      <c r="E195" s="152">
        <f t="shared" si="66"/>
        <v>0</v>
      </c>
      <c r="F195" s="152">
        <f t="shared" si="66"/>
        <v>0</v>
      </c>
      <c r="G195" s="152">
        <f t="shared" si="66"/>
        <v>0</v>
      </c>
      <c r="H195" s="152">
        <f t="shared" si="66"/>
        <v>0</v>
      </c>
      <c r="I195" s="152">
        <f t="shared" si="66"/>
        <v>0</v>
      </c>
      <c r="J195" s="152">
        <f t="shared" si="66"/>
        <v>0</v>
      </c>
      <c r="K195" s="152">
        <f t="shared" si="66"/>
        <v>0</v>
      </c>
      <c r="L195" s="152">
        <f t="shared" si="66"/>
        <v>0</v>
      </c>
      <c r="M195" s="152">
        <f t="shared" si="66"/>
        <v>0</v>
      </c>
      <c r="N195" s="152">
        <f t="shared" si="66"/>
        <v>0</v>
      </c>
      <c r="O195" s="152">
        <f t="shared" si="66"/>
        <v>0</v>
      </c>
      <c r="P195" s="152">
        <f t="shared" si="66"/>
        <v>0</v>
      </c>
      <c r="Q195" s="152">
        <f t="shared" si="66"/>
        <v>0</v>
      </c>
      <c r="R195" s="152">
        <f t="shared" si="66"/>
        <v>0</v>
      </c>
      <c r="S195" s="152">
        <f t="shared" si="66"/>
        <v>0</v>
      </c>
      <c r="T195" s="152">
        <f t="shared" si="66"/>
        <v>0</v>
      </c>
      <c r="U195" s="152">
        <f t="shared" si="66"/>
        <v>0</v>
      </c>
      <c r="V195" s="152">
        <f t="shared" si="66"/>
        <v>0</v>
      </c>
      <c r="W195" s="152">
        <f t="shared" si="66"/>
        <v>0</v>
      </c>
      <c r="X195" s="152">
        <f t="shared" si="66"/>
        <v>0</v>
      </c>
      <c r="Y195" s="152">
        <f t="shared" si="66"/>
        <v>0</v>
      </c>
      <c r="Z195" s="152">
        <f t="shared" si="66"/>
        <v>0</v>
      </c>
      <c r="AA195" s="152">
        <f t="shared" si="66"/>
        <v>0</v>
      </c>
      <c r="AB195" s="152">
        <f t="shared" si="66"/>
        <v>0</v>
      </c>
      <c r="AC195" s="152">
        <f t="shared" si="66"/>
        <v>0</v>
      </c>
      <c r="AD195" s="152">
        <f t="shared" si="66"/>
        <v>0</v>
      </c>
      <c r="AE195" s="152">
        <f t="shared" si="66"/>
        <v>0</v>
      </c>
      <c r="AF195" s="152">
        <f t="shared" si="66"/>
        <v>0</v>
      </c>
      <c r="AG195" s="152">
        <f t="shared" si="66"/>
        <v>0</v>
      </c>
      <c r="AH195" s="152">
        <f t="shared" si="66"/>
        <v>0</v>
      </c>
      <c r="AI195" s="152">
        <f t="shared" si="66"/>
        <v>0</v>
      </c>
      <c r="AJ195" s="152">
        <f t="shared" si="66"/>
        <v>0</v>
      </c>
      <c r="AK195" s="152">
        <f t="shared" si="66"/>
        <v>0</v>
      </c>
      <c r="AL195" s="152">
        <f t="shared" si="66"/>
        <v>0</v>
      </c>
      <c r="AM195" s="152">
        <f>SUM(AM191:AM194)</f>
        <v>0</v>
      </c>
      <c r="AN195" s="152">
        <f t="shared" ref="AN195:AP195" si="67">SUM(AN191:AN194)</f>
        <v>0</v>
      </c>
      <c r="AO195" s="152">
        <f t="shared" si="67"/>
        <v>0</v>
      </c>
      <c r="AP195" s="152">
        <f t="shared" si="67"/>
        <v>0</v>
      </c>
    </row>
    <row r="196" spans="1:42" x14ac:dyDescent="0.2">
      <c r="A196" s="90" t="s">
        <v>39</v>
      </c>
      <c r="C196" s="123">
        <f>C177+C183+C189+C195</f>
        <v>0</v>
      </c>
      <c r="D196" s="123">
        <f>D177+D183+D189+D195</f>
        <v>0</v>
      </c>
      <c r="E196" s="123">
        <f t="shared" ref="E196:AP196" si="68">E177+E183+E189+E195</f>
        <v>0</v>
      </c>
      <c r="F196" s="123">
        <f t="shared" si="68"/>
        <v>0</v>
      </c>
      <c r="G196" s="123">
        <f t="shared" si="68"/>
        <v>0</v>
      </c>
      <c r="H196" s="123">
        <f t="shared" si="68"/>
        <v>0</v>
      </c>
      <c r="I196" s="123">
        <f t="shared" si="68"/>
        <v>0</v>
      </c>
      <c r="J196" s="123">
        <f t="shared" si="68"/>
        <v>0</v>
      </c>
      <c r="K196" s="123">
        <f t="shared" si="68"/>
        <v>0</v>
      </c>
      <c r="L196" s="123">
        <f t="shared" si="68"/>
        <v>0</v>
      </c>
      <c r="M196" s="123">
        <f t="shared" si="68"/>
        <v>0</v>
      </c>
      <c r="N196" s="123">
        <f t="shared" si="68"/>
        <v>0</v>
      </c>
      <c r="O196" s="123">
        <f t="shared" si="68"/>
        <v>0</v>
      </c>
      <c r="P196" s="123">
        <f t="shared" si="68"/>
        <v>0</v>
      </c>
      <c r="Q196" s="123">
        <f t="shared" si="68"/>
        <v>0</v>
      </c>
      <c r="R196" s="123">
        <f t="shared" si="68"/>
        <v>0</v>
      </c>
      <c r="S196" s="123">
        <f t="shared" si="68"/>
        <v>0</v>
      </c>
      <c r="T196" s="123">
        <f t="shared" si="68"/>
        <v>0</v>
      </c>
      <c r="U196" s="123">
        <f t="shared" si="68"/>
        <v>0</v>
      </c>
      <c r="V196" s="123">
        <f t="shared" si="68"/>
        <v>0</v>
      </c>
      <c r="W196" s="123">
        <f t="shared" si="68"/>
        <v>0</v>
      </c>
      <c r="X196" s="123">
        <f t="shared" si="68"/>
        <v>0</v>
      </c>
      <c r="Y196" s="123">
        <f t="shared" si="68"/>
        <v>0</v>
      </c>
      <c r="Z196" s="123">
        <f t="shared" si="68"/>
        <v>0</v>
      </c>
      <c r="AA196" s="123">
        <f t="shared" si="68"/>
        <v>0</v>
      </c>
      <c r="AB196" s="123">
        <f t="shared" si="68"/>
        <v>0</v>
      </c>
      <c r="AC196" s="123">
        <f t="shared" si="68"/>
        <v>0</v>
      </c>
      <c r="AD196" s="123">
        <f t="shared" si="68"/>
        <v>0</v>
      </c>
      <c r="AE196" s="123">
        <f t="shared" si="68"/>
        <v>0</v>
      </c>
      <c r="AF196" s="123">
        <f t="shared" si="68"/>
        <v>0</v>
      </c>
      <c r="AG196" s="123">
        <f t="shared" si="68"/>
        <v>0</v>
      </c>
      <c r="AH196" s="123">
        <f t="shared" si="68"/>
        <v>0</v>
      </c>
      <c r="AI196" s="123">
        <f t="shared" si="68"/>
        <v>0</v>
      </c>
      <c r="AJ196" s="123">
        <f t="shared" si="68"/>
        <v>0</v>
      </c>
      <c r="AK196" s="123">
        <f t="shared" si="68"/>
        <v>0</v>
      </c>
      <c r="AL196" s="123">
        <f t="shared" si="68"/>
        <v>0</v>
      </c>
      <c r="AM196" s="123">
        <f t="shared" si="68"/>
        <v>0</v>
      </c>
      <c r="AN196" s="123">
        <f t="shared" si="68"/>
        <v>0</v>
      </c>
      <c r="AO196" s="123">
        <f t="shared" si="68"/>
        <v>0</v>
      </c>
      <c r="AP196" s="123">
        <f t="shared" si="68"/>
        <v>0</v>
      </c>
    </row>
    <row r="197" spans="1:42" x14ac:dyDescent="0.2">
      <c r="A197" s="91"/>
    </row>
    <row r="198" spans="1:42" x14ac:dyDescent="0.2">
      <c r="A198" s="90" t="s">
        <v>185</v>
      </c>
      <c r="C198" s="163">
        <f>C170+C196</f>
        <v>0</v>
      </c>
      <c r="D198" s="163">
        <f t="shared" ref="D198:AP198" si="69">D170+D196</f>
        <v>0</v>
      </c>
      <c r="E198" s="163">
        <f t="shared" si="69"/>
        <v>0</v>
      </c>
      <c r="F198" s="163">
        <f t="shared" si="69"/>
        <v>0</v>
      </c>
      <c r="G198" s="163">
        <f t="shared" si="69"/>
        <v>0</v>
      </c>
      <c r="H198" s="163">
        <f t="shared" si="69"/>
        <v>0</v>
      </c>
      <c r="I198" s="163">
        <f t="shared" si="69"/>
        <v>0</v>
      </c>
      <c r="J198" s="163">
        <f t="shared" si="69"/>
        <v>0</v>
      </c>
      <c r="K198" s="163">
        <f t="shared" si="69"/>
        <v>0</v>
      </c>
      <c r="L198" s="163">
        <f t="shared" si="69"/>
        <v>0</v>
      </c>
      <c r="M198" s="163">
        <f t="shared" si="69"/>
        <v>0</v>
      </c>
      <c r="N198" s="163">
        <f t="shared" si="69"/>
        <v>0</v>
      </c>
      <c r="O198" s="163">
        <f t="shared" si="69"/>
        <v>0</v>
      </c>
      <c r="P198" s="163">
        <f t="shared" si="69"/>
        <v>0</v>
      </c>
      <c r="Q198" s="163">
        <f t="shared" si="69"/>
        <v>0</v>
      </c>
      <c r="R198" s="163">
        <f t="shared" si="69"/>
        <v>0</v>
      </c>
      <c r="S198" s="163">
        <f t="shared" si="69"/>
        <v>0</v>
      </c>
      <c r="T198" s="163">
        <f t="shared" si="69"/>
        <v>0</v>
      </c>
      <c r="U198" s="163">
        <f t="shared" si="69"/>
        <v>0</v>
      </c>
      <c r="V198" s="163">
        <f t="shared" si="69"/>
        <v>0</v>
      </c>
      <c r="W198" s="163">
        <f t="shared" si="69"/>
        <v>0</v>
      </c>
      <c r="X198" s="163">
        <f t="shared" si="69"/>
        <v>0</v>
      </c>
      <c r="Y198" s="163">
        <f t="shared" si="69"/>
        <v>0</v>
      </c>
      <c r="Z198" s="163">
        <f t="shared" si="69"/>
        <v>0</v>
      </c>
      <c r="AA198" s="163">
        <f t="shared" si="69"/>
        <v>0</v>
      </c>
      <c r="AB198" s="163">
        <f t="shared" si="69"/>
        <v>0</v>
      </c>
      <c r="AC198" s="163">
        <f t="shared" si="69"/>
        <v>0</v>
      </c>
      <c r="AD198" s="163">
        <f t="shared" si="69"/>
        <v>0</v>
      </c>
      <c r="AE198" s="163">
        <f t="shared" si="69"/>
        <v>0</v>
      </c>
      <c r="AF198" s="163">
        <f t="shared" si="69"/>
        <v>0</v>
      </c>
      <c r="AG198" s="163">
        <f t="shared" si="69"/>
        <v>0</v>
      </c>
      <c r="AH198" s="163">
        <f t="shared" si="69"/>
        <v>0</v>
      </c>
      <c r="AI198" s="163">
        <f t="shared" si="69"/>
        <v>0</v>
      </c>
      <c r="AJ198" s="163">
        <f t="shared" si="69"/>
        <v>0</v>
      </c>
      <c r="AK198" s="163">
        <f t="shared" si="69"/>
        <v>0</v>
      </c>
      <c r="AL198" s="163">
        <f t="shared" si="69"/>
        <v>0</v>
      </c>
      <c r="AM198" s="163">
        <f t="shared" si="69"/>
        <v>0</v>
      </c>
      <c r="AN198" s="163">
        <f t="shared" si="69"/>
        <v>0</v>
      </c>
      <c r="AO198" s="163">
        <f t="shared" si="69"/>
        <v>0</v>
      </c>
      <c r="AP198" s="163">
        <f t="shared" si="69"/>
        <v>0</v>
      </c>
    </row>
    <row r="199" spans="1:42" x14ac:dyDescent="0.2">
      <c r="A199" s="90" t="s">
        <v>284</v>
      </c>
      <c r="B199" s="4">
        <f t="array" ref="B199:AP199">Inputs!C169:AQ169</f>
        <v>0</v>
      </c>
      <c r="C199" s="163">
        <v>0</v>
      </c>
      <c r="D199" s="163">
        <v>0</v>
      </c>
      <c r="E199" s="163">
        <v>0</v>
      </c>
      <c r="F199" s="163">
        <v>0</v>
      </c>
      <c r="G199" s="163">
        <v>0</v>
      </c>
      <c r="H199" s="163">
        <v>0</v>
      </c>
      <c r="I199" s="163">
        <v>0</v>
      </c>
      <c r="J199" s="163">
        <v>0</v>
      </c>
      <c r="K199" s="163">
        <v>0</v>
      </c>
      <c r="L199" s="163">
        <v>0</v>
      </c>
      <c r="M199" s="163">
        <v>0</v>
      </c>
      <c r="N199" s="163">
        <v>0</v>
      </c>
      <c r="O199" s="163">
        <v>0</v>
      </c>
      <c r="P199" s="163">
        <v>0</v>
      </c>
      <c r="Q199" s="163">
        <v>0</v>
      </c>
      <c r="R199" s="163">
        <v>0</v>
      </c>
      <c r="S199" s="163">
        <v>0</v>
      </c>
      <c r="T199" s="163">
        <v>0</v>
      </c>
      <c r="U199" s="163">
        <v>0</v>
      </c>
      <c r="V199" s="163">
        <v>0</v>
      </c>
      <c r="W199" s="163">
        <v>0</v>
      </c>
      <c r="X199" s="163">
        <v>0</v>
      </c>
      <c r="Y199" s="163">
        <v>0</v>
      </c>
      <c r="Z199" s="163">
        <v>0</v>
      </c>
      <c r="AA199" s="163">
        <v>0</v>
      </c>
      <c r="AB199" s="163">
        <v>0</v>
      </c>
      <c r="AC199" s="163">
        <v>0</v>
      </c>
      <c r="AD199" s="163">
        <v>0</v>
      </c>
      <c r="AE199" s="163">
        <v>0</v>
      </c>
      <c r="AF199" s="163">
        <v>0</v>
      </c>
      <c r="AG199" s="163">
        <v>0</v>
      </c>
      <c r="AH199" s="163">
        <v>0</v>
      </c>
      <c r="AI199" s="163">
        <v>0</v>
      </c>
      <c r="AJ199" s="163">
        <v>0</v>
      </c>
      <c r="AK199" s="163">
        <v>0</v>
      </c>
      <c r="AL199" s="163">
        <v>0</v>
      </c>
      <c r="AM199" s="163">
        <v>0</v>
      </c>
      <c r="AN199" s="163">
        <v>0</v>
      </c>
      <c r="AO199" s="163">
        <v>0</v>
      </c>
      <c r="AP199" s="163">
        <v>0</v>
      </c>
    </row>
    <row r="200" spans="1:42" x14ac:dyDescent="0.2">
      <c r="A200" s="18" t="s">
        <v>38</v>
      </c>
      <c r="C200" s="166">
        <f>C198*-C199/100</f>
        <v>0</v>
      </c>
      <c r="D200" s="166">
        <f t="shared" ref="D200:AP200" si="70">D198*-D199/100</f>
        <v>0</v>
      </c>
      <c r="E200" s="166">
        <f t="shared" si="70"/>
        <v>0</v>
      </c>
      <c r="F200" s="166">
        <f t="shared" si="70"/>
        <v>0</v>
      </c>
      <c r="G200" s="166">
        <f t="shared" si="70"/>
        <v>0</v>
      </c>
      <c r="H200" s="166">
        <f t="shared" si="70"/>
        <v>0</v>
      </c>
      <c r="I200" s="166">
        <f t="shared" si="70"/>
        <v>0</v>
      </c>
      <c r="J200" s="166">
        <f t="shared" si="70"/>
        <v>0</v>
      </c>
      <c r="K200" s="166">
        <f t="shared" si="70"/>
        <v>0</v>
      </c>
      <c r="L200" s="166">
        <f t="shared" si="70"/>
        <v>0</v>
      </c>
      <c r="M200" s="166">
        <f t="shared" si="70"/>
        <v>0</v>
      </c>
      <c r="N200" s="166">
        <f t="shared" si="70"/>
        <v>0</v>
      </c>
      <c r="O200" s="166">
        <f t="shared" si="70"/>
        <v>0</v>
      </c>
      <c r="P200" s="166">
        <f t="shared" si="70"/>
        <v>0</v>
      </c>
      <c r="Q200" s="166">
        <f t="shared" si="70"/>
        <v>0</v>
      </c>
      <c r="R200" s="166">
        <f t="shared" si="70"/>
        <v>0</v>
      </c>
      <c r="S200" s="166">
        <f t="shared" si="70"/>
        <v>0</v>
      </c>
      <c r="T200" s="166">
        <f t="shared" si="70"/>
        <v>0</v>
      </c>
      <c r="U200" s="166">
        <f t="shared" si="70"/>
        <v>0</v>
      </c>
      <c r="V200" s="166">
        <f t="shared" si="70"/>
        <v>0</v>
      </c>
      <c r="W200" s="166">
        <f t="shared" si="70"/>
        <v>0</v>
      </c>
      <c r="X200" s="166">
        <f t="shared" si="70"/>
        <v>0</v>
      </c>
      <c r="Y200" s="166">
        <f t="shared" si="70"/>
        <v>0</v>
      </c>
      <c r="Z200" s="166">
        <f t="shared" si="70"/>
        <v>0</v>
      </c>
      <c r="AA200" s="166">
        <f t="shared" si="70"/>
        <v>0</v>
      </c>
      <c r="AB200" s="166">
        <f t="shared" si="70"/>
        <v>0</v>
      </c>
      <c r="AC200" s="166">
        <f t="shared" si="70"/>
        <v>0</v>
      </c>
      <c r="AD200" s="166">
        <f t="shared" si="70"/>
        <v>0</v>
      </c>
      <c r="AE200" s="166">
        <f t="shared" si="70"/>
        <v>0</v>
      </c>
      <c r="AF200" s="166">
        <f t="shared" si="70"/>
        <v>0</v>
      </c>
      <c r="AG200" s="166">
        <f t="shared" si="70"/>
        <v>0</v>
      </c>
      <c r="AH200" s="166">
        <f t="shared" si="70"/>
        <v>0</v>
      </c>
      <c r="AI200" s="166">
        <f t="shared" si="70"/>
        <v>0</v>
      </c>
      <c r="AJ200" s="166">
        <f t="shared" si="70"/>
        <v>0</v>
      </c>
      <c r="AK200" s="166">
        <f t="shared" si="70"/>
        <v>0</v>
      </c>
      <c r="AL200" s="166">
        <f t="shared" si="70"/>
        <v>0</v>
      </c>
      <c r="AM200" s="166">
        <f t="shared" si="70"/>
        <v>0</v>
      </c>
      <c r="AN200" s="166">
        <f t="shared" si="70"/>
        <v>0</v>
      </c>
      <c r="AO200" s="166">
        <f t="shared" si="70"/>
        <v>0</v>
      </c>
      <c r="AP200" s="166">
        <f t="shared" si="70"/>
        <v>0</v>
      </c>
    </row>
    <row r="202" spans="1:42" x14ac:dyDescent="0.2">
      <c r="A202" s="20" t="s">
        <v>31</v>
      </c>
    </row>
    <row r="203" spans="1:42" x14ac:dyDescent="0.2">
      <c r="A203" s="90" t="s">
        <v>28</v>
      </c>
      <c r="C203" s="163">
        <f>C$66</f>
        <v>0</v>
      </c>
      <c r="D203" s="163">
        <f t="shared" ref="D203:AP203" si="71">D$66</f>
        <v>0</v>
      </c>
      <c r="E203" s="163">
        <f t="shared" si="71"/>
        <v>0</v>
      </c>
      <c r="F203" s="163">
        <f t="shared" si="71"/>
        <v>0</v>
      </c>
      <c r="G203" s="163">
        <f t="shared" si="71"/>
        <v>0</v>
      </c>
      <c r="H203" s="163">
        <f t="shared" si="71"/>
        <v>0</v>
      </c>
      <c r="I203" s="163">
        <f t="shared" si="71"/>
        <v>0</v>
      </c>
      <c r="J203" s="163">
        <f t="shared" si="71"/>
        <v>0</v>
      </c>
      <c r="K203" s="163">
        <f t="shared" si="71"/>
        <v>0</v>
      </c>
      <c r="L203" s="163">
        <f t="shared" si="71"/>
        <v>0</v>
      </c>
      <c r="M203" s="163">
        <f t="shared" si="71"/>
        <v>0</v>
      </c>
      <c r="N203" s="163">
        <f t="shared" si="71"/>
        <v>0</v>
      </c>
      <c r="O203" s="163">
        <f t="shared" si="71"/>
        <v>0</v>
      </c>
      <c r="P203" s="163">
        <f t="shared" si="71"/>
        <v>0</v>
      </c>
      <c r="Q203" s="163">
        <f t="shared" si="71"/>
        <v>0</v>
      </c>
      <c r="R203" s="163">
        <f t="shared" si="71"/>
        <v>0</v>
      </c>
      <c r="S203" s="163">
        <f t="shared" si="71"/>
        <v>0</v>
      </c>
      <c r="T203" s="163">
        <f t="shared" si="71"/>
        <v>0</v>
      </c>
      <c r="U203" s="163">
        <f t="shared" si="71"/>
        <v>0</v>
      </c>
      <c r="V203" s="163">
        <f t="shared" si="71"/>
        <v>0</v>
      </c>
      <c r="W203" s="163">
        <f t="shared" si="71"/>
        <v>0</v>
      </c>
      <c r="X203" s="163">
        <f t="shared" si="71"/>
        <v>0</v>
      </c>
      <c r="Y203" s="163">
        <f t="shared" si="71"/>
        <v>0</v>
      </c>
      <c r="Z203" s="163">
        <f t="shared" si="71"/>
        <v>0</v>
      </c>
      <c r="AA203" s="163">
        <f t="shared" si="71"/>
        <v>0</v>
      </c>
      <c r="AB203" s="163">
        <f t="shared" si="71"/>
        <v>0</v>
      </c>
      <c r="AC203" s="163">
        <f t="shared" si="71"/>
        <v>0</v>
      </c>
      <c r="AD203" s="163">
        <f t="shared" si="71"/>
        <v>0</v>
      </c>
      <c r="AE203" s="163">
        <f t="shared" si="71"/>
        <v>0</v>
      </c>
      <c r="AF203" s="163">
        <f t="shared" si="71"/>
        <v>0</v>
      </c>
      <c r="AG203" s="163">
        <f t="shared" si="71"/>
        <v>0</v>
      </c>
      <c r="AH203" s="163">
        <f t="shared" si="71"/>
        <v>0</v>
      </c>
      <c r="AI203" s="163">
        <f t="shared" si="71"/>
        <v>0</v>
      </c>
      <c r="AJ203" s="163">
        <f t="shared" si="71"/>
        <v>0</v>
      </c>
      <c r="AK203" s="163">
        <f t="shared" si="71"/>
        <v>0</v>
      </c>
      <c r="AL203" s="163">
        <f t="shared" si="71"/>
        <v>0</v>
      </c>
      <c r="AM203" s="163">
        <f t="shared" si="71"/>
        <v>0</v>
      </c>
      <c r="AN203" s="163">
        <f t="shared" si="71"/>
        <v>0</v>
      </c>
      <c r="AO203" s="163">
        <f t="shared" si="71"/>
        <v>0</v>
      </c>
      <c r="AP203" s="163">
        <f t="shared" si="71"/>
        <v>0</v>
      </c>
    </row>
    <row r="204" spans="1:42" x14ac:dyDescent="0.2">
      <c r="A204" s="90" t="s">
        <v>37</v>
      </c>
      <c r="C204" s="163">
        <f t="shared" ref="C204:AP204" si="72">C735</f>
        <v>0</v>
      </c>
      <c r="D204" s="163">
        <f t="shared" si="72"/>
        <v>0</v>
      </c>
      <c r="E204" s="163">
        <f t="shared" si="72"/>
        <v>0</v>
      </c>
      <c r="F204" s="163">
        <f t="shared" si="72"/>
        <v>0</v>
      </c>
      <c r="G204" s="163">
        <f t="shared" si="72"/>
        <v>0</v>
      </c>
      <c r="H204" s="163">
        <f t="shared" si="72"/>
        <v>0</v>
      </c>
      <c r="I204" s="163">
        <f t="shared" si="72"/>
        <v>0</v>
      </c>
      <c r="J204" s="163">
        <f t="shared" si="72"/>
        <v>0</v>
      </c>
      <c r="K204" s="163">
        <f t="shared" si="72"/>
        <v>0</v>
      </c>
      <c r="L204" s="163">
        <f t="shared" si="72"/>
        <v>0</v>
      </c>
      <c r="M204" s="163">
        <f t="shared" si="72"/>
        <v>0</v>
      </c>
      <c r="N204" s="163">
        <f t="shared" si="72"/>
        <v>0</v>
      </c>
      <c r="O204" s="163">
        <f t="shared" si="72"/>
        <v>0</v>
      </c>
      <c r="P204" s="163">
        <f t="shared" si="72"/>
        <v>0</v>
      </c>
      <c r="Q204" s="163">
        <f t="shared" si="72"/>
        <v>0</v>
      </c>
      <c r="R204" s="163">
        <f t="shared" si="72"/>
        <v>0</v>
      </c>
      <c r="S204" s="163">
        <f t="shared" si="72"/>
        <v>0</v>
      </c>
      <c r="T204" s="163">
        <f t="shared" si="72"/>
        <v>0</v>
      </c>
      <c r="U204" s="163">
        <f t="shared" si="72"/>
        <v>0</v>
      </c>
      <c r="V204" s="163">
        <f t="shared" si="72"/>
        <v>0</v>
      </c>
      <c r="W204" s="163">
        <f t="shared" si="72"/>
        <v>0</v>
      </c>
      <c r="X204" s="163">
        <f t="shared" si="72"/>
        <v>0</v>
      </c>
      <c r="Y204" s="163">
        <f t="shared" si="72"/>
        <v>0</v>
      </c>
      <c r="Z204" s="163">
        <f t="shared" si="72"/>
        <v>0</v>
      </c>
      <c r="AA204" s="163">
        <f t="shared" si="72"/>
        <v>0</v>
      </c>
      <c r="AB204" s="163">
        <f t="shared" si="72"/>
        <v>0</v>
      </c>
      <c r="AC204" s="163">
        <f t="shared" si="72"/>
        <v>0</v>
      </c>
      <c r="AD204" s="163">
        <f t="shared" si="72"/>
        <v>0</v>
      </c>
      <c r="AE204" s="163">
        <f t="shared" si="72"/>
        <v>0</v>
      </c>
      <c r="AF204" s="163">
        <f t="shared" si="72"/>
        <v>0</v>
      </c>
      <c r="AG204" s="163">
        <f t="shared" si="72"/>
        <v>0</v>
      </c>
      <c r="AH204" s="163">
        <f t="shared" si="72"/>
        <v>0</v>
      </c>
      <c r="AI204" s="163">
        <f t="shared" si="72"/>
        <v>0</v>
      </c>
      <c r="AJ204" s="163">
        <f t="shared" si="72"/>
        <v>0</v>
      </c>
      <c r="AK204" s="163">
        <f t="shared" si="72"/>
        <v>0</v>
      </c>
      <c r="AL204" s="163">
        <f t="shared" si="72"/>
        <v>0</v>
      </c>
      <c r="AM204" s="163">
        <f t="shared" si="72"/>
        <v>0</v>
      </c>
      <c r="AN204" s="163">
        <f t="shared" si="72"/>
        <v>0</v>
      </c>
      <c r="AO204" s="163">
        <f t="shared" si="72"/>
        <v>0</v>
      </c>
      <c r="AP204" s="163">
        <f t="shared" si="72"/>
        <v>0</v>
      </c>
    </row>
    <row r="205" spans="1:42" x14ac:dyDescent="0.2">
      <c r="A205" s="90" t="s">
        <v>29</v>
      </c>
      <c r="C205" s="163">
        <f t="shared" ref="C205:AP205" si="73">-C594</f>
        <v>0</v>
      </c>
      <c r="D205" s="163">
        <f t="shared" si="73"/>
        <v>0</v>
      </c>
      <c r="E205" s="163">
        <f t="shared" si="73"/>
        <v>0</v>
      </c>
      <c r="F205" s="163">
        <f t="shared" si="73"/>
        <v>0</v>
      </c>
      <c r="G205" s="163">
        <f t="shared" si="73"/>
        <v>0</v>
      </c>
      <c r="H205" s="163">
        <f t="shared" si="73"/>
        <v>0</v>
      </c>
      <c r="I205" s="163">
        <f t="shared" si="73"/>
        <v>0</v>
      </c>
      <c r="J205" s="163">
        <f t="shared" si="73"/>
        <v>0</v>
      </c>
      <c r="K205" s="163">
        <f t="shared" si="73"/>
        <v>0</v>
      </c>
      <c r="L205" s="163">
        <f t="shared" si="73"/>
        <v>0</v>
      </c>
      <c r="M205" s="163">
        <f t="shared" si="73"/>
        <v>0</v>
      </c>
      <c r="N205" s="163">
        <f t="shared" si="73"/>
        <v>0</v>
      </c>
      <c r="O205" s="163">
        <f t="shared" si="73"/>
        <v>0</v>
      </c>
      <c r="P205" s="163">
        <f t="shared" si="73"/>
        <v>0</v>
      </c>
      <c r="Q205" s="163">
        <f t="shared" si="73"/>
        <v>0</v>
      </c>
      <c r="R205" s="163">
        <f t="shared" si="73"/>
        <v>0</v>
      </c>
      <c r="S205" s="163">
        <f t="shared" si="73"/>
        <v>0</v>
      </c>
      <c r="T205" s="163">
        <f t="shared" si="73"/>
        <v>0</v>
      </c>
      <c r="U205" s="163">
        <f t="shared" si="73"/>
        <v>0</v>
      </c>
      <c r="V205" s="163">
        <f t="shared" si="73"/>
        <v>0</v>
      </c>
      <c r="W205" s="163">
        <f t="shared" si="73"/>
        <v>0</v>
      </c>
      <c r="X205" s="163">
        <f t="shared" si="73"/>
        <v>0</v>
      </c>
      <c r="Y205" s="163">
        <f t="shared" si="73"/>
        <v>0</v>
      </c>
      <c r="Z205" s="163">
        <f t="shared" si="73"/>
        <v>0</v>
      </c>
      <c r="AA205" s="163">
        <f t="shared" si="73"/>
        <v>0</v>
      </c>
      <c r="AB205" s="163">
        <f t="shared" si="73"/>
        <v>0</v>
      </c>
      <c r="AC205" s="163">
        <f t="shared" si="73"/>
        <v>0</v>
      </c>
      <c r="AD205" s="163">
        <f t="shared" si="73"/>
        <v>0</v>
      </c>
      <c r="AE205" s="163">
        <f t="shared" si="73"/>
        <v>0</v>
      </c>
      <c r="AF205" s="163">
        <f t="shared" si="73"/>
        <v>0</v>
      </c>
      <c r="AG205" s="163">
        <f t="shared" si="73"/>
        <v>0</v>
      </c>
      <c r="AH205" s="163">
        <f t="shared" si="73"/>
        <v>0</v>
      </c>
      <c r="AI205" s="163">
        <f t="shared" si="73"/>
        <v>0</v>
      </c>
      <c r="AJ205" s="163">
        <f t="shared" si="73"/>
        <v>0</v>
      </c>
      <c r="AK205" s="163">
        <f t="shared" si="73"/>
        <v>0</v>
      </c>
      <c r="AL205" s="163">
        <f t="shared" si="73"/>
        <v>0</v>
      </c>
      <c r="AM205" s="163">
        <f t="shared" si="73"/>
        <v>0</v>
      </c>
      <c r="AN205" s="163">
        <f t="shared" si="73"/>
        <v>0</v>
      </c>
      <c r="AO205" s="163">
        <f t="shared" si="73"/>
        <v>0</v>
      </c>
      <c r="AP205" s="163">
        <f t="shared" si="73"/>
        <v>0</v>
      </c>
    </row>
    <row r="206" spans="1:42" x14ac:dyDescent="0.2">
      <c r="A206" s="90" t="s">
        <v>32</v>
      </c>
      <c r="C206" s="163">
        <f>IF(C$2&lt;=analysis_period,-C437-C468-C494-C520,0)</f>
        <v>0</v>
      </c>
      <c r="D206" s="163">
        <f>IF(D$2&lt;=analysis_period,-D437-D468-D494-D520,0)</f>
        <v>0</v>
      </c>
      <c r="E206" s="163">
        <f>IF(E$2&lt;=analysis_period,-E437-E468-E494-E520,0)</f>
        <v>0</v>
      </c>
      <c r="F206" s="163">
        <f>IF(F$2&lt;=analysis_period,-F437-F468-F494-F520,0)</f>
        <v>0</v>
      </c>
      <c r="G206" s="163">
        <f>IF(G$2&lt;=analysis_period,-G437-G468-G494-G520,0)</f>
        <v>0</v>
      </c>
      <c r="H206" s="163">
        <f>IF(H$2&lt;=analysis_period,-H437-H468-H494-H520,0)</f>
        <v>0</v>
      </c>
      <c r="I206" s="163">
        <f>IF(I$2&lt;=analysis_period,-I437-I468-I494-I520,0)</f>
        <v>0</v>
      </c>
      <c r="J206" s="163">
        <f>IF(J$2&lt;=analysis_period,-J437-J468-J494-J520,0)</f>
        <v>0</v>
      </c>
      <c r="K206" s="163">
        <f>IF(K$2&lt;=analysis_period,-K437-K468-K494-K520,0)</f>
        <v>0</v>
      </c>
      <c r="L206" s="163">
        <f>IF(L$2&lt;=analysis_period,-L437-L468-L494-L520,0)</f>
        <v>0</v>
      </c>
      <c r="M206" s="163">
        <f>IF(M$2&lt;=analysis_period,-M437-M468-M494-M520,0)</f>
        <v>0</v>
      </c>
      <c r="N206" s="163">
        <f>IF(N$2&lt;=analysis_period,-N437-N468-N494-N520,0)</f>
        <v>0</v>
      </c>
      <c r="O206" s="163">
        <f>IF(O$2&lt;=analysis_period,-O437-O468-O494-O520,0)</f>
        <v>0</v>
      </c>
      <c r="P206" s="163">
        <f>IF(P$2&lt;=analysis_period,-P437-P468-P494-P520,0)</f>
        <v>0</v>
      </c>
      <c r="Q206" s="163">
        <f>IF(Q$2&lt;=analysis_period,-Q437-Q468-Q494-Q520,0)</f>
        <v>0</v>
      </c>
      <c r="R206" s="163">
        <f>IF(R$2&lt;=analysis_period,-R437-R468-R494-R520,0)</f>
        <v>0</v>
      </c>
      <c r="S206" s="163">
        <f>IF(S$2&lt;=analysis_period,-S437-S468-S494-S520,0)</f>
        <v>0</v>
      </c>
      <c r="T206" s="163">
        <f>IF(T$2&lt;=analysis_period,-T437-T468-T494-T520,0)</f>
        <v>0</v>
      </c>
      <c r="U206" s="163">
        <f>IF(U$2&lt;=analysis_period,-U437-U468-U494-U520,0)</f>
        <v>0</v>
      </c>
      <c r="V206" s="163">
        <f>IF(V$2&lt;=analysis_period,-V437-V468-V494-V520,0)</f>
        <v>0</v>
      </c>
      <c r="W206" s="163">
        <f>IF(W$2&lt;=analysis_period,-W437-W468-W494-W520,0)</f>
        <v>0</v>
      </c>
      <c r="X206" s="163">
        <f>IF(X$2&lt;=analysis_period,-X437-X468-X494-X520,0)</f>
        <v>0</v>
      </c>
      <c r="Y206" s="163">
        <f>IF(Y$2&lt;=analysis_period,-Y437-Y468-Y494-Y520,0)</f>
        <v>0</v>
      </c>
      <c r="Z206" s="163">
        <f>IF(Z$2&lt;=analysis_period,-Z437-Z468-Z494-Z520,0)</f>
        <v>0</v>
      </c>
      <c r="AA206" s="163">
        <f>IF(AA$2&lt;=analysis_period,-AA437-AA468-AA494-AA520,0)</f>
        <v>0</v>
      </c>
      <c r="AB206" s="163">
        <f>IF(AB$2&lt;=analysis_period,-AB437-AB468-AB494-AB520,0)</f>
        <v>0</v>
      </c>
      <c r="AC206" s="163">
        <f>IF(AC$2&lt;=analysis_period,-AC437-AC468-AC494-AC520,0)</f>
        <v>0</v>
      </c>
      <c r="AD206" s="163">
        <f>IF(AD$2&lt;=analysis_period,-AD437-AD468-AD494-AD520,0)</f>
        <v>0</v>
      </c>
      <c r="AE206" s="163">
        <f>IF(AE$2&lt;=analysis_period,-AE437-AE468-AE494-AE520,0)</f>
        <v>0</v>
      </c>
      <c r="AF206" s="163">
        <f>IF(AF$2&lt;=analysis_period,-AF437-AF468-AF494-AF520,0)</f>
        <v>0</v>
      </c>
      <c r="AG206" s="163">
        <f>IF(AG$2&lt;=analysis_period,-AG437-AG468-AG494-AG520,0)</f>
        <v>0</v>
      </c>
      <c r="AH206" s="163">
        <f>IF(AH$2&lt;=analysis_period,-AH437-AH468-AH494-AH520,0)</f>
        <v>0</v>
      </c>
      <c r="AI206" s="163">
        <f>IF(AI$2&lt;=analysis_period,-AI437-AI468-AI494-AI520,0)</f>
        <v>0</v>
      </c>
      <c r="AJ206" s="163">
        <f>IF(AJ$2&lt;=analysis_period,-AJ437-AJ468-AJ494-AJ520,0)</f>
        <v>0</v>
      </c>
      <c r="AK206" s="163">
        <f>IF(AK$2&lt;=analysis_period,-AK437-AK468-AK494-AK520,0)</f>
        <v>0</v>
      </c>
      <c r="AL206" s="163">
        <f>IF(AL$2&lt;=analysis_period,-AL437-AL468-AL494-AL520,0)</f>
        <v>0</v>
      </c>
      <c r="AM206" s="163">
        <f>IF(AM$2&lt;=analysis_period,-AM437-AM468-AM494-AM520,0)</f>
        <v>0</v>
      </c>
      <c r="AN206" s="163">
        <f>IF(AN$2&lt;=analysis_period,-AN437-AN468-AN494-AN520,0)</f>
        <v>0</v>
      </c>
      <c r="AO206" s="163">
        <f>IF(AO$2&lt;=analysis_period,-AO437-AO468-AO494-AO520,0)</f>
        <v>0</v>
      </c>
      <c r="AP206" s="163">
        <f>IF(AP$2&lt;=analysis_period,-AP437-AP468-AP494-AP520,0)</f>
        <v>0</v>
      </c>
    </row>
    <row r="207" spans="1:42" x14ac:dyDescent="0.2">
      <c r="A207" s="90" t="s">
        <v>38</v>
      </c>
      <c r="C207" s="163">
        <f>C200</f>
        <v>0</v>
      </c>
      <c r="D207" s="163">
        <f t="shared" ref="D207:AP207" si="74">D200</f>
        <v>0</v>
      </c>
      <c r="E207" s="163">
        <f t="shared" si="74"/>
        <v>0</v>
      </c>
      <c r="F207" s="163">
        <f t="shared" si="74"/>
        <v>0</v>
      </c>
      <c r="G207" s="163">
        <f t="shared" si="74"/>
        <v>0</v>
      </c>
      <c r="H207" s="163">
        <f t="shared" si="74"/>
        <v>0</v>
      </c>
      <c r="I207" s="163">
        <f t="shared" si="74"/>
        <v>0</v>
      </c>
      <c r="J207" s="163">
        <f t="shared" si="74"/>
        <v>0</v>
      </c>
      <c r="K207" s="163">
        <f t="shared" si="74"/>
        <v>0</v>
      </c>
      <c r="L207" s="163">
        <f t="shared" si="74"/>
        <v>0</v>
      </c>
      <c r="M207" s="163">
        <f t="shared" si="74"/>
        <v>0</v>
      </c>
      <c r="N207" s="163">
        <f t="shared" si="74"/>
        <v>0</v>
      </c>
      <c r="O207" s="163">
        <f t="shared" si="74"/>
        <v>0</v>
      </c>
      <c r="P207" s="163">
        <f t="shared" si="74"/>
        <v>0</v>
      </c>
      <c r="Q207" s="163">
        <f t="shared" si="74"/>
        <v>0</v>
      </c>
      <c r="R207" s="163">
        <f t="shared" si="74"/>
        <v>0</v>
      </c>
      <c r="S207" s="163">
        <f t="shared" si="74"/>
        <v>0</v>
      </c>
      <c r="T207" s="163">
        <f t="shared" si="74"/>
        <v>0</v>
      </c>
      <c r="U207" s="163">
        <f t="shared" si="74"/>
        <v>0</v>
      </c>
      <c r="V207" s="163">
        <f t="shared" si="74"/>
        <v>0</v>
      </c>
      <c r="W207" s="163">
        <f t="shared" si="74"/>
        <v>0</v>
      </c>
      <c r="X207" s="163">
        <f t="shared" si="74"/>
        <v>0</v>
      </c>
      <c r="Y207" s="163">
        <f t="shared" si="74"/>
        <v>0</v>
      </c>
      <c r="Z207" s="163">
        <f t="shared" si="74"/>
        <v>0</v>
      </c>
      <c r="AA207" s="163">
        <f t="shared" si="74"/>
        <v>0</v>
      </c>
      <c r="AB207" s="163">
        <f t="shared" si="74"/>
        <v>0</v>
      </c>
      <c r="AC207" s="163">
        <f t="shared" si="74"/>
        <v>0</v>
      </c>
      <c r="AD207" s="163">
        <f t="shared" si="74"/>
        <v>0</v>
      </c>
      <c r="AE207" s="163">
        <f t="shared" si="74"/>
        <v>0</v>
      </c>
      <c r="AF207" s="163">
        <f t="shared" si="74"/>
        <v>0</v>
      </c>
      <c r="AG207" s="163">
        <f t="shared" si="74"/>
        <v>0</v>
      </c>
      <c r="AH207" s="163">
        <f t="shared" si="74"/>
        <v>0</v>
      </c>
      <c r="AI207" s="163">
        <f t="shared" si="74"/>
        <v>0</v>
      </c>
      <c r="AJ207" s="163">
        <f t="shared" si="74"/>
        <v>0</v>
      </c>
      <c r="AK207" s="163">
        <f t="shared" si="74"/>
        <v>0</v>
      </c>
      <c r="AL207" s="163">
        <f t="shared" si="74"/>
        <v>0</v>
      </c>
      <c r="AM207" s="163">
        <f t="shared" si="74"/>
        <v>0</v>
      </c>
      <c r="AN207" s="163">
        <f t="shared" si="74"/>
        <v>0</v>
      </c>
      <c r="AO207" s="163">
        <f t="shared" si="74"/>
        <v>0</v>
      </c>
      <c r="AP207" s="163">
        <f t="shared" si="74"/>
        <v>0</v>
      </c>
    </row>
    <row r="208" spans="1:42" x14ac:dyDescent="0.2">
      <c r="A208" s="90" t="s">
        <v>58</v>
      </c>
      <c r="C208" s="163">
        <f t="shared" ref="C208:AP208" si="75">C122</f>
        <v>0</v>
      </c>
      <c r="D208" s="163">
        <f t="shared" si="75"/>
        <v>0</v>
      </c>
      <c r="E208" s="163">
        <f t="shared" si="75"/>
        <v>0</v>
      </c>
      <c r="F208" s="163">
        <f t="shared" si="75"/>
        <v>0</v>
      </c>
      <c r="G208" s="163">
        <f t="shared" si="75"/>
        <v>0</v>
      </c>
      <c r="H208" s="163">
        <f t="shared" si="75"/>
        <v>0</v>
      </c>
      <c r="I208" s="163">
        <f t="shared" si="75"/>
        <v>0</v>
      </c>
      <c r="J208" s="163">
        <f t="shared" si="75"/>
        <v>0</v>
      </c>
      <c r="K208" s="163">
        <f t="shared" si="75"/>
        <v>0</v>
      </c>
      <c r="L208" s="163">
        <f t="shared" si="75"/>
        <v>0</v>
      </c>
      <c r="M208" s="163">
        <f t="shared" si="75"/>
        <v>0</v>
      </c>
      <c r="N208" s="163">
        <f t="shared" si="75"/>
        <v>0</v>
      </c>
      <c r="O208" s="163">
        <f t="shared" si="75"/>
        <v>0</v>
      </c>
      <c r="P208" s="163">
        <f t="shared" si="75"/>
        <v>0</v>
      </c>
      <c r="Q208" s="163">
        <f t="shared" si="75"/>
        <v>0</v>
      </c>
      <c r="R208" s="163">
        <f t="shared" si="75"/>
        <v>0</v>
      </c>
      <c r="S208" s="163">
        <f t="shared" si="75"/>
        <v>0</v>
      </c>
      <c r="T208" s="163">
        <f t="shared" si="75"/>
        <v>0</v>
      </c>
      <c r="U208" s="163">
        <f t="shared" si="75"/>
        <v>0</v>
      </c>
      <c r="V208" s="163">
        <f t="shared" si="75"/>
        <v>0</v>
      </c>
      <c r="W208" s="163">
        <f t="shared" si="75"/>
        <v>0</v>
      </c>
      <c r="X208" s="163">
        <f t="shared" si="75"/>
        <v>0</v>
      </c>
      <c r="Y208" s="163">
        <f t="shared" si="75"/>
        <v>0</v>
      </c>
      <c r="Z208" s="163">
        <f t="shared" si="75"/>
        <v>0</v>
      </c>
      <c r="AA208" s="163">
        <f t="shared" si="75"/>
        <v>0</v>
      </c>
      <c r="AB208" s="163">
        <f t="shared" si="75"/>
        <v>0</v>
      </c>
      <c r="AC208" s="163">
        <f t="shared" si="75"/>
        <v>0</v>
      </c>
      <c r="AD208" s="163">
        <f t="shared" si="75"/>
        <v>0</v>
      </c>
      <c r="AE208" s="163">
        <f t="shared" si="75"/>
        <v>0</v>
      </c>
      <c r="AF208" s="163">
        <f t="shared" si="75"/>
        <v>0</v>
      </c>
      <c r="AG208" s="163">
        <f t="shared" si="75"/>
        <v>0</v>
      </c>
      <c r="AH208" s="163">
        <f t="shared" si="75"/>
        <v>0</v>
      </c>
      <c r="AI208" s="163">
        <f t="shared" si="75"/>
        <v>0</v>
      </c>
      <c r="AJ208" s="163">
        <f t="shared" si="75"/>
        <v>0</v>
      </c>
      <c r="AK208" s="163">
        <f t="shared" si="75"/>
        <v>0</v>
      </c>
      <c r="AL208" s="163">
        <f t="shared" si="75"/>
        <v>0</v>
      </c>
      <c r="AM208" s="163">
        <f t="shared" si="75"/>
        <v>0</v>
      </c>
      <c r="AN208" s="163">
        <f t="shared" si="75"/>
        <v>0</v>
      </c>
      <c r="AO208" s="163">
        <f t="shared" si="75"/>
        <v>0</v>
      </c>
      <c r="AP208" s="163">
        <f t="shared" si="75"/>
        <v>0</v>
      </c>
    </row>
    <row r="209" spans="1:42" x14ac:dyDescent="0.2">
      <c r="A209" s="90" t="s">
        <v>97</v>
      </c>
      <c r="C209" s="164">
        <f t="shared" ref="C209:AP209" si="76">C126</f>
        <v>0</v>
      </c>
      <c r="D209" s="164">
        <f t="shared" si="76"/>
        <v>0</v>
      </c>
      <c r="E209" s="164">
        <f t="shared" si="76"/>
        <v>0</v>
      </c>
      <c r="F209" s="164">
        <f t="shared" si="76"/>
        <v>0</v>
      </c>
      <c r="G209" s="164">
        <f t="shared" si="76"/>
        <v>0</v>
      </c>
      <c r="H209" s="164">
        <f t="shared" si="76"/>
        <v>0</v>
      </c>
      <c r="I209" s="164">
        <f t="shared" si="76"/>
        <v>0</v>
      </c>
      <c r="J209" s="164">
        <f t="shared" si="76"/>
        <v>0</v>
      </c>
      <c r="K209" s="164">
        <f t="shared" si="76"/>
        <v>0</v>
      </c>
      <c r="L209" s="164">
        <f t="shared" si="76"/>
        <v>0</v>
      </c>
      <c r="M209" s="164">
        <f t="shared" si="76"/>
        <v>0</v>
      </c>
      <c r="N209" s="164">
        <f t="shared" si="76"/>
        <v>0</v>
      </c>
      <c r="O209" s="164">
        <f t="shared" si="76"/>
        <v>0</v>
      </c>
      <c r="P209" s="164">
        <f t="shared" si="76"/>
        <v>0</v>
      </c>
      <c r="Q209" s="164">
        <f t="shared" si="76"/>
        <v>0</v>
      </c>
      <c r="R209" s="164">
        <f t="shared" si="76"/>
        <v>0</v>
      </c>
      <c r="S209" s="164">
        <f t="shared" si="76"/>
        <v>0</v>
      </c>
      <c r="T209" s="164">
        <f t="shared" si="76"/>
        <v>0</v>
      </c>
      <c r="U209" s="164">
        <f t="shared" si="76"/>
        <v>0</v>
      </c>
      <c r="V209" s="164">
        <f t="shared" si="76"/>
        <v>0</v>
      </c>
      <c r="W209" s="164">
        <f t="shared" si="76"/>
        <v>0</v>
      </c>
      <c r="X209" s="164">
        <f t="shared" si="76"/>
        <v>0</v>
      </c>
      <c r="Y209" s="164">
        <f t="shared" si="76"/>
        <v>0</v>
      </c>
      <c r="Z209" s="164">
        <f t="shared" si="76"/>
        <v>0</v>
      </c>
      <c r="AA209" s="164">
        <f t="shared" si="76"/>
        <v>0</v>
      </c>
      <c r="AB209" s="164">
        <f t="shared" si="76"/>
        <v>0</v>
      </c>
      <c r="AC209" s="164">
        <f t="shared" si="76"/>
        <v>0</v>
      </c>
      <c r="AD209" s="164">
        <f t="shared" si="76"/>
        <v>0</v>
      </c>
      <c r="AE209" s="164">
        <f t="shared" si="76"/>
        <v>0</v>
      </c>
      <c r="AF209" s="164">
        <f t="shared" si="76"/>
        <v>0</v>
      </c>
      <c r="AG209" s="164">
        <f t="shared" si="76"/>
        <v>0</v>
      </c>
      <c r="AH209" s="164">
        <f t="shared" si="76"/>
        <v>0</v>
      </c>
      <c r="AI209" s="164">
        <f t="shared" si="76"/>
        <v>0</v>
      </c>
      <c r="AJ209" s="164">
        <f t="shared" si="76"/>
        <v>0</v>
      </c>
      <c r="AK209" s="164">
        <f t="shared" si="76"/>
        <v>0</v>
      </c>
      <c r="AL209" s="164">
        <f t="shared" si="76"/>
        <v>0</v>
      </c>
      <c r="AM209" s="164">
        <f t="shared" si="76"/>
        <v>0</v>
      </c>
      <c r="AN209" s="164">
        <f t="shared" si="76"/>
        <v>0</v>
      </c>
      <c r="AO209" s="164">
        <f t="shared" si="76"/>
        <v>0</v>
      </c>
      <c r="AP209" s="164">
        <f t="shared" si="76"/>
        <v>0</v>
      </c>
    </row>
    <row r="210" spans="1:42" x14ac:dyDescent="0.2">
      <c r="A210" s="90" t="s">
        <v>30</v>
      </c>
      <c r="C210" s="163">
        <f>SUM(C203:C209)</f>
        <v>0</v>
      </c>
      <c r="D210" s="163">
        <f t="shared" ref="D210:AP210" si="77">SUM(D203:D209)</f>
        <v>0</v>
      </c>
      <c r="E210" s="163">
        <f t="shared" si="77"/>
        <v>0</v>
      </c>
      <c r="F210" s="163">
        <f t="shared" si="77"/>
        <v>0</v>
      </c>
      <c r="G210" s="163">
        <f t="shared" si="77"/>
        <v>0</v>
      </c>
      <c r="H210" s="163">
        <f t="shared" si="77"/>
        <v>0</v>
      </c>
      <c r="I210" s="163">
        <f t="shared" si="77"/>
        <v>0</v>
      </c>
      <c r="J210" s="163">
        <f t="shared" si="77"/>
        <v>0</v>
      </c>
      <c r="K210" s="163">
        <f t="shared" si="77"/>
        <v>0</v>
      </c>
      <c r="L210" s="163">
        <f t="shared" si="77"/>
        <v>0</v>
      </c>
      <c r="M210" s="163">
        <f t="shared" si="77"/>
        <v>0</v>
      </c>
      <c r="N210" s="163">
        <f t="shared" si="77"/>
        <v>0</v>
      </c>
      <c r="O210" s="163">
        <f t="shared" si="77"/>
        <v>0</v>
      </c>
      <c r="P210" s="163">
        <f t="shared" si="77"/>
        <v>0</v>
      </c>
      <c r="Q210" s="163">
        <f t="shared" si="77"/>
        <v>0</v>
      </c>
      <c r="R210" s="163">
        <f t="shared" si="77"/>
        <v>0</v>
      </c>
      <c r="S210" s="163">
        <f t="shared" si="77"/>
        <v>0</v>
      </c>
      <c r="T210" s="163">
        <f t="shared" si="77"/>
        <v>0</v>
      </c>
      <c r="U210" s="163">
        <f t="shared" si="77"/>
        <v>0</v>
      </c>
      <c r="V210" s="163">
        <f t="shared" si="77"/>
        <v>0</v>
      </c>
      <c r="W210" s="163">
        <f t="shared" si="77"/>
        <v>0</v>
      </c>
      <c r="X210" s="163">
        <f t="shared" si="77"/>
        <v>0</v>
      </c>
      <c r="Y210" s="163">
        <f t="shared" si="77"/>
        <v>0</v>
      </c>
      <c r="Z210" s="163">
        <f t="shared" si="77"/>
        <v>0</v>
      </c>
      <c r="AA210" s="163">
        <f t="shared" si="77"/>
        <v>0</v>
      </c>
      <c r="AB210" s="163">
        <f t="shared" si="77"/>
        <v>0</v>
      </c>
      <c r="AC210" s="163">
        <f t="shared" si="77"/>
        <v>0</v>
      </c>
      <c r="AD210" s="163">
        <f t="shared" si="77"/>
        <v>0</v>
      </c>
      <c r="AE210" s="163">
        <f t="shared" si="77"/>
        <v>0</v>
      </c>
      <c r="AF210" s="163">
        <f t="shared" si="77"/>
        <v>0</v>
      </c>
      <c r="AG210" s="163">
        <f t="shared" si="77"/>
        <v>0</v>
      </c>
      <c r="AH210" s="163">
        <f t="shared" si="77"/>
        <v>0</v>
      </c>
      <c r="AI210" s="163">
        <f t="shared" si="77"/>
        <v>0</v>
      </c>
      <c r="AJ210" s="163">
        <f t="shared" si="77"/>
        <v>0</v>
      </c>
      <c r="AK210" s="163">
        <f t="shared" si="77"/>
        <v>0</v>
      </c>
      <c r="AL210" s="163">
        <f t="shared" si="77"/>
        <v>0</v>
      </c>
      <c r="AM210" s="163">
        <f t="shared" si="77"/>
        <v>0</v>
      </c>
      <c r="AN210" s="163">
        <f t="shared" si="77"/>
        <v>0</v>
      </c>
      <c r="AO210" s="163">
        <f t="shared" si="77"/>
        <v>0</v>
      </c>
      <c r="AP210" s="163">
        <f t="shared" si="77"/>
        <v>0</v>
      </c>
    </row>
    <row r="211" spans="1:42" x14ac:dyDescent="0.2">
      <c r="A211" s="90" t="str">
        <f>Inputs!B113</f>
        <v>Investment Based Incentive (IBI)</v>
      </c>
    </row>
    <row r="212" spans="1:42" x14ac:dyDescent="0.2">
      <c r="A212" s="91" t="str">
        <f>Inputs!B114</f>
        <v>As fixed amount</v>
      </c>
    </row>
    <row r="213" spans="1:42" x14ac:dyDescent="0.2">
      <c r="A213" s="82" t="s">
        <v>4</v>
      </c>
      <c r="C213" s="163">
        <f>IF(ibi_fed_amount_tax_fed="Yes",C552,0)</f>
        <v>0</v>
      </c>
    </row>
    <row r="214" spans="1:42" x14ac:dyDescent="0.2">
      <c r="A214" s="82" t="s">
        <v>5</v>
      </c>
      <c r="C214" s="163">
        <f>IF(ibi_sta_amount_tax_fed="Yes",C553,0)</f>
        <v>0</v>
      </c>
    </row>
    <row r="215" spans="1:42" x14ac:dyDescent="0.2">
      <c r="A215" s="82" t="s">
        <v>182</v>
      </c>
      <c r="C215" s="163">
        <f>IF(ibi_uti_amount_tax_fed="Yes",C554,0)</f>
        <v>0</v>
      </c>
    </row>
    <row r="216" spans="1:42" x14ac:dyDescent="0.2">
      <c r="A216" s="82" t="s">
        <v>183</v>
      </c>
      <c r="C216" s="164">
        <f>IF(ibi_oth_amount_tax_fed="Yes",C555,0)</f>
        <v>0</v>
      </c>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row>
    <row r="217" spans="1:42" x14ac:dyDescent="0.2">
      <c r="A217" s="82" t="s">
        <v>12</v>
      </c>
      <c r="C217" s="163">
        <f>SUM(C213:C216)</f>
        <v>0</v>
      </c>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row>
    <row r="218" spans="1:42" x14ac:dyDescent="0.2">
      <c r="A218" s="91" t="str">
        <f>Inputs!B119</f>
        <v>As percentage</v>
      </c>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row>
    <row r="219" spans="1:42" x14ac:dyDescent="0.2">
      <c r="A219" s="82" t="s">
        <v>4</v>
      </c>
      <c r="C219" s="163">
        <f>C558</f>
        <v>0</v>
      </c>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row>
    <row r="220" spans="1:42" x14ac:dyDescent="0.2">
      <c r="A220" s="82" t="s">
        <v>5</v>
      </c>
      <c r="C220" s="163">
        <f t="shared" ref="C220:C222" si="78">C559</f>
        <v>0</v>
      </c>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row>
    <row r="221" spans="1:42" x14ac:dyDescent="0.2">
      <c r="A221" s="82" t="s">
        <v>182</v>
      </c>
      <c r="C221" s="163">
        <f t="shared" si="78"/>
        <v>0</v>
      </c>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row>
    <row r="222" spans="1:42" x14ac:dyDescent="0.2">
      <c r="A222" s="82" t="s">
        <v>183</v>
      </c>
      <c r="C222" s="164">
        <f t="shared" si="78"/>
        <v>0</v>
      </c>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row>
    <row r="223" spans="1:42" x14ac:dyDescent="0.2">
      <c r="A223" s="82" t="s">
        <v>12</v>
      </c>
      <c r="C223" s="163">
        <f>SUM(C219:C222)</f>
        <v>0</v>
      </c>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row>
    <row r="224" spans="1:42" x14ac:dyDescent="0.2">
      <c r="A224" s="90" t="str">
        <f>Inputs!B124</f>
        <v>Capacity Based Incentive (CBI)</v>
      </c>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row>
    <row r="225" spans="1:42" x14ac:dyDescent="0.2">
      <c r="A225" s="91" t="s">
        <v>4</v>
      </c>
      <c r="C225" s="163">
        <f>IF(cbi_fed_tax_fed="Yes",C565,0)</f>
        <v>0</v>
      </c>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row>
    <row r="226" spans="1:42" x14ac:dyDescent="0.2">
      <c r="A226" s="91" t="s">
        <v>5</v>
      </c>
      <c r="C226" s="163">
        <f>IF(cbi_sta_tax_fed="Yes",C566,0)</f>
        <v>0</v>
      </c>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row>
    <row r="227" spans="1:42" x14ac:dyDescent="0.2">
      <c r="A227" s="91" t="s">
        <v>182</v>
      </c>
      <c r="C227" s="163">
        <f>IF(cbi_uti_tax_fed="Yes",C567,0)</f>
        <v>0</v>
      </c>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row>
    <row r="228" spans="1:42" x14ac:dyDescent="0.2">
      <c r="A228" s="91" t="s">
        <v>183</v>
      </c>
      <c r="C228" s="164">
        <f>IF(cbi_oth_tax_fed="Yes",C568,0)</f>
        <v>0</v>
      </c>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row>
    <row r="229" spans="1:42" x14ac:dyDescent="0.2">
      <c r="A229" s="91" t="s">
        <v>12</v>
      </c>
      <c r="C229" s="163">
        <f>SUM(C225:C228)</f>
        <v>0</v>
      </c>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row>
    <row r="230" spans="1:42" x14ac:dyDescent="0.2">
      <c r="A230" s="90" t="str">
        <f>Inputs!B129</f>
        <v>Production Based Incentive (PBI)</v>
      </c>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row>
    <row r="231" spans="1:42" x14ac:dyDescent="0.2">
      <c r="A231" s="91" t="s">
        <v>4</v>
      </c>
      <c r="C231" s="163">
        <f t="shared" ref="C231:AP231" si="79">IF(AND(pbi_fed_tax_fed="Yes",pbi_fed_for_ds="No"),C575,0)</f>
        <v>0</v>
      </c>
      <c r="D231" s="163">
        <f t="shared" si="79"/>
        <v>0</v>
      </c>
      <c r="E231" s="163">
        <f t="shared" si="79"/>
        <v>0</v>
      </c>
      <c r="F231" s="163">
        <f t="shared" si="79"/>
        <v>0</v>
      </c>
      <c r="G231" s="163">
        <f t="shared" si="79"/>
        <v>0</v>
      </c>
      <c r="H231" s="163">
        <f t="shared" si="79"/>
        <v>0</v>
      </c>
      <c r="I231" s="163">
        <f t="shared" si="79"/>
        <v>0</v>
      </c>
      <c r="J231" s="163">
        <f t="shared" si="79"/>
        <v>0</v>
      </c>
      <c r="K231" s="163">
        <f t="shared" si="79"/>
        <v>0</v>
      </c>
      <c r="L231" s="163">
        <f t="shared" si="79"/>
        <v>0</v>
      </c>
      <c r="M231" s="163">
        <f t="shared" si="79"/>
        <v>0</v>
      </c>
      <c r="N231" s="163">
        <f t="shared" si="79"/>
        <v>0</v>
      </c>
      <c r="O231" s="163">
        <f t="shared" si="79"/>
        <v>0</v>
      </c>
      <c r="P231" s="163">
        <f t="shared" si="79"/>
        <v>0</v>
      </c>
      <c r="Q231" s="163">
        <f t="shared" si="79"/>
        <v>0</v>
      </c>
      <c r="R231" s="163">
        <f t="shared" si="79"/>
        <v>0</v>
      </c>
      <c r="S231" s="163">
        <f t="shared" si="79"/>
        <v>0</v>
      </c>
      <c r="T231" s="163">
        <f t="shared" si="79"/>
        <v>0</v>
      </c>
      <c r="U231" s="163">
        <f t="shared" si="79"/>
        <v>0</v>
      </c>
      <c r="V231" s="163">
        <f t="shared" si="79"/>
        <v>0</v>
      </c>
      <c r="W231" s="163">
        <f t="shared" si="79"/>
        <v>0</v>
      </c>
      <c r="X231" s="163">
        <f t="shared" si="79"/>
        <v>0</v>
      </c>
      <c r="Y231" s="163">
        <f t="shared" si="79"/>
        <v>0</v>
      </c>
      <c r="Z231" s="163">
        <f t="shared" si="79"/>
        <v>0</v>
      </c>
      <c r="AA231" s="163">
        <f t="shared" si="79"/>
        <v>0</v>
      </c>
      <c r="AB231" s="163">
        <f t="shared" si="79"/>
        <v>0</v>
      </c>
      <c r="AC231" s="163">
        <f t="shared" si="79"/>
        <v>0</v>
      </c>
      <c r="AD231" s="163">
        <f t="shared" si="79"/>
        <v>0</v>
      </c>
      <c r="AE231" s="163">
        <f t="shared" si="79"/>
        <v>0</v>
      </c>
      <c r="AF231" s="163">
        <f t="shared" si="79"/>
        <v>0</v>
      </c>
      <c r="AG231" s="163">
        <f t="shared" si="79"/>
        <v>0</v>
      </c>
      <c r="AH231" s="163">
        <f t="shared" si="79"/>
        <v>0</v>
      </c>
      <c r="AI231" s="163">
        <f t="shared" si="79"/>
        <v>0</v>
      </c>
      <c r="AJ231" s="163">
        <f t="shared" si="79"/>
        <v>0</v>
      </c>
      <c r="AK231" s="163">
        <f t="shared" si="79"/>
        <v>0</v>
      </c>
      <c r="AL231" s="163">
        <f t="shared" si="79"/>
        <v>0</v>
      </c>
      <c r="AM231" s="163">
        <f t="shared" si="79"/>
        <v>0</v>
      </c>
      <c r="AN231" s="163">
        <f t="shared" si="79"/>
        <v>0</v>
      </c>
      <c r="AO231" s="163">
        <f t="shared" si="79"/>
        <v>0</v>
      </c>
      <c r="AP231" s="163">
        <f t="shared" si="79"/>
        <v>0</v>
      </c>
    </row>
    <row r="232" spans="1:42" x14ac:dyDescent="0.2">
      <c r="A232" s="91" t="s">
        <v>5</v>
      </c>
      <c r="C232" s="163">
        <f t="shared" ref="C232:AP232" si="80">IF(AND(pbi_sta_tax_fed="Yes",pbi_sta_for_ds="No"),C579,0)</f>
        <v>0</v>
      </c>
      <c r="D232" s="163">
        <f t="shared" si="80"/>
        <v>0</v>
      </c>
      <c r="E232" s="163">
        <f t="shared" si="80"/>
        <v>0</v>
      </c>
      <c r="F232" s="163">
        <f t="shared" si="80"/>
        <v>0</v>
      </c>
      <c r="G232" s="163">
        <f t="shared" si="80"/>
        <v>0</v>
      </c>
      <c r="H232" s="163">
        <f t="shared" si="80"/>
        <v>0</v>
      </c>
      <c r="I232" s="163">
        <f t="shared" si="80"/>
        <v>0</v>
      </c>
      <c r="J232" s="163">
        <f t="shared" si="80"/>
        <v>0</v>
      </c>
      <c r="K232" s="163">
        <f t="shared" si="80"/>
        <v>0</v>
      </c>
      <c r="L232" s="163">
        <f t="shared" si="80"/>
        <v>0</v>
      </c>
      <c r="M232" s="163">
        <f t="shared" si="80"/>
        <v>0</v>
      </c>
      <c r="N232" s="163">
        <f t="shared" si="80"/>
        <v>0</v>
      </c>
      <c r="O232" s="163">
        <f t="shared" si="80"/>
        <v>0</v>
      </c>
      <c r="P232" s="163">
        <f t="shared" si="80"/>
        <v>0</v>
      </c>
      <c r="Q232" s="163">
        <f t="shared" si="80"/>
        <v>0</v>
      </c>
      <c r="R232" s="163">
        <f t="shared" si="80"/>
        <v>0</v>
      </c>
      <c r="S232" s="163">
        <f t="shared" si="80"/>
        <v>0</v>
      </c>
      <c r="T232" s="163">
        <f t="shared" si="80"/>
        <v>0</v>
      </c>
      <c r="U232" s="163">
        <f t="shared" si="80"/>
        <v>0</v>
      </c>
      <c r="V232" s="163">
        <f t="shared" si="80"/>
        <v>0</v>
      </c>
      <c r="W232" s="163">
        <f t="shared" si="80"/>
        <v>0</v>
      </c>
      <c r="X232" s="163">
        <f t="shared" si="80"/>
        <v>0</v>
      </c>
      <c r="Y232" s="163">
        <f t="shared" si="80"/>
        <v>0</v>
      </c>
      <c r="Z232" s="163">
        <f t="shared" si="80"/>
        <v>0</v>
      </c>
      <c r="AA232" s="163">
        <f t="shared" si="80"/>
        <v>0</v>
      </c>
      <c r="AB232" s="163">
        <f t="shared" si="80"/>
        <v>0</v>
      </c>
      <c r="AC232" s="163">
        <f t="shared" si="80"/>
        <v>0</v>
      </c>
      <c r="AD232" s="163">
        <f t="shared" si="80"/>
        <v>0</v>
      </c>
      <c r="AE232" s="163">
        <f t="shared" si="80"/>
        <v>0</v>
      </c>
      <c r="AF232" s="163">
        <f t="shared" si="80"/>
        <v>0</v>
      </c>
      <c r="AG232" s="163">
        <f t="shared" si="80"/>
        <v>0</v>
      </c>
      <c r="AH232" s="163">
        <f t="shared" si="80"/>
        <v>0</v>
      </c>
      <c r="AI232" s="163">
        <f t="shared" si="80"/>
        <v>0</v>
      </c>
      <c r="AJ232" s="163">
        <f t="shared" si="80"/>
        <v>0</v>
      </c>
      <c r="AK232" s="163">
        <f t="shared" si="80"/>
        <v>0</v>
      </c>
      <c r="AL232" s="163">
        <f t="shared" si="80"/>
        <v>0</v>
      </c>
      <c r="AM232" s="163">
        <f t="shared" si="80"/>
        <v>0</v>
      </c>
      <c r="AN232" s="163">
        <f t="shared" si="80"/>
        <v>0</v>
      </c>
      <c r="AO232" s="163">
        <f t="shared" si="80"/>
        <v>0</v>
      </c>
      <c r="AP232" s="163">
        <f t="shared" si="80"/>
        <v>0</v>
      </c>
    </row>
    <row r="233" spans="1:42" x14ac:dyDescent="0.2">
      <c r="A233" s="91" t="s">
        <v>182</v>
      </c>
      <c r="C233" s="163">
        <f t="shared" ref="C233:AP233" si="81">IF(AND(pbi_uti_tax_fed="Yes",pbi_uti_for_ds="No"),C583,0)</f>
        <v>0</v>
      </c>
      <c r="D233" s="163">
        <f t="shared" si="81"/>
        <v>0</v>
      </c>
      <c r="E233" s="163">
        <f t="shared" si="81"/>
        <v>0</v>
      </c>
      <c r="F233" s="163">
        <f t="shared" si="81"/>
        <v>0</v>
      </c>
      <c r="G233" s="163">
        <f t="shared" si="81"/>
        <v>0</v>
      </c>
      <c r="H233" s="163">
        <f t="shared" si="81"/>
        <v>0</v>
      </c>
      <c r="I233" s="163">
        <f t="shared" si="81"/>
        <v>0</v>
      </c>
      <c r="J233" s="163">
        <f t="shared" si="81"/>
        <v>0</v>
      </c>
      <c r="K233" s="163">
        <f t="shared" si="81"/>
        <v>0</v>
      </c>
      <c r="L233" s="163">
        <f t="shared" si="81"/>
        <v>0</v>
      </c>
      <c r="M233" s="163">
        <f t="shared" si="81"/>
        <v>0</v>
      </c>
      <c r="N233" s="163">
        <f t="shared" si="81"/>
        <v>0</v>
      </c>
      <c r="O233" s="163">
        <f t="shared" si="81"/>
        <v>0</v>
      </c>
      <c r="P233" s="163">
        <f t="shared" si="81"/>
        <v>0</v>
      </c>
      <c r="Q233" s="163">
        <f t="shared" si="81"/>
        <v>0</v>
      </c>
      <c r="R233" s="163">
        <f t="shared" si="81"/>
        <v>0</v>
      </c>
      <c r="S233" s="163">
        <f t="shared" si="81"/>
        <v>0</v>
      </c>
      <c r="T233" s="163">
        <f t="shared" si="81"/>
        <v>0</v>
      </c>
      <c r="U233" s="163">
        <f t="shared" si="81"/>
        <v>0</v>
      </c>
      <c r="V233" s="163">
        <f t="shared" si="81"/>
        <v>0</v>
      </c>
      <c r="W233" s="163">
        <f t="shared" si="81"/>
        <v>0</v>
      </c>
      <c r="X233" s="163">
        <f t="shared" si="81"/>
        <v>0</v>
      </c>
      <c r="Y233" s="163">
        <f t="shared" si="81"/>
        <v>0</v>
      </c>
      <c r="Z233" s="163">
        <f t="shared" si="81"/>
        <v>0</v>
      </c>
      <c r="AA233" s="163">
        <f t="shared" si="81"/>
        <v>0</v>
      </c>
      <c r="AB233" s="163">
        <f t="shared" si="81"/>
        <v>0</v>
      </c>
      <c r="AC233" s="163">
        <f t="shared" si="81"/>
        <v>0</v>
      </c>
      <c r="AD233" s="163">
        <f t="shared" si="81"/>
        <v>0</v>
      </c>
      <c r="AE233" s="163">
        <f t="shared" si="81"/>
        <v>0</v>
      </c>
      <c r="AF233" s="163">
        <f t="shared" si="81"/>
        <v>0</v>
      </c>
      <c r="AG233" s="163">
        <f t="shared" si="81"/>
        <v>0</v>
      </c>
      <c r="AH233" s="163">
        <f t="shared" si="81"/>
        <v>0</v>
      </c>
      <c r="AI233" s="163">
        <f t="shared" si="81"/>
        <v>0</v>
      </c>
      <c r="AJ233" s="163">
        <f t="shared" si="81"/>
        <v>0</v>
      </c>
      <c r="AK233" s="163">
        <f t="shared" si="81"/>
        <v>0</v>
      </c>
      <c r="AL233" s="163">
        <f t="shared" si="81"/>
        <v>0</v>
      </c>
      <c r="AM233" s="163">
        <f t="shared" si="81"/>
        <v>0</v>
      </c>
      <c r="AN233" s="163">
        <f t="shared" si="81"/>
        <v>0</v>
      </c>
      <c r="AO233" s="163">
        <f t="shared" si="81"/>
        <v>0</v>
      </c>
      <c r="AP233" s="163">
        <f t="shared" si="81"/>
        <v>0</v>
      </c>
    </row>
    <row r="234" spans="1:42" x14ac:dyDescent="0.2">
      <c r="A234" s="91" t="s">
        <v>183</v>
      </c>
      <c r="C234" s="163">
        <f t="shared" ref="C234:AP234" si="82">IF(AND(pbi_oth_tax_fed="Yes",pbi_oth_for_ds="No"),C587,0)</f>
        <v>0</v>
      </c>
      <c r="D234" s="163">
        <f t="shared" si="82"/>
        <v>0</v>
      </c>
      <c r="E234" s="163">
        <f t="shared" si="82"/>
        <v>0</v>
      </c>
      <c r="F234" s="163">
        <f t="shared" si="82"/>
        <v>0</v>
      </c>
      <c r="G234" s="163">
        <f t="shared" si="82"/>
        <v>0</v>
      </c>
      <c r="H234" s="163">
        <f t="shared" si="82"/>
        <v>0</v>
      </c>
      <c r="I234" s="163">
        <f t="shared" si="82"/>
        <v>0</v>
      </c>
      <c r="J234" s="163">
        <f t="shared" si="82"/>
        <v>0</v>
      </c>
      <c r="K234" s="163">
        <f t="shared" si="82"/>
        <v>0</v>
      </c>
      <c r="L234" s="163">
        <f t="shared" si="82"/>
        <v>0</v>
      </c>
      <c r="M234" s="163">
        <f t="shared" si="82"/>
        <v>0</v>
      </c>
      <c r="N234" s="163">
        <f t="shared" si="82"/>
        <v>0</v>
      </c>
      <c r="O234" s="163">
        <f t="shared" si="82"/>
        <v>0</v>
      </c>
      <c r="P234" s="163">
        <f t="shared" si="82"/>
        <v>0</v>
      </c>
      <c r="Q234" s="163">
        <f t="shared" si="82"/>
        <v>0</v>
      </c>
      <c r="R234" s="163">
        <f t="shared" si="82"/>
        <v>0</v>
      </c>
      <c r="S234" s="163">
        <f t="shared" si="82"/>
        <v>0</v>
      </c>
      <c r="T234" s="163">
        <f t="shared" si="82"/>
        <v>0</v>
      </c>
      <c r="U234" s="163">
        <f t="shared" si="82"/>
        <v>0</v>
      </c>
      <c r="V234" s="163">
        <f t="shared" si="82"/>
        <v>0</v>
      </c>
      <c r="W234" s="163">
        <f t="shared" si="82"/>
        <v>0</v>
      </c>
      <c r="X234" s="163">
        <f t="shared" si="82"/>
        <v>0</v>
      </c>
      <c r="Y234" s="163">
        <f t="shared" si="82"/>
        <v>0</v>
      </c>
      <c r="Z234" s="163">
        <f t="shared" si="82"/>
        <v>0</v>
      </c>
      <c r="AA234" s="163">
        <f t="shared" si="82"/>
        <v>0</v>
      </c>
      <c r="AB234" s="163">
        <f t="shared" si="82"/>
        <v>0</v>
      </c>
      <c r="AC234" s="163">
        <f t="shared" si="82"/>
        <v>0</v>
      </c>
      <c r="AD234" s="163">
        <f t="shared" si="82"/>
        <v>0</v>
      </c>
      <c r="AE234" s="163">
        <f t="shared" si="82"/>
        <v>0</v>
      </c>
      <c r="AF234" s="163">
        <f t="shared" si="82"/>
        <v>0</v>
      </c>
      <c r="AG234" s="163">
        <f t="shared" si="82"/>
        <v>0</v>
      </c>
      <c r="AH234" s="163">
        <f t="shared" si="82"/>
        <v>0</v>
      </c>
      <c r="AI234" s="163">
        <f t="shared" si="82"/>
        <v>0</v>
      </c>
      <c r="AJ234" s="163">
        <f t="shared" si="82"/>
        <v>0</v>
      </c>
      <c r="AK234" s="163">
        <f t="shared" si="82"/>
        <v>0</v>
      </c>
      <c r="AL234" s="163">
        <f t="shared" si="82"/>
        <v>0</v>
      </c>
      <c r="AM234" s="163">
        <f t="shared" si="82"/>
        <v>0</v>
      </c>
      <c r="AN234" s="163">
        <f t="shared" si="82"/>
        <v>0</v>
      </c>
      <c r="AO234" s="163">
        <f t="shared" si="82"/>
        <v>0</v>
      </c>
      <c r="AP234" s="163">
        <f t="shared" si="82"/>
        <v>0</v>
      </c>
    </row>
    <row r="235" spans="1:42" x14ac:dyDescent="0.2">
      <c r="A235" s="91" t="s">
        <v>12</v>
      </c>
      <c r="C235" s="165">
        <f>SUM(C231:C234)</f>
        <v>0</v>
      </c>
      <c r="D235" s="165">
        <f t="shared" ref="D235:AP235" si="83">SUM(D231:D234)</f>
        <v>0</v>
      </c>
      <c r="E235" s="165">
        <f t="shared" si="83"/>
        <v>0</v>
      </c>
      <c r="F235" s="165">
        <f t="shared" si="83"/>
        <v>0</v>
      </c>
      <c r="G235" s="165">
        <f t="shared" si="83"/>
        <v>0</v>
      </c>
      <c r="H235" s="165">
        <f t="shared" si="83"/>
        <v>0</v>
      </c>
      <c r="I235" s="165">
        <f t="shared" si="83"/>
        <v>0</v>
      </c>
      <c r="J235" s="165">
        <f t="shared" si="83"/>
        <v>0</v>
      </c>
      <c r="K235" s="165">
        <f t="shared" si="83"/>
        <v>0</v>
      </c>
      <c r="L235" s="165">
        <f t="shared" si="83"/>
        <v>0</v>
      </c>
      <c r="M235" s="165">
        <f t="shared" si="83"/>
        <v>0</v>
      </c>
      <c r="N235" s="165">
        <f t="shared" si="83"/>
        <v>0</v>
      </c>
      <c r="O235" s="165">
        <f t="shared" si="83"/>
        <v>0</v>
      </c>
      <c r="P235" s="165">
        <f t="shared" si="83"/>
        <v>0</v>
      </c>
      <c r="Q235" s="165">
        <f t="shared" si="83"/>
        <v>0</v>
      </c>
      <c r="R235" s="165">
        <f t="shared" si="83"/>
        <v>0</v>
      </c>
      <c r="S235" s="165">
        <f t="shared" si="83"/>
        <v>0</v>
      </c>
      <c r="T235" s="165">
        <f t="shared" si="83"/>
        <v>0</v>
      </c>
      <c r="U235" s="165">
        <f t="shared" si="83"/>
        <v>0</v>
      </c>
      <c r="V235" s="165">
        <f t="shared" si="83"/>
        <v>0</v>
      </c>
      <c r="W235" s="165">
        <f t="shared" si="83"/>
        <v>0</v>
      </c>
      <c r="X235" s="165">
        <f t="shared" si="83"/>
        <v>0</v>
      </c>
      <c r="Y235" s="165">
        <f t="shared" si="83"/>
        <v>0</v>
      </c>
      <c r="Z235" s="165">
        <f t="shared" si="83"/>
        <v>0</v>
      </c>
      <c r="AA235" s="165">
        <f t="shared" si="83"/>
        <v>0</v>
      </c>
      <c r="AB235" s="165">
        <f t="shared" si="83"/>
        <v>0</v>
      </c>
      <c r="AC235" s="165">
        <f t="shared" si="83"/>
        <v>0</v>
      </c>
      <c r="AD235" s="165">
        <f t="shared" si="83"/>
        <v>0</v>
      </c>
      <c r="AE235" s="165">
        <f t="shared" si="83"/>
        <v>0</v>
      </c>
      <c r="AF235" s="165">
        <f t="shared" si="83"/>
        <v>0</v>
      </c>
      <c r="AG235" s="165">
        <f t="shared" si="83"/>
        <v>0</v>
      </c>
      <c r="AH235" s="165">
        <f t="shared" si="83"/>
        <v>0</v>
      </c>
      <c r="AI235" s="165">
        <f t="shared" si="83"/>
        <v>0</v>
      </c>
      <c r="AJ235" s="165">
        <f t="shared" si="83"/>
        <v>0</v>
      </c>
      <c r="AK235" s="165">
        <f t="shared" si="83"/>
        <v>0</v>
      </c>
      <c r="AL235" s="165">
        <f t="shared" si="83"/>
        <v>0</v>
      </c>
      <c r="AM235" s="165">
        <f t="shared" si="83"/>
        <v>0</v>
      </c>
      <c r="AN235" s="165">
        <f t="shared" si="83"/>
        <v>0</v>
      </c>
      <c r="AO235" s="165">
        <f t="shared" si="83"/>
        <v>0</v>
      </c>
      <c r="AP235" s="165">
        <f t="shared" si="83"/>
        <v>0</v>
      </c>
    </row>
    <row r="236" spans="1:42" x14ac:dyDescent="0.2">
      <c r="A236" s="90" t="s">
        <v>39</v>
      </c>
      <c r="C236" s="163">
        <f>C217+C223+C229+C235</f>
        <v>0</v>
      </c>
      <c r="D236" s="163">
        <f t="shared" ref="D236:AP236" si="84">D217+D223+D229+D235</f>
        <v>0</v>
      </c>
      <c r="E236" s="163">
        <f t="shared" si="84"/>
        <v>0</v>
      </c>
      <c r="F236" s="163">
        <f t="shared" si="84"/>
        <v>0</v>
      </c>
      <c r="G236" s="163">
        <f t="shared" si="84"/>
        <v>0</v>
      </c>
      <c r="H236" s="163">
        <f t="shared" si="84"/>
        <v>0</v>
      </c>
      <c r="I236" s="163">
        <f t="shared" si="84"/>
        <v>0</v>
      </c>
      <c r="J236" s="163">
        <f t="shared" si="84"/>
        <v>0</v>
      </c>
      <c r="K236" s="163">
        <f t="shared" si="84"/>
        <v>0</v>
      </c>
      <c r="L236" s="163">
        <f t="shared" si="84"/>
        <v>0</v>
      </c>
      <c r="M236" s="163">
        <f t="shared" si="84"/>
        <v>0</v>
      </c>
      <c r="N236" s="163">
        <f t="shared" si="84"/>
        <v>0</v>
      </c>
      <c r="O236" s="163">
        <f t="shared" si="84"/>
        <v>0</v>
      </c>
      <c r="P236" s="163">
        <f t="shared" si="84"/>
        <v>0</v>
      </c>
      <c r="Q236" s="163">
        <f t="shared" si="84"/>
        <v>0</v>
      </c>
      <c r="R236" s="163">
        <f t="shared" si="84"/>
        <v>0</v>
      </c>
      <c r="S236" s="163">
        <f t="shared" si="84"/>
        <v>0</v>
      </c>
      <c r="T236" s="163">
        <f t="shared" si="84"/>
        <v>0</v>
      </c>
      <c r="U236" s="163">
        <f t="shared" si="84"/>
        <v>0</v>
      </c>
      <c r="V236" s="163">
        <f t="shared" si="84"/>
        <v>0</v>
      </c>
      <c r="W236" s="163">
        <f t="shared" si="84"/>
        <v>0</v>
      </c>
      <c r="X236" s="163">
        <f t="shared" si="84"/>
        <v>0</v>
      </c>
      <c r="Y236" s="163">
        <f t="shared" si="84"/>
        <v>0</v>
      </c>
      <c r="Z236" s="163">
        <f t="shared" si="84"/>
        <v>0</v>
      </c>
      <c r="AA236" s="163">
        <f t="shared" si="84"/>
        <v>0</v>
      </c>
      <c r="AB236" s="163">
        <f t="shared" si="84"/>
        <v>0</v>
      </c>
      <c r="AC236" s="163">
        <f t="shared" si="84"/>
        <v>0</v>
      </c>
      <c r="AD236" s="163">
        <f t="shared" si="84"/>
        <v>0</v>
      </c>
      <c r="AE236" s="163">
        <f t="shared" si="84"/>
        <v>0</v>
      </c>
      <c r="AF236" s="163">
        <f t="shared" si="84"/>
        <v>0</v>
      </c>
      <c r="AG236" s="163">
        <f t="shared" si="84"/>
        <v>0</v>
      </c>
      <c r="AH236" s="163">
        <f t="shared" si="84"/>
        <v>0</v>
      </c>
      <c r="AI236" s="163">
        <f t="shared" si="84"/>
        <v>0</v>
      </c>
      <c r="AJ236" s="163">
        <f t="shared" si="84"/>
        <v>0</v>
      </c>
      <c r="AK236" s="163">
        <f t="shared" si="84"/>
        <v>0</v>
      </c>
      <c r="AL236" s="163">
        <f t="shared" si="84"/>
        <v>0</v>
      </c>
      <c r="AM236" s="163">
        <f t="shared" si="84"/>
        <v>0</v>
      </c>
      <c r="AN236" s="163">
        <f t="shared" si="84"/>
        <v>0</v>
      </c>
      <c r="AO236" s="163">
        <f t="shared" si="84"/>
        <v>0</v>
      </c>
      <c r="AP236" s="163">
        <f t="shared" si="84"/>
        <v>0</v>
      </c>
    </row>
    <row r="237" spans="1:42" x14ac:dyDescent="0.2">
      <c r="A237" s="91"/>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row>
    <row r="238" spans="1:42" x14ac:dyDescent="0.2">
      <c r="A238" s="90" t="s">
        <v>40</v>
      </c>
      <c r="C238" s="166">
        <f>C210+C236</f>
        <v>0</v>
      </c>
      <c r="D238" s="166">
        <f t="shared" ref="D238:AP238" si="85">D210+D236</f>
        <v>0</v>
      </c>
      <c r="E238" s="166">
        <f t="shared" si="85"/>
        <v>0</v>
      </c>
      <c r="F238" s="166">
        <f t="shared" si="85"/>
        <v>0</v>
      </c>
      <c r="G238" s="166">
        <f t="shared" si="85"/>
        <v>0</v>
      </c>
      <c r="H238" s="166">
        <f t="shared" si="85"/>
        <v>0</v>
      </c>
      <c r="I238" s="166">
        <f t="shared" si="85"/>
        <v>0</v>
      </c>
      <c r="J238" s="166">
        <f t="shared" si="85"/>
        <v>0</v>
      </c>
      <c r="K238" s="166">
        <f t="shared" si="85"/>
        <v>0</v>
      </c>
      <c r="L238" s="166">
        <f t="shared" si="85"/>
        <v>0</v>
      </c>
      <c r="M238" s="166">
        <f t="shared" si="85"/>
        <v>0</v>
      </c>
      <c r="N238" s="166">
        <f t="shared" si="85"/>
        <v>0</v>
      </c>
      <c r="O238" s="166">
        <f t="shared" si="85"/>
        <v>0</v>
      </c>
      <c r="P238" s="166">
        <f t="shared" si="85"/>
        <v>0</v>
      </c>
      <c r="Q238" s="166">
        <f t="shared" si="85"/>
        <v>0</v>
      </c>
      <c r="R238" s="166">
        <f t="shared" si="85"/>
        <v>0</v>
      </c>
      <c r="S238" s="166">
        <f t="shared" si="85"/>
        <v>0</v>
      </c>
      <c r="T238" s="166">
        <f t="shared" si="85"/>
        <v>0</v>
      </c>
      <c r="U238" s="166">
        <f t="shared" si="85"/>
        <v>0</v>
      </c>
      <c r="V238" s="166">
        <f t="shared" si="85"/>
        <v>0</v>
      </c>
      <c r="W238" s="166">
        <f t="shared" si="85"/>
        <v>0</v>
      </c>
      <c r="X238" s="166">
        <f t="shared" si="85"/>
        <v>0</v>
      </c>
      <c r="Y238" s="166">
        <f t="shared" si="85"/>
        <v>0</v>
      </c>
      <c r="Z238" s="166">
        <f t="shared" si="85"/>
        <v>0</v>
      </c>
      <c r="AA238" s="166">
        <f t="shared" si="85"/>
        <v>0</v>
      </c>
      <c r="AB238" s="166">
        <f t="shared" si="85"/>
        <v>0</v>
      </c>
      <c r="AC238" s="166">
        <f t="shared" si="85"/>
        <v>0</v>
      </c>
      <c r="AD238" s="166">
        <f t="shared" si="85"/>
        <v>0</v>
      </c>
      <c r="AE238" s="166">
        <f t="shared" si="85"/>
        <v>0</v>
      </c>
      <c r="AF238" s="166">
        <f t="shared" si="85"/>
        <v>0</v>
      </c>
      <c r="AG238" s="166">
        <f t="shared" si="85"/>
        <v>0</v>
      </c>
      <c r="AH238" s="166">
        <f t="shared" si="85"/>
        <v>0</v>
      </c>
      <c r="AI238" s="166">
        <f t="shared" si="85"/>
        <v>0</v>
      </c>
      <c r="AJ238" s="166">
        <f t="shared" si="85"/>
        <v>0</v>
      </c>
      <c r="AK238" s="166">
        <f t="shared" si="85"/>
        <v>0</v>
      </c>
      <c r="AL238" s="166">
        <f t="shared" si="85"/>
        <v>0</v>
      </c>
      <c r="AM238" s="166">
        <f t="shared" si="85"/>
        <v>0</v>
      </c>
      <c r="AN238" s="166">
        <f t="shared" si="85"/>
        <v>0</v>
      </c>
      <c r="AO238" s="166">
        <f t="shared" si="85"/>
        <v>0</v>
      </c>
      <c r="AP238" s="166">
        <f t="shared" si="85"/>
        <v>0</v>
      </c>
    </row>
    <row r="239" spans="1:42" x14ac:dyDescent="0.2">
      <c r="A239" s="90" t="s">
        <v>285</v>
      </c>
      <c r="B239" s="4">
        <f t="array" ref="B239:AP239">Inputs!C170:AQ170</f>
        <v>0</v>
      </c>
      <c r="C239" s="165">
        <v>0</v>
      </c>
      <c r="D239" s="165">
        <v>0</v>
      </c>
      <c r="E239" s="165">
        <v>0</v>
      </c>
      <c r="F239" s="165">
        <v>0</v>
      </c>
      <c r="G239" s="165">
        <v>0</v>
      </c>
      <c r="H239" s="165">
        <v>0</v>
      </c>
      <c r="I239" s="165">
        <v>0</v>
      </c>
      <c r="J239" s="165">
        <v>0</v>
      </c>
      <c r="K239" s="165">
        <v>0</v>
      </c>
      <c r="L239" s="165">
        <v>0</v>
      </c>
      <c r="M239" s="165">
        <v>0</v>
      </c>
      <c r="N239" s="165">
        <v>0</v>
      </c>
      <c r="O239" s="165">
        <v>0</v>
      </c>
      <c r="P239" s="165">
        <v>0</v>
      </c>
      <c r="Q239" s="165">
        <v>0</v>
      </c>
      <c r="R239" s="165">
        <v>0</v>
      </c>
      <c r="S239" s="165">
        <v>0</v>
      </c>
      <c r="T239" s="165">
        <v>0</v>
      </c>
      <c r="U239" s="165">
        <v>0</v>
      </c>
      <c r="V239" s="165">
        <v>0</v>
      </c>
      <c r="W239" s="165">
        <v>0</v>
      </c>
      <c r="X239" s="165">
        <v>0</v>
      </c>
      <c r="Y239" s="165">
        <v>0</v>
      </c>
      <c r="Z239" s="165">
        <v>0</v>
      </c>
      <c r="AA239" s="165">
        <v>0</v>
      </c>
      <c r="AB239" s="165">
        <v>0</v>
      </c>
      <c r="AC239" s="165">
        <v>0</v>
      </c>
      <c r="AD239" s="165">
        <v>0</v>
      </c>
      <c r="AE239" s="165">
        <v>0</v>
      </c>
      <c r="AF239" s="165">
        <v>0</v>
      </c>
      <c r="AG239" s="165">
        <v>0</v>
      </c>
      <c r="AH239" s="165">
        <v>0</v>
      </c>
      <c r="AI239" s="165">
        <v>0</v>
      </c>
      <c r="AJ239" s="165">
        <v>0</v>
      </c>
      <c r="AK239" s="165">
        <v>0</v>
      </c>
      <c r="AL239" s="165">
        <v>0</v>
      </c>
      <c r="AM239" s="165">
        <v>0</v>
      </c>
      <c r="AN239" s="165">
        <v>0</v>
      </c>
      <c r="AO239" s="165">
        <v>0</v>
      </c>
      <c r="AP239" s="165">
        <v>0</v>
      </c>
    </row>
    <row r="240" spans="1:42" x14ac:dyDescent="0.2">
      <c r="A240" s="90" t="s">
        <v>81</v>
      </c>
      <c r="C240" s="166">
        <f>C238*-C239/100</f>
        <v>0</v>
      </c>
      <c r="D240" s="166">
        <f t="shared" ref="D240:AP240" si="86">D238*-D239/100</f>
        <v>0</v>
      </c>
      <c r="E240" s="166">
        <f t="shared" si="86"/>
        <v>0</v>
      </c>
      <c r="F240" s="166">
        <f t="shared" si="86"/>
        <v>0</v>
      </c>
      <c r="G240" s="166">
        <f t="shared" si="86"/>
        <v>0</v>
      </c>
      <c r="H240" s="166">
        <f t="shared" si="86"/>
        <v>0</v>
      </c>
      <c r="I240" s="166">
        <f t="shared" si="86"/>
        <v>0</v>
      </c>
      <c r="J240" s="166">
        <f t="shared" si="86"/>
        <v>0</v>
      </c>
      <c r="K240" s="166">
        <f t="shared" si="86"/>
        <v>0</v>
      </c>
      <c r="L240" s="166">
        <f t="shared" si="86"/>
        <v>0</v>
      </c>
      <c r="M240" s="166">
        <f t="shared" si="86"/>
        <v>0</v>
      </c>
      <c r="N240" s="166">
        <f t="shared" si="86"/>
        <v>0</v>
      </c>
      <c r="O240" s="166">
        <f t="shared" si="86"/>
        <v>0</v>
      </c>
      <c r="P240" s="166">
        <f t="shared" si="86"/>
        <v>0</v>
      </c>
      <c r="Q240" s="166">
        <f t="shared" si="86"/>
        <v>0</v>
      </c>
      <c r="R240" s="166">
        <f t="shared" si="86"/>
        <v>0</v>
      </c>
      <c r="S240" s="166">
        <f t="shared" si="86"/>
        <v>0</v>
      </c>
      <c r="T240" s="166">
        <f t="shared" si="86"/>
        <v>0</v>
      </c>
      <c r="U240" s="166">
        <f t="shared" si="86"/>
        <v>0</v>
      </c>
      <c r="V240" s="166">
        <f t="shared" si="86"/>
        <v>0</v>
      </c>
      <c r="W240" s="166">
        <f t="shared" si="86"/>
        <v>0</v>
      </c>
      <c r="X240" s="166">
        <f t="shared" si="86"/>
        <v>0</v>
      </c>
      <c r="Y240" s="166">
        <f t="shared" si="86"/>
        <v>0</v>
      </c>
      <c r="Z240" s="166">
        <f t="shared" si="86"/>
        <v>0</v>
      </c>
      <c r="AA240" s="166">
        <f t="shared" si="86"/>
        <v>0</v>
      </c>
      <c r="AB240" s="166">
        <f t="shared" si="86"/>
        <v>0</v>
      </c>
      <c r="AC240" s="166">
        <f t="shared" si="86"/>
        <v>0</v>
      </c>
      <c r="AD240" s="166">
        <f t="shared" si="86"/>
        <v>0</v>
      </c>
      <c r="AE240" s="166">
        <f t="shared" si="86"/>
        <v>0</v>
      </c>
      <c r="AF240" s="166">
        <f t="shared" si="86"/>
        <v>0</v>
      </c>
      <c r="AG240" s="166">
        <f t="shared" si="86"/>
        <v>0</v>
      </c>
      <c r="AH240" s="166">
        <f t="shared" si="86"/>
        <v>0</v>
      </c>
      <c r="AI240" s="166">
        <f t="shared" si="86"/>
        <v>0</v>
      </c>
      <c r="AJ240" s="166">
        <f t="shared" si="86"/>
        <v>0</v>
      </c>
      <c r="AK240" s="166">
        <f t="shared" si="86"/>
        <v>0</v>
      </c>
      <c r="AL240" s="166">
        <f t="shared" si="86"/>
        <v>0</v>
      </c>
      <c r="AM240" s="166">
        <f t="shared" si="86"/>
        <v>0</v>
      </c>
      <c r="AN240" s="166">
        <f t="shared" si="86"/>
        <v>0</v>
      </c>
      <c r="AO240" s="166">
        <f t="shared" si="86"/>
        <v>0</v>
      </c>
      <c r="AP240" s="166">
        <f t="shared" si="86"/>
        <v>0</v>
      </c>
    </row>
    <row r="241" spans="1:42" x14ac:dyDescent="0.2">
      <c r="A241" s="22"/>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row>
    <row r="242" spans="1:42" x14ac:dyDescent="0.2">
      <c r="A242" s="84" t="s">
        <v>421</v>
      </c>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row>
    <row r="243" spans="1:42" x14ac:dyDescent="0.2">
      <c r="A243" s="20" t="s">
        <v>422</v>
      </c>
    </row>
    <row r="244" spans="1:42" x14ac:dyDescent="0.2">
      <c r="A244" s="18" t="s">
        <v>262</v>
      </c>
      <c r="B244" s="163">
        <f>cost_other_financing</f>
        <v>0</v>
      </c>
    </row>
    <row r="245" spans="1:42" x14ac:dyDescent="0.2">
      <c r="A245" s="18" t="s">
        <v>196</v>
      </c>
      <c r="B245" s="163">
        <f>Inputs!I85</f>
        <v>0</v>
      </c>
    </row>
    <row r="246" spans="1:42" x14ac:dyDescent="0.2">
      <c r="A246" s="18" t="s">
        <v>195</v>
      </c>
      <c r="B246" s="164">
        <f>total_installed_cost</f>
        <v>0</v>
      </c>
    </row>
    <row r="247" spans="1:42" x14ac:dyDescent="0.2">
      <c r="A247" s="18" t="s">
        <v>423</v>
      </c>
      <c r="B247" s="163">
        <f>SUM(B244:B246)</f>
        <v>0</v>
      </c>
    </row>
    <row r="248" spans="1:42" x14ac:dyDescent="0.2">
      <c r="A248" s="20"/>
    </row>
    <row r="249" spans="1:42" x14ac:dyDescent="0.2">
      <c r="A249" s="20" t="s">
        <v>95</v>
      </c>
    </row>
    <row r="250" spans="1:42" x14ac:dyDescent="0.2">
      <c r="A250" s="4" t="s">
        <v>234</v>
      </c>
      <c r="G250" s="331" t="s">
        <v>64</v>
      </c>
      <c r="H250" s="332"/>
      <c r="I250" s="332"/>
      <c r="J250" s="333"/>
      <c r="K250" s="334" t="s">
        <v>65</v>
      </c>
      <c r="L250" s="335"/>
    </row>
    <row r="251" spans="1:42" ht="38.25" x14ac:dyDescent="0.2">
      <c r="B251" s="14" t="s">
        <v>54</v>
      </c>
      <c r="C251" s="14" t="s">
        <v>50</v>
      </c>
      <c r="D251" s="14" t="s">
        <v>52</v>
      </c>
      <c r="E251" s="24" t="s">
        <v>53</v>
      </c>
      <c r="F251" s="14" t="s">
        <v>55</v>
      </c>
      <c r="G251" s="14" t="s">
        <v>59</v>
      </c>
      <c r="H251" s="14" t="s">
        <v>61</v>
      </c>
      <c r="I251" s="52" t="s">
        <v>60</v>
      </c>
      <c r="J251" s="14" t="s">
        <v>62</v>
      </c>
      <c r="K251" s="14" t="s">
        <v>60</v>
      </c>
      <c r="L251" s="144" t="s">
        <v>62</v>
      </c>
      <c r="M251" s="25" t="s">
        <v>66</v>
      </c>
      <c r="N251" s="25" t="s">
        <v>67</v>
      </c>
      <c r="O251" s="14" t="s">
        <v>56</v>
      </c>
      <c r="P251" s="143" t="s">
        <v>87</v>
      </c>
      <c r="Q251" s="14" t="s">
        <v>88</v>
      </c>
    </row>
    <row r="252" spans="1:42" x14ac:dyDescent="0.2">
      <c r="A252" s="22" t="str">
        <f>Inputs!B137</f>
        <v>5-yr MACRS</v>
      </c>
      <c r="B252" s="217">
        <f>IF(Inputs!$C$145=0,0,depr_alloc_macrs_5_percent*100/Inputs!$C$145)</f>
        <v>0</v>
      </c>
      <c r="C252" s="123">
        <f>$B$247*depr_alloc_macrs_5_percent/100</f>
        <v>0</v>
      </c>
      <c r="D252" s="123">
        <f t="shared" ref="D252:E258" si="87">$B252/100*D$259</f>
        <v>0</v>
      </c>
      <c r="E252" s="123">
        <f t="shared" si="87"/>
        <v>0</v>
      </c>
      <c r="F252" s="125">
        <f>C252-D252-E252</f>
        <v>0</v>
      </c>
      <c r="G252" s="126">
        <f>IF(depr_itc_sta_macrs_5="Yes",F252,0)</f>
        <v>0</v>
      </c>
      <c r="H252" s="133">
        <f t="shared" ref="H252:H258" si="88">IF($G$259=0,0,G252/$G$259)*100</f>
        <v>0</v>
      </c>
      <c r="I252" s="129">
        <f t="shared" ref="I252:I258" si="89">$I$259*H252/100</f>
        <v>0</v>
      </c>
      <c r="J252" s="130">
        <f>I252*0.5</f>
        <v>0</v>
      </c>
      <c r="K252" s="127">
        <f t="shared" ref="K252:K258" si="90">H252/100*$K$259</f>
        <v>0</v>
      </c>
      <c r="L252" s="130">
        <f>K252*0.5</f>
        <v>0</v>
      </c>
      <c r="M252" s="123">
        <f t="shared" ref="M252:M256" si="91">IF(itc_sta_amount_deprbas_sta="Yes",L252,0)+IF(itc_sta_percent_deprbas_sta="Yes",J252,0)</f>
        <v>0</v>
      </c>
      <c r="N252" s="123">
        <f t="shared" ref="N252:N257" si="92">IF(itc_fed_amount_deprbas_sta="Yes",L388,0)+IF(itc_fed_percent_deprbas_sta="Yes",J388,0)</f>
        <v>0</v>
      </c>
      <c r="O252" s="131">
        <f t="shared" ref="O252:O256" si="93">F252-M252-N252</f>
        <v>0</v>
      </c>
      <c r="P252" s="123">
        <f>IF(depr_bonus_sta_macrs_5="Yes",O252*depr_bonus_sta/100,0)</f>
        <v>0</v>
      </c>
      <c r="Q252" s="125">
        <f>O252-P252</f>
        <v>0</v>
      </c>
    </row>
    <row r="253" spans="1:42" x14ac:dyDescent="0.2">
      <c r="A253" s="22" t="str">
        <f>Inputs!B138</f>
        <v>15-yr MACRS</v>
      </c>
      <c r="B253" s="217">
        <f>IF(Inputs!$C$145=0,0,depr_alloc_macrs_15_percent*100/Inputs!$C$145)</f>
        <v>0</v>
      </c>
      <c r="C253" s="123">
        <f>$B$247*depr_alloc_macrs_15_percent/100</f>
        <v>0</v>
      </c>
      <c r="D253" s="123">
        <f t="shared" si="87"/>
        <v>0</v>
      </c>
      <c r="E253" s="123">
        <f t="shared" si="87"/>
        <v>0</v>
      </c>
      <c r="F253" s="125">
        <f t="shared" ref="F253:F257" si="94">C253-D253-E253</f>
        <v>0</v>
      </c>
      <c r="G253" s="127">
        <f>IF(depr_itc_sta_macrs_15="Yes",F253,0)</f>
        <v>0</v>
      </c>
      <c r="H253" s="134">
        <f t="shared" si="88"/>
        <v>0</v>
      </c>
      <c r="I253" s="123">
        <f t="shared" si="89"/>
        <v>0</v>
      </c>
      <c r="J253" s="132">
        <f t="shared" ref="J253:J258" si="95">I253*0.5</f>
        <v>0</v>
      </c>
      <c r="K253" s="127">
        <f t="shared" si="90"/>
        <v>0</v>
      </c>
      <c r="L253" s="132">
        <f t="shared" ref="L253:L258" si="96">K253*0.5</f>
        <v>0</v>
      </c>
      <c r="M253" s="123">
        <f t="shared" si="91"/>
        <v>0</v>
      </c>
      <c r="N253" s="123">
        <f t="shared" si="92"/>
        <v>0</v>
      </c>
      <c r="O253" s="125">
        <f t="shared" si="93"/>
        <v>0</v>
      </c>
      <c r="P253" s="123">
        <f>IF(depr_bonus_sta_macrs_15="Yes",O253*depr_bonus_sta/100,0)</f>
        <v>0</v>
      </c>
      <c r="Q253" s="125">
        <f t="shared" ref="Q253:Q256" si="97">O253-P253</f>
        <v>0</v>
      </c>
    </row>
    <row r="254" spans="1:42" x14ac:dyDescent="0.2">
      <c r="A254" s="22" t="str">
        <f>Inputs!B139</f>
        <v>5-yr SL</v>
      </c>
      <c r="B254" s="217">
        <f>IF(Inputs!$C$145=0,0,depr_alloc_sl_5_percent*100/Inputs!$C$145)</f>
        <v>0</v>
      </c>
      <c r="C254" s="123">
        <f>$B$247*depr_alloc_sl_5_percent/100</f>
        <v>0</v>
      </c>
      <c r="D254" s="123">
        <f t="shared" si="87"/>
        <v>0</v>
      </c>
      <c r="E254" s="123">
        <f t="shared" si="87"/>
        <v>0</v>
      </c>
      <c r="F254" s="125">
        <f t="shared" si="94"/>
        <v>0</v>
      </c>
      <c r="G254" s="127">
        <f>IF(depr_itc_sta_sl_5="Yes",F254,0)</f>
        <v>0</v>
      </c>
      <c r="H254" s="134">
        <f t="shared" si="88"/>
        <v>0</v>
      </c>
      <c r="I254" s="123">
        <f t="shared" si="89"/>
        <v>0</v>
      </c>
      <c r="J254" s="132">
        <f t="shared" si="95"/>
        <v>0</v>
      </c>
      <c r="K254" s="127">
        <f t="shared" si="90"/>
        <v>0</v>
      </c>
      <c r="L254" s="132">
        <f t="shared" si="96"/>
        <v>0</v>
      </c>
      <c r="M254" s="123">
        <f t="shared" si="91"/>
        <v>0</v>
      </c>
      <c r="N254" s="123">
        <f t="shared" si="92"/>
        <v>0</v>
      </c>
      <c r="O254" s="125">
        <f t="shared" si="93"/>
        <v>0</v>
      </c>
      <c r="P254" s="123">
        <f>IF(depr_bonus_sta_sl_5="Yes",O254*depr_bonus_sta/100,0)</f>
        <v>0</v>
      </c>
      <c r="Q254" s="125">
        <f t="shared" si="97"/>
        <v>0</v>
      </c>
    </row>
    <row r="255" spans="1:42" x14ac:dyDescent="0.2">
      <c r="A255" s="22" t="str">
        <f>Inputs!B140</f>
        <v>15-yr SL</v>
      </c>
      <c r="B255" s="217">
        <f>IF(Inputs!$C$145=0,0,depr_alloc_sl_15_percent*100/Inputs!$C$145)</f>
        <v>0</v>
      </c>
      <c r="C255" s="123">
        <f>$B$247*depr_alloc_sl_15_percent/100</f>
        <v>0</v>
      </c>
      <c r="D255" s="123">
        <f t="shared" si="87"/>
        <v>0</v>
      </c>
      <c r="E255" s="123">
        <f t="shared" si="87"/>
        <v>0</v>
      </c>
      <c r="F255" s="125">
        <f t="shared" si="94"/>
        <v>0</v>
      </c>
      <c r="G255" s="127">
        <f>IF(depr_itc_sta_sl_15="Yes",F255,0)</f>
        <v>0</v>
      </c>
      <c r="H255" s="134">
        <f t="shared" si="88"/>
        <v>0</v>
      </c>
      <c r="I255" s="123">
        <f t="shared" si="89"/>
        <v>0</v>
      </c>
      <c r="J255" s="132">
        <f t="shared" si="95"/>
        <v>0</v>
      </c>
      <c r="K255" s="127">
        <f t="shared" si="90"/>
        <v>0</v>
      </c>
      <c r="L255" s="132">
        <f t="shared" si="96"/>
        <v>0</v>
      </c>
      <c r="M255" s="123">
        <f t="shared" si="91"/>
        <v>0</v>
      </c>
      <c r="N255" s="123">
        <f t="shared" si="92"/>
        <v>0</v>
      </c>
      <c r="O255" s="125">
        <f t="shared" si="93"/>
        <v>0</v>
      </c>
      <c r="P255" s="123">
        <f>IF(depr_bonus_sta_sl_15="Yes",O255*depr_bonus_sta/100,0)</f>
        <v>0</v>
      </c>
      <c r="Q255" s="125">
        <f t="shared" si="97"/>
        <v>0</v>
      </c>
    </row>
    <row r="256" spans="1:42" x14ac:dyDescent="0.2">
      <c r="A256" s="22" t="str">
        <f>Inputs!B141</f>
        <v>20-yr SL</v>
      </c>
      <c r="B256" s="217">
        <f>IF(Inputs!$C$145=0,0,depr_alloc_sl_20_percent*100/Inputs!$C$145)</f>
        <v>0</v>
      </c>
      <c r="C256" s="123">
        <f>$B$247*depr_alloc_sl_20_percent/100</f>
        <v>0</v>
      </c>
      <c r="D256" s="123">
        <f t="shared" si="87"/>
        <v>0</v>
      </c>
      <c r="E256" s="123">
        <f t="shared" si="87"/>
        <v>0</v>
      </c>
      <c r="F256" s="125">
        <f t="shared" si="94"/>
        <v>0</v>
      </c>
      <c r="G256" s="127">
        <f>IF(depr_itc_sta_sl_20="Yes",F256,0)</f>
        <v>0</v>
      </c>
      <c r="H256" s="134">
        <f t="shared" si="88"/>
        <v>0</v>
      </c>
      <c r="I256" s="123">
        <f t="shared" si="89"/>
        <v>0</v>
      </c>
      <c r="J256" s="132">
        <f t="shared" si="95"/>
        <v>0</v>
      </c>
      <c r="K256" s="127">
        <f t="shared" si="90"/>
        <v>0</v>
      </c>
      <c r="L256" s="132">
        <f t="shared" si="96"/>
        <v>0</v>
      </c>
      <c r="M256" s="123">
        <f t="shared" si="91"/>
        <v>0</v>
      </c>
      <c r="N256" s="123">
        <f t="shared" si="92"/>
        <v>0</v>
      </c>
      <c r="O256" s="125">
        <f t="shared" si="93"/>
        <v>0</v>
      </c>
      <c r="P256" s="123">
        <f>IF(depr_bonus_sta_sl_20="Yes",O256*depr_bonus_sta/100,0)</f>
        <v>0</v>
      </c>
      <c r="Q256" s="125">
        <f t="shared" si="97"/>
        <v>0</v>
      </c>
    </row>
    <row r="257" spans="1:17" x14ac:dyDescent="0.2">
      <c r="A257" s="22" t="str">
        <f>Inputs!B142</f>
        <v>39-yr SL</v>
      </c>
      <c r="B257" s="272">
        <f>IF(Inputs!$C$145=0,0,depr_alloc_sl_39_percent*100/Inputs!$C$145)</f>
        <v>0</v>
      </c>
      <c r="C257" s="123">
        <f>$B$247*depr_alloc_sl_39_percent/100</f>
        <v>0</v>
      </c>
      <c r="D257" s="123">
        <f t="shared" si="87"/>
        <v>0</v>
      </c>
      <c r="E257" s="123">
        <f t="shared" si="87"/>
        <v>0</v>
      </c>
      <c r="F257" s="125">
        <f t="shared" si="94"/>
        <v>0</v>
      </c>
      <c r="G257" s="127">
        <f>IF(depr_itc_sta_sl_39="Yes",F257,0)</f>
        <v>0</v>
      </c>
      <c r="H257" s="134">
        <f t="shared" si="88"/>
        <v>0</v>
      </c>
      <c r="I257" s="123">
        <f t="shared" si="89"/>
        <v>0</v>
      </c>
      <c r="J257" s="132">
        <f t="shared" si="95"/>
        <v>0</v>
      </c>
      <c r="K257" s="127">
        <f t="shared" si="90"/>
        <v>0</v>
      </c>
      <c r="L257" s="132">
        <f t="shared" si="96"/>
        <v>0</v>
      </c>
      <c r="M257" s="127">
        <f>IF(itc_sta_amount_deprbas_sta="Yes",L257,0)+IF(itc_sta_percent_deprbas_sta="Yes",J257,0)</f>
        <v>0</v>
      </c>
      <c r="N257" s="123">
        <f t="shared" si="92"/>
        <v>0</v>
      </c>
      <c r="O257" s="125">
        <f>F257-M257-N257</f>
        <v>0</v>
      </c>
      <c r="P257" s="123">
        <f>IF(depr_bonus_sta_sl_39="Yes",O257*depr_bonus_sta/100,0)</f>
        <v>0</v>
      </c>
      <c r="Q257" s="125">
        <f>O257-P257</f>
        <v>0</v>
      </c>
    </row>
    <row r="258" spans="1:17" x14ac:dyDescent="0.2">
      <c r="A258" s="22" t="s">
        <v>322</v>
      </c>
      <c r="B258" s="218">
        <f>IF(Inputs!$C$145=0,0,depr_alloc_custom_percent*100/Inputs!$C$145)</f>
        <v>0</v>
      </c>
      <c r="C258" s="123">
        <f>$B$247*depr_alloc_custom_percent/100</f>
        <v>0</v>
      </c>
      <c r="D258" s="123">
        <f t="shared" si="87"/>
        <v>0</v>
      </c>
      <c r="E258" s="123">
        <f t="shared" si="87"/>
        <v>0</v>
      </c>
      <c r="F258" s="125">
        <f>C258-D258-E258</f>
        <v>0</v>
      </c>
      <c r="G258" s="127">
        <f>IF(depr_itc_sta_custom="Yes",F257,0)</f>
        <v>0</v>
      </c>
      <c r="H258" s="134">
        <f t="shared" si="88"/>
        <v>0</v>
      </c>
      <c r="I258" s="123">
        <f t="shared" si="89"/>
        <v>0</v>
      </c>
      <c r="J258" s="132">
        <f t="shared" si="95"/>
        <v>0</v>
      </c>
      <c r="K258" s="127">
        <f t="shared" si="90"/>
        <v>0</v>
      </c>
      <c r="L258" s="123">
        <f t="shared" si="96"/>
        <v>0</v>
      </c>
      <c r="M258" s="127">
        <f>IF(itc_sta_amount_deprbas_sta="Yes",L258,0)+IF(itc_sta_percent_deprbas_sta="Yes",J258,0)</f>
        <v>0</v>
      </c>
      <c r="N258" s="132">
        <f>IF(itc_fed_amount_deprbas_sta="Yes",L394,0)+IF(itc_fed_percent_deprbas_sta="Yes",J394,0)</f>
        <v>0</v>
      </c>
      <c r="O258" s="128">
        <f>F258-M258-N258</f>
        <v>0</v>
      </c>
      <c r="P258" s="123">
        <f>IF(depr_bonus_sta_custom="Yes",O258*depr_bonus_sta/100,0)</f>
        <v>0</v>
      </c>
      <c r="Q258" s="128">
        <f>O258-P258</f>
        <v>0</v>
      </c>
    </row>
    <row r="259" spans="1:17" x14ac:dyDescent="0.2">
      <c r="A259" s="22" t="s">
        <v>12</v>
      </c>
      <c r="B259" s="218">
        <f>SUM(B252:B258)</f>
        <v>0</v>
      </c>
      <c r="C259" s="141">
        <f>SUM(C252:C258)</f>
        <v>0</v>
      </c>
      <c r="D259" s="141">
        <f>B268+B274</f>
        <v>0</v>
      </c>
      <c r="E259" s="141">
        <f>B280</f>
        <v>0</v>
      </c>
      <c r="F259" s="185">
        <f>SUM(F252:F258)</f>
        <v>0</v>
      </c>
      <c r="G259" s="139">
        <f>SUM(G252:G258)</f>
        <v>0</v>
      </c>
      <c r="H259" s="135">
        <f>SUM(H252:H258)</f>
        <v>0</v>
      </c>
      <c r="I259" s="141">
        <f>SUM($C$528:$AP$528)</f>
        <v>0</v>
      </c>
      <c r="J259" s="141">
        <f>SUM(J252:J258)</f>
        <v>0</v>
      </c>
      <c r="K259" s="139">
        <f>SUM($C$525:$AP$525)</f>
        <v>0</v>
      </c>
      <c r="L259" s="142">
        <f t="shared" ref="L259:Q259" si="98">SUM(L252:L258)</f>
        <v>0</v>
      </c>
      <c r="M259" s="139">
        <f t="shared" si="98"/>
        <v>0</v>
      </c>
      <c r="N259" s="142">
        <f t="shared" si="98"/>
        <v>0</v>
      </c>
      <c r="O259" s="128">
        <f t="shared" si="98"/>
        <v>0</v>
      </c>
      <c r="P259" s="185">
        <f t="shared" si="98"/>
        <v>0</v>
      </c>
      <c r="Q259" s="128">
        <f t="shared" si="98"/>
        <v>0</v>
      </c>
    </row>
    <row r="261" spans="1:17" x14ac:dyDescent="0.2">
      <c r="A261" s="4" t="s">
        <v>63</v>
      </c>
    </row>
    <row r="262" spans="1:17" x14ac:dyDescent="0.2">
      <c r="A262" s="90" t="str">
        <f>A550</f>
        <v>Investment Based Incentive (IBI)</v>
      </c>
    </row>
    <row r="263" spans="1:17" x14ac:dyDescent="0.2">
      <c r="A263" s="22" t="str">
        <f t="shared" ref="A263:A274" si="99">A551</f>
        <v>As fixed amount</v>
      </c>
    </row>
    <row r="264" spans="1:17" x14ac:dyDescent="0.2">
      <c r="A264" s="91" t="str">
        <f t="shared" si="99"/>
        <v>Federal ($)</v>
      </c>
      <c r="B264" s="163">
        <f>IF(ibi_fed_amount_deprbas_sta="Yes",ibi_fed_amount,0)</f>
        <v>0</v>
      </c>
    </row>
    <row r="265" spans="1:17" x14ac:dyDescent="0.2">
      <c r="A265" s="91" t="str">
        <f t="shared" si="99"/>
        <v>State ($)</v>
      </c>
      <c r="B265" s="163">
        <f>IF(ibi_sta_amount_deprbas_sta="Yes",ibi_sta_amount,0)</f>
        <v>0</v>
      </c>
    </row>
    <row r="266" spans="1:17" x14ac:dyDescent="0.2">
      <c r="A266" s="91" t="str">
        <f t="shared" si="99"/>
        <v>Utility ($)</v>
      </c>
      <c r="B266" s="163">
        <f>IF(ibi_uti_amount_deprbas_sta="Yes",ibi_uti_amount,0)</f>
        <v>0</v>
      </c>
    </row>
    <row r="267" spans="1:17" x14ac:dyDescent="0.2">
      <c r="A267" s="91" t="str">
        <f t="shared" si="99"/>
        <v>Other ($)</v>
      </c>
      <c r="B267" s="164">
        <f>IF(ibi_oth_amount_deprbas_sta="Yes",ibi_oth_amount,0)</f>
        <v>0</v>
      </c>
    </row>
    <row r="268" spans="1:17" x14ac:dyDescent="0.2">
      <c r="A268" s="91" t="str">
        <f t="shared" si="99"/>
        <v>Total</v>
      </c>
      <c r="B268" s="163">
        <f>SUM(B264:B267)</f>
        <v>0</v>
      </c>
    </row>
    <row r="269" spans="1:17" x14ac:dyDescent="0.2">
      <c r="A269" s="22" t="str">
        <f t="shared" si="99"/>
        <v>As percentage</v>
      </c>
    </row>
    <row r="270" spans="1:17" x14ac:dyDescent="0.2">
      <c r="A270" s="91" t="str">
        <f t="shared" si="99"/>
        <v>Federal (% of total installed cost)</v>
      </c>
      <c r="B270" s="163">
        <f>IF(ibi_fed_percent_deprbas_sta="Yes",C558,0)</f>
        <v>0</v>
      </c>
    </row>
    <row r="271" spans="1:17" x14ac:dyDescent="0.2">
      <c r="A271" s="91" t="str">
        <f>A559</f>
        <v>State (% of total installed cost)</v>
      </c>
      <c r="B271" s="163">
        <f>IF(ibi_sta_percent_deprbas_sta="Yes",C559,0)</f>
        <v>0</v>
      </c>
    </row>
    <row r="272" spans="1:17" x14ac:dyDescent="0.2">
      <c r="A272" s="91" t="str">
        <f t="shared" si="99"/>
        <v>Utility (% of total installed cost)</v>
      </c>
      <c r="B272" s="163">
        <f>IF(ibi_uti_percent_deprbas_sta="Yes",C560,0)</f>
        <v>0</v>
      </c>
    </row>
    <row r="273" spans="1:42" x14ac:dyDescent="0.2">
      <c r="A273" s="91" t="str">
        <f t="shared" si="99"/>
        <v>Other (% of total installed cost)</v>
      </c>
      <c r="B273" s="164">
        <f>IF(ibi_oth_percent_deprbas_sta="Yes",C561,0)</f>
        <v>0</v>
      </c>
    </row>
    <row r="274" spans="1:42" x14ac:dyDescent="0.2">
      <c r="A274" s="91" t="str">
        <f t="shared" si="99"/>
        <v>Total</v>
      </c>
      <c r="B274" s="163">
        <f>SUM(B270:B273)</f>
        <v>0</v>
      </c>
    </row>
    <row r="275" spans="1:42" x14ac:dyDescent="0.2">
      <c r="A275" s="90" t="str">
        <f t="shared" ref="A275:A280" si="100">A564</f>
        <v>Capacity Based Incentive (CBI)</v>
      </c>
    </row>
    <row r="276" spans="1:42" x14ac:dyDescent="0.2">
      <c r="A276" s="22" t="str">
        <f t="shared" si="100"/>
        <v>Federal ($/W)</v>
      </c>
      <c r="B276" s="163">
        <f>IF(cbi_fed_deprbas_sta="Yes",C565,0)</f>
        <v>0</v>
      </c>
    </row>
    <row r="277" spans="1:42" x14ac:dyDescent="0.2">
      <c r="A277" s="22" t="str">
        <f t="shared" si="100"/>
        <v>State ($/W)</v>
      </c>
      <c r="B277" s="163">
        <f>IF(cbi_sta_deprbas_sta="Yes",C566,0)</f>
        <v>0</v>
      </c>
    </row>
    <row r="278" spans="1:42" x14ac:dyDescent="0.2">
      <c r="A278" s="22" t="str">
        <f t="shared" si="100"/>
        <v>Utility ($/W)</v>
      </c>
      <c r="B278" s="163">
        <f>IF(cbi_uti_deprbas_sta="Yes",C567,0)</f>
        <v>0</v>
      </c>
    </row>
    <row r="279" spans="1:42" x14ac:dyDescent="0.2">
      <c r="A279" s="22" t="str">
        <f t="shared" si="100"/>
        <v>Other ($/W)</v>
      </c>
      <c r="B279" s="163">
        <f>IF(cbi_oth_deprbas_sta="Yes",C568,0)</f>
        <v>0</v>
      </c>
    </row>
    <row r="280" spans="1:42" x14ac:dyDescent="0.2">
      <c r="A280" s="22" t="str">
        <f t="shared" si="100"/>
        <v>Total</v>
      </c>
      <c r="B280" s="166">
        <f>SUM(B276:B279)</f>
        <v>0</v>
      </c>
    </row>
    <row r="281" spans="1:42" x14ac:dyDescent="0.2">
      <c r="A281" s="90" t="s">
        <v>51</v>
      </c>
      <c r="B281" s="163">
        <f>B268+B274+B280</f>
        <v>0</v>
      </c>
    </row>
    <row r="283" spans="1:42" x14ac:dyDescent="0.2">
      <c r="A283" s="4" t="s">
        <v>82</v>
      </c>
    </row>
    <row r="284" spans="1:42" x14ac:dyDescent="0.2">
      <c r="A284" s="22" t="s">
        <v>57</v>
      </c>
    </row>
    <row r="285" spans="1:42" x14ac:dyDescent="0.2">
      <c r="A285" s="23" t="str">
        <f t="shared" ref="A285:A290" si="101">A252</f>
        <v>5-yr MACRS</v>
      </c>
      <c r="B285" s="171">
        <f t="array" ref="B285">SUM(IF(ISNUMBER(C285:AP285),C285:AP285))</f>
        <v>0</v>
      </c>
      <c r="C285" s="172" t="e">
        <f>LOOKUP(C$2,'Depreciation Schedules'!$A$3:$A$42,'Depreciation Schedules'!$B$3:$B$42)</f>
        <v>#N/A</v>
      </c>
      <c r="D285" s="172" t="e">
        <f>LOOKUP(D$2,'Depreciation Schedules'!$A$3:$A$42,'Depreciation Schedules'!$B$3:$B$42)</f>
        <v>#N/A</v>
      </c>
      <c r="E285" s="172" t="e">
        <f>LOOKUP(E$2,'Depreciation Schedules'!$A$3:$A$42,'Depreciation Schedules'!$B$3:$B$42)</f>
        <v>#N/A</v>
      </c>
      <c r="F285" s="172" t="e">
        <f>LOOKUP(F$2,'Depreciation Schedules'!$A$3:$A$42,'Depreciation Schedules'!$B$3:$B$42)</f>
        <v>#N/A</v>
      </c>
      <c r="G285" s="172" t="e">
        <f>LOOKUP(G$2,'Depreciation Schedules'!$A$3:$A$42,'Depreciation Schedules'!$B$3:$B$42)</f>
        <v>#N/A</v>
      </c>
      <c r="H285" s="172" t="e">
        <f>LOOKUP(H$2,'Depreciation Schedules'!$A$3:$A$42,'Depreciation Schedules'!$B$3:$B$42)</f>
        <v>#N/A</v>
      </c>
      <c r="I285" s="172" t="e">
        <f>LOOKUP(I$2,'Depreciation Schedules'!$A$3:$A$42,'Depreciation Schedules'!$B$3:$B$42)</f>
        <v>#N/A</v>
      </c>
      <c r="J285" s="172" t="e">
        <f>LOOKUP(J$2,'Depreciation Schedules'!$A$3:$A$42,'Depreciation Schedules'!$B$3:$B$42)</f>
        <v>#N/A</v>
      </c>
      <c r="K285" s="172" t="e">
        <f>LOOKUP(K$2,'Depreciation Schedules'!$A$3:$A$42,'Depreciation Schedules'!$B$3:$B$42)</f>
        <v>#N/A</v>
      </c>
      <c r="L285" s="172" t="e">
        <f>LOOKUP(L$2,'Depreciation Schedules'!$A$3:$A$42,'Depreciation Schedules'!$B$3:$B$42)</f>
        <v>#N/A</v>
      </c>
      <c r="M285" s="172" t="e">
        <f>LOOKUP(M$2,'Depreciation Schedules'!$A$3:$A$42,'Depreciation Schedules'!$B$3:$B$42)</f>
        <v>#N/A</v>
      </c>
      <c r="N285" s="172" t="e">
        <f>LOOKUP(N$2,'Depreciation Schedules'!$A$3:$A$42,'Depreciation Schedules'!$B$3:$B$42)</f>
        <v>#N/A</v>
      </c>
      <c r="O285" s="172" t="e">
        <f>LOOKUP(O$2,'Depreciation Schedules'!$A$3:$A$42,'Depreciation Schedules'!$B$3:$B$42)</f>
        <v>#N/A</v>
      </c>
      <c r="P285" s="172" t="e">
        <f>LOOKUP(P$2,'Depreciation Schedules'!$A$3:$A$42,'Depreciation Schedules'!$B$3:$B$42)</f>
        <v>#N/A</v>
      </c>
      <c r="Q285" s="172" t="e">
        <f>LOOKUP(Q$2,'Depreciation Schedules'!$A$3:$A$42,'Depreciation Schedules'!$B$3:$B$42)</f>
        <v>#N/A</v>
      </c>
      <c r="R285" s="172" t="e">
        <f>LOOKUP(R$2,'Depreciation Schedules'!$A$3:$A$42,'Depreciation Schedules'!$B$3:$B$42)</f>
        <v>#N/A</v>
      </c>
      <c r="S285" s="172" t="e">
        <f>LOOKUP(S$2,'Depreciation Schedules'!$A$3:$A$42,'Depreciation Schedules'!$B$3:$B$42)</f>
        <v>#N/A</v>
      </c>
      <c r="T285" s="172" t="e">
        <f>LOOKUP(T$2,'Depreciation Schedules'!$A$3:$A$42,'Depreciation Schedules'!$B$3:$B$42)</f>
        <v>#N/A</v>
      </c>
      <c r="U285" s="172" t="e">
        <f>LOOKUP(U$2,'Depreciation Schedules'!$A$3:$A$42,'Depreciation Schedules'!$B$3:$B$42)</f>
        <v>#N/A</v>
      </c>
      <c r="V285" s="172" t="e">
        <f>LOOKUP(V$2,'Depreciation Schedules'!$A$3:$A$42,'Depreciation Schedules'!$B$3:$B$42)</f>
        <v>#N/A</v>
      </c>
      <c r="W285" s="172" t="e">
        <f>LOOKUP(W$2,'Depreciation Schedules'!$A$3:$A$42,'Depreciation Schedules'!$B$3:$B$42)</f>
        <v>#N/A</v>
      </c>
      <c r="X285" s="172" t="e">
        <f>LOOKUP(X$2,'Depreciation Schedules'!$A$3:$A$42,'Depreciation Schedules'!$B$3:$B$42)</f>
        <v>#N/A</v>
      </c>
      <c r="Y285" s="172" t="e">
        <f>LOOKUP(Y$2,'Depreciation Schedules'!$A$3:$A$42,'Depreciation Schedules'!$B$3:$B$42)</f>
        <v>#N/A</v>
      </c>
      <c r="Z285" s="172" t="e">
        <f>LOOKUP(Z$2,'Depreciation Schedules'!$A$3:$A$42,'Depreciation Schedules'!$B$3:$B$42)</f>
        <v>#N/A</v>
      </c>
      <c r="AA285" s="172" t="e">
        <f>LOOKUP(AA$2,'Depreciation Schedules'!$A$3:$A$42,'Depreciation Schedules'!$B$3:$B$42)</f>
        <v>#N/A</v>
      </c>
      <c r="AB285" s="172" t="e">
        <f>LOOKUP(AB$2,'Depreciation Schedules'!$A$3:$A$42,'Depreciation Schedules'!$B$3:$B$42)</f>
        <v>#N/A</v>
      </c>
      <c r="AC285" s="172" t="e">
        <f>LOOKUP(AC$2,'Depreciation Schedules'!$A$3:$A$42,'Depreciation Schedules'!$B$3:$B$42)</f>
        <v>#N/A</v>
      </c>
      <c r="AD285" s="172" t="e">
        <f>LOOKUP(AD$2,'Depreciation Schedules'!$A$3:$A$42,'Depreciation Schedules'!$B$3:$B$42)</f>
        <v>#N/A</v>
      </c>
      <c r="AE285" s="172" t="e">
        <f>LOOKUP(AE$2,'Depreciation Schedules'!$A$3:$A$42,'Depreciation Schedules'!$B$3:$B$42)</f>
        <v>#N/A</v>
      </c>
      <c r="AF285" s="172" t="e">
        <f>LOOKUP(AF$2,'Depreciation Schedules'!$A$3:$A$42,'Depreciation Schedules'!$B$3:$B$42)</f>
        <v>#N/A</v>
      </c>
      <c r="AG285" s="172" t="e">
        <f>LOOKUP(AG$2,'Depreciation Schedules'!$A$3:$A$42,'Depreciation Schedules'!$B$3:$B$42)</f>
        <v>#N/A</v>
      </c>
      <c r="AH285" s="172" t="e">
        <f>LOOKUP(AH$2,'Depreciation Schedules'!$A$3:$A$42,'Depreciation Schedules'!$B$3:$B$42)</f>
        <v>#N/A</v>
      </c>
      <c r="AI285" s="172" t="e">
        <f>LOOKUP(AI$2,'Depreciation Schedules'!$A$3:$A$42,'Depreciation Schedules'!$B$3:$B$42)</f>
        <v>#N/A</v>
      </c>
      <c r="AJ285" s="172" t="e">
        <f>LOOKUP(AJ$2,'Depreciation Schedules'!$A$3:$A$42,'Depreciation Schedules'!$B$3:$B$42)</f>
        <v>#N/A</v>
      </c>
      <c r="AK285" s="172" t="e">
        <f>LOOKUP(AK$2,'Depreciation Schedules'!$A$3:$A$42,'Depreciation Schedules'!$B$3:$B$42)</f>
        <v>#N/A</v>
      </c>
      <c r="AL285" s="172" t="e">
        <f>LOOKUP(AL$2,'Depreciation Schedules'!$A$3:$A$42,'Depreciation Schedules'!$B$3:$B$42)</f>
        <v>#N/A</v>
      </c>
      <c r="AM285" s="172" t="e">
        <f>LOOKUP(AM$2,'Depreciation Schedules'!$A$3:$A$42,'Depreciation Schedules'!$B$3:$B$42)</f>
        <v>#N/A</v>
      </c>
      <c r="AN285" s="172" t="e">
        <f>LOOKUP(AN$2,'Depreciation Schedules'!$A$3:$A$42,'Depreciation Schedules'!$B$3:$B$42)</f>
        <v>#N/A</v>
      </c>
      <c r="AO285" s="172" t="e">
        <f>LOOKUP(AO$2,'Depreciation Schedules'!$A$3:$A$42,'Depreciation Schedules'!$B$3:$B$42)</f>
        <v>#N/A</v>
      </c>
      <c r="AP285" s="172" t="e">
        <f>LOOKUP(AP$2,'Depreciation Schedules'!$A$3:$A$42,'Depreciation Schedules'!$B$3:$B$42)</f>
        <v>#N/A</v>
      </c>
    </row>
    <row r="286" spans="1:42" x14ac:dyDescent="0.2">
      <c r="A286" s="23" t="str">
        <f t="shared" si="101"/>
        <v>15-yr MACRS</v>
      </c>
      <c r="B286" s="171">
        <f t="array" ref="B286">SUM(IF(ISNUMBER(C286:AP286),C286:AP286))</f>
        <v>0</v>
      </c>
      <c r="C286" s="172" t="e">
        <f>LOOKUP(C$2,'Depreciation Schedules'!$A$3:$A$42,'Depreciation Schedules'!$C$3:$C$42)</f>
        <v>#N/A</v>
      </c>
      <c r="D286" s="172" t="e">
        <f>LOOKUP(D$2,'Depreciation Schedules'!$A$3:$A$42,'Depreciation Schedules'!$C$3:$C$42)</f>
        <v>#N/A</v>
      </c>
      <c r="E286" s="172" t="e">
        <f>LOOKUP(E$2,'Depreciation Schedules'!$A$3:$A$42,'Depreciation Schedules'!$C$3:$C$42)</f>
        <v>#N/A</v>
      </c>
      <c r="F286" s="172" t="e">
        <f>LOOKUP(F$2,'Depreciation Schedules'!$A$3:$A$42,'Depreciation Schedules'!$C$3:$C$42)</f>
        <v>#N/A</v>
      </c>
      <c r="G286" s="172" t="e">
        <f>LOOKUP(G$2,'Depreciation Schedules'!$A$3:$A$42,'Depreciation Schedules'!$C$3:$C$42)</f>
        <v>#N/A</v>
      </c>
      <c r="H286" s="172" t="e">
        <f>LOOKUP(H$2,'Depreciation Schedules'!$A$3:$A$42,'Depreciation Schedules'!$C$3:$C$42)</f>
        <v>#N/A</v>
      </c>
      <c r="I286" s="172" t="e">
        <f>LOOKUP(I$2,'Depreciation Schedules'!$A$3:$A$42,'Depreciation Schedules'!$C$3:$C$42)</f>
        <v>#N/A</v>
      </c>
      <c r="J286" s="172" t="e">
        <f>LOOKUP(J$2,'Depreciation Schedules'!$A$3:$A$42,'Depreciation Schedules'!$C$3:$C$42)</f>
        <v>#N/A</v>
      </c>
      <c r="K286" s="172" t="e">
        <f>LOOKUP(K$2,'Depreciation Schedules'!$A$3:$A$42,'Depreciation Schedules'!$C$3:$C$42)</f>
        <v>#N/A</v>
      </c>
      <c r="L286" s="172" t="e">
        <f>LOOKUP(L$2,'Depreciation Schedules'!$A$3:$A$42,'Depreciation Schedules'!$C$3:$C$42)</f>
        <v>#N/A</v>
      </c>
      <c r="M286" s="172" t="e">
        <f>LOOKUP(M$2,'Depreciation Schedules'!$A$3:$A$42,'Depreciation Schedules'!$C$3:$C$42)</f>
        <v>#N/A</v>
      </c>
      <c r="N286" s="172" t="e">
        <f>LOOKUP(N$2,'Depreciation Schedules'!$A$3:$A$42,'Depreciation Schedules'!$C$3:$C$42)</f>
        <v>#N/A</v>
      </c>
      <c r="O286" s="172" t="e">
        <f>LOOKUP(O$2,'Depreciation Schedules'!$A$3:$A$42,'Depreciation Schedules'!$C$3:$C$42)</f>
        <v>#N/A</v>
      </c>
      <c r="P286" s="172" t="e">
        <f>LOOKUP(P$2,'Depreciation Schedules'!$A$3:$A$42,'Depreciation Schedules'!$C$3:$C$42)</f>
        <v>#N/A</v>
      </c>
      <c r="Q286" s="172" t="e">
        <f>LOOKUP(Q$2,'Depreciation Schedules'!$A$3:$A$42,'Depreciation Schedules'!$C$3:$C$42)</f>
        <v>#N/A</v>
      </c>
      <c r="R286" s="172" t="e">
        <f>LOOKUP(R$2,'Depreciation Schedules'!$A$3:$A$42,'Depreciation Schedules'!$C$3:$C$42)</f>
        <v>#N/A</v>
      </c>
      <c r="S286" s="172" t="e">
        <f>LOOKUP(S$2,'Depreciation Schedules'!$A$3:$A$42,'Depreciation Schedules'!$C$3:$C$42)</f>
        <v>#N/A</v>
      </c>
      <c r="T286" s="172" t="e">
        <f>LOOKUP(T$2,'Depreciation Schedules'!$A$3:$A$42,'Depreciation Schedules'!$C$3:$C$42)</f>
        <v>#N/A</v>
      </c>
      <c r="U286" s="172" t="e">
        <f>LOOKUP(U$2,'Depreciation Schedules'!$A$3:$A$42,'Depreciation Schedules'!$C$3:$C$42)</f>
        <v>#N/A</v>
      </c>
      <c r="V286" s="172" t="e">
        <f>LOOKUP(V$2,'Depreciation Schedules'!$A$3:$A$42,'Depreciation Schedules'!$C$3:$C$42)</f>
        <v>#N/A</v>
      </c>
      <c r="W286" s="172" t="e">
        <f>LOOKUP(W$2,'Depreciation Schedules'!$A$3:$A$42,'Depreciation Schedules'!$C$3:$C$42)</f>
        <v>#N/A</v>
      </c>
      <c r="X286" s="172" t="e">
        <f>LOOKUP(X$2,'Depreciation Schedules'!$A$3:$A$42,'Depreciation Schedules'!$C$3:$C$42)</f>
        <v>#N/A</v>
      </c>
      <c r="Y286" s="172" t="e">
        <f>LOOKUP(Y$2,'Depreciation Schedules'!$A$3:$A$42,'Depreciation Schedules'!$C$3:$C$42)</f>
        <v>#N/A</v>
      </c>
      <c r="Z286" s="172" t="e">
        <f>LOOKUP(Z$2,'Depreciation Schedules'!$A$3:$A$42,'Depreciation Schedules'!$C$3:$C$42)</f>
        <v>#N/A</v>
      </c>
      <c r="AA286" s="172" t="e">
        <f>LOOKUP(AA$2,'Depreciation Schedules'!$A$3:$A$42,'Depreciation Schedules'!$C$3:$C$42)</f>
        <v>#N/A</v>
      </c>
      <c r="AB286" s="172" t="e">
        <f>LOOKUP(AB$2,'Depreciation Schedules'!$A$3:$A$42,'Depreciation Schedules'!$C$3:$C$42)</f>
        <v>#N/A</v>
      </c>
      <c r="AC286" s="172" t="e">
        <f>LOOKUP(AC$2,'Depreciation Schedules'!$A$3:$A$42,'Depreciation Schedules'!$C$3:$C$42)</f>
        <v>#N/A</v>
      </c>
      <c r="AD286" s="172" t="e">
        <f>LOOKUP(AD$2,'Depreciation Schedules'!$A$3:$A$42,'Depreciation Schedules'!$C$3:$C$42)</f>
        <v>#N/A</v>
      </c>
      <c r="AE286" s="172" t="e">
        <f>LOOKUP(AE$2,'Depreciation Schedules'!$A$3:$A$42,'Depreciation Schedules'!$C$3:$C$42)</f>
        <v>#N/A</v>
      </c>
      <c r="AF286" s="172" t="e">
        <f>LOOKUP(AF$2,'Depreciation Schedules'!$A$3:$A$42,'Depreciation Schedules'!$C$3:$C$42)</f>
        <v>#N/A</v>
      </c>
      <c r="AG286" s="172" t="e">
        <f>LOOKUP(AG$2,'Depreciation Schedules'!$A$3:$A$42,'Depreciation Schedules'!$C$3:$C$42)</f>
        <v>#N/A</v>
      </c>
      <c r="AH286" s="172" t="e">
        <f>LOOKUP(AH$2,'Depreciation Schedules'!$A$3:$A$42,'Depreciation Schedules'!$C$3:$C$42)</f>
        <v>#N/A</v>
      </c>
      <c r="AI286" s="172" t="e">
        <f>LOOKUP(AI$2,'Depreciation Schedules'!$A$3:$A$42,'Depreciation Schedules'!$C$3:$C$42)</f>
        <v>#N/A</v>
      </c>
      <c r="AJ286" s="172" t="e">
        <f>LOOKUP(AJ$2,'Depreciation Schedules'!$A$3:$A$42,'Depreciation Schedules'!$C$3:$C$42)</f>
        <v>#N/A</v>
      </c>
      <c r="AK286" s="172" t="e">
        <f>LOOKUP(AK$2,'Depreciation Schedules'!$A$3:$A$42,'Depreciation Schedules'!$C$3:$C$42)</f>
        <v>#N/A</v>
      </c>
      <c r="AL286" s="172" t="e">
        <f>LOOKUP(AL$2,'Depreciation Schedules'!$A$3:$A$42,'Depreciation Schedules'!$C$3:$C$42)</f>
        <v>#N/A</v>
      </c>
      <c r="AM286" s="172" t="e">
        <f>LOOKUP(AM$2,'Depreciation Schedules'!$A$3:$A$42,'Depreciation Schedules'!$C$3:$C$42)</f>
        <v>#N/A</v>
      </c>
      <c r="AN286" s="172" t="e">
        <f>LOOKUP(AN$2,'Depreciation Schedules'!$A$3:$A$42,'Depreciation Schedules'!$C$3:$C$42)</f>
        <v>#N/A</v>
      </c>
      <c r="AO286" s="172" t="e">
        <f>LOOKUP(AO$2,'Depreciation Schedules'!$A$3:$A$42,'Depreciation Schedules'!$C$3:$C$42)</f>
        <v>#N/A</v>
      </c>
      <c r="AP286" s="172" t="e">
        <f>LOOKUP(AP$2,'Depreciation Schedules'!$A$3:$A$42,'Depreciation Schedules'!$C$3:$C$42)</f>
        <v>#N/A</v>
      </c>
    </row>
    <row r="287" spans="1:42" x14ac:dyDescent="0.2">
      <c r="A287" s="23" t="str">
        <f t="shared" si="101"/>
        <v>5-yr SL</v>
      </c>
      <c r="B287" s="171">
        <f t="array" ref="B287">SUM(IF(ISNUMBER(C287:AP287),C287:AP287))</f>
        <v>0</v>
      </c>
      <c r="C287" s="172" t="e">
        <f>LOOKUP(C$2,'Depreciation Schedules'!$A$3:$A$42,'Depreciation Schedules'!$D$3:$D$42)</f>
        <v>#N/A</v>
      </c>
      <c r="D287" s="172" t="e">
        <f>LOOKUP(D$2,'Depreciation Schedules'!$A$3:$A$42,'Depreciation Schedules'!$D$3:$D$42)</f>
        <v>#N/A</v>
      </c>
      <c r="E287" s="172" t="e">
        <f>LOOKUP(E$2,'Depreciation Schedules'!$A$3:$A$42,'Depreciation Schedules'!$D$3:$D$42)</f>
        <v>#N/A</v>
      </c>
      <c r="F287" s="172" t="e">
        <f>LOOKUP(F$2,'Depreciation Schedules'!$A$3:$A$42,'Depreciation Schedules'!$D$3:$D$42)</f>
        <v>#N/A</v>
      </c>
      <c r="G287" s="172" t="e">
        <f>LOOKUP(G$2,'Depreciation Schedules'!$A$3:$A$42,'Depreciation Schedules'!$D$3:$D$42)</f>
        <v>#N/A</v>
      </c>
      <c r="H287" s="172" t="e">
        <f>LOOKUP(H$2,'Depreciation Schedules'!$A$3:$A$42,'Depreciation Schedules'!$D$3:$D$42)</f>
        <v>#N/A</v>
      </c>
      <c r="I287" s="172" t="e">
        <f>LOOKUP(I$2,'Depreciation Schedules'!$A$3:$A$42,'Depreciation Schedules'!$D$3:$D$42)</f>
        <v>#N/A</v>
      </c>
      <c r="J287" s="172" t="e">
        <f>LOOKUP(J$2,'Depreciation Schedules'!$A$3:$A$42,'Depreciation Schedules'!$D$3:$D$42)</f>
        <v>#N/A</v>
      </c>
      <c r="K287" s="172" t="e">
        <f>LOOKUP(K$2,'Depreciation Schedules'!$A$3:$A$42,'Depreciation Schedules'!$D$3:$D$42)</f>
        <v>#N/A</v>
      </c>
      <c r="L287" s="172" t="e">
        <f>LOOKUP(L$2,'Depreciation Schedules'!$A$3:$A$42,'Depreciation Schedules'!$D$3:$D$42)</f>
        <v>#N/A</v>
      </c>
      <c r="M287" s="172" t="e">
        <f>LOOKUP(M$2,'Depreciation Schedules'!$A$3:$A$42,'Depreciation Schedules'!$D$3:$D$42)</f>
        <v>#N/A</v>
      </c>
      <c r="N287" s="172" t="e">
        <f>LOOKUP(N$2,'Depreciation Schedules'!$A$3:$A$42,'Depreciation Schedules'!$D$3:$D$42)</f>
        <v>#N/A</v>
      </c>
      <c r="O287" s="172" t="e">
        <f>LOOKUP(O$2,'Depreciation Schedules'!$A$3:$A$42,'Depreciation Schedules'!$D$3:$D$42)</f>
        <v>#N/A</v>
      </c>
      <c r="P287" s="172" t="e">
        <f>LOOKUP(P$2,'Depreciation Schedules'!$A$3:$A$42,'Depreciation Schedules'!$D$3:$D$42)</f>
        <v>#N/A</v>
      </c>
      <c r="Q287" s="172" t="e">
        <f>LOOKUP(Q$2,'Depreciation Schedules'!$A$3:$A$42,'Depreciation Schedules'!$D$3:$D$42)</f>
        <v>#N/A</v>
      </c>
      <c r="R287" s="172" t="e">
        <f>LOOKUP(R$2,'Depreciation Schedules'!$A$3:$A$42,'Depreciation Schedules'!$D$3:$D$42)</f>
        <v>#N/A</v>
      </c>
      <c r="S287" s="172" t="e">
        <f>LOOKUP(S$2,'Depreciation Schedules'!$A$3:$A$42,'Depreciation Schedules'!$D$3:$D$42)</f>
        <v>#N/A</v>
      </c>
      <c r="T287" s="172" t="e">
        <f>LOOKUP(T$2,'Depreciation Schedules'!$A$3:$A$42,'Depreciation Schedules'!$D$3:$D$42)</f>
        <v>#N/A</v>
      </c>
      <c r="U287" s="172" t="e">
        <f>LOOKUP(U$2,'Depreciation Schedules'!$A$3:$A$42,'Depreciation Schedules'!$D$3:$D$42)</f>
        <v>#N/A</v>
      </c>
      <c r="V287" s="172" t="e">
        <f>LOOKUP(V$2,'Depreciation Schedules'!$A$3:$A$42,'Depreciation Schedules'!$D$3:$D$42)</f>
        <v>#N/A</v>
      </c>
      <c r="W287" s="172" t="e">
        <f>LOOKUP(W$2,'Depreciation Schedules'!$A$3:$A$42,'Depreciation Schedules'!$D$3:$D$42)</f>
        <v>#N/A</v>
      </c>
      <c r="X287" s="172" t="e">
        <f>LOOKUP(X$2,'Depreciation Schedules'!$A$3:$A$42,'Depreciation Schedules'!$D$3:$D$42)</f>
        <v>#N/A</v>
      </c>
      <c r="Y287" s="172" t="e">
        <f>LOOKUP(Y$2,'Depreciation Schedules'!$A$3:$A$42,'Depreciation Schedules'!$D$3:$D$42)</f>
        <v>#N/A</v>
      </c>
      <c r="Z287" s="172" t="e">
        <f>LOOKUP(Z$2,'Depreciation Schedules'!$A$3:$A$42,'Depreciation Schedules'!$D$3:$D$42)</f>
        <v>#N/A</v>
      </c>
      <c r="AA287" s="172" t="e">
        <f>LOOKUP(AA$2,'Depreciation Schedules'!$A$3:$A$42,'Depreciation Schedules'!$D$3:$D$42)</f>
        <v>#N/A</v>
      </c>
      <c r="AB287" s="172" t="e">
        <f>LOOKUP(AB$2,'Depreciation Schedules'!$A$3:$A$42,'Depreciation Schedules'!$D$3:$D$42)</f>
        <v>#N/A</v>
      </c>
      <c r="AC287" s="172" t="e">
        <f>LOOKUP(AC$2,'Depreciation Schedules'!$A$3:$A$42,'Depreciation Schedules'!$D$3:$D$42)</f>
        <v>#N/A</v>
      </c>
      <c r="AD287" s="172" t="e">
        <f>LOOKUP(AD$2,'Depreciation Schedules'!$A$3:$A$42,'Depreciation Schedules'!$D$3:$D$42)</f>
        <v>#N/A</v>
      </c>
      <c r="AE287" s="172" t="e">
        <f>LOOKUP(AE$2,'Depreciation Schedules'!$A$3:$A$42,'Depreciation Schedules'!$D$3:$D$42)</f>
        <v>#N/A</v>
      </c>
      <c r="AF287" s="172" t="e">
        <f>LOOKUP(AF$2,'Depreciation Schedules'!$A$3:$A$42,'Depreciation Schedules'!$D$3:$D$42)</f>
        <v>#N/A</v>
      </c>
      <c r="AG287" s="172" t="e">
        <f>LOOKUP(AG$2,'Depreciation Schedules'!$A$3:$A$42,'Depreciation Schedules'!$D$3:$D$42)</f>
        <v>#N/A</v>
      </c>
      <c r="AH287" s="172" t="e">
        <f>LOOKUP(AH$2,'Depreciation Schedules'!$A$3:$A$42,'Depreciation Schedules'!$D$3:$D$42)</f>
        <v>#N/A</v>
      </c>
      <c r="AI287" s="172" t="e">
        <f>LOOKUP(AI$2,'Depreciation Schedules'!$A$3:$A$42,'Depreciation Schedules'!$D$3:$D$42)</f>
        <v>#N/A</v>
      </c>
      <c r="AJ287" s="172" t="e">
        <f>LOOKUP(AJ$2,'Depreciation Schedules'!$A$3:$A$42,'Depreciation Schedules'!$D$3:$D$42)</f>
        <v>#N/A</v>
      </c>
      <c r="AK287" s="172" t="e">
        <f>LOOKUP(AK$2,'Depreciation Schedules'!$A$3:$A$42,'Depreciation Schedules'!$D$3:$D$42)</f>
        <v>#N/A</v>
      </c>
      <c r="AL287" s="172" t="e">
        <f>LOOKUP(AL$2,'Depreciation Schedules'!$A$3:$A$42,'Depreciation Schedules'!$D$3:$D$42)</f>
        <v>#N/A</v>
      </c>
      <c r="AM287" s="172" t="e">
        <f>LOOKUP(AM$2,'Depreciation Schedules'!$A$3:$A$42,'Depreciation Schedules'!$D$3:$D$42)</f>
        <v>#N/A</v>
      </c>
      <c r="AN287" s="172" t="e">
        <f>LOOKUP(AN$2,'Depreciation Schedules'!$A$3:$A$42,'Depreciation Schedules'!$D$3:$D$42)</f>
        <v>#N/A</v>
      </c>
      <c r="AO287" s="172" t="e">
        <f>LOOKUP(AO$2,'Depreciation Schedules'!$A$3:$A$42,'Depreciation Schedules'!$D$3:$D$42)</f>
        <v>#N/A</v>
      </c>
      <c r="AP287" s="172" t="e">
        <f>LOOKUP(AP$2,'Depreciation Schedules'!$A$3:$A$42,'Depreciation Schedules'!$D$3:$D$42)</f>
        <v>#N/A</v>
      </c>
    </row>
    <row r="288" spans="1:42" x14ac:dyDescent="0.2">
      <c r="A288" s="23" t="str">
        <f t="shared" si="101"/>
        <v>15-yr SL</v>
      </c>
      <c r="B288" s="171">
        <f t="array" ref="B288">SUM(IF(ISNUMBER(C288:AP288),C288:AP288))</f>
        <v>0</v>
      </c>
      <c r="C288" s="172" t="e">
        <f>LOOKUP(C$2,'Depreciation Schedules'!$A$3:$A$42,'Depreciation Schedules'!$E$3:$E$42)</f>
        <v>#N/A</v>
      </c>
      <c r="D288" s="172" t="e">
        <f>LOOKUP(D$2,'Depreciation Schedules'!$A$3:$A$42,'Depreciation Schedules'!$E$3:$E$42)</f>
        <v>#N/A</v>
      </c>
      <c r="E288" s="172" t="e">
        <f>LOOKUP(E$2,'Depreciation Schedules'!$A$3:$A$42,'Depreciation Schedules'!$E$3:$E$42)</f>
        <v>#N/A</v>
      </c>
      <c r="F288" s="172" t="e">
        <f>LOOKUP(F$2,'Depreciation Schedules'!$A$3:$A$42,'Depreciation Schedules'!$E$3:$E$42)</f>
        <v>#N/A</v>
      </c>
      <c r="G288" s="172" t="e">
        <f>LOOKUP(G$2,'Depreciation Schedules'!$A$3:$A$42,'Depreciation Schedules'!$E$3:$E$42)</f>
        <v>#N/A</v>
      </c>
      <c r="H288" s="172" t="e">
        <f>LOOKUP(H$2,'Depreciation Schedules'!$A$3:$A$42,'Depreciation Schedules'!$E$3:$E$42)</f>
        <v>#N/A</v>
      </c>
      <c r="I288" s="172" t="e">
        <f>LOOKUP(I$2,'Depreciation Schedules'!$A$3:$A$42,'Depreciation Schedules'!$E$3:$E$42)</f>
        <v>#N/A</v>
      </c>
      <c r="J288" s="172" t="e">
        <f>LOOKUP(J$2,'Depreciation Schedules'!$A$3:$A$42,'Depreciation Schedules'!$E$3:$E$42)</f>
        <v>#N/A</v>
      </c>
      <c r="K288" s="172" t="e">
        <f>LOOKUP(K$2,'Depreciation Schedules'!$A$3:$A$42,'Depreciation Schedules'!$E$3:$E$42)</f>
        <v>#N/A</v>
      </c>
      <c r="L288" s="172" t="e">
        <f>LOOKUP(L$2,'Depreciation Schedules'!$A$3:$A$42,'Depreciation Schedules'!$E$3:$E$42)</f>
        <v>#N/A</v>
      </c>
      <c r="M288" s="172" t="e">
        <f>LOOKUP(M$2,'Depreciation Schedules'!$A$3:$A$42,'Depreciation Schedules'!$E$3:$E$42)</f>
        <v>#N/A</v>
      </c>
      <c r="N288" s="172" t="e">
        <f>LOOKUP(N$2,'Depreciation Schedules'!$A$3:$A$42,'Depreciation Schedules'!$E$3:$E$42)</f>
        <v>#N/A</v>
      </c>
      <c r="O288" s="172" t="e">
        <f>LOOKUP(O$2,'Depreciation Schedules'!$A$3:$A$42,'Depreciation Schedules'!$E$3:$E$42)</f>
        <v>#N/A</v>
      </c>
      <c r="P288" s="172" t="e">
        <f>LOOKUP(P$2,'Depreciation Schedules'!$A$3:$A$42,'Depreciation Schedules'!$E$3:$E$42)</f>
        <v>#N/A</v>
      </c>
      <c r="Q288" s="172" t="e">
        <f>LOOKUP(Q$2,'Depreciation Schedules'!$A$3:$A$42,'Depreciation Schedules'!$E$3:$E$42)</f>
        <v>#N/A</v>
      </c>
      <c r="R288" s="172" t="e">
        <f>LOOKUP(R$2,'Depreciation Schedules'!$A$3:$A$42,'Depreciation Schedules'!$E$3:$E$42)</f>
        <v>#N/A</v>
      </c>
      <c r="S288" s="172" t="e">
        <f>LOOKUP(S$2,'Depreciation Schedules'!$A$3:$A$42,'Depreciation Schedules'!$E$3:$E$42)</f>
        <v>#N/A</v>
      </c>
      <c r="T288" s="172" t="e">
        <f>LOOKUP(T$2,'Depreciation Schedules'!$A$3:$A$42,'Depreciation Schedules'!$E$3:$E$42)</f>
        <v>#N/A</v>
      </c>
      <c r="U288" s="172" t="e">
        <f>LOOKUP(U$2,'Depreciation Schedules'!$A$3:$A$42,'Depreciation Schedules'!$E$3:$E$42)</f>
        <v>#N/A</v>
      </c>
      <c r="V288" s="172" t="e">
        <f>LOOKUP(V$2,'Depreciation Schedules'!$A$3:$A$42,'Depreciation Schedules'!$E$3:$E$42)</f>
        <v>#N/A</v>
      </c>
      <c r="W288" s="172" t="e">
        <f>LOOKUP(W$2,'Depreciation Schedules'!$A$3:$A$42,'Depreciation Schedules'!$E$3:$E$42)</f>
        <v>#N/A</v>
      </c>
      <c r="X288" s="172" t="e">
        <f>LOOKUP(X$2,'Depreciation Schedules'!$A$3:$A$42,'Depreciation Schedules'!$E$3:$E$42)</f>
        <v>#N/A</v>
      </c>
      <c r="Y288" s="172" t="e">
        <f>LOOKUP(Y$2,'Depreciation Schedules'!$A$3:$A$42,'Depreciation Schedules'!$E$3:$E$42)</f>
        <v>#N/A</v>
      </c>
      <c r="Z288" s="172" t="e">
        <f>LOOKUP(Z$2,'Depreciation Schedules'!$A$3:$A$42,'Depreciation Schedules'!$E$3:$E$42)</f>
        <v>#N/A</v>
      </c>
      <c r="AA288" s="172" t="e">
        <f>LOOKUP(AA$2,'Depreciation Schedules'!$A$3:$A$42,'Depreciation Schedules'!$E$3:$E$42)</f>
        <v>#N/A</v>
      </c>
      <c r="AB288" s="172" t="e">
        <f>LOOKUP(AB$2,'Depreciation Schedules'!$A$3:$A$42,'Depreciation Schedules'!$E$3:$E$42)</f>
        <v>#N/A</v>
      </c>
      <c r="AC288" s="172" t="e">
        <f>LOOKUP(AC$2,'Depreciation Schedules'!$A$3:$A$42,'Depreciation Schedules'!$E$3:$E$42)</f>
        <v>#N/A</v>
      </c>
      <c r="AD288" s="172" t="e">
        <f>LOOKUP(AD$2,'Depreciation Schedules'!$A$3:$A$42,'Depreciation Schedules'!$E$3:$E$42)</f>
        <v>#N/A</v>
      </c>
      <c r="AE288" s="172" t="e">
        <f>LOOKUP(AE$2,'Depreciation Schedules'!$A$3:$A$42,'Depreciation Schedules'!$E$3:$E$42)</f>
        <v>#N/A</v>
      </c>
      <c r="AF288" s="172" t="e">
        <f>LOOKUP(AF$2,'Depreciation Schedules'!$A$3:$A$42,'Depreciation Schedules'!$E$3:$E$42)</f>
        <v>#N/A</v>
      </c>
      <c r="AG288" s="172" t="e">
        <f>LOOKUP(AG$2,'Depreciation Schedules'!$A$3:$A$42,'Depreciation Schedules'!$E$3:$E$42)</f>
        <v>#N/A</v>
      </c>
      <c r="AH288" s="172" t="e">
        <f>LOOKUP(AH$2,'Depreciation Schedules'!$A$3:$A$42,'Depreciation Schedules'!$E$3:$E$42)</f>
        <v>#N/A</v>
      </c>
      <c r="AI288" s="172" t="e">
        <f>LOOKUP(AI$2,'Depreciation Schedules'!$A$3:$A$42,'Depreciation Schedules'!$E$3:$E$42)</f>
        <v>#N/A</v>
      </c>
      <c r="AJ288" s="172" t="e">
        <f>LOOKUP(AJ$2,'Depreciation Schedules'!$A$3:$A$42,'Depreciation Schedules'!$E$3:$E$42)</f>
        <v>#N/A</v>
      </c>
      <c r="AK288" s="172" t="e">
        <f>LOOKUP(AK$2,'Depreciation Schedules'!$A$3:$A$42,'Depreciation Schedules'!$E$3:$E$42)</f>
        <v>#N/A</v>
      </c>
      <c r="AL288" s="172" t="e">
        <f>LOOKUP(AL$2,'Depreciation Schedules'!$A$3:$A$42,'Depreciation Schedules'!$E$3:$E$42)</f>
        <v>#N/A</v>
      </c>
      <c r="AM288" s="172" t="e">
        <f>LOOKUP(AM$2,'Depreciation Schedules'!$A$3:$A$42,'Depreciation Schedules'!$E$3:$E$42)</f>
        <v>#N/A</v>
      </c>
      <c r="AN288" s="172" t="e">
        <f>LOOKUP(AN$2,'Depreciation Schedules'!$A$3:$A$42,'Depreciation Schedules'!$E$3:$E$42)</f>
        <v>#N/A</v>
      </c>
      <c r="AO288" s="172" t="e">
        <f>LOOKUP(AO$2,'Depreciation Schedules'!$A$3:$A$42,'Depreciation Schedules'!$E$3:$E$42)</f>
        <v>#N/A</v>
      </c>
      <c r="AP288" s="172" t="e">
        <f>LOOKUP(AP$2,'Depreciation Schedules'!$A$3:$A$42,'Depreciation Schedules'!$E$3:$E$42)</f>
        <v>#N/A</v>
      </c>
    </row>
    <row r="289" spans="1:42" x14ac:dyDescent="0.2">
      <c r="A289" s="23" t="str">
        <f t="shared" si="101"/>
        <v>20-yr SL</v>
      </c>
      <c r="B289" s="171">
        <f t="array" ref="B289">SUM(IF(ISNUMBER(C289:AP289),C289:AP289))</f>
        <v>0</v>
      </c>
      <c r="C289" s="172" t="e">
        <f>LOOKUP(C$2,'Depreciation Schedules'!$A$3:$A$42,'Depreciation Schedules'!$F$3:$F$42)</f>
        <v>#N/A</v>
      </c>
      <c r="D289" s="172" t="e">
        <f>LOOKUP(D$2,'Depreciation Schedules'!$A$3:$A$42,'Depreciation Schedules'!$F$3:$F$42)</f>
        <v>#N/A</v>
      </c>
      <c r="E289" s="172" t="e">
        <f>LOOKUP(E$2,'Depreciation Schedules'!$A$3:$A$42,'Depreciation Schedules'!$F$3:$F$42)</f>
        <v>#N/A</v>
      </c>
      <c r="F289" s="172" t="e">
        <f>LOOKUP(F$2,'Depreciation Schedules'!$A$3:$A$42,'Depreciation Schedules'!$F$3:$F$42)</f>
        <v>#N/A</v>
      </c>
      <c r="G289" s="172" t="e">
        <f>LOOKUP(G$2,'Depreciation Schedules'!$A$3:$A$42,'Depreciation Schedules'!$F$3:$F$42)</f>
        <v>#N/A</v>
      </c>
      <c r="H289" s="172" t="e">
        <f>LOOKUP(H$2,'Depreciation Schedules'!$A$3:$A$42,'Depreciation Schedules'!$F$3:$F$42)</f>
        <v>#N/A</v>
      </c>
      <c r="I289" s="172" t="e">
        <f>LOOKUP(I$2,'Depreciation Schedules'!$A$3:$A$42,'Depreciation Schedules'!$F$3:$F$42)</f>
        <v>#N/A</v>
      </c>
      <c r="J289" s="172" t="e">
        <f>LOOKUP(J$2,'Depreciation Schedules'!$A$3:$A$42,'Depreciation Schedules'!$F$3:$F$42)</f>
        <v>#N/A</v>
      </c>
      <c r="K289" s="172" t="e">
        <f>LOOKUP(K$2,'Depreciation Schedules'!$A$3:$A$42,'Depreciation Schedules'!$F$3:$F$42)</f>
        <v>#N/A</v>
      </c>
      <c r="L289" s="172" t="e">
        <f>LOOKUP(L$2,'Depreciation Schedules'!$A$3:$A$42,'Depreciation Schedules'!$F$3:$F$42)</f>
        <v>#N/A</v>
      </c>
      <c r="M289" s="172" t="e">
        <f>LOOKUP(M$2,'Depreciation Schedules'!$A$3:$A$42,'Depreciation Schedules'!$F$3:$F$42)</f>
        <v>#N/A</v>
      </c>
      <c r="N289" s="172" t="e">
        <f>LOOKUP(N$2,'Depreciation Schedules'!$A$3:$A$42,'Depreciation Schedules'!$F$3:$F$42)</f>
        <v>#N/A</v>
      </c>
      <c r="O289" s="172" t="e">
        <f>LOOKUP(O$2,'Depreciation Schedules'!$A$3:$A$42,'Depreciation Schedules'!$F$3:$F$42)</f>
        <v>#N/A</v>
      </c>
      <c r="P289" s="172" t="e">
        <f>LOOKUP(P$2,'Depreciation Schedules'!$A$3:$A$42,'Depreciation Schedules'!$F$3:$F$42)</f>
        <v>#N/A</v>
      </c>
      <c r="Q289" s="172" t="e">
        <f>LOOKUP(Q$2,'Depreciation Schedules'!$A$3:$A$42,'Depreciation Schedules'!$F$3:$F$42)</f>
        <v>#N/A</v>
      </c>
      <c r="R289" s="172" t="e">
        <f>LOOKUP(R$2,'Depreciation Schedules'!$A$3:$A$42,'Depreciation Schedules'!$F$3:$F$42)</f>
        <v>#N/A</v>
      </c>
      <c r="S289" s="172" t="e">
        <f>LOOKUP(S$2,'Depreciation Schedules'!$A$3:$A$42,'Depreciation Schedules'!$F$3:$F$42)</f>
        <v>#N/A</v>
      </c>
      <c r="T289" s="172" t="e">
        <f>LOOKUP(T$2,'Depreciation Schedules'!$A$3:$A$42,'Depreciation Schedules'!$F$3:$F$42)</f>
        <v>#N/A</v>
      </c>
      <c r="U289" s="172" t="e">
        <f>LOOKUP(U$2,'Depreciation Schedules'!$A$3:$A$42,'Depreciation Schedules'!$F$3:$F$42)</f>
        <v>#N/A</v>
      </c>
      <c r="V289" s="172" t="e">
        <f>LOOKUP(V$2,'Depreciation Schedules'!$A$3:$A$42,'Depreciation Schedules'!$F$3:$F$42)</f>
        <v>#N/A</v>
      </c>
      <c r="W289" s="172" t="e">
        <f>LOOKUP(W$2,'Depreciation Schedules'!$A$3:$A$42,'Depreciation Schedules'!$F$3:$F$42)</f>
        <v>#N/A</v>
      </c>
      <c r="X289" s="172" t="e">
        <f>LOOKUP(X$2,'Depreciation Schedules'!$A$3:$A$42,'Depreciation Schedules'!$F$3:$F$42)</f>
        <v>#N/A</v>
      </c>
      <c r="Y289" s="172" t="e">
        <f>LOOKUP(Y$2,'Depreciation Schedules'!$A$3:$A$42,'Depreciation Schedules'!$F$3:$F$42)</f>
        <v>#N/A</v>
      </c>
      <c r="Z289" s="172" t="e">
        <f>LOOKUP(Z$2,'Depreciation Schedules'!$A$3:$A$42,'Depreciation Schedules'!$F$3:$F$42)</f>
        <v>#N/A</v>
      </c>
      <c r="AA289" s="172" t="e">
        <f>LOOKUP(AA$2,'Depreciation Schedules'!$A$3:$A$42,'Depreciation Schedules'!$F$3:$F$42)</f>
        <v>#N/A</v>
      </c>
      <c r="AB289" s="172" t="e">
        <f>LOOKUP(AB$2,'Depreciation Schedules'!$A$3:$A$42,'Depreciation Schedules'!$F$3:$F$42)</f>
        <v>#N/A</v>
      </c>
      <c r="AC289" s="172" t="e">
        <f>LOOKUP(AC$2,'Depreciation Schedules'!$A$3:$A$42,'Depreciation Schedules'!$F$3:$F$42)</f>
        <v>#N/A</v>
      </c>
      <c r="AD289" s="172" t="e">
        <f>LOOKUP(AD$2,'Depreciation Schedules'!$A$3:$A$42,'Depreciation Schedules'!$F$3:$F$42)</f>
        <v>#N/A</v>
      </c>
      <c r="AE289" s="172" t="e">
        <f>LOOKUP(AE$2,'Depreciation Schedules'!$A$3:$A$42,'Depreciation Schedules'!$F$3:$F$42)</f>
        <v>#N/A</v>
      </c>
      <c r="AF289" s="172" t="e">
        <f>LOOKUP(AF$2,'Depreciation Schedules'!$A$3:$A$42,'Depreciation Schedules'!$F$3:$F$42)</f>
        <v>#N/A</v>
      </c>
      <c r="AG289" s="172" t="e">
        <f>LOOKUP(AG$2,'Depreciation Schedules'!$A$3:$A$42,'Depreciation Schedules'!$F$3:$F$42)</f>
        <v>#N/A</v>
      </c>
      <c r="AH289" s="172" t="e">
        <f>LOOKUP(AH$2,'Depreciation Schedules'!$A$3:$A$42,'Depreciation Schedules'!$F$3:$F$42)</f>
        <v>#N/A</v>
      </c>
      <c r="AI289" s="172" t="e">
        <f>LOOKUP(AI$2,'Depreciation Schedules'!$A$3:$A$42,'Depreciation Schedules'!$F$3:$F$42)</f>
        <v>#N/A</v>
      </c>
      <c r="AJ289" s="172" t="e">
        <f>LOOKUP(AJ$2,'Depreciation Schedules'!$A$3:$A$42,'Depreciation Schedules'!$F$3:$F$42)</f>
        <v>#N/A</v>
      </c>
      <c r="AK289" s="172" t="e">
        <f>LOOKUP(AK$2,'Depreciation Schedules'!$A$3:$A$42,'Depreciation Schedules'!$F$3:$F$42)</f>
        <v>#N/A</v>
      </c>
      <c r="AL289" s="172" t="e">
        <f>LOOKUP(AL$2,'Depreciation Schedules'!$A$3:$A$42,'Depreciation Schedules'!$F$3:$F$42)</f>
        <v>#N/A</v>
      </c>
      <c r="AM289" s="172" t="e">
        <f>LOOKUP(AM$2,'Depreciation Schedules'!$A$3:$A$42,'Depreciation Schedules'!$F$3:$F$42)</f>
        <v>#N/A</v>
      </c>
      <c r="AN289" s="172" t="e">
        <f>LOOKUP(AN$2,'Depreciation Schedules'!$A$3:$A$42,'Depreciation Schedules'!$F$3:$F$42)</f>
        <v>#N/A</v>
      </c>
      <c r="AO289" s="172" t="e">
        <f>LOOKUP(AO$2,'Depreciation Schedules'!$A$3:$A$42,'Depreciation Schedules'!$F$3:$F$42)</f>
        <v>#N/A</v>
      </c>
      <c r="AP289" s="172" t="e">
        <f>LOOKUP(AP$2,'Depreciation Schedules'!$A$3:$A$42,'Depreciation Schedules'!$F$3:$F$42)</f>
        <v>#N/A</v>
      </c>
    </row>
    <row r="290" spans="1:42" x14ac:dyDescent="0.2">
      <c r="A290" s="23" t="str">
        <f t="shared" si="101"/>
        <v>39-yr SL</v>
      </c>
      <c r="B290" s="175">
        <f>SUM(IF(ISNUMBER(C290:AP290),C290:AP290))</f>
        <v>0</v>
      </c>
      <c r="C290" s="172" t="e">
        <f>LOOKUP(C$2,'Depreciation Schedules'!$A$3:$A$42,'Depreciation Schedules'!$G$3:$G$42)</f>
        <v>#N/A</v>
      </c>
      <c r="D290" s="172" t="e">
        <f>LOOKUP(D$2,'Depreciation Schedules'!$A$3:$A$42,'Depreciation Schedules'!$G$3:$G$42)</f>
        <v>#N/A</v>
      </c>
      <c r="E290" s="172" t="e">
        <f>LOOKUP(E$2,'Depreciation Schedules'!$A$3:$A$42,'Depreciation Schedules'!$G$3:$G$42)</f>
        <v>#N/A</v>
      </c>
      <c r="F290" s="172" t="e">
        <f>LOOKUP(F$2,'Depreciation Schedules'!$A$3:$A$42,'Depreciation Schedules'!$G$3:$G$42)</f>
        <v>#N/A</v>
      </c>
      <c r="G290" s="172" t="e">
        <f>LOOKUP(G$2,'Depreciation Schedules'!$A$3:$A$42,'Depreciation Schedules'!$G$3:$G$42)</f>
        <v>#N/A</v>
      </c>
      <c r="H290" s="172" t="e">
        <f>LOOKUP(H$2,'Depreciation Schedules'!$A$3:$A$42,'Depreciation Schedules'!$G$3:$G$42)</f>
        <v>#N/A</v>
      </c>
      <c r="I290" s="172" t="e">
        <f>LOOKUP(I$2,'Depreciation Schedules'!$A$3:$A$42,'Depreciation Schedules'!$G$3:$G$42)</f>
        <v>#N/A</v>
      </c>
      <c r="J290" s="172" t="e">
        <f>LOOKUP(J$2,'Depreciation Schedules'!$A$3:$A$42,'Depreciation Schedules'!$G$3:$G$42)</f>
        <v>#N/A</v>
      </c>
      <c r="K290" s="172" t="e">
        <f>LOOKUP(K$2,'Depreciation Schedules'!$A$3:$A$42,'Depreciation Schedules'!$G$3:$G$42)</f>
        <v>#N/A</v>
      </c>
      <c r="L290" s="172" t="e">
        <f>LOOKUP(L$2,'Depreciation Schedules'!$A$3:$A$42,'Depreciation Schedules'!$G$3:$G$42)</f>
        <v>#N/A</v>
      </c>
      <c r="M290" s="172" t="e">
        <f>LOOKUP(M$2,'Depreciation Schedules'!$A$3:$A$42,'Depreciation Schedules'!$G$3:$G$42)</f>
        <v>#N/A</v>
      </c>
      <c r="N290" s="172" t="e">
        <f>LOOKUP(N$2,'Depreciation Schedules'!$A$3:$A$42,'Depreciation Schedules'!$G$3:$G$42)</f>
        <v>#N/A</v>
      </c>
      <c r="O290" s="172" t="e">
        <f>LOOKUP(O$2,'Depreciation Schedules'!$A$3:$A$42,'Depreciation Schedules'!$G$3:$G$42)</f>
        <v>#N/A</v>
      </c>
      <c r="P290" s="172" t="e">
        <f>LOOKUP(P$2,'Depreciation Schedules'!$A$3:$A$42,'Depreciation Schedules'!$G$3:$G$42)</f>
        <v>#N/A</v>
      </c>
      <c r="Q290" s="172" t="e">
        <f>LOOKUP(Q$2,'Depreciation Schedules'!$A$3:$A$42,'Depreciation Schedules'!$G$3:$G$42)</f>
        <v>#N/A</v>
      </c>
      <c r="R290" s="172" t="e">
        <f>LOOKUP(R$2,'Depreciation Schedules'!$A$3:$A$42,'Depreciation Schedules'!$G$3:$G$42)</f>
        <v>#N/A</v>
      </c>
      <c r="S290" s="172" t="e">
        <f>LOOKUP(S$2,'Depreciation Schedules'!$A$3:$A$42,'Depreciation Schedules'!$G$3:$G$42)</f>
        <v>#N/A</v>
      </c>
      <c r="T290" s="172" t="e">
        <f>LOOKUP(T$2,'Depreciation Schedules'!$A$3:$A$42,'Depreciation Schedules'!$G$3:$G$42)</f>
        <v>#N/A</v>
      </c>
      <c r="U290" s="172" t="e">
        <f>LOOKUP(U$2,'Depreciation Schedules'!$A$3:$A$42,'Depreciation Schedules'!$G$3:$G$42)</f>
        <v>#N/A</v>
      </c>
      <c r="V290" s="172" t="e">
        <f>LOOKUP(V$2,'Depreciation Schedules'!$A$3:$A$42,'Depreciation Schedules'!$G$3:$G$42)</f>
        <v>#N/A</v>
      </c>
      <c r="W290" s="172" t="e">
        <f>LOOKUP(W$2,'Depreciation Schedules'!$A$3:$A$42,'Depreciation Schedules'!$G$3:$G$42)</f>
        <v>#N/A</v>
      </c>
      <c r="X290" s="172" t="e">
        <f>LOOKUP(X$2,'Depreciation Schedules'!$A$3:$A$42,'Depreciation Schedules'!$G$3:$G$42)</f>
        <v>#N/A</v>
      </c>
      <c r="Y290" s="172" t="e">
        <f>LOOKUP(Y$2,'Depreciation Schedules'!$A$3:$A$42,'Depreciation Schedules'!$G$3:$G$42)</f>
        <v>#N/A</v>
      </c>
      <c r="Z290" s="172" t="e">
        <f>LOOKUP(Z$2,'Depreciation Schedules'!$A$3:$A$42,'Depreciation Schedules'!$G$3:$G$42)</f>
        <v>#N/A</v>
      </c>
      <c r="AA290" s="172" t="e">
        <f>LOOKUP(AA$2,'Depreciation Schedules'!$A$3:$A$42,'Depreciation Schedules'!$G$3:$G$42)</f>
        <v>#N/A</v>
      </c>
      <c r="AB290" s="172" t="e">
        <f>LOOKUP(AB$2,'Depreciation Schedules'!$A$3:$A$42,'Depreciation Schedules'!$G$3:$G$42)</f>
        <v>#N/A</v>
      </c>
      <c r="AC290" s="172" t="e">
        <f>LOOKUP(AC$2,'Depreciation Schedules'!$A$3:$A$42,'Depreciation Schedules'!$G$3:$G$42)</f>
        <v>#N/A</v>
      </c>
      <c r="AD290" s="172" t="e">
        <f>LOOKUP(AD$2,'Depreciation Schedules'!$A$3:$A$42,'Depreciation Schedules'!$G$3:$G$42)</f>
        <v>#N/A</v>
      </c>
      <c r="AE290" s="172" t="e">
        <f>LOOKUP(AE$2,'Depreciation Schedules'!$A$3:$A$42,'Depreciation Schedules'!$G$3:$G$42)</f>
        <v>#N/A</v>
      </c>
      <c r="AF290" s="172" t="e">
        <f>LOOKUP(AF$2,'Depreciation Schedules'!$A$3:$A$42,'Depreciation Schedules'!$G$3:$G$42)</f>
        <v>#N/A</v>
      </c>
      <c r="AG290" s="172" t="e">
        <f>LOOKUP(AG$2,'Depreciation Schedules'!$A$3:$A$42,'Depreciation Schedules'!$G$3:$G$42)</f>
        <v>#N/A</v>
      </c>
      <c r="AH290" s="172" t="e">
        <f>LOOKUP(AH$2,'Depreciation Schedules'!$A$3:$A$42,'Depreciation Schedules'!$G$3:$G$42)</f>
        <v>#N/A</v>
      </c>
      <c r="AI290" s="172" t="e">
        <f>LOOKUP(AI$2,'Depreciation Schedules'!$A$3:$A$42,'Depreciation Schedules'!$G$3:$G$42)</f>
        <v>#N/A</v>
      </c>
      <c r="AJ290" s="172" t="e">
        <f>LOOKUP(AJ$2,'Depreciation Schedules'!$A$3:$A$42,'Depreciation Schedules'!$G$3:$G$42)</f>
        <v>#N/A</v>
      </c>
      <c r="AK290" s="172" t="e">
        <f>LOOKUP(AK$2,'Depreciation Schedules'!$A$3:$A$42,'Depreciation Schedules'!$G$3:$G$42)</f>
        <v>#N/A</v>
      </c>
      <c r="AL290" s="172" t="e">
        <f>LOOKUP(AL$2,'Depreciation Schedules'!$A$3:$A$42,'Depreciation Schedules'!$G$3:$G$42)</f>
        <v>#N/A</v>
      </c>
      <c r="AM290" s="172" t="e">
        <f>LOOKUP(AM$2,'Depreciation Schedules'!$A$3:$A$42,'Depreciation Schedules'!$G$3:$G$42)</f>
        <v>#N/A</v>
      </c>
      <c r="AN290" s="172" t="e">
        <f>LOOKUP(AN$2,'Depreciation Schedules'!$A$3:$A$42,'Depreciation Schedules'!$G$3:$G$42)</f>
        <v>#N/A</v>
      </c>
      <c r="AO290" s="172" t="e">
        <f>LOOKUP(AO$2,'Depreciation Schedules'!$A$3:$A$42,'Depreciation Schedules'!$G$3:$G$42)</f>
        <v>#N/A</v>
      </c>
      <c r="AP290" s="172" t="e">
        <f>LOOKUP(AP$2,'Depreciation Schedules'!$A$3:$A$42,'Depreciation Schedules'!$G$3:$G$42)</f>
        <v>#N/A</v>
      </c>
    </row>
    <row r="291" spans="1:42" x14ac:dyDescent="0.2">
      <c r="A291" s="23" t="s">
        <v>322</v>
      </c>
      <c r="B291" s="175">
        <f>SUM(IF(ISNUMBER(C291:AP291),C291:AP291))</f>
        <v>0</v>
      </c>
      <c r="C291" s="172">
        <f t="array" ref="C291:AP291">Inputs!D210:AQ210</f>
        <v>0</v>
      </c>
      <c r="D291" s="172">
        <v>0</v>
      </c>
      <c r="E291" s="172">
        <v>0</v>
      </c>
      <c r="F291" s="172">
        <v>0</v>
      </c>
      <c r="G291" s="172">
        <v>0</v>
      </c>
      <c r="H291" s="172">
        <v>0</v>
      </c>
      <c r="I291" s="172">
        <v>0</v>
      </c>
      <c r="J291" s="172">
        <v>0</v>
      </c>
      <c r="K291" s="172">
        <v>0</v>
      </c>
      <c r="L291" s="172">
        <v>0</v>
      </c>
      <c r="M291" s="172">
        <v>0</v>
      </c>
      <c r="N291" s="172">
        <v>0</v>
      </c>
      <c r="O291" s="172">
        <v>0</v>
      </c>
      <c r="P291" s="172">
        <v>0</v>
      </c>
      <c r="Q291" s="172">
        <v>0</v>
      </c>
      <c r="R291" s="172">
        <v>0</v>
      </c>
      <c r="S291" s="172">
        <v>0</v>
      </c>
      <c r="T291" s="172">
        <v>0</v>
      </c>
      <c r="U291" s="172">
        <v>0</v>
      </c>
      <c r="V291" s="172">
        <v>0</v>
      </c>
      <c r="W291" s="172">
        <v>0</v>
      </c>
      <c r="X291" s="172">
        <v>0</v>
      </c>
      <c r="Y291" s="172">
        <v>0</v>
      </c>
      <c r="Z291" s="172">
        <v>0</v>
      </c>
      <c r="AA291" s="172">
        <v>0</v>
      </c>
      <c r="AB291" s="172">
        <v>0</v>
      </c>
      <c r="AC291" s="172">
        <v>0</v>
      </c>
      <c r="AD291" s="172">
        <v>0</v>
      </c>
      <c r="AE291" s="172">
        <v>0</v>
      </c>
      <c r="AF291" s="172">
        <v>0</v>
      </c>
      <c r="AG291" s="172">
        <v>0</v>
      </c>
      <c r="AH291" s="172">
        <v>0</v>
      </c>
      <c r="AI291" s="172">
        <v>0</v>
      </c>
      <c r="AJ291" s="172">
        <v>0</v>
      </c>
      <c r="AK291" s="172">
        <v>0</v>
      </c>
      <c r="AL291" s="172">
        <v>0</v>
      </c>
      <c r="AM291" s="172">
        <v>0</v>
      </c>
      <c r="AN291" s="172">
        <v>0</v>
      </c>
      <c r="AO291" s="172">
        <v>0</v>
      </c>
      <c r="AP291" s="172">
        <v>0</v>
      </c>
    </row>
    <row r="292" spans="1:42" x14ac:dyDescent="0.2">
      <c r="A292" s="22" t="s">
        <v>3</v>
      </c>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row>
    <row r="293" spans="1:42" x14ac:dyDescent="0.2">
      <c r="A293" s="23" t="str">
        <f t="shared" ref="A293:A298" si="102">A285</f>
        <v>5-yr MACRS</v>
      </c>
      <c r="B293" s="176">
        <f>SUM(IF(ISNUMBER(C293:AP293),C293:AP293))</f>
        <v>0</v>
      </c>
      <c r="C293" s="123" t="e">
        <f>C285/100*$Q$252</f>
        <v>#N/A</v>
      </c>
      <c r="D293" s="123" t="e">
        <f t="shared" ref="D293:AP293" si="103">D285/100*$Q$252</f>
        <v>#N/A</v>
      </c>
      <c r="E293" s="123" t="e">
        <f t="shared" si="103"/>
        <v>#N/A</v>
      </c>
      <c r="F293" s="123" t="e">
        <f t="shared" si="103"/>
        <v>#N/A</v>
      </c>
      <c r="G293" s="123" t="e">
        <f t="shared" si="103"/>
        <v>#N/A</v>
      </c>
      <c r="H293" s="123" t="e">
        <f t="shared" si="103"/>
        <v>#N/A</v>
      </c>
      <c r="I293" s="123" t="e">
        <f t="shared" si="103"/>
        <v>#N/A</v>
      </c>
      <c r="J293" s="123" t="e">
        <f t="shared" si="103"/>
        <v>#N/A</v>
      </c>
      <c r="K293" s="123" t="e">
        <f t="shared" si="103"/>
        <v>#N/A</v>
      </c>
      <c r="L293" s="123" t="e">
        <f t="shared" si="103"/>
        <v>#N/A</v>
      </c>
      <c r="M293" s="123" t="e">
        <f t="shared" si="103"/>
        <v>#N/A</v>
      </c>
      <c r="N293" s="123" t="e">
        <f t="shared" si="103"/>
        <v>#N/A</v>
      </c>
      <c r="O293" s="123" t="e">
        <f t="shared" si="103"/>
        <v>#N/A</v>
      </c>
      <c r="P293" s="123" t="e">
        <f t="shared" si="103"/>
        <v>#N/A</v>
      </c>
      <c r="Q293" s="123" t="e">
        <f t="shared" si="103"/>
        <v>#N/A</v>
      </c>
      <c r="R293" s="123" t="e">
        <f t="shared" si="103"/>
        <v>#N/A</v>
      </c>
      <c r="S293" s="123" t="e">
        <f t="shared" si="103"/>
        <v>#N/A</v>
      </c>
      <c r="T293" s="123" t="e">
        <f t="shared" si="103"/>
        <v>#N/A</v>
      </c>
      <c r="U293" s="123" t="e">
        <f t="shared" si="103"/>
        <v>#N/A</v>
      </c>
      <c r="V293" s="123" t="e">
        <f t="shared" si="103"/>
        <v>#N/A</v>
      </c>
      <c r="W293" s="123" t="e">
        <f t="shared" si="103"/>
        <v>#N/A</v>
      </c>
      <c r="X293" s="123" t="e">
        <f t="shared" si="103"/>
        <v>#N/A</v>
      </c>
      <c r="Y293" s="123" t="e">
        <f t="shared" si="103"/>
        <v>#N/A</v>
      </c>
      <c r="Z293" s="123" t="e">
        <f t="shared" si="103"/>
        <v>#N/A</v>
      </c>
      <c r="AA293" s="123" t="e">
        <f t="shared" si="103"/>
        <v>#N/A</v>
      </c>
      <c r="AB293" s="123" t="e">
        <f t="shared" si="103"/>
        <v>#N/A</v>
      </c>
      <c r="AC293" s="123" t="e">
        <f t="shared" si="103"/>
        <v>#N/A</v>
      </c>
      <c r="AD293" s="123" t="e">
        <f t="shared" si="103"/>
        <v>#N/A</v>
      </c>
      <c r="AE293" s="123" t="e">
        <f t="shared" si="103"/>
        <v>#N/A</v>
      </c>
      <c r="AF293" s="123" t="e">
        <f t="shared" si="103"/>
        <v>#N/A</v>
      </c>
      <c r="AG293" s="123" t="e">
        <f t="shared" si="103"/>
        <v>#N/A</v>
      </c>
      <c r="AH293" s="123" t="e">
        <f t="shared" si="103"/>
        <v>#N/A</v>
      </c>
      <c r="AI293" s="123" t="e">
        <f t="shared" si="103"/>
        <v>#N/A</v>
      </c>
      <c r="AJ293" s="123" t="e">
        <f t="shared" si="103"/>
        <v>#N/A</v>
      </c>
      <c r="AK293" s="123" t="e">
        <f t="shared" si="103"/>
        <v>#N/A</v>
      </c>
      <c r="AL293" s="123" t="e">
        <f t="shared" si="103"/>
        <v>#N/A</v>
      </c>
      <c r="AM293" s="123" t="e">
        <f t="shared" si="103"/>
        <v>#N/A</v>
      </c>
      <c r="AN293" s="123" t="e">
        <f t="shared" si="103"/>
        <v>#N/A</v>
      </c>
      <c r="AO293" s="123" t="e">
        <f t="shared" si="103"/>
        <v>#N/A</v>
      </c>
      <c r="AP293" s="123" t="e">
        <f t="shared" si="103"/>
        <v>#N/A</v>
      </c>
    </row>
    <row r="294" spans="1:42" x14ac:dyDescent="0.2">
      <c r="A294" s="23" t="str">
        <f t="shared" si="102"/>
        <v>15-yr MACRS</v>
      </c>
      <c r="B294" s="176">
        <f t="array" ref="B294">SUM(IF(ISNUMBER(C294:AP294),C294:AP294))</f>
        <v>0</v>
      </c>
      <c r="C294" s="123" t="e">
        <f>C286/100*$Q$253</f>
        <v>#N/A</v>
      </c>
      <c r="D294" s="123" t="e">
        <f t="shared" ref="D294:AP294" si="104">D286/100*$Q$253</f>
        <v>#N/A</v>
      </c>
      <c r="E294" s="123" t="e">
        <f t="shared" si="104"/>
        <v>#N/A</v>
      </c>
      <c r="F294" s="123" t="e">
        <f t="shared" si="104"/>
        <v>#N/A</v>
      </c>
      <c r="G294" s="123" t="e">
        <f t="shared" si="104"/>
        <v>#N/A</v>
      </c>
      <c r="H294" s="123" t="e">
        <f t="shared" si="104"/>
        <v>#N/A</v>
      </c>
      <c r="I294" s="123" t="e">
        <f t="shared" si="104"/>
        <v>#N/A</v>
      </c>
      <c r="J294" s="123" t="e">
        <f t="shared" si="104"/>
        <v>#N/A</v>
      </c>
      <c r="K294" s="123" t="e">
        <f t="shared" si="104"/>
        <v>#N/A</v>
      </c>
      <c r="L294" s="123" t="e">
        <f t="shared" si="104"/>
        <v>#N/A</v>
      </c>
      <c r="M294" s="123" t="e">
        <f t="shared" si="104"/>
        <v>#N/A</v>
      </c>
      <c r="N294" s="123" t="e">
        <f t="shared" si="104"/>
        <v>#N/A</v>
      </c>
      <c r="O294" s="123" t="e">
        <f t="shared" si="104"/>
        <v>#N/A</v>
      </c>
      <c r="P294" s="123" t="e">
        <f t="shared" si="104"/>
        <v>#N/A</v>
      </c>
      <c r="Q294" s="123" t="e">
        <f t="shared" si="104"/>
        <v>#N/A</v>
      </c>
      <c r="R294" s="123" t="e">
        <f t="shared" si="104"/>
        <v>#N/A</v>
      </c>
      <c r="S294" s="123" t="e">
        <f t="shared" si="104"/>
        <v>#N/A</v>
      </c>
      <c r="T294" s="123" t="e">
        <f t="shared" si="104"/>
        <v>#N/A</v>
      </c>
      <c r="U294" s="123" t="e">
        <f t="shared" si="104"/>
        <v>#N/A</v>
      </c>
      <c r="V294" s="123" t="e">
        <f t="shared" si="104"/>
        <v>#N/A</v>
      </c>
      <c r="W294" s="123" t="e">
        <f t="shared" si="104"/>
        <v>#N/A</v>
      </c>
      <c r="X294" s="123" t="e">
        <f t="shared" si="104"/>
        <v>#N/A</v>
      </c>
      <c r="Y294" s="123" t="e">
        <f t="shared" si="104"/>
        <v>#N/A</v>
      </c>
      <c r="Z294" s="123" t="e">
        <f t="shared" si="104"/>
        <v>#N/A</v>
      </c>
      <c r="AA294" s="123" t="e">
        <f t="shared" si="104"/>
        <v>#N/A</v>
      </c>
      <c r="AB294" s="123" t="e">
        <f t="shared" si="104"/>
        <v>#N/A</v>
      </c>
      <c r="AC294" s="123" t="e">
        <f t="shared" si="104"/>
        <v>#N/A</v>
      </c>
      <c r="AD294" s="123" t="e">
        <f t="shared" si="104"/>
        <v>#N/A</v>
      </c>
      <c r="AE294" s="123" t="e">
        <f t="shared" si="104"/>
        <v>#N/A</v>
      </c>
      <c r="AF294" s="123" t="e">
        <f t="shared" si="104"/>
        <v>#N/A</v>
      </c>
      <c r="AG294" s="123" t="e">
        <f t="shared" si="104"/>
        <v>#N/A</v>
      </c>
      <c r="AH294" s="123" t="e">
        <f t="shared" si="104"/>
        <v>#N/A</v>
      </c>
      <c r="AI294" s="123" t="e">
        <f t="shared" si="104"/>
        <v>#N/A</v>
      </c>
      <c r="AJ294" s="123" t="e">
        <f t="shared" si="104"/>
        <v>#N/A</v>
      </c>
      <c r="AK294" s="123" t="e">
        <f t="shared" si="104"/>
        <v>#N/A</v>
      </c>
      <c r="AL294" s="123" t="e">
        <f t="shared" si="104"/>
        <v>#N/A</v>
      </c>
      <c r="AM294" s="123" t="e">
        <f t="shared" si="104"/>
        <v>#N/A</v>
      </c>
      <c r="AN294" s="123" t="e">
        <f t="shared" si="104"/>
        <v>#N/A</v>
      </c>
      <c r="AO294" s="123" t="e">
        <f t="shared" si="104"/>
        <v>#N/A</v>
      </c>
      <c r="AP294" s="123" t="e">
        <f t="shared" si="104"/>
        <v>#N/A</v>
      </c>
    </row>
    <row r="295" spans="1:42" x14ac:dyDescent="0.2">
      <c r="A295" s="23" t="str">
        <f t="shared" si="102"/>
        <v>5-yr SL</v>
      </c>
      <c r="B295" s="176">
        <f t="array" ref="B295">SUM(IF(ISNUMBER(C295:AP295),C295:AP295))</f>
        <v>0</v>
      </c>
      <c r="C295" s="123" t="e">
        <f>C287/100*$Q$254</f>
        <v>#N/A</v>
      </c>
      <c r="D295" s="123" t="e">
        <f t="shared" ref="D295:AP295" si="105">D287/100*$Q$254</f>
        <v>#N/A</v>
      </c>
      <c r="E295" s="123" t="e">
        <f t="shared" si="105"/>
        <v>#N/A</v>
      </c>
      <c r="F295" s="123" t="e">
        <f t="shared" si="105"/>
        <v>#N/A</v>
      </c>
      <c r="G295" s="123" t="e">
        <f t="shared" si="105"/>
        <v>#N/A</v>
      </c>
      <c r="H295" s="123" t="e">
        <f t="shared" si="105"/>
        <v>#N/A</v>
      </c>
      <c r="I295" s="123" t="e">
        <f t="shared" si="105"/>
        <v>#N/A</v>
      </c>
      <c r="J295" s="123" t="e">
        <f t="shared" si="105"/>
        <v>#N/A</v>
      </c>
      <c r="K295" s="123" t="e">
        <f t="shared" si="105"/>
        <v>#N/A</v>
      </c>
      <c r="L295" s="123" t="e">
        <f t="shared" si="105"/>
        <v>#N/A</v>
      </c>
      <c r="M295" s="123" t="e">
        <f t="shared" si="105"/>
        <v>#N/A</v>
      </c>
      <c r="N295" s="123" t="e">
        <f t="shared" si="105"/>
        <v>#N/A</v>
      </c>
      <c r="O295" s="123" t="e">
        <f t="shared" si="105"/>
        <v>#N/A</v>
      </c>
      <c r="P295" s="123" t="e">
        <f t="shared" si="105"/>
        <v>#N/A</v>
      </c>
      <c r="Q295" s="123" t="e">
        <f t="shared" si="105"/>
        <v>#N/A</v>
      </c>
      <c r="R295" s="123" t="e">
        <f t="shared" si="105"/>
        <v>#N/A</v>
      </c>
      <c r="S295" s="123" t="e">
        <f t="shared" si="105"/>
        <v>#N/A</v>
      </c>
      <c r="T295" s="123" t="e">
        <f t="shared" si="105"/>
        <v>#N/A</v>
      </c>
      <c r="U295" s="123" t="e">
        <f t="shared" si="105"/>
        <v>#N/A</v>
      </c>
      <c r="V295" s="123" t="e">
        <f t="shared" si="105"/>
        <v>#N/A</v>
      </c>
      <c r="W295" s="123" t="e">
        <f t="shared" si="105"/>
        <v>#N/A</v>
      </c>
      <c r="X295" s="123" t="e">
        <f t="shared" si="105"/>
        <v>#N/A</v>
      </c>
      <c r="Y295" s="123" t="e">
        <f t="shared" si="105"/>
        <v>#N/A</v>
      </c>
      <c r="Z295" s="123" t="e">
        <f t="shared" si="105"/>
        <v>#N/A</v>
      </c>
      <c r="AA295" s="123" t="e">
        <f t="shared" si="105"/>
        <v>#N/A</v>
      </c>
      <c r="AB295" s="123" t="e">
        <f t="shared" si="105"/>
        <v>#N/A</v>
      </c>
      <c r="AC295" s="123" t="e">
        <f t="shared" si="105"/>
        <v>#N/A</v>
      </c>
      <c r="AD295" s="123" t="e">
        <f t="shared" si="105"/>
        <v>#N/A</v>
      </c>
      <c r="AE295" s="123" t="e">
        <f t="shared" si="105"/>
        <v>#N/A</v>
      </c>
      <c r="AF295" s="123" t="e">
        <f t="shared" si="105"/>
        <v>#N/A</v>
      </c>
      <c r="AG295" s="123" t="e">
        <f t="shared" si="105"/>
        <v>#N/A</v>
      </c>
      <c r="AH295" s="123" t="e">
        <f t="shared" si="105"/>
        <v>#N/A</v>
      </c>
      <c r="AI295" s="123" t="e">
        <f t="shared" si="105"/>
        <v>#N/A</v>
      </c>
      <c r="AJ295" s="123" t="e">
        <f t="shared" si="105"/>
        <v>#N/A</v>
      </c>
      <c r="AK295" s="123" t="e">
        <f t="shared" si="105"/>
        <v>#N/A</v>
      </c>
      <c r="AL295" s="123" t="e">
        <f t="shared" si="105"/>
        <v>#N/A</v>
      </c>
      <c r="AM295" s="123" t="e">
        <f t="shared" si="105"/>
        <v>#N/A</v>
      </c>
      <c r="AN295" s="123" t="e">
        <f t="shared" si="105"/>
        <v>#N/A</v>
      </c>
      <c r="AO295" s="123" t="e">
        <f t="shared" si="105"/>
        <v>#N/A</v>
      </c>
      <c r="AP295" s="123" t="e">
        <f t="shared" si="105"/>
        <v>#N/A</v>
      </c>
    </row>
    <row r="296" spans="1:42" x14ac:dyDescent="0.2">
      <c r="A296" s="23" t="str">
        <f t="shared" si="102"/>
        <v>15-yr SL</v>
      </c>
      <c r="B296" s="176">
        <f t="array" ref="B296">SUM(IF(ISNUMBER(C296:AP296),C296:AP296))</f>
        <v>0</v>
      </c>
      <c r="C296" s="123" t="e">
        <f>C288/100*$Q$255</f>
        <v>#N/A</v>
      </c>
      <c r="D296" s="123" t="e">
        <f t="shared" ref="D296:AP296" si="106">D288/100*$Q$255</f>
        <v>#N/A</v>
      </c>
      <c r="E296" s="123" t="e">
        <f t="shared" si="106"/>
        <v>#N/A</v>
      </c>
      <c r="F296" s="123" t="e">
        <f t="shared" si="106"/>
        <v>#N/A</v>
      </c>
      <c r="G296" s="123" t="e">
        <f t="shared" si="106"/>
        <v>#N/A</v>
      </c>
      <c r="H296" s="123" t="e">
        <f t="shared" si="106"/>
        <v>#N/A</v>
      </c>
      <c r="I296" s="123" t="e">
        <f t="shared" si="106"/>
        <v>#N/A</v>
      </c>
      <c r="J296" s="123" t="e">
        <f t="shared" si="106"/>
        <v>#N/A</v>
      </c>
      <c r="K296" s="123" t="e">
        <f t="shared" si="106"/>
        <v>#N/A</v>
      </c>
      <c r="L296" s="123" t="e">
        <f t="shared" si="106"/>
        <v>#N/A</v>
      </c>
      <c r="M296" s="123" t="e">
        <f t="shared" si="106"/>
        <v>#N/A</v>
      </c>
      <c r="N296" s="123" t="e">
        <f t="shared" si="106"/>
        <v>#N/A</v>
      </c>
      <c r="O296" s="123" t="e">
        <f t="shared" si="106"/>
        <v>#N/A</v>
      </c>
      <c r="P296" s="123" t="e">
        <f t="shared" si="106"/>
        <v>#N/A</v>
      </c>
      <c r="Q296" s="123" t="e">
        <f t="shared" si="106"/>
        <v>#N/A</v>
      </c>
      <c r="R296" s="123" t="e">
        <f t="shared" si="106"/>
        <v>#N/A</v>
      </c>
      <c r="S296" s="123" t="e">
        <f t="shared" si="106"/>
        <v>#N/A</v>
      </c>
      <c r="T296" s="123" t="e">
        <f t="shared" si="106"/>
        <v>#N/A</v>
      </c>
      <c r="U296" s="123" t="e">
        <f t="shared" si="106"/>
        <v>#N/A</v>
      </c>
      <c r="V296" s="123" t="e">
        <f t="shared" si="106"/>
        <v>#N/A</v>
      </c>
      <c r="W296" s="123" t="e">
        <f t="shared" si="106"/>
        <v>#N/A</v>
      </c>
      <c r="X296" s="123" t="e">
        <f t="shared" si="106"/>
        <v>#N/A</v>
      </c>
      <c r="Y296" s="123" t="e">
        <f t="shared" si="106"/>
        <v>#N/A</v>
      </c>
      <c r="Z296" s="123" t="e">
        <f t="shared" si="106"/>
        <v>#N/A</v>
      </c>
      <c r="AA296" s="123" t="e">
        <f t="shared" si="106"/>
        <v>#N/A</v>
      </c>
      <c r="AB296" s="123" t="e">
        <f t="shared" si="106"/>
        <v>#N/A</v>
      </c>
      <c r="AC296" s="123" t="e">
        <f t="shared" si="106"/>
        <v>#N/A</v>
      </c>
      <c r="AD296" s="123" t="e">
        <f t="shared" si="106"/>
        <v>#N/A</v>
      </c>
      <c r="AE296" s="123" t="e">
        <f t="shared" si="106"/>
        <v>#N/A</v>
      </c>
      <c r="AF296" s="123" t="e">
        <f t="shared" si="106"/>
        <v>#N/A</v>
      </c>
      <c r="AG296" s="123" t="e">
        <f t="shared" si="106"/>
        <v>#N/A</v>
      </c>
      <c r="AH296" s="123" t="e">
        <f t="shared" si="106"/>
        <v>#N/A</v>
      </c>
      <c r="AI296" s="123" t="e">
        <f t="shared" si="106"/>
        <v>#N/A</v>
      </c>
      <c r="AJ296" s="123" t="e">
        <f t="shared" si="106"/>
        <v>#N/A</v>
      </c>
      <c r="AK296" s="123" t="e">
        <f t="shared" si="106"/>
        <v>#N/A</v>
      </c>
      <c r="AL296" s="123" t="e">
        <f t="shared" si="106"/>
        <v>#N/A</v>
      </c>
      <c r="AM296" s="123" t="e">
        <f t="shared" si="106"/>
        <v>#N/A</v>
      </c>
      <c r="AN296" s="123" t="e">
        <f t="shared" si="106"/>
        <v>#N/A</v>
      </c>
      <c r="AO296" s="123" t="e">
        <f t="shared" si="106"/>
        <v>#N/A</v>
      </c>
      <c r="AP296" s="123" t="e">
        <f t="shared" si="106"/>
        <v>#N/A</v>
      </c>
    </row>
    <row r="297" spans="1:42" x14ac:dyDescent="0.2">
      <c r="A297" s="23" t="str">
        <f t="shared" si="102"/>
        <v>20-yr SL</v>
      </c>
      <c r="B297" s="176">
        <f t="array" ref="B297">SUM(IF(ISNUMBER(C297:AP297),C297:AP297))</f>
        <v>0</v>
      </c>
      <c r="C297" s="123" t="e">
        <f>C289/100*$Q$256</f>
        <v>#N/A</v>
      </c>
      <c r="D297" s="123" t="e">
        <f t="shared" ref="D297:AP297" si="107">D289/100*$Q$256</f>
        <v>#N/A</v>
      </c>
      <c r="E297" s="123" t="e">
        <f t="shared" si="107"/>
        <v>#N/A</v>
      </c>
      <c r="F297" s="123" t="e">
        <f t="shared" si="107"/>
        <v>#N/A</v>
      </c>
      <c r="G297" s="123" t="e">
        <f t="shared" si="107"/>
        <v>#N/A</v>
      </c>
      <c r="H297" s="123" t="e">
        <f t="shared" si="107"/>
        <v>#N/A</v>
      </c>
      <c r="I297" s="123" t="e">
        <f t="shared" si="107"/>
        <v>#N/A</v>
      </c>
      <c r="J297" s="123" t="e">
        <f t="shared" si="107"/>
        <v>#N/A</v>
      </c>
      <c r="K297" s="123" t="e">
        <f t="shared" si="107"/>
        <v>#N/A</v>
      </c>
      <c r="L297" s="123" t="e">
        <f t="shared" si="107"/>
        <v>#N/A</v>
      </c>
      <c r="M297" s="123" t="e">
        <f t="shared" si="107"/>
        <v>#N/A</v>
      </c>
      <c r="N297" s="123" t="e">
        <f t="shared" si="107"/>
        <v>#N/A</v>
      </c>
      <c r="O297" s="123" t="e">
        <f t="shared" si="107"/>
        <v>#N/A</v>
      </c>
      <c r="P297" s="123" t="e">
        <f t="shared" si="107"/>
        <v>#N/A</v>
      </c>
      <c r="Q297" s="123" t="e">
        <f t="shared" si="107"/>
        <v>#N/A</v>
      </c>
      <c r="R297" s="123" t="e">
        <f t="shared" si="107"/>
        <v>#N/A</v>
      </c>
      <c r="S297" s="123" t="e">
        <f t="shared" si="107"/>
        <v>#N/A</v>
      </c>
      <c r="T297" s="123" t="e">
        <f t="shared" si="107"/>
        <v>#N/A</v>
      </c>
      <c r="U297" s="123" t="e">
        <f t="shared" si="107"/>
        <v>#N/A</v>
      </c>
      <c r="V297" s="123" t="e">
        <f t="shared" si="107"/>
        <v>#N/A</v>
      </c>
      <c r="W297" s="123" t="e">
        <f t="shared" si="107"/>
        <v>#N/A</v>
      </c>
      <c r="X297" s="123" t="e">
        <f t="shared" si="107"/>
        <v>#N/A</v>
      </c>
      <c r="Y297" s="123" t="e">
        <f t="shared" si="107"/>
        <v>#N/A</v>
      </c>
      <c r="Z297" s="123" t="e">
        <f t="shared" si="107"/>
        <v>#N/A</v>
      </c>
      <c r="AA297" s="123" t="e">
        <f t="shared" si="107"/>
        <v>#N/A</v>
      </c>
      <c r="AB297" s="123" t="e">
        <f t="shared" si="107"/>
        <v>#N/A</v>
      </c>
      <c r="AC297" s="123" t="e">
        <f t="shared" si="107"/>
        <v>#N/A</v>
      </c>
      <c r="AD297" s="123" t="e">
        <f t="shared" si="107"/>
        <v>#N/A</v>
      </c>
      <c r="AE297" s="123" t="e">
        <f t="shared" si="107"/>
        <v>#N/A</v>
      </c>
      <c r="AF297" s="123" t="e">
        <f t="shared" si="107"/>
        <v>#N/A</v>
      </c>
      <c r="AG297" s="123" t="e">
        <f t="shared" si="107"/>
        <v>#N/A</v>
      </c>
      <c r="AH297" s="123" t="e">
        <f t="shared" si="107"/>
        <v>#N/A</v>
      </c>
      <c r="AI297" s="123" t="e">
        <f t="shared" si="107"/>
        <v>#N/A</v>
      </c>
      <c r="AJ297" s="123" t="e">
        <f t="shared" si="107"/>
        <v>#N/A</v>
      </c>
      <c r="AK297" s="123" t="e">
        <f t="shared" si="107"/>
        <v>#N/A</v>
      </c>
      <c r="AL297" s="123" t="e">
        <f t="shared" si="107"/>
        <v>#N/A</v>
      </c>
      <c r="AM297" s="123" t="e">
        <f t="shared" si="107"/>
        <v>#N/A</v>
      </c>
      <c r="AN297" s="123" t="e">
        <f t="shared" si="107"/>
        <v>#N/A</v>
      </c>
      <c r="AO297" s="123" t="e">
        <f t="shared" si="107"/>
        <v>#N/A</v>
      </c>
      <c r="AP297" s="123" t="e">
        <f t="shared" si="107"/>
        <v>#N/A</v>
      </c>
    </row>
    <row r="298" spans="1:42" x14ac:dyDescent="0.2">
      <c r="A298" s="23" t="str">
        <f t="shared" si="102"/>
        <v>39-yr SL</v>
      </c>
      <c r="B298" s="176">
        <f>SUM(IF(ISNUMBER(C298:AP298),C298:AP298))</f>
        <v>0</v>
      </c>
      <c r="C298" s="123" t="e">
        <f>C290/100*$Q$257</f>
        <v>#N/A</v>
      </c>
      <c r="D298" s="123" t="e">
        <f t="shared" ref="D298:AP298" si="108">D290/100*$Q$257</f>
        <v>#N/A</v>
      </c>
      <c r="E298" s="123" t="e">
        <f t="shared" si="108"/>
        <v>#N/A</v>
      </c>
      <c r="F298" s="123" t="e">
        <f t="shared" si="108"/>
        <v>#N/A</v>
      </c>
      <c r="G298" s="123" t="e">
        <f t="shared" si="108"/>
        <v>#N/A</v>
      </c>
      <c r="H298" s="123" t="e">
        <f t="shared" si="108"/>
        <v>#N/A</v>
      </c>
      <c r="I298" s="123" t="e">
        <f t="shared" si="108"/>
        <v>#N/A</v>
      </c>
      <c r="J298" s="123" t="e">
        <f t="shared" si="108"/>
        <v>#N/A</v>
      </c>
      <c r="K298" s="123" t="e">
        <f t="shared" si="108"/>
        <v>#N/A</v>
      </c>
      <c r="L298" s="123" t="e">
        <f t="shared" si="108"/>
        <v>#N/A</v>
      </c>
      <c r="M298" s="123" t="e">
        <f t="shared" si="108"/>
        <v>#N/A</v>
      </c>
      <c r="N298" s="123" t="e">
        <f t="shared" si="108"/>
        <v>#N/A</v>
      </c>
      <c r="O298" s="123" t="e">
        <f t="shared" si="108"/>
        <v>#N/A</v>
      </c>
      <c r="P298" s="123" t="e">
        <f t="shared" si="108"/>
        <v>#N/A</v>
      </c>
      <c r="Q298" s="123" t="e">
        <f t="shared" si="108"/>
        <v>#N/A</v>
      </c>
      <c r="R298" s="123" t="e">
        <f t="shared" si="108"/>
        <v>#N/A</v>
      </c>
      <c r="S298" s="123" t="e">
        <f t="shared" si="108"/>
        <v>#N/A</v>
      </c>
      <c r="T298" s="123" t="e">
        <f t="shared" si="108"/>
        <v>#N/A</v>
      </c>
      <c r="U298" s="123" t="e">
        <f t="shared" si="108"/>
        <v>#N/A</v>
      </c>
      <c r="V298" s="123" t="e">
        <f t="shared" si="108"/>
        <v>#N/A</v>
      </c>
      <c r="W298" s="123" t="e">
        <f t="shared" si="108"/>
        <v>#N/A</v>
      </c>
      <c r="X298" s="123" t="e">
        <f t="shared" si="108"/>
        <v>#N/A</v>
      </c>
      <c r="Y298" s="123" t="e">
        <f t="shared" si="108"/>
        <v>#N/A</v>
      </c>
      <c r="Z298" s="123" t="e">
        <f t="shared" si="108"/>
        <v>#N/A</v>
      </c>
      <c r="AA298" s="123" t="e">
        <f t="shared" si="108"/>
        <v>#N/A</v>
      </c>
      <c r="AB298" s="123" t="e">
        <f t="shared" si="108"/>
        <v>#N/A</v>
      </c>
      <c r="AC298" s="123" t="e">
        <f t="shared" si="108"/>
        <v>#N/A</v>
      </c>
      <c r="AD298" s="123" t="e">
        <f t="shared" si="108"/>
        <v>#N/A</v>
      </c>
      <c r="AE298" s="123" t="e">
        <f t="shared" si="108"/>
        <v>#N/A</v>
      </c>
      <c r="AF298" s="123" t="e">
        <f t="shared" si="108"/>
        <v>#N/A</v>
      </c>
      <c r="AG298" s="123" t="e">
        <f t="shared" si="108"/>
        <v>#N/A</v>
      </c>
      <c r="AH298" s="123" t="e">
        <f t="shared" si="108"/>
        <v>#N/A</v>
      </c>
      <c r="AI298" s="123" t="e">
        <f t="shared" si="108"/>
        <v>#N/A</v>
      </c>
      <c r="AJ298" s="123" t="e">
        <f t="shared" si="108"/>
        <v>#N/A</v>
      </c>
      <c r="AK298" s="123" t="e">
        <f t="shared" si="108"/>
        <v>#N/A</v>
      </c>
      <c r="AL298" s="123" t="e">
        <f t="shared" si="108"/>
        <v>#N/A</v>
      </c>
      <c r="AM298" s="123" t="e">
        <f t="shared" si="108"/>
        <v>#N/A</v>
      </c>
      <c r="AN298" s="123" t="e">
        <f t="shared" si="108"/>
        <v>#N/A</v>
      </c>
      <c r="AO298" s="123" t="e">
        <f t="shared" si="108"/>
        <v>#N/A</v>
      </c>
      <c r="AP298" s="123" t="e">
        <f t="shared" si="108"/>
        <v>#N/A</v>
      </c>
    </row>
    <row r="299" spans="1:42" x14ac:dyDescent="0.2">
      <c r="A299" s="23" t="s">
        <v>322</v>
      </c>
      <c r="B299" s="274">
        <f>SUM(IF(ISNUMBER(C299:AP299),C299:AP299))</f>
        <v>0</v>
      </c>
      <c r="C299" s="123">
        <f>IF(C2&lt;=analysis_period,C291/100*$Q$258,0)</f>
        <v>0</v>
      </c>
      <c r="D299" s="123">
        <f>IF(D2&lt;=analysis_period,D291/100*$Q$258,0)</f>
        <v>0</v>
      </c>
      <c r="E299" s="123">
        <f>IF(E2&lt;=analysis_period,E291/100*$Q$258,0)</f>
        <v>0</v>
      </c>
      <c r="F299" s="123">
        <f>IF(F2&lt;=analysis_period,F291/100*$Q$258,0)</f>
        <v>0</v>
      </c>
      <c r="G299" s="123">
        <f>IF(G2&lt;=analysis_period,G291/100*$Q$258,0)</f>
        <v>0</v>
      </c>
      <c r="H299" s="123">
        <f>IF(H2&lt;=analysis_period,H291/100*$Q$258,0)</f>
        <v>0</v>
      </c>
      <c r="I299" s="123">
        <f>IF(I2&lt;=analysis_period,I291/100*$Q$258,0)</f>
        <v>0</v>
      </c>
      <c r="J299" s="123">
        <f>IF(J2&lt;=analysis_period,J291/100*$Q$258,0)</f>
        <v>0</v>
      </c>
      <c r="K299" s="123">
        <f>IF(K2&lt;=analysis_period,K291/100*$Q$258,0)</f>
        <v>0</v>
      </c>
      <c r="L299" s="123">
        <f>IF(L2&lt;=analysis_period,L291/100*$Q$258,0)</f>
        <v>0</v>
      </c>
      <c r="M299" s="123">
        <f>IF(M2&lt;=analysis_period,M291/100*$Q$258,0)</f>
        <v>0</v>
      </c>
      <c r="N299" s="123">
        <f>IF(N2&lt;=analysis_period,N291/100*$Q$258,0)</f>
        <v>0</v>
      </c>
      <c r="O299" s="123">
        <f>IF(O2&lt;=analysis_period,O291/100*$Q$258,0)</f>
        <v>0</v>
      </c>
      <c r="P299" s="123">
        <f>IF(P2&lt;=analysis_period,P291/100*$Q$258,0)</f>
        <v>0</v>
      </c>
      <c r="Q299" s="123">
        <f>IF(Q2&lt;=analysis_period,Q291/100*$Q$258,0)</f>
        <v>0</v>
      </c>
      <c r="R299" s="123">
        <f>IF(R2&lt;=analysis_period,R291/100*$Q$258,0)</f>
        <v>0</v>
      </c>
      <c r="S299" s="123">
        <f>IF(S2&lt;=analysis_period,S291/100*$Q$258,0)</f>
        <v>0</v>
      </c>
      <c r="T299" s="123">
        <f>IF(T2&lt;=analysis_period,T291/100*$Q$258,0)</f>
        <v>0</v>
      </c>
      <c r="U299" s="123">
        <f>IF(U2&lt;=analysis_period,U291/100*$Q$258,0)</f>
        <v>0</v>
      </c>
      <c r="V299" s="123">
        <f>IF(V2&lt;=analysis_period,V291/100*$Q$258,0)</f>
        <v>0</v>
      </c>
      <c r="W299" s="123">
        <f>IF(W2&lt;=analysis_period,W291/100*$Q$258,0)</f>
        <v>0</v>
      </c>
      <c r="X299" s="123">
        <f>IF(X2&lt;=analysis_period,X291/100*$Q$258,0)</f>
        <v>0</v>
      </c>
      <c r="Y299" s="123">
        <f>IF(Y2&lt;=analysis_period,Y291/100*$Q$258,0)</f>
        <v>0</v>
      </c>
      <c r="Z299" s="123">
        <f>IF(Z2&lt;=analysis_period,Z291/100*$Q$258,0)</f>
        <v>0</v>
      </c>
      <c r="AA299" s="123">
        <f>IF(AA2&lt;=analysis_period,AA291/100*$Q$258,0)</f>
        <v>0</v>
      </c>
      <c r="AB299" s="123">
        <f>IF(AB2&lt;=analysis_period,AB291/100*$Q$258,0)</f>
        <v>0</v>
      </c>
      <c r="AC299" s="123">
        <f>IF(AC2&lt;=analysis_period,AC291/100*$Q$258,0)</f>
        <v>0</v>
      </c>
      <c r="AD299" s="123">
        <f>IF(AD2&lt;=analysis_period,AD291/100*$Q$258,0)</f>
        <v>0</v>
      </c>
      <c r="AE299" s="123">
        <f>IF(AE2&lt;=analysis_period,AE291/100*$Q$258,0)</f>
        <v>0</v>
      </c>
      <c r="AF299" s="123">
        <f>IF(AF2&lt;=analysis_period,AF291/100*$Q$258,0)</f>
        <v>0</v>
      </c>
      <c r="AG299" s="123">
        <f>IF(AG2&lt;=analysis_period,AG291/100*$Q$258,0)</f>
        <v>0</v>
      </c>
      <c r="AH299" s="123">
        <f>IF(AH2&lt;=analysis_period,AH291/100*$Q$258,0)</f>
        <v>0</v>
      </c>
      <c r="AI299" s="123">
        <f>IF(AI2&lt;=analysis_period,AI291/100*$Q$258,0)</f>
        <v>0</v>
      </c>
      <c r="AJ299" s="123">
        <f>IF(AJ2&lt;=analysis_period,AJ291/100*$Q$258,0)</f>
        <v>0</v>
      </c>
      <c r="AK299" s="123">
        <f>IF(AK2&lt;=analysis_period,AK291/100*$Q$258,0)</f>
        <v>0</v>
      </c>
      <c r="AL299" s="123">
        <f>IF(AL2&lt;=analysis_period,AL291/100*$Q$258,0)</f>
        <v>0</v>
      </c>
      <c r="AM299" s="123">
        <f>IF(AM2&lt;=analysis_period,AM291/100*$Q$258,0)</f>
        <v>0</v>
      </c>
      <c r="AN299" s="123">
        <f>IF(AN2&lt;=analysis_period,AN291/100*$Q$258,0)</f>
        <v>0</v>
      </c>
      <c r="AO299" s="123">
        <f>IF(AO2&lt;=analysis_period,AO291/100*$Q$258,0)</f>
        <v>0</v>
      </c>
      <c r="AP299" s="123">
        <f>IF(AP2&lt;=analysis_period,AP291/100*$Q$258,0)</f>
        <v>0</v>
      </c>
    </row>
    <row r="300" spans="1:42" x14ac:dyDescent="0.2">
      <c r="A300" s="23" t="s">
        <v>87</v>
      </c>
      <c r="B300" s="177">
        <f t="shared" ref="B300" si="109">SUM(C300:AP300)</f>
        <v>0</v>
      </c>
      <c r="C300" s="124">
        <f>P259</f>
        <v>0</v>
      </c>
      <c r="D300" s="124">
        <v>0</v>
      </c>
      <c r="E300" s="124">
        <v>0</v>
      </c>
      <c r="F300" s="124">
        <v>0</v>
      </c>
      <c r="G300" s="124">
        <v>0</v>
      </c>
      <c r="H300" s="124">
        <v>0</v>
      </c>
      <c r="I300" s="124">
        <v>0</v>
      </c>
      <c r="J300" s="124">
        <v>0</v>
      </c>
      <c r="K300" s="124">
        <v>0</v>
      </c>
      <c r="L300" s="124">
        <v>0</v>
      </c>
      <c r="M300" s="124">
        <v>0</v>
      </c>
      <c r="N300" s="124">
        <v>0</v>
      </c>
      <c r="O300" s="124">
        <v>0</v>
      </c>
      <c r="P300" s="124">
        <v>0</v>
      </c>
      <c r="Q300" s="124">
        <v>0</v>
      </c>
      <c r="R300" s="124">
        <v>0</v>
      </c>
      <c r="S300" s="124">
        <v>0</v>
      </c>
      <c r="T300" s="124">
        <v>0</v>
      </c>
      <c r="U300" s="124">
        <v>0</v>
      </c>
      <c r="V300" s="124">
        <v>0</v>
      </c>
      <c r="W300" s="124">
        <v>0</v>
      </c>
      <c r="X300" s="124">
        <v>0</v>
      </c>
      <c r="Y300" s="124">
        <v>0</v>
      </c>
      <c r="Z300" s="124">
        <v>0</v>
      </c>
      <c r="AA300" s="124">
        <v>0</v>
      </c>
      <c r="AB300" s="124">
        <v>0</v>
      </c>
      <c r="AC300" s="124">
        <v>0</v>
      </c>
      <c r="AD300" s="124">
        <v>0</v>
      </c>
      <c r="AE300" s="124">
        <v>0</v>
      </c>
      <c r="AF300" s="124">
        <v>0</v>
      </c>
      <c r="AG300" s="124">
        <v>0</v>
      </c>
      <c r="AH300" s="124">
        <v>0</v>
      </c>
      <c r="AI300" s="124">
        <v>0</v>
      </c>
      <c r="AJ300" s="124">
        <v>0</v>
      </c>
      <c r="AK300" s="124">
        <v>0</v>
      </c>
      <c r="AL300" s="124">
        <v>0</v>
      </c>
      <c r="AM300" s="124">
        <v>0</v>
      </c>
      <c r="AN300" s="124">
        <v>0</v>
      </c>
      <c r="AO300" s="124">
        <v>0</v>
      </c>
      <c r="AP300" s="124">
        <v>0</v>
      </c>
    </row>
    <row r="301" spans="1:42" x14ac:dyDescent="0.2">
      <c r="A301" s="22"/>
      <c r="B301" s="178">
        <f t="array" ref="B301">SUM(IF(ISNUMBER(C301:AP301),C301:AP301))</f>
        <v>0</v>
      </c>
      <c r="C301" s="123" t="e">
        <f>SUM(C293:C300)</f>
        <v>#N/A</v>
      </c>
      <c r="D301" s="123" t="e">
        <f>SUM(D293:D300)</f>
        <v>#N/A</v>
      </c>
      <c r="E301" s="123" t="e">
        <f t="shared" ref="E301:AP301" si="110">SUM(E293:E300)</f>
        <v>#N/A</v>
      </c>
      <c r="F301" s="123" t="e">
        <f t="shared" si="110"/>
        <v>#N/A</v>
      </c>
      <c r="G301" s="123" t="e">
        <f t="shared" si="110"/>
        <v>#N/A</v>
      </c>
      <c r="H301" s="123" t="e">
        <f t="shared" si="110"/>
        <v>#N/A</v>
      </c>
      <c r="I301" s="123" t="e">
        <f t="shared" si="110"/>
        <v>#N/A</v>
      </c>
      <c r="J301" s="123" t="e">
        <f t="shared" si="110"/>
        <v>#N/A</v>
      </c>
      <c r="K301" s="123" t="e">
        <f t="shared" si="110"/>
        <v>#N/A</v>
      </c>
      <c r="L301" s="123" t="e">
        <f t="shared" si="110"/>
        <v>#N/A</v>
      </c>
      <c r="M301" s="123" t="e">
        <f t="shared" si="110"/>
        <v>#N/A</v>
      </c>
      <c r="N301" s="123" t="e">
        <f t="shared" si="110"/>
        <v>#N/A</v>
      </c>
      <c r="O301" s="123" t="e">
        <f t="shared" si="110"/>
        <v>#N/A</v>
      </c>
      <c r="P301" s="123" t="e">
        <f t="shared" si="110"/>
        <v>#N/A</v>
      </c>
      <c r="Q301" s="123" t="e">
        <f t="shared" si="110"/>
        <v>#N/A</v>
      </c>
      <c r="R301" s="123" t="e">
        <f t="shared" si="110"/>
        <v>#N/A</v>
      </c>
      <c r="S301" s="123" t="e">
        <f t="shared" si="110"/>
        <v>#N/A</v>
      </c>
      <c r="T301" s="123" t="e">
        <f t="shared" si="110"/>
        <v>#N/A</v>
      </c>
      <c r="U301" s="123" t="e">
        <f t="shared" si="110"/>
        <v>#N/A</v>
      </c>
      <c r="V301" s="123" t="e">
        <f t="shared" si="110"/>
        <v>#N/A</v>
      </c>
      <c r="W301" s="123" t="e">
        <f t="shared" si="110"/>
        <v>#N/A</v>
      </c>
      <c r="X301" s="123" t="e">
        <f t="shared" si="110"/>
        <v>#N/A</v>
      </c>
      <c r="Y301" s="123" t="e">
        <f t="shared" si="110"/>
        <v>#N/A</v>
      </c>
      <c r="Z301" s="123" t="e">
        <f t="shared" si="110"/>
        <v>#N/A</v>
      </c>
      <c r="AA301" s="123" t="e">
        <f t="shared" si="110"/>
        <v>#N/A</v>
      </c>
      <c r="AB301" s="123" t="e">
        <f t="shared" si="110"/>
        <v>#N/A</v>
      </c>
      <c r="AC301" s="123" t="e">
        <f t="shared" si="110"/>
        <v>#N/A</v>
      </c>
      <c r="AD301" s="123" t="e">
        <f t="shared" si="110"/>
        <v>#N/A</v>
      </c>
      <c r="AE301" s="123" t="e">
        <f t="shared" si="110"/>
        <v>#N/A</v>
      </c>
      <c r="AF301" s="123" t="e">
        <f t="shared" si="110"/>
        <v>#N/A</v>
      </c>
      <c r="AG301" s="123" t="e">
        <f t="shared" si="110"/>
        <v>#N/A</v>
      </c>
      <c r="AH301" s="123" t="e">
        <f t="shared" si="110"/>
        <v>#N/A</v>
      </c>
      <c r="AI301" s="123" t="e">
        <f t="shared" si="110"/>
        <v>#N/A</v>
      </c>
      <c r="AJ301" s="123" t="e">
        <f t="shared" si="110"/>
        <v>#N/A</v>
      </c>
      <c r="AK301" s="123" t="e">
        <f t="shared" si="110"/>
        <v>#N/A</v>
      </c>
      <c r="AL301" s="123" t="e">
        <f t="shared" si="110"/>
        <v>#N/A</v>
      </c>
      <c r="AM301" s="123" t="e">
        <f t="shared" si="110"/>
        <v>#N/A</v>
      </c>
      <c r="AN301" s="123" t="e">
        <f t="shared" si="110"/>
        <v>#N/A</v>
      </c>
      <c r="AO301" s="123" t="e">
        <f t="shared" si="110"/>
        <v>#N/A</v>
      </c>
      <c r="AP301" s="123" t="e">
        <f t="shared" si="110"/>
        <v>#N/A</v>
      </c>
    </row>
    <row r="302" spans="1:42" x14ac:dyDescent="0.2">
      <c r="A302" s="22"/>
    </row>
    <row r="303" spans="1:42" x14ac:dyDescent="0.2">
      <c r="A303" s="18" t="s">
        <v>74</v>
      </c>
    </row>
    <row r="304" spans="1:42" x14ac:dyDescent="0.2">
      <c r="A304" s="22" t="s">
        <v>76</v>
      </c>
      <c r="B304" s="27" t="str">
        <f>equip_reserve_depr_sta</f>
        <v>5-yr MACRS</v>
      </c>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row>
    <row r="305" spans="1:42" x14ac:dyDescent="0.2">
      <c r="A305" s="22" t="s">
        <v>77</v>
      </c>
      <c r="B305" s="180">
        <f t="shared" ref="B305:AP305" si="111">B2</f>
        <v>0</v>
      </c>
      <c r="C305" s="180" t="str">
        <f t="shared" si="111"/>
        <v/>
      </c>
      <c r="D305" s="180" t="str">
        <f t="shared" si="111"/>
        <v/>
      </c>
      <c r="E305" s="180" t="str">
        <f t="shared" si="111"/>
        <v/>
      </c>
      <c r="F305" s="180" t="str">
        <f t="shared" si="111"/>
        <v/>
      </c>
      <c r="G305" s="180" t="str">
        <f t="shared" si="111"/>
        <v/>
      </c>
      <c r="H305" s="180" t="str">
        <f t="shared" si="111"/>
        <v/>
      </c>
      <c r="I305" s="180" t="str">
        <f t="shared" si="111"/>
        <v/>
      </c>
      <c r="J305" s="180" t="str">
        <f t="shared" si="111"/>
        <v/>
      </c>
      <c r="K305" s="180" t="str">
        <f t="shared" si="111"/>
        <v/>
      </c>
      <c r="L305" s="180" t="str">
        <f t="shared" si="111"/>
        <v/>
      </c>
      <c r="M305" s="180" t="str">
        <f t="shared" si="111"/>
        <v/>
      </c>
      <c r="N305" s="180" t="str">
        <f t="shared" si="111"/>
        <v/>
      </c>
      <c r="O305" s="180" t="str">
        <f t="shared" si="111"/>
        <v/>
      </c>
      <c r="P305" s="180" t="str">
        <f t="shared" si="111"/>
        <v/>
      </c>
      <c r="Q305" s="180" t="str">
        <f t="shared" si="111"/>
        <v/>
      </c>
      <c r="R305" s="180" t="str">
        <f t="shared" si="111"/>
        <v/>
      </c>
      <c r="S305" s="180" t="str">
        <f t="shared" si="111"/>
        <v/>
      </c>
      <c r="T305" s="180" t="str">
        <f t="shared" si="111"/>
        <v/>
      </c>
      <c r="U305" s="180" t="str">
        <f t="shared" si="111"/>
        <v/>
      </c>
      <c r="V305" s="180" t="str">
        <f t="shared" si="111"/>
        <v/>
      </c>
      <c r="W305" s="180" t="str">
        <f t="shared" si="111"/>
        <v/>
      </c>
      <c r="X305" s="180" t="str">
        <f t="shared" si="111"/>
        <v/>
      </c>
      <c r="Y305" s="180" t="str">
        <f t="shared" si="111"/>
        <v/>
      </c>
      <c r="Z305" s="180" t="str">
        <f t="shared" si="111"/>
        <v/>
      </c>
      <c r="AA305" s="180" t="str">
        <f t="shared" si="111"/>
        <v/>
      </c>
      <c r="AB305" s="180" t="str">
        <f t="shared" si="111"/>
        <v/>
      </c>
      <c r="AC305" s="180" t="str">
        <f t="shared" si="111"/>
        <v/>
      </c>
      <c r="AD305" s="180" t="str">
        <f t="shared" si="111"/>
        <v/>
      </c>
      <c r="AE305" s="180" t="str">
        <f t="shared" si="111"/>
        <v/>
      </c>
      <c r="AF305" s="180" t="str">
        <f t="shared" si="111"/>
        <v/>
      </c>
      <c r="AG305" s="180" t="str">
        <f t="shared" si="111"/>
        <v/>
      </c>
      <c r="AH305" s="180" t="str">
        <f t="shared" si="111"/>
        <v/>
      </c>
      <c r="AI305" s="180" t="str">
        <f t="shared" si="111"/>
        <v/>
      </c>
      <c r="AJ305" s="180" t="str">
        <f t="shared" si="111"/>
        <v/>
      </c>
      <c r="AK305" s="180" t="str">
        <f t="shared" si="111"/>
        <v/>
      </c>
      <c r="AL305" s="180" t="str">
        <f t="shared" si="111"/>
        <v/>
      </c>
      <c r="AM305" s="180" t="str">
        <f t="shared" si="111"/>
        <v/>
      </c>
      <c r="AN305" s="180" t="str">
        <f t="shared" si="111"/>
        <v/>
      </c>
      <c r="AO305" s="180" t="str">
        <f t="shared" si="111"/>
        <v/>
      </c>
      <c r="AP305" s="180" t="str">
        <f t="shared" si="111"/>
        <v/>
      </c>
    </row>
    <row r="306" spans="1:42" x14ac:dyDescent="0.2">
      <c r="A306" s="22" t="s">
        <v>187</v>
      </c>
      <c r="B306" s="179">
        <v>0</v>
      </c>
      <c r="C306" s="172" t="e">
        <f t="shared" ref="C306:AP306" si="112">IF($B$304=$A285,C285,0)+IF($B$304=$A286,C286,0)+IF($B$304=$A287,C287,0)+IF($B$304=$A288,C288,0)+IF($B$304=$A289,C289,0)+IF($B$304=$A290,C290,0)</f>
        <v>#N/A</v>
      </c>
      <c r="D306" s="172" t="e">
        <f t="shared" si="112"/>
        <v>#N/A</v>
      </c>
      <c r="E306" s="172" t="e">
        <f t="shared" si="112"/>
        <v>#N/A</v>
      </c>
      <c r="F306" s="172" t="e">
        <f t="shared" si="112"/>
        <v>#N/A</v>
      </c>
      <c r="G306" s="172" t="e">
        <f t="shared" si="112"/>
        <v>#N/A</v>
      </c>
      <c r="H306" s="172" t="e">
        <f t="shared" si="112"/>
        <v>#N/A</v>
      </c>
      <c r="I306" s="172" t="e">
        <f t="shared" si="112"/>
        <v>#N/A</v>
      </c>
      <c r="J306" s="172" t="e">
        <f t="shared" si="112"/>
        <v>#N/A</v>
      </c>
      <c r="K306" s="172" t="e">
        <f t="shared" si="112"/>
        <v>#N/A</v>
      </c>
      <c r="L306" s="172" t="e">
        <f t="shared" si="112"/>
        <v>#N/A</v>
      </c>
      <c r="M306" s="172" t="e">
        <f t="shared" si="112"/>
        <v>#N/A</v>
      </c>
      <c r="N306" s="172" t="e">
        <f t="shared" si="112"/>
        <v>#N/A</v>
      </c>
      <c r="O306" s="172" t="e">
        <f t="shared" si="112"/>
        <v>#N/A</v>
      </c>
      <c r="P306" s="172" t="e">
        <f t="shared" si="112"/>
        <v>#N/A</v>
      </c>
      <c r="Q306" s="172" t="e">
        <f t="shared" si="112"/>
        <v>#N/A</v>
      </c>
      <c r="R306" s="172" t="e">
        <f t="shared" si="112"/>
        <v>#N/A</v>
      </c>
      <c r="S306" s="172" t="e">
        <f t="shared" si="112"/>
        <v>#N/A</v>
      </c>
      <c r="T306" s="172" t="e">
        <f t="shared" si="112"/>
        <v>#N/A</v>
      </c>
      <c r="U306" s="172" t="e">
        <f t="shared" si="112"/>
        <v>#N/A</v>
      </c>
      <c r="V306" s="172" t="e">
        <f t="shared" si="112"/>
        <v>#N/A</v>
      </c>
      <c r="W306" s="172" t="e">
        <f t="shared" si="112"/>
        <v>#N/A</v>
      </c>
      <c r="X306" s="172" t="e">
        <f t="shared" si="112"/>
        <v>#N/A</v>
      </c>
      <c r="Y306" s="172" t="e">
        <f t="shared" si="112"/>
        <v>#N/A</v>
      </c>
      <c r="Z306" s="172" t="e">
        <f t="shared" si="112"/>
        <v>#N/A</v>
      </c>
      <c r="AA306" s="172" t="e">
        <f t="shared" si="112"/>
        <v>#N/A</v>
      </c>
      <c r="AB306" s="172" t="e">
        <f t="shared" si="112"/>
        <v>#N/A</v>
      </c>
      <c r="AC306" s="172" t="e">
        <f t="shared" si="112"/>
        <v>#N/A</v>
      </c>
      <c r="AD306" s="172" t="e">
        <f t="shared" si="112"/>
        <v>#N/A</v>
      </c>
      <c r="AE306" s="172" t="e">
        <f t="shared" si="112"/>
        <v>#N/A</v>
      </c>
      <c r="AF306" s="172" t="e">
        <f t="shared" si="112"/>
        <v>#N/A</v>
      </c>
      <c r="AG306" s="172" t="e">
        <f t="shared" si="112"/>
        <v>#N/A</v>
      </c>
      <c r="AH306" s="172" t="e">
        <f t="shared" si="112"/>
        <v>#N/A</v>
      </c>
      <c r="AI306" s="172" t="e">
        <f t="shared" si="112"/>
        <v>#N/A</v>
      </c>
      <c r="AJ306" s="172" t="e">
        <f t="shared" si="112"/>
        <v>#N/A</v>
      </c>
      <c r="AK306" s="172" t="e">
        <f t="shared" si="112"/>
        <v>#N/A</v>
      </c>
      <c r="AL306" s="172" t="e">
        <f t="shared" si="112"/>
        <v>#N/A</v>
      </c>
      <c r="AM306" s="172" t="e">
        <f t="shared" si="112"/>
        <v>#N/A</v>
      </c>
      <c r="AN306" s="172" t="e">
        <f t="shared" si="112"/>
        <v>#N/A</v>
      </c>
      <c r="AO306" s="172" t="e">
        <f t="shared" si="112"/>
        <v>#N/A</v>
      </c>
      <c r="AP306" s="172" t="e">
        <f t="shared" si="112"/>
        <v>#N/A</v>
      </c>
    </row>
    <row r="307" spans="1:42" x14ac:dyDescent="0.2">
      <c r="A307" s="22"/>
      <c r="B307" s="28"/>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c r="AF307" s="26"/>
      <c r="AG307" s="26"/>
      <c r="AH307" s="26"/>
      <c r="AI307" s="26"/>
      <c r="AJ307" s="26"/>
      <c r="AK307" s="26"/>
      <c r="AL307" s="26"/>
      <c r="AM307" s="26"/>
      <c r="AN307" s="26"/>
      <c r="AO307" s="26"/>
      <c r="AP307" s="26"/>
    </row>
    <row r="308" spans="1:42" x14ac:dyDescent="0.2">
      <c r="A308" s="18" t="s">
        <v>89</v>
      </c>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row>
    <row r="309" spans="1:42" x14ac:dyDescent="0.2">
      <c r="A309" s="22" t="s">
        <v>75</v>
      </c>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row>
    <row r="310" spans="1:42" x14ac:dyDescent="0.2">
      <c r="A310" s="4">
        <v>1</v>
      </c>
      <c r="B310" s="4">
        <v>0</v>
      </c>
      <c r="C310" s="163">
        <f>IF(C$2&lt;=analysis_period,IF(SUM($C645:C645)&gt;0,B310+1,0),0)</f>
        <v>0</v>
      </c>
      <c r="D310" s="163">
        <f>IF(D$2&lt;=analysis_period,IF(SUM($C645:D645)&gt;0,C310+1,0),0)</f>
        <v>0</v>
      </c>
      <c r="E310" s="163">
        <f>IF(E$2&lt;=analysis_period,IF(SUM($C645:E645)&gt;0,D310+1,0),0)</f>
        <v>0</v>
      </c>
      <c r="F310" s="163">
        <f>IF(F$2&lt;=analysis_period,IF(SUM($C645:F645)&gt;0,E310+1,0),0)</f>
        <v>0</v>
      </c>
      <c r="G310" s="163">
        <f>IF(G$2&lt;=analysis_period,IF(SUM($C645:G645)&gt;0,F310+1,0),0)</f>
        <v>0</v>
      </c>
      <c r="H310" s="163">
        <f>IF(H$2&lt;=analysis_period,IF(SUM($C645:H645)&gt;0,G310+1,0),0)</f>
        <v>0</v>
      </c>
      <c r="I310" s="163">
        <f>IF(I$2&lt;=analysis_period,IF(SUM($C645:I645)&gt;0,H310+1,0),0)</f>
        <v>0</v>
      </c>
      <c r="J310" s="163">
        <f>IF(J$2&lt;=analysis_period,IF(SUM($C645:J645)&gt;0,I310+1,0),0)</f>
        <v>0</v>
      </c>
      <c r="K310" s="163">
        <f>IF(K$2&lt;=analysis_period,IF(SUM($C645:K645)&gt;0,J310+1,0),0)</f>
        <v>0</v>
      </c>
      <c r="L310" s="163">
        <f>IF(L$2&lt;=analysis_period,IF(SUM($C645:L645)&gt;0,K310+1,0),0)</f>
        <v>0</v>
      </c>
      <c r="M310" s="163">
        <f>IF(M$2&lt;=analysis_period,IF(SUM($C645:M645)&gt;0,L310+1,0),0)</f>
        <v>0</v>
      </c>
      <c r="N310" s="163">
        <f>IF(N$2&lt;=analysis_period,IF(SUM($C645:N645)&gt;0,M310+1,0),0)</f>
        <v>0</v>
      </c>
      <c r="O310" s="163">
        <f>IF(O$2&lt;=analysis_period,IF(SUM($C645:O645)&gt;0,N310+1,0),0)</f>
        <v>0</v>
      </c>
      <c r="P310" s="163">
        <f>IF(P$2&lt;=analysis_period,IF(SUM($C645:P645)&gt;0,O310+1,0),0)</f>
        <v>0</v>
      </c>
      <c r="Q310" s="163">
        <f>IF(Q$2&lt;=analysis_period,IF(SUM($C645:Q645)&gt;0,P310+1,0),0)</f>
        <v>0</v>
      </c>
      <c r="R310" s="163">
        <f>IF(R$2&lt;=analysis_period,IF(SUM($C645:R645)&gt;0,Q310+1,0),0)</f>
        <v>0</v>
      </c>
      <c r="S310" s="163">
        <f>IF(S$2&lt;=analysis_period,IF(SUM($C645:S645)&gt;0,R310+1,0),0)</f>
        <v>0</v>
      </c>
      <c r="T310" s="163">
        <f>IF(T$2&lt;=analysis_period,IF(SUM($C645:T645)&gt;0,S310+1,0),0)</f>
        <v>0</v>
      </c>
      <c r="U310" s="163">
        <f>IF(U$2&lt;=analysis_period,IF(SUM($C645:U645)&gt;0,T310+1,0),0)</f>
        <v>0</v>
      </c>
      <c r="V310" s="163">
        <f>IF(V$2&lt;=analysis_period,IF(SUM($C645:V645)&gt;0,U310+1,0),0)</f>
        <v>0</v>
      </c>
      <c r="W310" s="163">
        <f>IF(W$2&lt;=analysis_period,IF(SUM($C645:W645)&gt;0,V310+1,0),0)</f>
        <v>0</v>
      </c>
      <c r="X310" s="163">
        <f>IF(X$2&lt;=analysis_period,IF(SUM($C645:X645)&gt;0,W310+1,0),0)</f>
        <v>0</v>
      </c>
      <c r="Y310" s="163">
        <f>IF(Y$2&lt;=analysis_period,IF(SUM($C645:Y645)&gt;0,X310+1,0),0)</f>
        <v>0</v>
      </c>
      <c r="Z310" s="163">
        <f>IF(Z$2&lt;=analysis_period,IF(SUM($C645:Z645)&gt;0,Y310+1,0),0)</f>
        <v>0</v>
      </c>
      <c r="AA310" s="163">
        <f>IF(AA$2&lt;=analysis_period,IF(SUM($C645:AA645)&gt;0,Z310+1,0),0)</f>
        <v>0</v>
      </c>
      <c r="AB310" s="163">
        <f>IF(AB$2&lt;=analysis_period,IF(SUM($C645:AB645)&gt;0,AA310+1,0),0)</f>
        <v>0</v>
      </c>
      <c r="AC310" s="163">
        <f>IF(AC$2&lt;=analysis_period,IF(SUM($C645:AC645)&gt;0,AB310+1,0),0)</f>
        <v>0</v>
      </c>
      <c r="AD310" s="163">
        <f>IF(AD$2&lt;=analysis_period,IF(SUM($C645:AD645)&gt;0,AC310+1,0),0)</f>
        <v>0</v>
      </c>
      <c r="AE310" s="163">
        <f>IF(AE$2&lt;=analysis_period,IF(SUM($C645:AE645)&gt;0,AD310+1,0),0)</f>
        <v>0</v>
      </c>
      <c r="AF310" s="163">
        <f>IF(AF$2&lt;=analysis_period,IF(SUM($C645:AF645)&gt;0,AE310+1,0),0)</f>
        <v>0</v>
      </c>
      <c r="AG310" s="163">
        <f>IF(AG$2&lt;=analysis_period,IF(SUM($C645:AG645)&gt;0,AF310+1,0),0)</f>
        <v>0</v>
      </c>
      <c r="AH310" s="163">
        <f>IF(AH$2&lt;=analysis_period,IF(SUM($C645:AH645)&gt;0,AG310+1,0),0)</f>
        <v>0</v>
      </c>
      <c r="AI310" s="163">
        <f>IF(AI$2&lt;=analysis_period,IF(SUM($C645:AI645)&gt;0,AH310+1,0),0)</f>
        <v>0</v>
      </c>
      <c r="AJ310" s="163">
        <f>IF(AJ$2&lt;=analysis_period,IF(SUM($C645:AJ645)&gt;0,AI310+1,0),0)</f>
        <v>0</v>
      </c>
      <c r="AK310" s="163">
        <f>IF(AK$2&lt;=analysis_period,IF(SUM($C645:AK645)&gt;0,AJ310+1,0),0)</f>
        <v>0</v>
      </c>
      <c r="AL310" s="163">
        <f>IF(AL$2&lt;=analysis_period,IF(SUM($C645:AL645)&gt;0,AK310+1,0),0)</f>
        <v>0</v>
      </c>
      <c r="AM310" s="163">
        <f>IF(AM$2&lt;=analysis_period,IF(SUM($C645:AM645)&gt;0,AL310+1,0),0)</f>
        <v>0</v>
      </c>
      <c r="AN310" s="163">
        <f>IF(AN$2&lt;=analysis_period,IF(SUM($C645:AN645)&gt;0,AM310+1,0),0)</f>
        <v>0</v>
      </c>
      <c r="AO310" s="163">
        <f>IF(AO$2&lt;=analysis_period,IF(SUM($C645:AO645)&gt;0,AN310+1,0),0)</f>
        <v>0</v>
      </c>
      <c r="AP310" s="163">
        <f>IF(AP$2&lt;=analysis_period,IF(SUM($C645:AP645)&gt;0,AO310+1,0),0)</f>
        <v>0</v>
      </c>
    </row>
    <row r="311" spans="1:42" x14ac:dyDescent="0.2">
      <c r="A311" s="4">
        <f>A310+1</f>
        <v>2</v>
      </c>
      <c r="B311" s="4">
        <v>0</v>
      </c>
      <c r="C311" s="163">
        <f>IF(C$2&lt;=analysis_period,IF(SUM($C646:C646)&gt;0,B311+1,0),0)</f>
        <v>0</v>
      </c>
      <c r="D311" s="163">
        <f>IF(D$2&lt;=analysis_period,IF(SUM($C646:D646)&gt;0,C311+1,0),0)</f>
        <v>0</v>
      </c>
      <c r="E311" s="163">
        <f>IF(E$2&lt;=analysis_period,IF(SUM($C646:E646)&gt;0,D311+1,0),0)</f>
        <v>0</v>
      </c>
      <c r="F311" s="163">
        <f>IF(F$2&lt;=analysis_period,IF(SUM($C646:F646)&gt;0,E311+1,0),0)</f>
        <v>0</v>
      </c>
      <c r="G311" s="163">
        <f>IF(G$2&lt;=analysis_period,IF(SUM($C646:G646)&gt;0,F311+1,0),0)</f>
        <v>0</v>
      </c>
      <c r="H311" s="163">
        <f>IF(H$2&lt;=analysis_period,IF(SUM($C646:H646)&gt;0,G311+1,0),0)</f>
        <v>0</v>
      </c>
      <c r="I311" s="163">
        <f>IF(I$2&lt;=analysis_period,IF(SUM($C646:I646)&gt;0,H311+1,0),0)</f>
        <v>0</v>
      </c>
      <c r="J311" s="163">
        <f>IF(J$2&lt;=analysis_period,IF(SUM($C646:J646)&gt;0,I311+1,0),0)</f>
        <v>0</v>
      </c>
      <c r="K311" s="163">
        <f>IF(K$2&lt;=analysis_period,IF(SUM($C646:K646)&gt;0,J311+1,0),0)</f>
        <v>0</v>
      </c>
      <c r="L311" s="163">
        <f>IF(L$2&lt;=analysis_period,IF(SUM($C646:L646)&gt;0,K311+1,0),0)</f>
        <v>0</v>
      </c>
      <c r="M311" s="163">
        <f>IF(M$2&lt;=analysis_period,IF(SUM($C646:M646)&gt;0,L311+1,0),0)</f>
        <v>0</v>
      </c>
      <c r="N311" s="163">
        <f>IF(N$2&lt;=analysis_period,IF(SUM($C646:N646)&gt;0,M311+1,0),0)</f>
        <v>0</v>
      </c>
      <c r="O311" s="163">
        <f>IF(O$2&lt;=analysis_period,IF(SUM($C646:O646)&gt;0,N311+1,0),0)</f>
        <v>0</v>
      </c>
      <c r="P311" s="163">
        <f>IF(P$2&lt;=analysis_period,IF(SUM($C646:P646)&gt;0,O311+1,0),0)</f>
        <v>0</v>
      </c>
      <c r="Q311" s="163">
        <f>IF(Q$2&lt;=analysis_period,IF(SUM($C646:Q646)&gt;0,P311+1,0),0)</f>
        <v>0</v>
      </c>
      <c r="R311" s="163">
        <f>IF(R$2&lt;=analysis_period,IF(SUM($C646:R646)&gt;0,Q311+1,0),0)</f>
        <v>0</v>
      </c>
      <c r="S311" s="163">
        <f>IF(S$2&lt;=analysis_period,IF(SUM($C646:S646)&gt;0,R311+1,0),0)</f>
        <v>0</v>
      </c>
      <c r="T311" s="163">
        <f>IF(T$2&lt;=analysis_period,IF(SUM($C646:T646)&gt;0,S311+1,0),0)</f>
        <v>0</v>
      </c>
      <c r="U311" s="163">
        <f>IF(U$2&lt;=analysis_period,IF(SUM($C646:U646)&gt;0,T311+1,0),0)</f>
        <v>0</v>
      </c>
      <c r="V311" s="163">
        <f>IF(V$2&lt;=analysis_period,IF(SUM($C646:V646)&gt;0,U311+1,0),0)</f>
        <v>0</v>
      </c>
      <c r="W311" s="163">
        <f>IF(W$2&lt;=analysis_period,IF(SUM($C646:W646)&gt;0,V311+1,0),0)</f>
        <v>0</v>
      </c>
      <c r="X311" s="163">
        <f>IF(X$2&lt;=analysis_period,IF(SUM($C646:X646)&gt;0,W311+1,0),0)</f>
        <v>0</v>
      </c>
      <c r="Y311" s="163">
        <f>IF(Y$2&lt;=analysis_period,IF(SUM($C646:Y646)&gt;0,X311+1,0),0)</f>
        <v>0</v>
      </c>
      <c r="Z311" s="163">
        <f>IF(Z$2&lt;=analysis_period,IF(SUM($C646:Z646)&gt;0,Y311+1,0),0)</f>
        <v>0</v>
      </c>
      <c r="AA311" s="163">
        <f>IF(AA$2&lt;=analysis_period,IF(SUM($C646:AA646)&gt;0,Z311+1,0),0)</f>
        <v>0</v>
      </c>
      <c r="AB311" s="163">
        <f>IF(AB$2&lt;=analysis_period,IF(SUM($C646:AB646)&gt;0,AA311+1,0),0)</f>
        <v>0</v>
      </c>
      <c r="AC311" s="163">
        <f>IF(AC$2&lt;=analysis_period,IF(SUM($C646:AC646)&gt;0,AB311+1,0),0)</f>
        <v>0</v>
      </c>
      <c r="AD311" s="163">
        <f>IF(AD$2&lt;=analysis_period,IF(SUM($C646:AD646)&gt;0,AC311+1,0),0)</f>
        <v>0</v>
      </c>
      <c r="AE311" s="163">
        <f>IF(AE$2&lt;=analysis_period,IF(SUM($C646:AE646)&gt;0,AD311+1,0),0)</f>
        <v>0</v>
      </c>
      <c r="AF311" s="163">
        <f>IF(AF$2&lt;=analysis_period,IF(SUM($C646:AF646)&gt;0,AE311+1,0),0)</f>
        <v>0</v>
      </c>
      <c r="AG311" s="163">
        <f>IF(AG$2&lt;=analysis_period,IF(SUM($C646:AG646)&gt;0,AF311+1,0),0)</f>
        <v>0</v>
      </c>
      <c r="AH311" s="163">
        <f>IF(AH$2&lt;=analysis_period,IF(SUM($C646:AH646)&gt;0,AG311+1,0),0)</f>
        <v>0</v>
      </c>
      <c r="AI311" s="163">
        <f>IF(AI$2&lt;=analysis_period,IF(SUM($C646:AI646)&gt;0,AH311+1,0),0)</f>
        <v>0</v>
      </c>
      <c r="AJ311" s="163">
        <f>IF(AJ$2&lt;=analysis_period,IF(SUM($C646:AJ646)&gt;0,AI311+1,0),0)</f>
        <v>0</v>
      </c>
      <c r="AK311" s="163">
        <f>IF(AK$2&lt;=analysis_period,IF(SUM($C646:AK646)&gt;0,AJ311+1,0),0)</f>
        <v>0</v>
      </c>
      <c r="AL311" s="163">
        <f>IF(AL$2&lt;=analysis_period,IF(SUM($C646:AL646)&gt;0,AK311+1,0),0)</f>
        <v>0</v>
      </c>
      <c r="AM311" s="163">
        <f>IF(AM$2&lt;=analysis_period,IF(SUM($C646:AM646)&gt;0,AL311+1,0),0)</f>
        <v>0</v>
      </c>
      <c r="AN311" s="163">
        <f>IF(AN$2&lt;=analysis_period,IF(SUM($C646:AN646)&gt;0,AM311+1,0),0)</f>
        <v>0</v>
      </c>
      <c r="AO311" s="163">
        <f>IF(AO$2&lt;=analysis_period,IF(SUM($C646:AO646)&gt;0,AN311+1,0),0)</f>
        <v>0</v>
      </c>
      <c r="AP311" s="163">
        <f>IF(AP$2&lt;=analysis_period,IF(SUM($C646:AP646)&gt;0,AO311+1,0),0)</f>
        <v>0</v>
      </c>
    </row>
    <row r="312" spans="1:42" x14ac:dyDescent="0.2">
      <c r="A312" s="4">
        <f t="shared" ref="A312:A319" si="113">A311+1</f>
        <v>3</v>
      </c>
      <c r="B312" s="4">
        <v>0</v>
      </c>
      <c r="C312" s="163">
        <f>IF(C$2&lt;=analysis_period,IF(SUM($C647:C647)&gt;0,B312+1,0),0)</f>
        <v>0</v>
      </c>
      <c r="D312" s="163">
        <f>IF(D$2&lt;=analysis_period,IF(SUM($C647:D647)&gt;0,C312+1,0),0)</f>
        <v>0</v>
      </c>
      <c r="E312" s="163">
        <f>IF(E$2&lt;=analysis_period,IF(SUM($C647:E647)&gt;0,D312+1,0),0)</f>
        <v>0</v>
      </c>
      <c r="F312" s="163">
        <f>IF(F$2&lt;=analysis_period,IF(SUM($C647:F647)&gt;0,E312+1,0),0)</f>
        <v>0</v>
      </c>
      <c r="G312" s="163">
        <f>IF(G$2&lt;=analysis_period,IF(SUM($C647:G647)&gt;0,F312+1,0),0)</f>
        <v>0</v>
      </c>
      <c r="H312" s="163">
        <f>IF(H$2&lt;=analysis_period,IF(SUM($C647:H647)&gt;0,G312+1,0),0)</f>
        <v>0</v>
      </c>
      <c r="I312" s="163">
        <f>IF(I$2&lt;=analysis_period,IF(SUM($C647:I647)&gt;0,H312+1,0),0)</f>
        <v>0</v>
      </c>
      <c r="J312" s="163">
        <f>IF(J$2&lt;=analysis_period,IF(SUM($C647:J647)&gt;0,I312+1,0),0)</f>
        <v>0</v>
      </c>
      <c r="K312" s="163">
        <f>IF(K$2&lt;=analysis_period,IF(SUM($C647:K647)&gt;0,J312+1,0),0)</f>
        <v>0</v>
      </c>
      <c r="L312" s="163">
        <f>IF(L$2&lt;=analysis_period,IF(SUM($C647:L647)&gt;0,K312+1,0),0)</f>
        <v>0</v>
      </c>
      <c r="M312" s="163">
        <f>IF(M$2&lt;=analysis_period,IF(SUM($C647:M647)&gt;0,L312+1,0),0)</f>
        <v>0</v>
      </c>
      <c r="N312" s="163">
        <f>IF(N$2&lt;=analysis_period,IF(SUM($C647:N647)&gt;0,M312+1,0),0)</f>
        <v>0</v>
      </c>
      <c r="O312" s="163">
        <f>IF(O$2&lt;=analysis_period,IF(SUM($C647:O647)&gt;0,N312+1,0),0)</f>
        <v>0</v>
      </c>
      <c r="P312" s="163">
        <f>IF(P$2&lt;=analysis_period,IF(SUM($C647:P647)&gt;0,O312+1,0),0)</f>
        <v>0</v>
      </c>
      <c r="Q312" s="163">
        <f>IF(Q$2&lt;=analysis_period,IF(SUM($C647:Q647)&gt;0,P312+1,0),0)</f>
        <v>0</v>
      </c>
      <c r="R312" s="163">
        <f>IF(R$2&lt;=analysis_period,IF(SUM($C647:R647)&gt;0,Q312+1,0),0)</f>
        <v>0</v>
      </c>
      <c r="S312" s="163">
        <f>IF(S$2&lt;=analysis_period,IF(SUM($C647:S647)&gt;0,R312+1,0),0)</f>
        <v>0</v>
      </c>
      <c r="T312" s="163">
        <f>IF(T$2&lt;=analysis_period,IF(SUM($C647:T647)&gt;0,S312+1,0),0)</f>
        <v>0</v>
      </c>
      <c r="U312" s="163">
        <f>IF(U$2&lt;=analysis_period,IF(SUM($C647:U647)&gt;0,T312+1,0),0)</f>
        <v>0</v>
      </c>
      <c r="V312" s="163">
        <f>IF(V$2&lt;=analysis_period,IF(SUM($C647:V647)&gt;0,U312+1,0),0)</f>
        <v>0</v>
      </c>
      <c r="W312" s="163">
        <f>IF(W$2&lt;=analysis_period,IF(SUM($C647:W647)&gt;0,V312+1,0),0)</f>
        <v>0</v>
      </c>
      <c r="X312" s="163">
        <f>IF(X$2&lt;=analysis_period,IF(SUM($C647:X647)&gt;0,W312+1,0),0)</f>
        <v>0</v>
      </c>
      <c r="Y312" s="163">
        <f>IF(Y$2&lt;=analysis_period,IF(SUM($C647:Y647)&gt;0,X312+1,0),0)</f>
        <v>0</v>
      </c>
      <c r="Z312" s="163">
        <f>IF(Z$2&lt;=analysis_period,IF(SUM($C647:Z647)&gt;0,Y312+1,0),0)</f>
        <v>0</v>
      </c>
      <c r="AA312" s="163">
        <f>IF(AA$2&lt;=analysis_period,IF(SUM($C647:AA647)&gt;0,Z312+1,0),0)</f>
        <v>0</v>
      </c>
      <c r="AB312" s="163">
        <f>IF(AB$2&lt;=analysis_period,IF(SUM($C647:AB647)&gt;0,AA312+1,0),0)</f>
        <v>0</v>
      </c>
      <c r="AC312" s="163">
        <f>IF(AC$2&lt;=analysis_period,IF(SUM($C647:AC647)&gt;0,AB312+1,0),0)</f>
        <v>0</v>
      </c>
      <c r="AD312" s="163">
        <f>IF(AD$2&lt;=analysis_period,IF(SUM($C647:AD647)&gt;0,AC312+1,0),0)</f>
        <v>0</v>
      </c>
      <c r="AE312" s="163">
        <f>IF(AE$2&lt;=analysis_period,IF(SUM($C647:AE647)&gt;0,AD312+1,0),0)</f>
        <v>0</v>
      </c>
      <c r="AF312" s="163">
        <f>IF(AF$2&lt;=analysis_period,IF(SUM($C647:AF647)&gt;0,AE312+1,0),0)</f>
        <v>0</v>
      </c>
      <c r="AG312" s="163">
        <f>IF(AG$2&lt;=analysis_period,IF(SUM($C647:AG647)&gt;0,AF312+1,0),0)</f>
        <v>0</v>
      </c>
      <c r="AH312" s="163">
        <f>IF(AH$2&lt;=analysis_period,IF(SUM($C647:AH647)&gt;0,AG312+1,0),0)</f>
        <v>0</v>
      </c>
      <c r="AI312" s="163">
        <f>IF(AI$2&lt;=analysis_period,IF(SUM($C647:AI647)&gt;0,AH312+1,0),0)</f>
        <v>0</v>
      </c>
      <c r="AJ312" s="163">
        <f>IF(AJ$2&lt;=analysis_period,IF(SUM($C647:AJ647)&gt;0,AI312+1,0),0)</f>
        <v>0</v>
      </c>
      <c r="AK312" s="163">
        <f>IF(AK$2&lt;=analysis_period,IF(SUM($C647:AK647)&gt;0,AJ312+1,0),0)</f>
        <v>0</v>
      </c>
      <c r="AL312" s="163">
        <f>IF(AL$2&lt;=analysis_period,IF(SUM($C647:AL647)&gt;0,AK312+1,0),0)</f>
        <v>0</v>
      </c>
      <c r="AM312" s="163">
        <f>IF(AM$2&lt;=analysis_period,IF(SUM($C647:AM647)&gt;0,AL312+1,0),0)</f>
        <v>0</v>
      </c>
      <c r="AN312" s="163">
        <f>IF(AN$2&lt;=analysis_period,IF(SUM($C647:AN647)&gt;0,AM312+1,0),0)</f>
        <v>0</v>
      </c>
      <c r="AO312" s="163">
        <f>IF(AO$2&lt;=analysis_period,IF(SUM($C647:AO647)&gt;0,AN312+1,0),0)</f>
        <v>0</v>
      </c>
      <c r="AP312" s="163">
        <f>IF(AP$2&lt;=analysis_period,IF(SUM($C647:AP647)&gt;0,AO312+1,0),0)</f>
        <v>0</v>
      </c>
    </row>
    <row r="313" spans="1:42" x14ac:dyDescent="0.2">
      <c r="A313" s="4">
        <f t="shared" si="113"/>
        <v>4</v>
      </c>
      <c r="B313" s="4">
        <v>0</v>
      </c>
      <c r="C313" s="163">
        <f>IF(C$2&lt;=analysis_period,IF(SUM($C648:C648)&gt;0,B313+1,0),0)</f>
        <v>0</v>
      </c>
      <c r="D313" s="163">
        <f>IF(D$2&lt;=analysis_period,IF(SUM($C648:D648)&gt;0,C313+1,0),0)</f>
        <v>0</v>
      </c>
      <c r="E313" s="163">
        <f>IF(E$2&lt;=analysis_period,IF(SUM($C648:E648)&gt;0,D313+1,0),0)</f>
        <v>0</v>
      </c>
      <c r="F313" s="163">
        <f>IF(F$2&lt;=analysis_period,IF(SUM($C648:F648)&gt;0,E313+1,0),0)</f>
        <v>0</v>
      </c>
      <c r="G313" s="163">
        <f>IF(G$2&lt;=analysis_period,IF(SUM($C648:G648)&gt;0,F313+1,0),0)</f>
        <v>0</v>
      </c>
      <c r="H313" s="163">
        <f>IF(H$2&lt;=analysis_period,IF(SUM($C648:H648)&gt;0,G313+1,0),0)</f>
        <v>0</v>
      </c>
      <c r="I313" s="163">
        <f>IF(I$2&lt;=analysis_period,IF(SUM($C648:I648)&gt;0,H313+1,0),0)</f>
        <v>0</v>
      </c>
      <c r="J313" s="163">
        <f>IF(J$2&lt;=analysis_period,IF(SUM($C648:J648)&gt;0,I313+1,0),0)</f>
        <v>0</v>
      </c>
      <c r="K313" s="163">
        <f>IF(K$2&lt;=analysis_period,IF(SUM($C648:K648)&gt;0,J313+1,0),0)</f>
        <v>0</v>
      </c>
      <c r="L313" s="163">
        <f>IF(L$2&lt;=analysis_period,IF(SUM($C648:L648)&gt;0,K313+1,0),0)</f>
        <v>0</v>
      </c>
      <c r="M313" s="163">
        <f>IF(M$2&lt;=analysis_period,IF(SUM($C648:M648)&gt;0,L313+1,0),0)</f>
        <v>0</v>
      </c>
      <c r="N313" s="163">
        <f>IF(N$2&lt;=analysis_period,IF(SUM($C648:N648)&gt;0,M313+1,0),0)</f>
        <v>0</v>
      </c>
      <c r="O313" s="163">
        <f>IF(O$2&lt;=analysis_period,IF(SUM($C648:O648)&gt;0,N313+1,0),0)</f>
        <v>0</v>
      </c>
      <c r="P313" s="163">
        <f>IF(P$2&lt;=analysis_period,IF(SUM($C648:P648)&gt;0,O313+1,0),0)</f>
        <v>0</v>
      </c>
      <c r="Q313" s="163">
        <f>IF(Q$2&lt;=analysis_period,IF(SUM($C648:Q648)&gt;0,P313+1,0),0)</f>
        <v>0</v>
      </c>
      <c r="R313" s="163">
        <f>IF(R$2&lt;=analysis_period,IF(SUM($C648:R648)&gt;0,Q313+1,0),0)</f>
        <v>0</v>
      </c>
      <c r="S313" s="163">
        <f>IF(S$2&lt;=analysis_period,IF(SUM($C648:S648)&gt;0,R313+1,0),0)</f>
        <v>0</v>
      </c>
      <c r="T313" s="163">
        <f>IF(T$2&lt;=analysis_period,IF(SUM($C648:T648)&gt;0,S313+1,0),0)</f>
        <v>0</v>
      </c>
      <c r="U313" s="163">
        <f>IF(U$2&lt;=analysis_period,IF(SUM($C648:U648)&gt;0,T313+1,0),0)</f>
        <v>0</v>
      </c>
      <c r="V313" s="163">
        <f>IF(V$2&lt;=analysis_period,IF(SUM($C648:V648)&gt;0,U313+1,0),0)</f>
        <v>0</v>
      </c>
      <c r="W313" s="163">
        <f>IF(W$2&lt;=analysis_period,IF(SUM($C648:W648)&gt;0,V313+1,0),0)</f>
        <v>0</v>
      </c>
      <c r="X313" s="163">
        <f>IF(X$2&lt;=analysis_period,IF(SUM($C648:X648)&gt;0,W313+1,0),0)</f>
        <v>0</v>
      </c>
      <c r="Y313" s="163">
        <f>IF(Y$2&lt;=analysis_period,IF(SUM($C648:Y648)&gt;0,X313+1,0),0)</f>
        <v>0</v>
      </c>
      <c r="Z313" s="163">
        <f>IF(Z$2&lt;=analysis_period,IF(SUM($C648:Z648)&gt;0,Y313+1,0),0)</f>
        <v>0</v>
      </c>
      <c r="AA313" s="163">
        <f>IF(AA$2&lt;=analysis_period,IF(SUM($C648:AA648)&gt;0,Z313+1,0),0)</f>
        <v>0</v>
      </c>
      <c r="AB313" s="163">
        <f>IF(AB$2&lt;=analysis_period,IF(SUM($C648:AB648)&gt;0,AA313+1,0),0)</f>
        <v>0</v>
      </c>
      <c r="AC313" s="163">
        <f>IF(AC$2&lt;=analysis_period,IF(SUM($C648:AC648)&gt;0,AB313+1,0),0)</f>
        <v>0</v>
      </c>
      <c r="AD313" s="163">
        <f>IF(AD$2&lt;=analysis_period,IF(SUM($C648:AD648)&gt;0,AC313+1,0),0)</f>
        <v>0</v>
      </c>
      <c r="AE313" s="163">
        <f>IF(AE$2&lt;=analysis_period,IF(SUM($C648:AE648)&gt;0,AD313+1,0),0)</f>
        <v>0</v>
      </c>
      <c r="AF313" s="163">
        <f>IF(AF$2&lt;=analysis_period,IF(SUM($C648:AF648)&gt;0,AE313+1,0),0)</f>
        <v>0</v>
      </c>
      <c r="AG313" s="163">
        <f>IF(AG$2&lt;=analysis_period,IF(SUM($C648:AG648)&gt;0,AF313+1,0),0)</f>
        <v>0</v>
      </c>
      <c r="AH313" s="163">
        <f>IF(AH$2&lt;=analysis_period,IF(SUM($C648:AH648)&gt;0,AG313+1,0),0)</f>
        <v>0</v>
      </c>
      <c r="AI313" s="163">
        <f>IF(AI$2&lt;=analysis_period,IF(SUM($C648:AI648)&gt;0,AH313+1,0),0)</f>
        <v>0</v>
      </c>
      <c r="AJ313" s="163">
        <f>IF(AJ$2&lt;=analysis_period,IF(SUM($C648:AJ648)&gt;0,AI313+1,0),0)</f>
        <v>0</v>
      </c>
      <c r="AK313" s="163">
        <f>IF(AK$2&lt;=analysis_period,IF(SUM($C648:AK648)&gt;0,AJ313+1,0),0)</f>
        <v>0</v>
      </c>
      <c r="AL313" s="163">
        <f>IF(AL$2&lt;=analysis_period,IF(SUM($C648:AL648)&gt;0,AK313+1,0),0)</f>
        <v>0</v>
      </c>
      <c r="AM313" s="163">
        <f>IF(AM$2&lt;=analysis_period,IF(SUM($C648:AM648)&gt;0,AL313+1,0),0)</f>
        <v>0</v>
      </c>
      <c r="AN313" s="163">
        <f>IF(AN$2&lt;=analysis_period,IF(SUM($C648:AN648)&gt;0,AM313+1,0),0)</f>
        <v>0</v>
      </c>
      <c r="AO313" s="163">
        <f>IF(AO$2&lt;=analysis_period,IF(SUM($C648:AO648)&gt;0,AN313+1,0),0)</f>
        <v>0</v>
      </c>
      <c r="AP313" s="163">
        <f>IF(AP$2&lt;=analysis_period,IF(SUM($C648:AP648)&gt;0,AO313+1,0),0)</f>
        <v>0</v>
      </c>
    </row>
    <row r="314" spans="1:42" x14ac:dyDescent="0.2">
      <c r="A314" s="4">
        <f t="shared" si="113"/>
        <v>5</v>
      </c>
      <c r="B314" s="4">
        <v>0</v>
      </c>
      <c r="C314" s="163">
        <f>IF(C$2&lt;=analysis_period,IF(SUM($C649:C649)&gt;0,B314+1,0),0)</f>
        <v>0</v>
      </c>
      <c r="D314" s="163">
        <f>IF(D$2&lt;=analysis_period,IF(SUM($C649:D649)&gt;0,C314+1,0),0)</f>
        <v>0</v>
      </c>
      <c r="E314" s="163">
        <f>IF(E$2&lt;=analysis_period,IF(SUM($C649:E649)&gt;0,D314+1,0),0)</f>
        <v>0</v>
      </c>
      <c r="F314" s="163">
        <f>IF(F$2&lt;=analysis_period,IF(SUM($C649:F649)&gt;0,E314+1,0),0)</f>
        <v>0</v>
      </c>
      <c r="G314" s="163">
        <f>IF(G$2&lt;=analysis_period,IF(SUM($C649:G649)&gt;0,F314+1,0),0)</f>
        <v>0</v>
      </c>
      <c r="H314" s="163">
        <f>IF(H$2&lt;=analysis_period,IF(SUM($C649:H649)&gt;0,G314+1,0),0)</f>
        <v>0</v>
      </c>
      <c r="I314" s="163">
        <f>IF(I$2&lt;=analysis_period,IF(SUM($C649:I649)&gt;0,H314+1,0),0)</f>
        <v>0</v>
      </c>
      <c r="J314" s="163">
        <f>IF(J$2&lt;=analysis_period,IF(SUM($C649:J649)&gt;0,I314+1,0),0)</f>
        <v>0</v>
      </c>
      <c r="K314" s="163">
        <f>IF(K$2&lt;=analysis_period,IF(SUM($C649:K649)&gt;0,J314+1,0),0)</f>
        <v>0</v>
      </c>
      <c r="L314" s="163">
        <f>IF(L$2&lt;=analysis_period,IF(SUM($C649:L649)&gt;0,K314+1,0),0)</f>
        <v>0</v>
      </c>
      <c r="M314" s="163">
        <f>IF(M$2&lt;=analysis_period,IF(SUM($C649:M649)&gt;0,L314+1,0),0)</f>
        <v>0</v>
      </c>
      <c r="N314" s="163">
        <f>IF(N$2&lt;=analysis_period,IF(SUM($C649:N649)&gt;0,M314+1,0),0)</f>
        <v>0</v>
      </c>
      <c r="O314" s="163">
        <f>IF(O$2&lt;=analysis_period,IF(SUM($C649:O649)&gt;0,N314+1,0),0)</f>
        <v>0</v>
      </c>
      <c r="P314" s="163">
        <f>IF(P$2&lt;=analysis_period,IF(SUM($C649:P649)&gt;0,O314+1,0),0)</f>
        <v>0</v>
      </c>
      <c r="Q314" s="163">
        <f>IF(Q$2&lt;=analysis_period,IF(SUM($C649:Q649)&gt;0,P314+1,0),0)</f>
        <v>0</v>
      </c>
      <c r="R314" s="163">
        <f>IF(R$2&lt;=analysis_period,IF(SUM($C649:R649)&gt;0,Q314+1,0),0)</f>
        <v>0</v>
      </c>
      <c r="S314" s="163">
        <f>IF(S$2&lt;=analysis_period,IF(SUM($C649:S649)&gt;0,R314+1,0),0)</f>
        <v>0</v>
      </c>
      <c r="T314" s="163">
        <f>IF(T$2&lt;=analysis_period,IF(SUM($C649:T649)&gt;0,S314+1,0),0)</f>
        <v>0</v>
      </c>
      <c r="U314" s="163">
        <f>IF(U$2&lt;=analysis_period,IF(SUM($C649:U649)&gt;0,T314+1,0),0)</f>
        <v>0</v>
      </c>
      <c r="V314" s="163">
        <f>IF(V$2&lt;=analysis_period,IF(SUM($C649:V649)&gt;0,U314+1,0),0)</f>
        <v>0</v>
      </c>
      <c r="W314" s="163">
        <f>IF(W$2&lt;=analysis_period,IF(SUM($C649:W649)&gt;0,V314+1,0),0)</f>
        <v>0</v>
      </c>
      <c r="X314" s="163">
        <f>IF(X$2&lt;=analysis_period,IF(SUM($C649:X649)&gt;0,W314+1,0),0)</f>
        <v>0</v>
      </c>
      <c r="Y314" s="163">
        <f>IF(Y$2&lt;=analysis_period,IF(SUM($C649:Y649)&gt;0,X314+1,0),0)</f>
        <v>0</v>
      </c>
      <c r="Z314" s="163">
        <f>IF(Z$2&lt;=analysis_period,IF(SUM($C649:Z649)&gt;0,Y314+1,0),0)</f>
        <v>0</v>
      </c>
      <c r="AA314" s="163">
        <f>IF(AA$2&lt;=analysis_period,IF(SUM($C649:AA649)&gt;0,Z314+1,0),0)</f>
        <v>0</v>
      </c>
      <c r="AB314" s="163">
        <f>IF(AB$2&lt;=analysis_period,IF(SUM($C649:AB649)&gt;0,AA314+1,0),0)</f>
        <v>0</v>
      </c>
      <c r="AC314" s="163">
        <f>IF(AC$2&lt;=analysis_period,IF(SUM($C649:AC649)&gt;0,AB314+1,0),0)</f>
        <v>0</v>
      </c>
      <c r="AD314" s="163">
        <f>IF(AD$2&lt;=analysis_period,IF(SUM($C649:AD649)&gt;0,AC314+1,0),0)</f>
        <v>0</v>
      </c>
      <c r="AE314" s="163">
        <f>IF(AE$2&lt;=analysis_period,IF(SUM($C649:AE649)&gt;0,AD314+1,0),0)</f>
        <v>0</v>
      </c>
      <c r="AF314" s="163">
        <f>IF(AF$2&lt;=analysis_period,IF(SUM($C649:AF649)&gt;0,AE314+1,0),0)</f>
        <v>0</v>
      </c>
      <c r="AG314" s="163">
        <f>IF(AG$2&lt;=analysis_period,IF(SUM($C649:AG649)&gt;0,AF314+1,0),0)</f>
        <v>0</v>
      </c>
      <c r="AH314" s="163">
        <f>IF(AH$2&lt;=analysis_period,IF(SUM($C649:AH649)&gt;0,AG314+1,0),0)</f>
        <v>0</v>
      </c>
      <c r="AI314" s="163">
        <f>IF(AI$2&lt;=analysis_period,IF(SUM($C649:AI649)&gt;0,AH314+1,0),0)</f>
        <v>0</v>
      </c>
      <c r="AJ314" s="163">
        <f>IF(AJ$2&lt;=analysis_period,IF(SUM($C649:AJ649)&gt;0,AI314+1,0),0)</f>
        <v>0</v>
      </c>
      <c r="AK314" s="163">
        <f>IF(AK$2&lt;=analysis_period,IF(SUM($C649:AK649)&gt;0,AJ314+1,0),0)</f>
        <v>0</v>
      </c>
      <c r="AL314" s="163">
        <f>IF(AL$2&lt;=analysis_period,IF(SUM($C649:AL649)&gt;0,AK314+1,0),0)</f>
        <v>0</v>
      </c>
      <c r="AM314" s="163">
        <f>IF(AM$2&lt;=analysis_period,IF(SUM($C649:AM649)&gt;0,AL314+1,0),0)</f>
        <v>0</v>
      </c>
      <c r="AN314" s="163">
        <f>IF(AN$2&lt;=analysis_period,IF(SUM($C649:AN649)&gt;0,AM314+1,0),0)</f>
        <v>0</v>
      </c>
      <c r="AO314" s="163">
        <f>IF(AO$2&lt;=analysis_period,IF(SUM($C649:AO649)&gt;0,AN314+1,0),0)</f>
        <v>0</v>
      </c>
      <c r="AP314" s="163">
        <f>IF(AP$2&lt;=analysis_period,IF(SUM($C649:AP649)&gt;0,AO314+1,0),0)</f>
        <v>0</v>
      </c>
    </row>
    <row r="315" spans="1:42" x14ac:dyDescent="0.2">
      <c r="A315" s="4">
        <f t="shared" si="113"/>
        <v>6</v>
      </c>
      <c r="B315" s="4">
        <v>0</v>
      </c>
      <c r="C315" s="163">
        <f>IF(C$2&lt;=analysis_period,IF(SUM($C650:C650)&gt;0,B315+1,0),0)</f>
        <v>0</v>
      </c>
      <c r="D315" s="163">
        <f>IF(D$2&lt;=analysis_period,IF(SUM($C650:D650)&gt;0,C315+1,0),0)</f>
        <v>0</v>
      </c>
      <c r="E315" s="163">
        <f>IF(E$2&lt;=analysis_period,IF(SUM($C650:E650)&gt;0,D315+1,0),0)</f>
        <v>0</v>
      </c>
      <c r="F315" s="163">
        <f>IF(F$2&lt;=analysis_period,IF(SUM($C650:F650)&gt;0,E315+1,0),0)</f>
        <v>0</v>
      </c>
      <c r="G315" s="163">
        <f>IF(G$2&lt;=analysis_period,IF(SUM($C650:G650)&gt;0,F315+1,0),0)</f>
        <v>0</v>
      </c>
      <c r="H315" s="163">
        <f>IF(H$2&lt;=analysis_period,IF(SUM($C650:H650)&gt;0,G315+1,0),0)</f>
        <v>0</v>
      </c>
      <c r="I315" s="163">
        <f>IF(I$2&lt;=analysis_period,IF(SUM($C650:I650)&gt;0,H315+1,0),0)</f>
        <v>0</v>
      </c>
      <c r="J315" s="163">
        <f>IF(J$2&lt;=analysis_period,IF(SUM($C650:J650)&gt;0,I315+1,0),0)</f>
        <v>0</v>
      </c>
      <c r="K315" s="163">
        <f>IF(K$2&lt;=analysis_period,IF(SUM($C650:K650)&gt;0,J315+1,0),0)</f>
        <v>0</v>
      </c>
      <c r="L315" s="163">
        <f>IF(L$2&lt;=analysis_period,IF(SUM($C650:L650)&gt;0,K315+1,0),0)</f>
        <v>0</v>
      </c>
      <c r="M315" s="163">
        <f>IF(M$2&lt;=analysis_period,IF(SUM($C650:M650)&gt;0,L315+1,0),0)</f>
        <v>0</v>
      </c>
      <c r="N315" s="163">
        <f>IF(N$2&lt;=analysis_period,IF(SUM($C650:N650)&gt;0,M315+1,0),0)</f>
        <v>0</v>
      </c>
      <c r="O315" s="163">
        <f>IF(O$2&lt;=analysis_period,IF(SUM($C650:O650)&gt;0,N315+1,0),0)</f>
        <v>0</v>
      </c>
      <c r="P315" s="163">
        <f>IF(P$2&lt;=analysis_period,IF(SUM($C650:P650)&gt;0,O315+1,0),0)</f>
        <v>0</v>
      </c>
      <c r="Q315" s="163">
        <f>IF(Q$2&lt;=analysis_period,IF(SUM($C650:Q650)&gt;0,P315+1,0),0)</f>
        <v>0</v>
      </c>
      <c r="R315" s="163">
        <f>IF(R$2&lt;=analysis_period,IF(SUM($C650:R650)&gt;0,Q315+1,0),0)</f>
        <v>0</v>
      </c>
      <c r="S315" s="163">
        <f>IF(S$2&lt;=analysis_period,IF(SUM($C650:S650)&gt;0,R315+1,0),0)</f>
        <v>0</v>
      </c>
      <c r="T315" s="163">
        <f>IF(T$2&lt;=analysis_period,IF(SUM($C650:T650)&gt;0,S315+1,0),0)</f>
        <v>0</v>
      </c>
      <c r="U315" s="163">
        <f>IF(U$2&lt;=analysis_period,IF(SUM($C650:U650)&gt;0,T315+1,0),0)</f>
        <v>0</v>
      </c>
      <c r="V315" s="163">
        <f>IF(V$2&lt;=analysis_period,IF(SUM($C650:V650)&gt;0,U315+1,0),0)</f>
        <v>0</v>
      </c>
      <c r="W315" s="163">
        <f>IF(W$2&lt;=analysis_period,IF(SUM($C650:W650)&gt;0,V315+1,0),0)</f>
        <v>0</v>
      </c>
      <c r="X315" s="163">
        <f>IF(X$2&lt;=analysis_period,IF(SUM($C650:X650)&gt;0,W315+1,0),0)</f>
        <v>0</v>
      </c>
      <c r="Y315" s="163">
        <f>IF(Y$2&lt;=analysis_period,IF(SUM($C650:Y650)&gt;0,X315+1,0),0)</f>
        <v>0</v>
      </c>
      <c r="Z315" s="163">
        <f>IF(Z$2&lt;=analysis_period,IF(SUM($C650:Z650)&gt;0,Y315+1,0),0)</f>
        <v>0</v>
      </c>
      <c r="AA315" s="163">
        <f>IF(AA$2&lt;=analysis_period,IF(SUM($C650:AA650)&gt;0,Z315+1,0),0)</f>
        <v>0</v>
      </c>
      <c r="AB315" s="163">
        <f>IF(AB$2&lt;=analysis_period,IF(SUM($C650:AB650)&gt;0,AA315+1,0),0)</f>
        <v>0</v>
      </c>
      <c r="AC315" s="163">
        <f>IF(AC$2&lt;=analysis_period,IF(SUM($C650:AC650)&gt;0,AB315+1,0),0)</f>
        <v>0</v>
      </c>
      <c r="AD315" s="163">
        <f>IF(AD$2&lt;=analysis_period,IF(SUM($C650:AD650)&gt;0,AC315+1,0),0)</f>
        <v>0</v>
      </c>
      <c r="AE315" s="163">
        <f>IF(AE$2&lt;=analysis_period,IF(SUM($C650:AE650)&gt;0,AD315+1,0),0)</f>
        <v>0</v>
      </c>
      <c r="AF315" s="163">
        <f>IF(AF$2&lt;=analysis_period,IF(SUM($C650:AF650)&gt;0,AE315+1,0),0)</f>
        <v>0</v>
      </c>
      <c r="AG315" s="163">
        <f>IF(AG$2&lt;=analysis_period,IF(SUM($C650:AG650)&gt;0,AF315+1,0),0)</f>
        <v>0</v>
      </c>
      <c r="AH315" s="163">
        <f>IF(AH$2&lt;=analysis_period,IF(SUM($C650:AH650)&gt;0,AG315+1,0),0)</f>
        <v>0</v>
      </c>
      <c r="AI315" s="163">
        <f>IF(AI$2&lt;=analysis_period,IF(SUM($C650:AI650)&gt;0,AH315+1,0),0)</f>
        <v>0</v>
      </c>
      <c r="AJ315" s="163">
        <f>IF(AJ$2&lt;=analysis_period,IF(SUM($C650:AJ650)&gt;0,AI315+1,0),0)</f>
        <v>0</v>
      </c>
      <c r="AK315" s="163">
        <f>IF(AK$2&lt;=analysis_period,IF(SUM($C650:AK650)&gt;0,AJ315+1,0),0)</f>
        <v>0</v>
      </c>
      <c r="AL315" s="163">
        <f>IF(AL$2&lt;=analysis_period,IF(SUM($C650:AL650)&gt;0,AK315+1,0),0)</f>
        <v>0</v>
      </c>
      <c r="AM315" s="163">
        <f>IF(AM$2&lt;=analysis_period,IF(SUM($C650:AM650)&gt;0,AL315+1,0),0)</f>
        <v>0</v>
      </c>
      <c r="AN315" s="163">
        <f>IF(AN$2&lt;=analysis_period,IF(SUM($C650:AN650)&gt;0,AM315+1,0),0)</f>
        <v>0</v>
      </c>
      <c r="AO315" s="163">
        <f>IF(AO$2&lt;=analysis_period,IF(SUM($C650:AO650)&gt;0,AN315+1,0),0)</f>
        <v>0</v>
      </c>
      <c r="AP315" s="163">
        <f>IF(AP$2&lt;=analysis_period,IF(SUM($C650:AP650)&gt;0,AO315+1,0),0)</f>
        <v>0</v>
      </c>
    </row>
    <row r="316" spans="1:42" x14ac:dyDescent="0.2">
      <c r="A316" s="4">
        <f t="shared" si="113"/>
        <v>7</v>
      </c>
      <c r="B316" s="4">
        <v>0</v>
      </c>
      <c r="C316" s="163">
        <f>IF(C$2&lt;=analysis_period,IF(SUM($C651:C651)&gt;0,B316+1,0),0)</f>
        <v>0</v>
      </c>
      <c r="D316" s="163">
        <f>IF(D$2&lt;=analysis_period,IF(SUM($C651:D651)&gt;0,C316+1,0),0)</f>
        <v>0</v>
      </c>
      <c r="E316" s="163">
        <f>IF(E$2&lt;=analysis_period,IF(SUM($C651:E651)&gt;0,D316+1,0),0)</f>
        <v>0</v>
      </c>
      <c r="F316" s="163">
        <f>IF(F$2&lt;=analysis_period,IF(SUM($C651:F651)&gt;0,E316+1,0),0)</f>
        <v>0</v>
      </c>
      <c r="G316" s="163">
        <f>IF(G$2&lt;=analysis_period,IF(SUM($C651:G651)&gt;0,F316+1,0),0)</f>
        <v>0</v>
      </c>
      <c r="H316" s="163">
        <f>IF(H$2&lt;=analysis_period,IF(SUM($C651:H651)&gt;0,G316+1,0),0)</f>
        <v>0</v>
      </c>
      <c r="I316" s="163">
        <f>IF(I$2&lt;=analysis_period,IF(SUM($C651:I651)&gt;0,H316+1,0),0)</f>
        <v>0</v>
      </c>
      <c r="J316" s="163">
        <f>IF(J$2&lt;=analysis_period,IF(SUM($C651:J651)&gt;0,I316+1,0),0)</f>
        <v>0</v>
      </c>
      <c r="K316" s="163">
        <f>IF(K$2&lt;=analysis_period,IF(SUM($C651:K651)&gt;0,J316+1,0),0)</f>
        <v>0</v>
      </c>
      <c r="L316" s="163">
        <f>IF(L$2&lt;=analysis_period,IF(SUM($C651:L651)&gt;0,K316+1,0),0)</f>
        <v>0</v>
      </c>
      <c r="M316" s="163">
        <f>IF(M$2&lt;=analysis_period,IF(SUM($C651:M651)&gt;0,L316+1,0),0)</f>
        <v>0</v>
      </c>
      <c r="N316" s="163">
        <f>IF(N$2&lt;=analysis_period,IF(SUM($C651:N651)&gt;0,M316+1,0),0)</f>
        <v>0</v>
      </c>
      <c r="O316" s="163">
        <f>IF(O$2&lt;=analysis_period,IF(SUM($C651:O651)&gt;0,N316+1,0),0)</f>
        <v>0</v>
      </c>
      <c r="P316" s="163">
        <f>IF(P$2&lt;=analysis_period,IF(SUM($C651:P651)&gt;0,O316+1,0),0)</f>
        <v>0</v>
      </c>
      <c r="Q316" s="163">
        <f>IF(Q$2&lt;=analysis_period,IF(SUM($C651:Q651)&gt;0,P316+1,0),0)</f>
        <v>0</v>
      </c>
      <c r="R316" s="163">
        <f>IF(R$2&lt;=analysis_period,IF(SUM($C651:R651)&gt;0,Q316+1,0),0)</f>
        <v>0</v>
      </c>
      <c r="S316" s="163">
        <f>IF(S$2&lt;=analysis_period,IF(SUM($C651:S651)&gt;0,R316+1,0),0)</f>
        <v>0</v>
      </c>
      <c r="T316" s="163">
        <f>IF(T$2&lt;=analysis_period,IF(SUM($C651:T651)&gt;0,S316+1,0),0)</f>
        <v>0</v>
      </c>
      <c r="U316" s="163">
        <f>IF(U$2&lt;=analysis_period,IF(SUM($C651:U651)&gt;0,T316+1,0),0)</f>
        <v>0</v>
      </c>
      <c r="V316" s="163">
        <f>IF(V$2&lt;=analysis_period,IF(SUM($C651:V651)&gt;0,U316+1,0),0)</f>
        <v>0</v>
      </c>
      <c r="W316" s="163">
        <f>IF(W$2&lt;=analysis_period,IF(SUM($C651:W651)&gt;0,V316+1,0),0)</f>
        <v>0</v>
      </c>
      <c r="X316" s="163">
        <f>IF(X$2&lt;=analysis_period,IF(SUM($C651:X651)&gt;0,W316+1,0),0)</f>
        <v>0</v>
      </c>
      <c r="Y316" s="163">
        <f>IF(Y$2&lt;=analysis_period,IF(SUM($C651:Y651)&gt;0,X316+1,0),0)</f>
        <v>0</v>
      </c>
      <c r="Z316" s="163">
        <f>IF(Z$2&lt;=analysis_period,IF(SUM($C651:Z651)&gt;0,Y316+1,0),0)</f>
        <v>0</v>
      </c>
      <c r="AA316" s="163">
        <f>IF(AA$2&lt;=analysis_period,IF(SUM($C651:AA651)&gt;0,Z316+1,0),0)</f>
        <v>0</v>
      </c>
      <c r="AB316" s="163">
        <f>IF(AB$2&lt;=analysis_period,IF(SUM($C651:AB651)&gt;0,AA316+1,0),0)</f>
        <v>0</v>
      </c>
      <c r="AC316" s="163">
        <f>IF(AC$2&lt;=analysis_period,IF(SUM($C651:AC651)&gt;0,AB316+1,0),0)</f>
        <v>0</v>
      </c>
      <c r="AD316" s="163">
        <f>IF(AD$2&lt;=analysis_period,IF(SUM($C651:AD651)&gt;0,AC316+1,0),0)</f>
        <v>0</v>
      </c>
      <c r="AE316" s="163">
        <f>IF(AE$2&lt;=analysis_period,IF(SUM($C651:AE651)&gt;0,AD316+1,0),0)</f>
        <v>0</v>
      </c>
      <c r="AF316" s="163">
        <f>IF(AF$2&lt;=analysis_period,IF(SUM($C651:AF651)&gt;0,AE316+1,0),0)</f>
        <v>0</v>
      </c>
      <c r="AG316" s="163">
        <f>IF(AG$2&lt;=analysis_period,IF(SUM($C651:AG651)&gt;0,AF316+1,0),0)</f>
        <v>0</v>
      </c>
      <c r="AH316" s="163">
        <f>IF(AH$2&lt;=analysis_period,IF(SUM($C651:AH651)&gt;0,AG316+1,0),0)</f>
        <v>0</v>
      </c>
      <c r="AI316" s="163">
        <f>IF(AI$2&lt;=analysis_period,IF(SUM($C651:AI651)&gt;0,AH316+1,0),0)</f>
        <v>0</v>
      </c>
      <c r="AJ316" s="163">
        <f>IF(AJ$2&lt;=analysis_period,IF(SUM($C651:AJ651)&gt;0,AI316+1,0),0)</f>
        <v>0</v>
      </c>
      <c r="AK316" s="163">
        <f>IF(AK$2&lt;=analysis_period,IF(SUM($C651:AK651)&gt;0,AJ316+1,0),0)</f>
        <v>0</v>
      </c>
      <c r="AL316" s="163">
        <f>IF(AL$2&lt;=analysis_period,IF(SUM($C651:AL651)&gt;0,AK316+1,0),0)</f>
        <v>0</v>
      </c>
      <c r="AM316" s="163">
        <f>IF(AM$2&lt;=analysis_period,IF(SUM($C651:AM651)&gt;0,AL316+1,0),0)</f>
        <v>0</v>
      </c>
      <c r="AN316" s="163">
        <f>IF(AN$2&lt;=analysis_period,IF(SUM($C651:AN651)&gt;0,AM316+1,0),0)</f>
        <v>0</v>
      </c>
      <c r="AO316" s="163">
        <f>IF(AO$2&lt;=analysis_period,IF(SUM($C651:AO651)&gt;0,AN316+1,0),0)</f>
        <v>0</v>
      </c>
      <c r="AP316" s="163">
        <f>IF(AP$2&lt;=analysis_period,IF(SUM($C651:AP651)&gt;0,AO316+1,0),0)</f>
        <v>0</v>
      </c>
    </row>
    <row r="317" spans="1:42" x14ac:dyDescent="0.2">
      <c r="A317" s="4">
        <f t="shared" si="113"/>
        <v>8</v>
      </c>
      <c r="B317" s="4">
        <v>0</v>
      </c>
      <c r="C317" s="163">
        <f>IF(C$2&lt;=analysis_period,IF(SUM($C652:C652)&gt;0,B317+1,0),0)</f>
        <v>0</v>
      </c>
      <c r="D317" s="163">
        <f>IF(D$2&lt;=analysis_period,IF(SUM($C652:D652)&gt;0,C317+1,0),0)</f>
        <v>0</v>
      </c>
      <c r="E317" s="163">
        <f>IF(E$2&lt;=analysis_period,IF(SUM($C652:E652)&gt;0,D317+1,0),0)</f>
        <v>0</v>
      </c>
      <c r="F317" s="163">
        <f>IF(F$2&lt;=analysis_period,IF(SUM($C652:F652)&gt;0,E317+1,0),0)</f>
        <v>0</v>
      </c>
      <c r="G317" s="163">
        <f>IF(G$2&lt;=analysis_period,IF(SUM($C652:G652)&gt;0,F317+1,0),0)</f>
        <v>0</v>
      </c>
      <c r="H317" s="163">
        <f>IF(H$2&lt;=analysis_period,IF(SUM($C652:H652)&gt;0,G317+1,0),0)</f>
        <v>0</v>
      </c>
      <c r="I317" s="163">
        <f>IF(I$2&lt;=analysis_period,IF(SUM($C652:I652)&gt;0,H317+1,0),0)</f>
        <v>0</v>
      </c>
      <c r="J317" s="163">
        <f>IF(J$2&lt;=analysis_period,IF(SUM($C652:J652)&gt;0,I317+1,0),0)</f>
        <v>0</v>
      </c>
      <c r="K317" s="163">
        <f>IF(K$2&lt;=analysis_period,IF(SUM($C652:K652)&gt;0,J317+1,0),0)</f>
        <v>0</v>
      </c>
      <c r="L317" s="163">
        <f>IF(L$2&lt;=analysis_period,IF(SUM($C652:L652)&gt;0,K317+1,0),0)</f>
        <v>0</v>
      </c>
      <c r="M317" s="163">
        <f>IF(M$2&lt;=analysis_period,IF(SUM($C652:M652)&gt;0,L317+1,0),0)</f>
        <v>0</v>
      </c>
      <c r="N317" s="163">
        <f>IF(N$2&lt;=analysis_period,IF(SUM($C652:N652)&gt;0,M317+1,0),0)</f>
        <v>0</v>
      </c>
      <c r="O317" s="163">
        <f>IF(O$2&lt;=analysis_period,IF(SUM($C652:O652)&gt;0,N317+1,0),0)</f>
        <v>0</v>
      </c>
      <c r="P317" s="163">
        <f>IF(P$2&lt;=analysis_period,IF(SUM($C652:P652)&gt;0,O317+1,0),0)</f>
        <v>0</v>
      </c>
      <c r="Q317" s="163">
        <f>IF(Q$2&lt;=analysis_period,IF(SUM($C652:Q652)&gt;0,P317+1,0),0)</f>
        <v>0</v>
      </c>
      <c r="R317" s="163">
        <f>IF(R$2&lt;=analysis_period,IF(SUM($C652:R652)&gt;0,Q317+1,0),0)</f>
        <v>0</v>
      </c>
      <c r="S317" s="163">
        <f>IF(S$2&lt;=analysis_period,IF(SUM($C652:S652)&gt;0,R317+1,0),0)</f>
        <v>0</v>
      </c>
      <c r="T317" s="163">
        <f>IF(T$2&lt;=analysis_period,IF(SUM($C652:T652)&gt;0,S317+1,0),0)</f>
        <v>0</v>
      </c>
      <c r="U317" s="163">
        <f>IF(U$2&lt;=analysis_period,IF(SUM($C652:U652)&gt;0,T317+1,0),0)</f>
        <v>0</v>
      </c>
      <c r="V317" s="163">
        <f>IF(V$2&lt;=analysis_period,IF(SUM($C652:V652)&gt;0,U317+1,0),0)</f>
        <v>0</v>
      </c>
      <c r="W317" s="163">
        <f>IF(W$2&lt;=analysis_period,IF(SUM($C652:W652)&gt;0,V317+1,0),0)</f>
        <v>0</v>
      </c>
      <c r="X317" s="163">
        <f>IF(X$2&lt;=analysis_period,IF(SUM($C652:X652)&gt;0,W317+1,0),0)</f>
        <v>0</v>
      </c>
      <c r="Y317" s="163">
        <f>IF(Y$2&lt;=analysis_period,IF(SUM($C652:Y652)&gt;0,X317+1,0),0)</f>
        <v>0</v>
      </c>
      <c r="Z317" s="163">
        <f>IF(Z$2&lt;=analysis_period,IF(SUM($C652:Z652)&gt;0,Y317+1,0),0)</f>
        <v>0</v>
      </c>
      <c r="AA317" s="163">
        <f>IF(AA$2&lt;=analysis_period,IF(SUM($C652:AA652)&gt;0,Z317+1,0),0)</f>
        <v>0</v>
      </c>
      <c r="AB317" s="163">
        <f>IF(AB$2&lt;=analysis_period,IF(SUM($C652:AB652)&gt;0,AA317+1,0),0)</f>
        <v>0</v>
      </c>
      <c r="AC317" s="163">
        <f>IF(AC$2&lt;=analysis_period,IF(SUM($C652:AC652)&gt;0,AB317+1,0),0)</f>
        <v>0</v>
      </c>
      <c r="AD317" s="163">
        <f>IF(AD$2&lt;=analysis_period,IF(SUM($C652:AD652)&gt;0,AC317+1,0),0)</f>
        <v>0</v>
      </c>
      <c r="AE317" s="163">
        <f>IF(AE$2&lt;=analysis_period,IF(SUM($C652:AE652)&gt;0,AD317+1,0),0)</f>
        <v>0</v>
      </c>
      <c r="AF317" s="163">
        <f>IF(AF$2&lt;=analysis_period,IF(SUM($C652:AF652)&gt;0,AE317+1,0),0)</f>
        <v>0</v>
      </c>
      <c r="AG317" s="163">
        <f>IF(AG$2&lt;=analysis_period,IF(SUM($C652:AG652)&gt;0,AF317+1,0),0)</f>
        <v>0</v>
      </c>
      <c r="AH317" s="163">
        <f>IF(AH$2&lt;=analysis_period,IF(SUM($C652:AH652)&gt;0,AG317+1,0),0)</f>
        <v>0</v>
      </c>
      <c r="AI317" s="163">
        <f>IF(AI$2&lt;=analysis_period,IF(SUM($C652:AI652)&gt;0,AH317+1,0),0)</f>
        <v>0</v>
      </c>
      <c r="AJ317" s="163">
        <f>IF(AJ$2&lt;=analysis_period,IF(SUM($C652:AJ652)&gt;0,AI317+1,0),0)</f>
        <v>0</v>
      </c>
      <c r="AK317" s="163">
        <f>IF(AK$2&lt;=analysis_period,IF(SUM($C652:AK652)&gt;0,AJ317+1,0),0)</f>
        <v>0</v>
      </c>
      <c r="AL317" s="163">
        <f>IF(AL$2&lt;=analysis_period,IF(SUM($C652:AL652)&gt;0,AK317+1,0),0)</f>
        <v>0</v>
      </c>
      <c r="AM317" s="163">
        <f>IF(AM$2&lt;=analysis_period,IF(SUM($C652:AM652)&gt;0,AL317+1,0),0)</f>
        <v>0</v>
      </c>
      <c r="AN317" s="163">
        <f>IF(AN$2&lt;=analysis_period,IF(SUM($C652:AN652)&gt;0,AM317+1,0),0)</f>
        <v>0</v>
      </c>
      <c r="AO317" s="163">
        <f>IF(AO$2&lt;=analysis_period,IF(SUM($C652:AO652)&gt;0,AN317+1,0),0)</f>
        <v>0</v>
      </c>
      <c r="AP317" s="163">
        <f>IF(AP$2&lt;=analysis_period,IF(SUM($C652:AP652)&gt;0,AO317+1,0),0)</f>
        <v>0</v>
      </c>
    </row>
    <row r="318" spans="1:42" x14ac:dyDescent="0.2">
      <c r="A318" s="4">
        <f>A317+1</f>
        <v>9</v>
      </c>
      <c r="B318" s="4">
        <v>0</v>
      </c>
      <c r="C318" s="163">
        <f>IF(C$2&lt;=analysis_period,IF(SUM($C653:C653)&gt;0,B318+1,0),0)</f>
        <v>0</v>
      </c>
      <c r="D318" s="163">
        <f>IF(D$2&lt;=analysis_period,IF(SUM($C653:D653)&gt;0,C318+1,0),0)</f>
        <v>0</v>
      </c>
      <c r="E318" s="163">
        <f>IF(E$2&lt;=analysis_period,IF(SUM($C653:E653)&gt;0,D318+1,0),0)</f>
        <v>0</v>
      </c>
      <c r="F318" s="163">
        <f>IF(F$2&lt;=analysis_period,IF(SUM($C653:F653)&gt;0,E318+1,0),0)</f>
        <v>0</v>
      </c>
      <c r="G318" s="163">
        <f>IF(G$2&lt;=analysis_period,IF(SUM($C653:G653)&gt;0,F318+1,0),0)</f>
        <v>0</v>
      </c>
      <c r="H318" s="163">
        <f>IF(H$2&lt;=analysis_period,IF(SUM($C653:H653)&gt;0,G318+1,0),0)</f>
        <v>0</v>
      </c>
      <c r="I318" s="163">
        <f>IF(I$2&lt;=analysis_period,IF(SUM($C653:I653)&gt;0,H318+1,0),0)</f>
        <v>0</v>
      </c>
      <c r="J318" s="163">
        <f>IF(J$2&lt;=analysis_period,IF(SUM($C653:J653)&gt;0,I318+1,0),0)</f>
        <v>0</v>
      </c>
      <c r="K318" s="163">
        <f>IF(K$2&lt;=analysis_period,IF(SUM($C653:K653)&gt;0,J318+1,0),0)</f>
        <v>0</v>
      </c>
      <c r="L318" s="163">
        <f>IF(L$2&lt;=analysis_period,IF(SUM($C653:L653)&gt;0,K318+1,0),0)</f>
        <v>0</v>
      </c>
      <c r="M318" s="163">
        <f>IF(M$2&lt;=analysis_period,IF(SUM($C653:M653)&gt;0,L318+1,0),0)</f>
        <v>0</v>
      </c>
      <c r="N318" s="163">
        <f>IF(N$2&lt;=analysis_period,IF(SUM($C653:N653)&gt;0,M318+1,0),0)</f>
        <v>0</v>
      </c>
      <c r="O318" s="163">
        <f>IF(O$2&lt;=analysis_period,IF(SUM($C653:O653)&gt;0,N318+1,0),0)</f>
        <v>0</v>
      </c>
      <c r="P318" s="163">
        <f>IF(P$2&lt;=analysis_period,IF(SUM($C653:P653)&gt;0,O318+1,0),0)</f>
        <v>0</v>
      </c>
      <c r="Q318" s="163">
        <f>IF(Q$2&lt;=analysis_period,IF(SUM($C653:Q653)&gt;0,P318+1,0),0)</f>
        <v>0</v>
      </c>
      <c r="R318" s="163">
        <f>IF(R$2&lt;=analysis_period,IF(SUM($C653:R653)&gt;0,Q318+1,0),0)</f>
        <v>0</v>
      </c>
      <c r="S318" s="163">
        <f>IF(S$2&lt;=analysis_period,IF(SUM($C653:S653)&gt;0,R318+1,0),0)</f>
        <v>0</v>
      </c>
      <c r="T318" s="163">
        <f>IF(T$2&lt;=analysis_period,IF(SUM($C653:T653)&gt;0,S318+1,0),0)</f>
        <v>0</v>
      </c>
      <c r="U318" s="163">
        <f>IF(U$2&lt;=analysis_period,IF(SUM($C653:U653)&gt;0,T318+1,0),0)</f>
        <v>0</v>
      </c>
      <c r="V318" s="163">
        <f>IF(V$2&lt;=analysis_period,IF(SUM($C653:V653)&gt;0,U318+1,0),0)</f>
        <v>0</v>
      </c>
      <c r="W318" s="163">
        <f>IF(W$2&lt;=analysis_period,IF(SUM($C653:W653)&gt;0,V318+1,0),0)</f>
        <v>0</v>
      </c>
      <c r="X318" s="163">
        <f>IF(X$2&lt;=analysis_period,IF(SUM($C653:X653)&gt;0,W318+1,0),0)</f>
        <v>0</v>
      </c>
      <c r="Y318" s="163">
        <f>IF(Y$2&lt;=analysis_period,IF(SUM($C653:Y653)&gt;0,X318+1,0),0)</f>
        <v>0</v>
      </c>
      <c r="Z318" s="163">
        <f>IF(Z$2&lt;=analysis_period,IF(SUM($C653:Z653)&gt;0,Y318+1,0),0)</f>
        <v>0</v>
      </c>
      <c r="AA318" s="163">
        <f>IF(AA$2&lt;=analysis_period,IF(SUM($C653:AA653)&gt;0,Z318+1,0),0)</f>
        <v>0</v>
      </c>
      <c r="AB318" s="163">
        <f>IF(AB$2&lt;=analysis_period,IF(SUM($C653:AB653)&gt;0,AA318+1,0),0)</f>
        <v>0</v>
      </c>
      <c r="AC318" s="163">
        <f>IF(AC$2&lt;=analysis_period,IF(SUM($C653:AC653)&gt;0,AB318+1,0),0)</f>
        <v>0</v>
      </c>
      <c r="AD318" s="163">
        <f>IF(AD$2&lt;=analysis_period,IF(SUM($C653:AD653)&gt;0,AC318+1,0),0)</f>
        <v>0</v>
      </c>
      <c r="AE318" s="163">
        <f>IF(AE$2&lt;=analysis_period,IF(SUM($C653:AE653)&gt;0,AD318+1,0),0)</f>
        <v>0</v>
      </c>
      <c r="AF318" s="163">
        <f>IF(AF$2&lt;=analysis_period,IF(SUM($C653:AF653)&gt;0,AE318+1,0),0)</f>
        <v>0</v>
      </c>
      <c r="AG318" s="163">
        <f>IF(AG$2&lt;=analysis_period,IF(SUM($C653:AG653)&gt;0,AF318+1,0),0)</f>
        <v>0</v>
      </c>
      <c r="AH318" s="163">
        <f>IF(AH$2&lt;=analysis_period,IF(SUM($C653:AH653)&gt;0,AG318+1,0),0)</f>
        <v>0</v>
      </c>
      <c r="AI318" s="163">
        <f>IF(AI$2&lt;=analysis_period,IF(SUM($C653:AI653)&gt;0,AH318+1,0),0)</f>
        <v>0</v>
      </c>
      <c r="AJ318" s="163">
        <f>IF(AJ$2&lt;=analysis_period,IF(SUM($C653:AJ653)&gt;0,AI318+1,0),0)</f>
        <v>0</v>
      </c>
      <c r="AK318" s="163">
        <f>IF(AK$2&lt;=analysis_period,IF(SUM($C653:AK653)&gt;0,AJ318+1,0),0)</f>
        <v>0</v>
      </c>
      <c r="AL318" s="163">
        <f>IF(AL$2&lt;=analysis_period,IF(SUM($C653:AL653)&gt;0,AK318+1,0),0)</f>
        <v>0</v>
      </c>
      <c r="AM318" s="163">
        <f>IF(AM$2&lt;=analysis_period,IF(SUM($C653:AM653)&gt;0,AL318+1,0),0)</f>
        <v>0</v>
      </c>
      <c r="AN318" s="163">
        <f>IF(AN$2&lt;=analysis_period,IF(SUM($C653:AN653)&gt;0,AM318+1,0),0)</f>
        <v>0</v>
      </c>
      <c r="AO318" s="163">
        <f>IF(AO$2&lt;=analysis_period,IF(SUM($C653:AO653)&gt;0,AN318+1,0),0)</f>
        <v>0</v>
      </c>
      <c r="AP318" s="163">
        <f>IF(AP$2&lt;=analysis_period,IF(SUM($C653:AP653)&gt;0,AO318+1,0),0)</f>
        <v>0</v>
      </c>
    </row>
    <row r="319" spans="1:42" x14ac:dyDescent="0.2">
      <c r="A319" s="4">
        <f t="shared" si="113"/>
        <v>10</v>
      </c>
      <c r="B319" s="4">
        <v>0</v>
      </c>
      <c r="C319" s="163">
        <f>IF(C$2&lt;=analysis_period,IF(SUM($C654:C654)&gt;0,B319+1,0),0)</f>
        <v>0</v>
      </c>
      <c r="D319" s="163">
        <f>IF(D$2&lt;=analysis_period,IF(SUM($C654:D654)&gt;0,C319+1,0),0)</f>
        <v>0</v>
      </c>
      <c r="E319" s="163">
        <f>IF(E$2&lt;=analysis_period,IF(SUM($C654:E654)&gt;0,D319+1,0),0)</f>
        <v>0</v>
      </c>
      <c r="F319" s="163">
        <f>IF(F$2&lt;=analysis_period,IF(SUM($C654:F654)&gt;0,E319+1,0),0)</f>
        <v>0</v>
      </c>
      <c r="G319" s="163">
        <f>IF(G$2&lt;=analysis_period,IF(SUM($C654:G654)&gt;0,F319+1,0),0)</f>
        <v>0</v>
      </c>
      <c r="H319" s="163">
        <f>IF(H$2&lt;=analysis_period,IF(SUM($C654:H654)&gt;0,G319+1,0),0)</f>
        <v>0</v>
      </c>
      <c r="I319" s="163">
        <f>IF(I$2&lt;=analysis_period,IF(SUM($C654:I654)&gt;0,H319+1,0),0)</f>
        <v>0</v>
      </c>
      <c r="J319" s="163">
        <f>IF(J$2&lt;=analysis_period,IF(SUM($C654:J654)&gt;0,I319+1,0),0)</f>
        <v>0</v>
      </c>
      <c r="K319" s="163">
        <f>IF(K$2&lt;=analysis_period,IF(SUM($C654:K654)&gt;0,J319+1,0),0)</f>
        <v>0</v>
      </c>
      <c r="L319" s="163">
        <f>IF(L$2&lt;=analysis_period,IF(SUM($C654:L654)&gt;0,K319+1,0),0)</f>
        <v>0</v>
      </c>
      <c r="M319" s="163">
        <f>IF(M$2&lt;=analysis_period,IF(SUM($C654:M654)&gt;0,L319+1,0),0)</f>
        <v>0</v>
      </c>
      <c r="N319" s="163">
        <f>IF(N$2&lt;=analysis_period,IF(SUM($C654:N654)&gt;0,M319+1,0),0)</f>
        <v>0</v>
      </c>
      <c r="O319" s="163">
        <f>IF(O$2&lt;=analysis_period,IF(SUM($C654:O654)&gt;0,N319+1,0),0)</f>
        <v>0</v>
      </c>
      <c r="P319" s="163">
        <f>IF(P$2&lt;=analysis_period,IF(SUM($C654:P654)&gt;0,O319+1,0),0)</f>
        <v>0</v>
      </c>
      <c r="Q319" s="163">
        <f>IF(Q$2&lt;=analysis_period,IF(SUM($C654:Q654)&gt;0,P319+1,0),0)</f>
        <v>0</v>
      </c>
      <c r="R319" s="163">
        <f>IF(R$2&lt;=analysis_period,IF(SUM($C654:R654)&gt;0,Q319+1,0),0)</f>
        <v>0</v>
      </c>
      <c r="S319" s="163">
        <f>IF(S$2&lt;=analysis_period,IF(SUM($C654:S654)&gt;0,R319+1,0),0)</f>
        <v>0</v>
      </c>
      <c r="T319" s="163">
        <f>IF(T$2&lt;=analysis_period,IF(SUM($C654:T654)&gt;0,S319+1,0),0)</f>
        <v>0</v>
      </c>
      <c r="U319" s="163">
        <f>IF(U$2&lt;=analysis_period,IF(SUM($C654:U654)&gt;0,T319+1,0),0)</f>
        <v>0</v>
      </c>
      <c r="V319" s="163">
        <f>IF(V$2&lt;=analysis_period,IF(SUM($C654:V654)&gt;0,U319+1,0),0)</f>
        <v>0</v>
      </c>
      <c r="W319" s="163">
        <f>IF(W$2&lt;=analysis_period,IF(SUM($C654:W654)&gt;0,V319+1,0),0)</f>
        <v>0</v>
      </c>
      <c r="X319" s="163">
        <f>IF(X$2&lt;=analysis_period,IF(SUM($C654:X654)&gt;0,W319+1,0),0)</f>
        <v>0</v>
      </c>
      <c r="Y319" s="163">
        <f>IF(Y$2&lt;=analysis_period,IF(SUM($C654:Y654)&gt;0,X319+1,0),0)</f>
        <v>0</v>
      </c>
      <c r="Z319" s="163">
        <f>IF(Z$2&lt;=analysis_period,IF(SUM($C654:Z654)&gt;0,Y319+1,0),0)</f>
        <v>0</v>
      </c>
      <c r="AA319" s="163">
        <f>IF(AA$2&lt;=analysis_period,IF(SUM($C654:AA654)&gt;0,Z319+1,0),0)</f>
        <v>0</v>
      </c>
      <c r="AB319" s="163">
        <f>IF(AB$2&lt;=analysis_period,IF(SUM($C654:AB654)&gt;0,AA319+1,0),0)</f>
        <v>0</v>
      </c>
      <c r="AC319" s="163">
        <f>IF(AC$2&lt;=analysis_period,IF(SUM($C654:AC654)&gt;0,AB319+1,0),0)</f>
        <v>0</v>
      </c>
      <c r="AD319" s="163">
        <f>IF(AD$2&lt;=analysis_period,IF(SUM($C654:AD654)&gt;0,AC319+1,0),0)</f>
        <v>0</v>
      </c>
      <c r="AE319" s="163">
        <f>IF(AE$2&lt;=analysis_period,IF(SUM($C654:AE654)&gt;0,AD319+1,0),0)</f>
        <v>0</v>
      </c>
      <c r="AF319" s="163">
        <f>IF(AF$2&lt;=analysis_period,IF(SUM($C654:AF654)&gt;0,AE319+1,0),0)</f>
        <v>0</v>
      </c>
      <c r="AG319" s="163">
        <f>IF(AG$2&lt;=analysis_period,IF(SUM($C654:AG654)&gt;0,AF319+1,0),0)</f>
        <v>0</v>
      </c>
      <c r="AH319" s="163">
        <f>IF(AH$2&lt;=analysis_period,IF(SUM($C654:AH654)&gt;0,AG319+1,0),0)</f>
        <v>0</v>
      </c>
      <c r="AI319" s="163">
        <f>IF(AI$2&lt;=analysis_period,IF(SUM($C654:AI654)&gt;0,AH319+1,0),0)</f>
        <v>0</v>
      </c>
      <c r="AJ319" s="163">
        <f>IF(AJ$2&lt;=analysis_period,IF(SUM($C654:AJ654)&gt;0,AI319+1,0),0)</f>
        <v>0</v>
      </c>
      <c r="AK319" s="163">
        <f>IF(AK$2&lt;=analysis_period,IF(SUM($C654:AK654)&gt;0,AJ319+1,0),0)</f>
        <v>0</v>
      </c>
      <c r="AL319" s="163">
        <f>IF(AL$2&lt;=analysis_period,IF(SUM($C654:AL654)&gt;0,AK319+1,0),0)</f>
        <v>0</v>
      </c>
      <c r="AM319" s="163">
        <f>IF(AM$2&lt;=analysis_period,IF(SUM($C654:AM654)&gt;0,AL319+1,0),0)</f>
        <v>0</v>
      </c>
      <c r="AN319" s="163">
        <f>IF(AN$2&lt;=analysis_period,IF(SUM($C654:AN654)&gt;0,AM319+1,0),0)</f>
        <v>0</v>
      </c>
      <c r="AO319" s="163">
        <f>IF(AO$2&lt;=analysis_period,IF(SUM($C654:AO654)&gt;0,AN319+1,0),0)</f>
        <v>0</v>
      </c>
      <c r="AP319" s="163">
        <f>IF(AP$2&lt;=analysis_period,IF(SUM($C654:AP654)&gt;0,AO319+1,0),0)</f>
        <v>0</v>
      </c>
    </row>
    <row r="320" spans="1:42" x14ac:dyDescent="0.2">
      <c r="A320" s="22" t="s">
        <v>79</v>
      </c>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row>
    <row r="321" spans="1:42" x14ac:dyDescent="0.2">
      <c r="A321" s="4">
        <v>1</v>
      </c>
      <c r="B321" s="181">
        <f>SUM(C321:AP321)</f>
        <v>0</v>
      </c>
      <c r="C321" s="163">
        <f t="shared" ref="C321:AP321" si="114">LOOKUP(C310,$B$305:$AP$305,$B$306:$AP$306)/100*$B645</f>
        <v>0</v>
      </c>
      <c r="D321" s="163">
        <f t="shared" si="114"/>
        <v>0</v>
      </c>
      <c r="E321" s="163">
        <f t="shared" si="114"/>
        <v>0</v>
      </c>
      <c r="F321" s="163">
        <f t="shared" si="114"/>
        <v>0</v>
      </c>
      <c r="G321" s="163">
        <f t="shared" si="114"/>
        <v>0</v>
      </c>
      <c r="H321" s="163">
        <f t="shared" si="114"/>
        <v>0</v>
      </c>
      <c r="I321" s="163">
        <f t="shared" si="114"/>
        <v>0</v>
      </c>
      <c r="J321" s="163">
        <f t="shared" si="114"/>
        <v>0</v>
      </c>
      <c r="K321" s="163">
        <f t="shared" si="114"/>
        <v>0</v>
      </c>
      <c r="L321" s="163">
        <f t="shared" si="114"/>
        <v>0</v>
      </c>
      <c r="M321" s="163">
        <f t="shared" si="114"/>
        <v>0</v>
      </c>
      <c r="N321" s="163">
        <f t="shared" si="114"/>
        <v>0</v>
      </c>
      <c r="O321" s="163">
        <f t="shared" si="114"/>
        <v>0</v>
      </c>
      <c r="P321" s="163">
        <f t="shared" si="114"/>
        <v>0</v>
      </c>
      <c r="Q321" s="163">
        <f t="shared" si="114"/>
        <v>0</v>
      </c>
      <c r="R321" s="163">
        <f t="shared" si="114"/>
        <v>0</v>
      </c>
      <c r="S321" s="163">
        <f t="shared" si="114"/>
        <v>0</v>
      </c>
      <c r="T321" s="163">
        <f t="shared" si="114"/>
        <v>0</v>
      </c>
      <c r="U321" s="163">
        <f t="shared" si="114"/>
        <v>0</v>
      </c>
      <c r="V321" s="163">
        <f t="shared" si="114"/>
        <v>0</v>
      </c>
      <c r="W321" s="163">
        <f t="shared" si="114"/>
        <v>0</v>
      </c>
      <c r="X321" s="163">
        <f t="shared" si="114"/>
        <v>0</v>
      </c>
      <c r="Y321" s="163">
        <f t="shared" si="114"/>
        <v>0</v>
      </c>
      <c r="Z321" s="163">
        <f t="shared" si="114"/>
        <v>0</v>
      </c>
      <c r="AA321" s="163">
        <f t="shared" si="114"/>
        <v>0</v>
      </c>
      <c r="AB321" s="163">
        <f t="shared" si="114"/>
        <v>0</v>
      </c>
      <c r="AC321" s="163">
        <f t="shared" si="114"/>
        <v>0</v>
      </c>
      <c r="AD321" s="163">
        <f t="shared" si="114"/>
        <v>0</v>
      </c>
      <c r="AE321" s="163">
        <f t="shared" si="114"/>
        <v>0</v>
      </c>
      <c r="AF321" s="163">
        <f t="shared" si="114"/>
        <v>0</v>
      </c>
      <c r="AG321" s="163">
        <f t="shared" si="114"/>
        <v>0</v>
      </c>
      <c r="AH321" s="163">
        <f t="shared" si="114"/>
        <v>0</v>
      </c>
      <c r="AI321" s="163">
        <f t="shared" si="114"/>
        <v>0</v>
      </c>
      <c r="AJ321" s="163">
        <f t="shared" si="114"/>
        <v>0</v>
      </c>
      <c r="AK321" s="163">
        <f t="shared" si="114"/>
        <v>0</v>
      </c>
      <c r="AL321" s="163">
        <f t="shared" si="114"/>
        <v>0</v>
      </c>
      <c r="AM321" s="163">
        <f t="shared" si="114"/>
        <v>0</v>
      </c>
      <c r="AN321" s="163">
        <f t="shared" si="114"/>
        <v>0</v>
      </c>
      <c r="AO321" s="163">
        <f t="shared" si="114"/>
        <v>0</v>
      </c>
      <c r="AP321" s="163">
        <f t="shared" si="114"/>
        <v>0</v>
      </c>
    </row>
    <row r="322" spans="1:42" x14ac:dyDescent="0.2">
      <c r="A322" s="4">
        <f>A321+1</f>
        <v>2</v>
      </c>
      <c r="B322" s="181">
        <f t="shared" ref="B322:B330" si="115">SUM(C322:AP322)</f>
        <v>0</v>
      </c>
      <c r="C322" s="163">
        <f t="shared" ref="C322:AP322" si="116">LOOKUP(C311,$B$305:$AP$305,$B$306:$AP$306)/100*$B646</f>
        <v>0</v>
      </c>
      <c r="D322" s="163">
        <f t="shared" si="116"/>
        <v>0</v>
      </c>
      <c r="E322" s="163">
        <f t="shared" si="116"/>
        <v>0</v>
      </c>
      <c r="F322" s="163">
        <f t="shared" si="116"/>
        <v>0</v>
      </c>
      <c r="G322" s="163">
        <f t="shared" si="116"/>
        <v>0</v>
      </c>
      <c r="H322" s="163">
        <f t="shared" si="116"/>
        <v>0</v>
      </c>
      <c r="I322" s="163">
        <f t="shared" si="116"/>
        <v>0</v>
      </c>
      <c r="J322" s="163">
        <f t="shared" si="116"/>
        <v>0</v>
      </c>
      <c r="K322" s="163">
        <f t="shared" si="116"/>
        <v>0</v>
      </c>
      <c r="L322" s="163">
        <f t="shared" si="116"/>
        <v>0</v>
      </c>
      <c r="M322" s="163">
        <f t="shared" si="116"/>
        <v>0</v>
      </c>
      <c r="N322" s="163">
        <f t="shared" si="116"/>
        <v>0</v>
      </c>
      <c r="O322" s="163">
        <f t="shared" si="116"/>
        <v>0</v>
      </c>
      <c r="P322" s="163">
        <f t="shared" si="116"/>
        <v>0</v>
      </c>
      <c r="Q322" s="163">
        <f t="shared" si="116"/>
        <v>0</v>
      </c>
      <c r="R322" s="163">
        <f t="shared" si="116"/>
        <v>0</v>
      </c>
      <c r="S322" s="163">
        <f t="shared" si="116"/>
        <v>0</v>
      </c>
      <c r="T322" s="163">
        <f t="shared" si="116"/>
        <v>0</v>
      </c>
      <c r="U322" s="163">
        <f t="shared" si="116"/>
        <v>0</v>
      </c>
      <c r="V322" s="163">
        <f t="shared" si="116"/>
        <v>0</v>
      </c>
      <c r="W322" s="163">
        <f t="shared" si="116"/>
        <v>0</v>
      </c>
      <c r="X322" s="163">
        <f t="shared" si="116"/>
        <v>0</v>
      </c>
      <c r="Y322" s="163">
        <f t="shared" si="116"/>
        <v>0</v>
      </c>
      <c r="Z322" s="163">
        <f t="shared" si="116"/>
        <v>0</v>
      </c>
      <c r="AA322" s="163">
        <f t="shared" si="116"/>
        <v>0</v>
      </c>
      <c r="AB322" s="163">
        <f t="shared" si="116"/>
        <v>0</v>
      </c>
      <c r="AC322" s="163">
        <f t="shared" si="116"/>
        <v>0</v>
      </c>
      <c r="AD322" s="163">
        <f t="shared" si="116"/>
        <v>0</v>
      </c>
      <c r="AE322" s="163">
        <f t="shared" si="116"/>
        <v>0</v>
      </c>
      <c r="AF322" s="163">
        <f t="shared" si="116"/>
        <v>0</v>
      </c>
      <c r="AG322" s="163">
        <f t="shared" si="116"/>
        <v>0</v>
      </c>
      <c r="AH322" s="163">
        <f t="shared" si="116"/>
        <v>0</v>
      </c>
      <c r="AI322" s="163">
        <f t="shared" si="116"/>
        <v>0</v>
      </c>
      <c r="AJ322" s="163">
        <f t="shared" si="116"/>
        <v>0</v>
      </c>
      <c r="AK322" s="163">
        <f t="shared" si="116"/>
        <v>0</v>
      </c>
      <c r="AL322" s="163">
        <f t="shared" si="116"/>
        <v>0</v>
      </c>
      <c r="AM322" s="163">
        <f t="shared" si="116"/>
        <v>0</v>
      </c>
      <c r="AN322" s="163">
        <f t="shared" si="116"/>
        <v>0</v>
      </c>
      <c r="AO322" s="163">
        <f t="shared" si="116"/>
        <v>0</v>
      </c>
      <c r="AP322" s="163">
        <f t="shared" si="116"/>
        <v>0</v>
      </c>
    </row>
    <row r="323" spans="1:42" x14ac:dyDescent="0.2">
      <c r="A323" s="4">
        <f t="shared" ref="A323:A330" si="117">A322+1</f>
        <v>3</v>
      </c>
      <c r="B323" s="181">
        <f t="shared" si="115"/>
        <v>0</v>
      </c>
      <c r="C323" s="163">
        <f t="shared" ref="C323:AP323" si="118">LOOKUP(C312,$B$305:$AP$305,$B$306:$AP$306)/100*$B647</f>
        <v>0</v>
      </c>
      <c r="D323" s="163">
        <f t="shared" si="118"/>
        <v>0</v>
      </c>
      <c r="E323" s="163">
        <f t="shared" si="118"/>
        <v>0</v>
      </c>
      <c r="F323" s="163">
        <f t="shared" si="118"/>
        <v>0</v>
      </c>
      <c r="G323" s="163">
        <f t="shared" si="118"/>
        <v>0</v>
      </c>
      <c r="H323" s="163">
        <f t="shared" si="118"/>
        <v>0</v>
      </c>
      <c r="I323" s="163">
        <f t="shared" si="118"/>
        <v>0</v>
      </c>
      <c r="J323" s="163">
        <f t="shared" si="118"/>
        <v>0</v>
      </c>
      <c r="K323" s="163">
        <f t="shared" si="118"/>
        <v>0</v>
      </c>
      <c r="L323" s="163">
        <f t="shared" si="118"/>
        <v>0</v>
      </c>
      <c r="M323" s="163">
        <f t="shared" si="118"/>
        <v>0</v>
      </c>
      <c r="N323" s="163">
        <f t="shared" si="118"/>
        <v>0</v>
      </c>
      <c r="O323" s="163">
        <f t="shared" si="118"/>
        <v>0</v>
      </c>
      <c r="P323" s="163">
        <f t="shared" si="118"/>
        <v>0</v>
      </c>
      <c r="Q323" s="163">
        <f t="shared" si="118"/>
        <v>0</v>
      </c>
      <c r="R323" s="163">
        <f t="shared" si="118"/>
        <v>0</v>
      </c>
      <c r="S323" s="163">
        <f t="shared" si="118"/>
        <v>0</v>
      </c>
      <c r="T323" s="163">
        <f t="shared" si="118"/>
        <v>0</v>
      </c>
      <c r="U323" s="163">
        <f t="shared" si="118"/>
        <v>0</v>
      </c>
      <c r="V323" s="163">
        <f t="shared" si="118"/>
        <v>0</v>
      </c>
      <c r="W323" s="163">
        <f t="shared" si="118"/>
        <v>0</v>
      </c>
      <c r="X323" s="163">
        <f t="shared" si="118"/>
        <v>0</v>
      </c>
      <c r="Y323" s="163">
        <f t="shared" si="118"/>
        <v>0</v>
      </c>
      <c r="Z323" s="163">
        <f t="shared" si="118"/>
        <v>0</v>
      </c>
      <c r="AA323" s="163">
        <f t="shared" si="118"/>
        <v>0</v>
      </c>
      <c r="AB323" s="163">
        <f t="shared" si="118"/>
        <v>0</v>
      </c>
      <c r="AC323" s="163">
        <f t="shared" si="118"/>
        <v>0</v>
      </c>
      <c r="AD323" s="163">
        <f t="shared" si="118"/>
        <v>0</v>
      </c>
      <c r="AE323" s="163">
        <f t="shared" si="118"/>
        <v>0</v>
      </c>
      <c r="AF323" s="163">
        <f t="shared" si="118"/>
        <v>0</v>
      </c>
      <c r="AG323" s="163">
        <f t="shared" si="118"/>
        <v>0</v>
      </c>
      <c r="AH323" s="163">
        <f t="shared" si="118"/>
        <v>0</v>
      </c>
      <c r="AI323" s="163">
        <f t="shared" si="118"/>
        <v>0</v>
      </c>
      <c r="AJ323" s="163">
        <f t="shared" si="118"/>
        <v>0</v>
      </c>
      <c r="AK323" s="163">
        <f t="shared" si="118"/>
        <v>0</v>
      </c>
      <c r="AL323" s="163">
        <f t="shared" si="118"/>
        <v>0</v>
      </c>
      <c r="AM323" s="163">
        <f t="shared" si="118"/>
        <v>0</v>
      </c>
      <c r="AN323" s="163">
        <f t="shared" si="118"/>
        <v>0</v>
      </c>
      <c r="AO323" s="163">
        <f t="shared" si="118"/>
        <v>0</v>
      </c>
      <c r="AP323" s="163">
        <f t="shared" si="118"/>
        <v>0</v>
      </c>
    </row>
    <row r="324" spans="1:42" x14ac:dyDescent="0.2">
      <c r="A324" s="4">
        <f t="shared" si="117"/>
        <v>4</v>
      </c>
      <c r="B324" s="181">
        <f t="shared" si="115"/>
        <v>0</v>
      </c>
      <c r="C324" s="163">
        <f t="shared" ref="C324:AP324" si="119">LOOKUP(C313,$B$305:$AP$305,$B$306:$AP$306)/100*$B648</f>
        <v>0</v>
      </c>
      <c r="D324" s="163">
        <f t="shared" si="119"/>
        <v>0</v>
      </c>
      <c r="E324" s="163">
        <f t="shared" si="119"/>
        <v>0</v>
      </c>
      <c r="F324" s="163">
        <f t="shared" si="119"/>
        <v>0</v>
      </c>
      <c r="G324" s="163">
        <f t="shared" si="119"/>
        <v>0</v>
      </c>
      <c r="H324" s="163">
        <f t="shared" si="119"/>
        <v>0</v>
      </c>
      <c r="I324" s="163">
        <f t="shared" si="119"/>
        <v>0</v>
      </c>
      <c r="J324" s="163">
        <f t="shared" si="119"/>
        <v>0</v>
      </c>
      <c r="K324" s="163">
        <f t="shared" si="119"/>
        <v>0</v>
      </c>
      <c r="L324" s="163">
        <f t="shared" si="119"/>
        <v>0</v>
      </c>
      <c r="M324" s="163">
        <f t="shared" si="119"/>
        <v>0</v>
      </c>
      <c r="N324" s="163">
        <f t="shared" si="119"/>
        <v>0</v>
      </c>
      <c r="O324" s="163">
        <f t="shared" si="119"/>
        <v>0</v>
      </c>
      <c r="P324" s="163">
        <f t="shared" si="119"/>
        <v>0</v>
      </c>
      <c r="Q324" s="163">
        <f t="shared" si="119"/>
        <v>0</v>
      </c>
      <c r="R324" s="163">
        <f t="shared" si="119"/>
        <v>0</v>
      </c>
      <c r="S324" s="163">
        <f t="shared" si="119"/>
        <v>0</v>
      </c>
      <c r="T324" s="163">
        <f t="shared" si="119"/>
        <v>0</v>
      </c>
      <c r="U324" s="163">
        <f t="shared" si="119"/>
        <v>0</v>
      </c>
      <c r="V324" s="163">
        <f t="shared" si="119"/>
        <v>0</v>
      </c>
      <c r="W324" s="163">
        <f t="shared" si="119"/>
        <v>0</v>
      </c>
      <c r="X324" s="163">
        <f t="shared" si="119"/>
        <v>0</v>
      </c>
      <c r="Y324" s="163">
        <f t="shared" si="119"/>
        <v>0</v>
      </c>
      <c r="Z324" s="163">
        <f t="shared" si="119"/>
        <v>0</v>
      </c>
      <c r="AA324" s="163">
        <f t="shared" si="119"/>
        <v>0</v>
      </c>
      <c r="AB324" s="163">
        <f t="shared" si="119"/>
        <v>0</v>
      </c>
      <c r="AC324" s="163">
        <f t="shared" si="119"/>
        <v>0</v>
      </c>
      <c r="AD324" s="163">
        <f t="shared" si="119"/>
        <v>0</v>
      </c>
      <c r="AE324" s="163">
        <f t="shared" si="119"/>
        <v>0</v>
      </c>
      <c r="AF324" s="163">
        <f t="shared" si="119"/>
        <v>0</v>
      </c>
      <c r="AG324" s="163">
        <f t="shared" si="119"/>
        <v>0</v>
      </c>
      <c r="AH324" s="163">
        <f t="shared" si="119"/>
        <v>0</v>
      </c>
      <c r="AI324" s="163">
        <f t="shared" si="119"/>
        <v>0</v>
      </c>
      <c r="AJ324" s="163">
        <f t="shared" si="119"/>
        <v>0</v>
      </c>
      <c r="AK324" s="163">
        <f t="shared" si="119"/>
        <v>0</v>
      </c>
      <c r="AL324" s="163">
        <f t="shared" si="119"/>
        <v>0</v>
      </c>
      <c r="AM324" s="163">
        <f t="shared" si="119"/>
        <v>0</v>
      </c>
      <c r="AN324" s="163">
        <f t="shared" si="119"/>
        <v>0</v>
      </c>
      <c r="AO324" s="163">
        <f t="shared" si="119"/>
        <v>0</v>
      </c>
      <c r="AP324" s="163">
        <f t="shared" si="119"/>
        <v>0</v>
      </c>
    </row>
    <row r="325" spans="1:42" x14ac:dyDescent="0.2">
      <c r="A325" s="4">
        <f t="shared" si="117"/>
        <v>5</v>
      </c>
      <c r="B325" s="181">
        <f t="shared" si="115"/>
        <v>0</v>
      </c>
      <c r="C325" s="163">
        <f t="shared" ref="C325:AP325" si="120">LOOKUP(C314,$B$305:$AP$305,$B$306:$AP$306)/100*$B649</f>
        <v>0</v>
      </c>
      <c r="D325" s="163">
        <f t="shared" si="120"/>
        <v>0</v>
      </c>
      <c r="E325" s="163">
        <f t="shared" si="120"/>
        <v>0</v>
      </c>
      <c r="F325" s="163">
        <f t="shared" si="120"/>
        <v>0</v>
      </c>
      <c r="G325" s="163">
        <f t="shared" si="120"/>
        <v>0</v>
      </c>
      <c r="H325" s="163">
        <f t="shared" si="120"/>
        <v>0</v>
      </c>
      <c r="I325" s="163">
        <f t="shared" si="120"/>
        <v>0</v>
      </c>
      <c r="J325" s="163">
        <f t="shared" si="120"/>
        <v>0</v>
      </c>
      <c r="K325" s="163">
        <f t="shared" si="120"/>
        <v>0</v>
      </c>
      <c r="L325" s="163">
        <f t="shared" si="120"/>
        <v>0</v>
      </c>
      <c r="M325" s="163">
        <f t="shared" si="120"/>
        <v>0</v>
      </c>
      <c r="N325" s="163">
        <f t="shared" si="120"/>
        <v>0</v>
      </c>
      <c r="O325" s="163">
        <f t="shared" si="120"/>
        <v>0</v>
      </c>
      <c r="P325" s="163">
        <f t="shared" si="120"/>
        <v>0</v>
      </c>
      <c r="Q325" s="163">
        <f t="shared" si="120"/>
        <v>0</v>
      </c>
      <c r="R325" s="163">
        <f t="shared" si="120"/>
        <v>0</v>
      </c>
      <c r="S325" s="163">
        <f t="shared" si="120"/>
        <v>0</v>
      </c>
      <c r="T325" s="163">
        <f t="shared" si="120"/>
        <v>0</v>
      </c>
      <c r="U325" s="163">
        <f t="shared" si="120"/>
        <v>0</v>
      </c>
      <c r="V325" s="163">
        <f t="shared" si="120"/>
        <v>0</v>
      </c>
      <c r="W325" s="163">
        <f t="shared" si="120"/>
        <v>0</v>
      </c>
      <c r="X325" s="163">
        <f t="shared" si="120"/>
        <v>0</v>
      </c>
      <c r="Y325" s="163">
        <f t="shared" si="120"/>
        <v>0</v>
      </c>
      <c r="Z325" s="163">
        <f t="shared" si="120"/>
        <v>0</v>
      </c>
      <c r="AA325" s="163">
        <f t="shared" si="120"/>
        <v>0</v>
      </c>
      <c r="AB325" s="163">
        <f t="shared" si="120"/>
        <v>0</v>
      </c>
      <c r="AC325" s="163">
        <f t="shared" si="120"/>
        <v>0</v>
      </c>
      <c r="AD325" s="163">
        <f t="shared" si="120"/>
        <v>0</v>
      </c>
      <c r="AE325" s="163">
        <f t="shared" si="120"/>
        <v>0</v>
      </c>
      <c r="AF325" s="163">
        <f t="shared" si="120"/>
        <v>0</v>
      </c>
      <c r="AG325" s="163">
        <f t="shared" si="120"/>
        <v>0</v>
      </c>
      <c r="AH325" s="163">
        <f t="shared" si="120"/>
        <v>0</v>
      </c>
      <c r="AI325" s="163">
        <f t="shared" si="120"/>
        <v>0</v>
      </c>
      <c r="AJ325" s="163">
        <f t="shared" si="120"/>
        <v>0</v>
      </c>
      <c r="AK325" s="163">
        <f t="shared" si="120"/>
        <v>0</v>
      </c>
      <c r="AL325" s="163">
        <f t="shared" si="120"/>
        <v>0</v>
      </c>
      <c r="AM325" s="163">
        <f t="shared" si="120"/>
        <v>0</v>
      </c>
      <c r="AN325" s="163">
        <f t="shared" si="120"/>
        <v>0</v>
      </c>
      <c r="AO325" s="163">
        <f t="shared" si="120"/>
        <v>0</v>
      </c>
      <c r="AP325" s="163">
        <f t="shared" si="120"/>
        <v>0</v>
      </c>
    </row>
    <row r="326" spans="1:42" x14ac:dyDescent="0.2">
      <c r="A326" s="4">
        <f t="shared" si="117"/>
        <v>6</v>
      </c>
      <c r="B326" s="181">
        <f t="shared" si="115"/>
        <v>0</v>
      </c>
      <c r="C326" s="163">
        <f t="shared" ref="C326:AP326" si="121">LOOKUP(C315,$B$305:$AP$305,$B$306:$AP$306)/100*$B650</f>
        <v>0</v>
      </c>
      <c r="D326" s="163">
        <f t="shared" si="121"/>
        <v>0</v>
      </c>
      <c r="E326" s="163">
        <f t="shared" si="121"/>
        <v>0</v>
      </c>
      <c r="F326" s="163">
        <f t="shared" si="121"/>
        <v>0</v>
      </c>
      <c r="G326" s="163">
        <f t="shared" si="121"/>
        <v>0</v>
      </c>
      <c r="H326" s="163">
        <f t="shared" si="121"/>
        <v>0</v>
      </c>
      <c r="I326" s="163">
        <f t="shared" si="121"/>
        <v>0</v>
      </c>
      <c r="J326" s="163">
        <f t="shared" si="121"/>
        <v>0</v>
      </c>
      <c r="K326" s="163">
        <f t="shared" si="121"/>
        <v>0</v>
      </c>
      <c r="L326" s="163">
        <f t="shared" si="121"/>
        <v>0</v>
      </c>
      <c r="M326" s="163">
        <f t="shared" si="121"/>
        <v>0</v>
      </c>
      <c r="N326" s="163">
        <f t="shared" si="121"/>
        <v>0</v>
      </c>
      <c r="O326" s="163">
        <f t="shared" si="121"/>
        <v>0</v>
      </c>
      <c r="P326" s="163">
        <f t="shared" si="121"/>
        <v>0</v>
      </c>
      <c r="Q326" s="163">
        <f t="shared" si="121"/>
        <v>0</v>
      </c>
      <c r="R326" s="163">
        <f t="shared" si="121"/>
        <v>0</v>
      </c>
      <c r="S326" s="163">
        <f t="shared" si="121"/>
        <v>0</v>
      </c>
      <c r="T326" s="163">
        <f t="shared" si="121"/>
        <v>0</v>
      </c>
      <c r="U326" s="163">
        <f t="shared" si="121"/>
        <v>0</v>
      </c>
      <c r="V326" s="163">
        <f t="shared" si="121"/>
        <v>0</v>
      </c>
      <c r="W326" s="163">
        <f t="shared" si="121"/>
        <v>0</v>
      </c>
      <c r="X326" s="163">
        <f t="shared" si="121"/>
        <v>0</v>
      </c>
      <c r="Y326" s="163">
        <f t="shared" si="121"/>
        <v>0</v>
      </c>
      <c r="Z326" s="163">
        <f t="shared" si="121"/>
        <v>0</v>
      </c>
      <c r="AA326" s="163">
        <f t="shared" si="121"/>
        <v>0</v>
      </c>
      <c r="AB326" s="163">
        <f t="shared" si="121"/>
        <v>0</v>
      </c>
      <c r="AC326" s="163">
        <f t="shared" si="121"/>
        <v>0</v>
      </c>
      <c r="AD326" s="163">
        <f t="shared" si="121"/>
        <v>0</v>
      </c>
      <c r="AE326" s="163">
        <f t="shared" si="121"/>
        <v>0</v>
      </c>
      <c r="AF326" s="163">
        <f t="shared" si="121"/>
        <v>0</v>
      </c>
      <c r="AG326" s="163">
        <f t="shared" si="121"/>
        <v>0</v>
      </c>
      <c r="AH326" s="163">
        <f t="shared" si="121"/>
        <v>0</v>
      </c>
      <c r="AI326" s="163">
        <f t="shared" si="121"/>
        <v>0</v>
      </c>
      <c r="AJ326" s="163">
        <f t="shared" si="121"/>
        <v>0</v>
      </c>
      <c r="AK326" s="163">
        <f t="shared" si="121"/>
        <v>0</v>
      </c>
      <c r="AL326" s="163">
        <f t="shared" si="121"/>
        <v>0</v>
      </c>
      <c r="AM326" s="163">
        <f t="shared" si="121"/>
        <v>0</v>
      </c>
      <c r="AN326" s="163">
        <f t="shared" si="121"/>
        <v>0</v>
      </c>
      <c r="AO326" s="163">
        <f t="shared" si="121"/>
        <v>0</v>
      </c>
      <c r="AP326" s="163">
        <f t="shared" si="121"/>
        <v>0</v>
      </c>
    </row>
    <row r="327" spans="1:42" x14ac:dyDescent="0.2">
      <c r="A327" s="4">
        <f t="shared" si="117"/>
        <v>7</v>
      </c>
      <c r="B327" s="181">
        <f t="shared" si="115"/>
        <v>0</v>
      </c>
      <c r="C327" s="163">
        <f t="shared" ref="C327:AP327" si="122">LOOKUP(C316,$B$305:$AP$305,$B$306:$AP$306)/100*$B651</f>
        <v>0</v>
      </c>
      <c r="D327" s="163">
        <f t="shared" si="122"/>
        <v>0</v>
      </c>
      <c r="E327" s="163">
        <f t="shared" si="122"/>
        <v>0</v>
      </c>
      <c r="F327" s="163">
        <f t="shared" si="122"/>
        <v>0</v>
      </c>
      <c r="G327" s="163">
        <f t="shared" si="122"/>
        <v>0</v>
      </c>
      <c r="H327" s="163">
        <f t="shared" si="122"/>
        <v>0</v>
      </c>
      <c r="I327" s="163">
        <f t="shared" si="122"/>
        <v>0</v>
      </c>
      <c r="J327" s="163">
        <f t="shared" si="122"/>
        <v>0</v>
      </c>
      <c r="K327" s="163">
        <f t="shared" si="122"/>
        <v>0</v>
      </c>
      <c r="L327" s="163">
        <f t="shared" si="122"/>
        <v>0</v>
      </c>
      <c r="M327" s="163">
        <f t="shared" si="122"/>
        <v>0</v>
      </c>
      <c r="N327" s="163">
        <f t="shared" si="122"/>
        <v>0</v>
      </c>
      <c r="O327" s="163">
        <f t="shared" si="122"/>
        <v>0</v>
      </c>
      <c r="P327" s="163">
        <f t="shared" si="122"/>
        <v>0</v>
      </c>
      <c r="Q327" s="163">
        <f t="shared" si="122"/>
        <v>0</v>
      </c>
      <c r="R327" s="163">
        <f t="shared" si="122"/>
        <v>0</v>
      </c>
      <c r="S327" s="163">
        <f t="shared" si="122"/>
        <v>0</v>
      </c>
      <c r="T327" s="163">
        <f t="shared" si="122"/>
        <v>0</v>
      </c>
      <c r="U327" s="163">
        <f t="shared" si="122"/>
        <v>0</v>
      </c>
      <c r="V327" s="163">
        <f t="shared" si="122"/>
        <v>0</v>
      </c>
      <c r="W327" s="163">
        <f t="shared" si="122"/>
        <v>0</v>
      </c>
      <c r="X327" s="163">
        <f t="shared" si="122"/>
        <v>0</v>
      </c>
      <c r="Y327" s="163">
        <f t="shared" si="122"/>
        <v>0</v>
      </c>
      <c r="Z327" s="163">
        <f t="shared" si="122"/>
        <v>0</v>
      </c>
      <c r="AA327" s="163">
        <f t="shared" si="122"/>
        <v>0</v>
      </c>
      <c r="AB327" s="163">
        <f t="shared" si="122"/>
        <v>0</v>
      </c>
      <c r="AC327" s="163">
        <f t="shared" si="122"/>
        <v>0</v>
      </c>
      <c r="AD327" s="163">
        <f t="shared" si="122"/>
        <v>0</v>
      </c>
      <c r="AE327" s="163">
        <f t="shared" si="122"/>
        <v>0</v>
      </c>
      <c r="AF327" s="163">
        <f t="shared" si="122"/>
        <v>0</v>
      </c>
      <c r="AG327" s="163">
        <f t="shared" si="122"/>
        <v>0</v>
      </c>
      <c r="AH327" s="163">
        <f t="shared" si="122"/>
        <v>0</v>
      </c>
      <c r="AI327" s="163">
        <f t="shared" si="122"/>
        <v>0</v>
      </c>
      <c r="AJ327" s="163">
        <f t="shared" si="122"/>
        <v>0</v>
      </c>
      <c r="AK327" s="163">
        <f t="shared" si="122"/>
        <v>0</v>
      </c>
      <c r="AL327" s="163">
        <f t="shared" si="122"/>
        <v>0</v>
      </c>
      <c r="AM327" s="163">
        <f t="shared" si="122"/>
        <v>0</v>
      </c>
      <c r="AN327" s="163">
        <f t="shared" si="122"/>
        <v>0</v>
      </c>
      <c r="AO327" s="163">
        <f t="shared" si="122"/>
        <v>0</v>
      </c>
      <c r="AP327" s="163">
        <f t="shared" si="122"/>
        <v>0</v>
      </c>
    </row>
    <row r="328" spans="1:42" x14ac:dyDescent="0.2">
      <c r="A328" s="4">
        <f t="shared" si="117"/>
        <v>8</v>
      </c>
      <c r="B328" s="181">
        <f t="shared" si="115"/>
        <v>0</v>
      </c>
      <c r="C328" s="163">
        <f t="shared" ref="C328:AP328" si="123">LOOKUP(C317,$B$305:$AP$305,$B$306:$AP$306)/100*$B652</f>
        <v>0</v>
      </c>
      <c r="D328" s="163">
        <f t="shared" si="123"/>
        <v>0</v>
      </c>
      <c r="E328" s="163">
        <f t="shared" si="123"/>
        <v>0</v>
      </c>
      <c r="F328" s="163">
        <f t="shared" si="123"/>
        <v>0</v>
      </c>
      <c r="G328" s="163">
        <f t="shared" si="123"/>
        <v>0</v>
      </c>
      <c r="H328" s="163">
        <f t="shared" si="123"/>
        <v>0</v>
      </c>
      <c r="I328" s="163">
        <f t="shared" si="123"/>
        <v>0</v>
      </c>
      <c r="J328" s="163">
        <f t="shared" si="123"/>
        <v>0</v>
      </c>
      <c r="K328" s="163">
        <f t="shared" si="123"/>
        <v>0</v>
      </c>
      <c r="L328" s="163">
        <f t="shared" si="123"/>
        <v>0</v>
      </c>
      <c r="M328" s="163">
        <f t="shared" si="123"/>
        <v>0</v>
      </c>
      <c r="N328" s="163">
        <f t="shared" si="123"/>
        <v>0</v>
      </c>
      <c r="O328" s="163">
        <f t="shared" si="123"/>
        <v>0</v>
      </c>
      <c r="P328" s="163">
        <f t="shared" si="123"/>
        <v>0</v>
      </c>
      <c r="Q328" s="163">
        <f t="shared" si="123"/>
        <v>0</v>
      </c>
      <c r="R328" s="163">
        <f t="shared" si="123"/>
        <v>0</v>
      </c>
      <c r="S328" s="163">
        <f t="shared" si="123"/>
        <v>0</v>
      </c>
      <c r="T328" s="163">
        <f t="shared" si="123"/>
        <v>0</v>
      </c>
      <c r="U328" s="163">
        <f t="shared" si="123"/>
        <v>0</v>
      </c>
      <c r="V328" s="163">
        <f t="shared" si="123"/>
        <v>0</v>
      </c>
      <c r="W328" s="163">
        <f t="shared" si="123"/>
        <v>0</v>
      </c>
      <c r="X328" s="163">
        <f t="shared" si="123"/>
        <v>0</v>
      </c>
      <c r="Y328" s="163">
        <f t="shared" si="123"/>
        <v>0</v>
      </c>
      <c r="Z328" s="163">
        <f t="shared" si="123"/>
        <v>0</v>
      </c>
      <c r="AA328" s="163">
        <f t="shared" si="123"/>
        <v>0</v>
      </c>
      <c r="AB328" s="163">
        <f t="shared" si="123"/>
        <v>0</v>
      </c>
      <c r="AC328" s="163">
        <f t="shared" si="123"/>
        <v>0</v>
      </c>
      <c r="AD328" s="163">
        <f t="shared" si="123"/>
        <v>0</v>
      </c>
      <c r="AE328" s="163">
        <f t="shared" si="123"/>
        <v>0</v>
      </c>
      <c r="AF328" s="163">
        <f t="shared" si="123"/>
        <v>0</v>
      </c>
      <c r="AG328" s="163">
        <f t="shared" si="123"/>
        <v>0</v>
      </c>
      <c r="AH328" s="163">
        <f t="shared" si="123"/>
        <v>0</v>
      </c>
      <c r="AI328" s="163">
        <f t="shared" si="123"/>
        <v>0</v>
      </c>
      <c r="AJ328" s="163">
        <f t="shared" si="123"/>
        <v>0</v>
      </c>
      <c r="AK328" s="163">
        <f t="shared" si="123"/>
        <v>0</v>
      </c>
      <c r="AL328" s="163">
        <f t="shared" si="123"/>
        <v>0</v>
      </c>
      <c r="AM328" s="163">
        <f t="shared" si="123"/>
        <v>0</v>
      </c>
      <c r="AN328" s="163">
        <f t="shared" si="123"/>
        <v>0</v>
      </c>
      <c r="AO328" s="163">
        <f t="shared" si="123"/>
        <v>0</v>
      </c>
      <c r="AP328" s="163">
        <f t="shared" si="123"/>
        <v>0</v>
      </c>
    </row>
    <row r="329" spans="1:42" x14ac:dyDescent="0.2">
      <c r="A329" s="4">
        <f>A328+1</f>
        <v>9</v>
      </c>
      <c r="B329" s="181">
        <f t="shared" si="115"/>
        <v>0</v>
      </c>
      <c r="C329" s="163">
        <f t="shared" ref="C329:AP329" si="124">LOOKUP(C318,$B$305:$AP$305,$B$306:$AP$306)/100*$B653</f>
        <v>0</v>
      </c>
      <c r="D329" s="163">
        <f t="shared" si="124"/>
        <v>0</v>
      </c>
      <c r="E329" s="163">
        <f t="shared" si="124"/>
        <v>0</v>
      </c>
      <c r="F329" s="163">
        <f t="shared" si="124"/>
        <v>0</v>
      </c>
      <c r="G329" s="163">
        <f t="shared" si="124"/>
        <v>0</v>
      </c>
      <c r="H329" s="163">
        <f t="shared" si="124"/>
        <v>0</v>
      </c>
      <c r="I329" s="163">
        <f t="shared" si="124"/>
        <v>0</v>
      </c>
      <c r="J329" s="163">
        <f t="shared" si="124"/>
        <v>0</v>
      </c>
      <c r="K329" s="163">
        <f t="shared" si="124"/>
        <v>0</v>
      </c>
      <c r="L329" s="163">
        <f t="shared" si="124"/>
        <v>0</v>
      </c>
      <c r="M329" s="163">
        <f t="shared" si="124"/>
        <v>0</v>
      </c>
      <c r="N329" s="163">
        <f t="shared" si="124"/>
        <v>0</v>
      </c>
      <c r="O329" s="163">
        <f t="shared" si="124"/>
        <v>0</v>
      </c>
      <c r="P329" s="163">
        <f t="shared" si="124"/>
        <v>0</v>
      </c>
      <c r="Q329" s="163">
        <f t="shared" si="124"/>
        <v>0</v>
      </c>
      <c r="R329" s="163">
        <f t="shared" si="124"/>
        <v>0</v>
      </c>
      <c r="S329" s="163">
        <f t="shared" si="124"/>
        <v>0</v>
      </c>
      <c r="T329" s="163">
        <f t="shared" si="124"/>
        <v>0</v>
      </c>
      <c r="U329" s="163">
        <f t="shared" si="124"/>
        <v>0</v>
      </c>
      <c r="V329" s="163">
        <f t="shared" si="124"/>
        <v>0</v>
      </c>
      <c r="W329" s="163">
        <f t="shared" si="124"/>
        <v>0</v>
      </c>
      <c r="X329" s="163">
        <f t="shared" si="124"/>
        <v>0</v>
      </c>
      <c r="Y329" s="163">
        <f t="shared" si="124"/>
        <v>0</v>
      </c>
      <c r="Z329" s="163">
        <f t="shared" si="124"/>
        <v>0</v>
      </c>
      <c r="AA329" s="163">
        <f t="shared" si="124"/>
        <v>0</v>
      </c>
      <c r="AB329" s="163">
        <f t="shared" si="124"/>
        <v>0</v>
      </c>
      <c r="AC329" s="163">
        <f t="shared" si="124"/>
        <v>0</v>
      </c>
      <c r="AD329" s="163">
        <f t="shared" si="124"/>
        <v>0</v>
      </c>
      <c r="AE329" s="163">
        <f t="shared" si="124"/>
        <v>0</v>
      </c>
      <c r="AF329" s="163">
        <f t="shared" si="124"/>
        <v>0</v>
      </c>
      <c r="AG329" s="163">
        <f t="shared" si="124"/>
        <v>0</v>
      </c>
      <c r="AH329" s="163">
        <f t="shared" si="124"/>
        <v>0</v>
      </c>
      <c r="AI329" s="163">
        <f t="shared" si="124"/>
        <v>0</v>
      </c>
      <c r="AJ329" s="163">
        <f t="shared" si="124"/>
        <v>0</v>
      </c>
      <c r="AK329" s="163">
        <f t="shared" si="124"/>
        <v>0</v>
      </c>
      <c r="AL329" s="163">
        <f t="shared" si="124"/>
        <v>0</v>
      </c>
      <c r="AM329" s="163">
        <f t="shared" si="124"/>
        <v>0</v>
      </c>
      <c r="AN329" s="163">
        <f t="shared" si="124"/>
        <v>0</v>
      </c>
      <c r="AO329" s="163">
        <f t="shared" si="124"/>
        <v>0</v>
      </c>
      <c r="AP329" s="163">
        <f t="shared" si="124"/>
        <v>0</v>
      </c>
    </row>
    <row r="330" spans="1:42" x14ac:dyDescent="0.2">
      <c r="A330" s="4">
        <f t="shared" si="117"/>
        <v>10</v>
      </c>
      <c r="B330" s="181">
        <f t="shared" si="115"/>
        <v>0</v>
      </c>
      <c r="C330" s="163">
        <f t="shared" ref="C330:AP330" si="125">LOOKUP(C319,$B$305:$AP$305,$B$306:$AP$306)/100*$B654</f>
        <v>0</v>
      </c>
      <c r="D330" s="163">
        <f t="shared" si="125"/>
        <v>0</v>
      </c>
      <c r="E330" s="163">
        <f t="shared" si="125"/>
        <v>0</v>
      </c>
      <c r="F330" s="163">
        <f t="shared" si="125"/>
        <v>0</v>
      </c>
      <c r="G330" s="163">
        <f t="shared" si="125"/>
        <v>0</v>
      </c>
      <c r="H330" s="163">
        <f t="shared" si="125"/>
        <v>0</v>
      </c>
      <c r="I330" s="163">
        <f t="shared" si="125"/>
        <v>0</v>
      </c>
      <c r="J330" s="163">
        <f t="shared" si="125"/>
        <v>0</v>
      </c>
      <c r="K330" s="163">
        <f t="shared" si="125"/>
        <v>0</v>
      </c>
      <c r="L330" s="163">
        <f t="shared" si="125"/>
        <v>0</v>
      </c>
      <c r="M330" s="163">
        <f t="shared" si="125"/>
        <v>0</v>
      </c>
      <c r="N330" s="163">
        <f t="shared" si="125"/>
        <v>0</v>
      </c>
      <c r="O330" s="163">
        <f t="shared" si="125"/>
        <v>0</v>
      </c>
      <c r="P330" s="163">
        <f t="shared" si="125"/>
        <v>0</v>
      </c>
      <c r="Q330" s="163">
        <f t="shared" si="125"/>
        <v>0</v>
      </c>
      <c r="R330" s="163">
        <f t="shared" si="125"/>
        <v>0</v>
      </c>
      <c r="S330" s="163">
        <f t="shared" si="125"/>
        <v>0</v>
      </c>
      <c r="T330" s="163">
        <f t="shared" si="125"/>
        <v>0</v>
      </c>
      <c r="U330" s="163">
        <f t="shared" si="125"/>
        <v>0</v>
      </c>
      <c r="V330" s="163">
        <f t="shared" si="125"/>
        <v>0</v>
      </c>
      <c r="W330" s="163">
        <f t="shared" si="125"/>
        <v>0</v>
      </c>
      <c r="X330" s="163">
        <f t="shared" si="125"/>
        <v>0</v>
      </c>
      <c r="Y330" s="163">
        <f t="shared" si="125"/>
        <v>0</v>
      </c>
      <c r="Z330" s="163">
        <f t="shared" si="125"/>
        <v>0</v>
      </c>
      <c r="AA330" s="163">
        <f t="shared" si="125"/>
        <v>0</v>
      </c>
      <c r="AB330" s="163">
        <f t="shared" si="125"/>
        <v>0</v>
      </c>
      <c r="AC330" s="163">
        <f t="shared" si="125"/>
        <v>0</v>
      </c>
      <c r="AD330" s="163">
        <f t="shared" si="125"/>
        <v>0</v>
      </c>
      <c r="AE330" s="163">
        <f t="shared" si="125"/>
        <v>0</v>
      </c>
      <c r="AF330" s="163">
        <f t="shared" si="125"/>
        <v>0</v>
      </c>
      <c r="AG330" s="163">
        <f t="shared" si="125"/>
        <v>0</v>
      </c>
      <c r="AH330" s="163">
        <f t="shared" si="125"/>
        <v>0</v>
      </c>
      <c r="AI330" s="163">
        <f t="shared" si="125"/>
        <v>0</v>
      </c>
      <c r="AJ330" s="163">
        <f t="shared" si="125"/>
        <v>0</v>
      </c>
      <c r="AK330" s="163">
        <f t="shared" si="125"/>
        <v>0</v>
      </c>
      <c r="AL330" s="163">
        <f t="shared" si="125"/>
        <v>0</v>
      </c>
      <c r="AM330" s="163">
        <f t="shared" si="125"/>
        <v>0</v>
      </c>
      <c r="AN330" s="163">
        <f t="shared" si="125"/>
        <v>0</v>
      </c>
      <c r="AO330" s="163">
        <f t="shared" si="125"/>
        <v>0</v>
      </c>
      <c r="AP330" s="163">
        <f t="shared" si="125"/>
        <v>0</v>
      </c>
    </row>
    <row r="331" spans="1:42" ht="12" customHeight="1" x14ac:dyDescent="0.2">
      <c r="A331" s="27" t="s">
        <v>12</v>
      </c>
      <c r="B331" s="163"/>
      <c r="C331" s="163">
        <f>SUM(C321:C330)</f>
        <v>0</v>
      </c>
      <c r="D331" s="163">
        <f t="shared" ref="D331:AP331" si="126">SUM(D321:D330)</f>
        <v>0</v>
      </c>
      <c r="E331" s="163">
        <f t="shared" si="126"/>
        <v>0</v>
      </c>
      <c r="F331" s="163">
        <f t="shared" si="126"/>
        <v>0</v>
      </c>
      <c r="G331" s="163">
        <f t="shared" si="126"/>
        <v>0</v>
      </c>
      <c r="H331" s="163">
        <f t="shared" si="126"/>
        <v>0</v>
      </c>
      <c r="I331" s="163">
        <f t="shared" si="126"/>
        <v>0</v>
      </c>
      <c r="J331" s="163">
        <f t="shared" si="126"/>
        <v>0</v>
      </c>
      <c r="K331" s="163">
        <f t="shared" si="126"/>
        <v>0</v>
      </c>
      <c r="L331" s="163">
        <f t="shared" si="126"/>
        <v>0</v>
      </c>
      <c r="M331" s="163">
        <f t="shared" si="126"/>
        <v>0</v>
      </c>
      <c r="N331" s="163">
        <f t="shared" si="126"/>
        <v>0</v>
      </c>
      <c r="O331" s="163">
        <f t="shared" si="126"/>
        <v>0</v>
      </c>
      <c r="P331" s="163">
        <f t="shared" si="126"/>
        <v>0</v>
      </c>
      <c r="Q331" s="163">
        <f t="shared" si="126"/>
        <v>0</v>
      </c>
      <c r="R331" s="163">
        <f t="shared" si="126"/>
        <v>0</v>
      </c>
      <c r="S331" s="163">
        <f t="shared" si="126"/>
        <v>0</v>
      </c>
      <c r="T331" s="163">
        <f t="shared" si="126"/>
        <v>0</v>
      </c>
      <c r="U331" s="163">
        <f t="shared" si="126"/>
        <v>0</v>
      </c>
      <c r="V331" s="163">
        <f t="shared" si="126"/>
        <v>0</v>
      </c>
      <c r="W331" s="163">
        <f t="shared" si="126"/>
        <v>0</v>
      </c>
      <c r="X331" s="163">
        <f t="shared" si="126"/>
        <v>0</v>
      </c>
      <c r="Y331" s="163">
        <f t="shared" si="126"/>
        <v>0</v>
      </c>
      <c r="Z331" s="163">
        <f t="shared" si="126"/>
        <v>0</v>
      </c>
      <c r="AA331" s="163">
        <f t="shared" si="126"/>
        <v>0</v>
      </c>
      <c r="AB331" s="163">
        <f t="shared" si="126"/>
        <v>0</v>
      </c>
      <c r="AC331" s="163">
        <f t="shared" si="126"/>
        <v>0</v>
      </c>
      <c r="AD331" s="163">
        <f t="shared" si="126"/>
        <v>0</v>
      </c>
      <c r="AE331" s="163">
        <f t="shared" si="126"/>
        <v>0</v>
      </c>
      <c r="AF331" s="163">
        <f t="shared" si="126"/>
        <v>0</v>
      </c>
      <c r="AG331" s="163">
        <f t="shared" si="126"/>
        <v>0</v>
      </c>
      <c r="AH331" s="163">
        <f t="shared" si="126"/>
        <v>0</v>
      </c>
      <c r="AI331" s="163">
        <f t="shared" si="126"/>
        <v>0</v>
      </c>
      <c r="AJ331" s="163">
        <f t="shared" si="126"/>
        <v>0</v>
      </c>
      <c r="AK331" s="163">
        <f t="shared" si="126"/>
        <v>0</v>
      </c>
      <c r="AL331" s="163">
        <f t="shared" si="126"/>
        <v>0</v>
      </c>
      <c r="AM331" s="163">
        <f t="shared" si="126"/>
        <v>0</v>
      </c>
      <c r="AN331" s="163">
        <f t="shared" si="126"/>
        <v>0</v>
      </c>
      <c r="AO331" s="163">
        <f t="shared" si="126"/>
        <v>0</v>
      </c>
      <c r="AP331" s="163">
        <f t="shared" si="126"/>
        <v>0</v>
      </c>
    </row>
    <row r="332" spans="1:42" x14ac:dyDescent="0.2">
      <c r="A332" s="22"/>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row>
    <row r="333" spans="1:42" x14ac:dyDescent="0.2">
      <c r="A333" s="18" t="s">
        <v>90</v>
      </c>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row>
    <row r="334" spans="1:42" x14ac:dyDescent="0.2">
      <c r="A334" s="22" t="s">
        <v>75</v>
      </c>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row>
    <row r="335" spans="1:42" x14ac:dyDescent="0.2">
      <c r="A335" s="4">
        <v>1</v>
      </c>
      <c r="B335" s="4">
        <v>0</v>
      </c>
      <c r="C335" s="163">
        <f>IF(C$2&lt;=analysis_period,IF(SUM($C677:C677)&gt;0,B335+1,0),0)</f>
        <v>0</v>
      </c>
      <c r="D335" s="163">
        <f>IF(D$2&lt;=analysis_period,IF(SUM($C677:D677)&gt;0,C335+1,0),0)</f>
        <v>0</v>
      </c>
      <c r="E335" s="163">
        <f>IF(E$2&lt;=analysis_period,IF(SUM($C677:E677)&gt;0,D335+1,0),0)</f>
        <v>0</v>
      </c>
      <c r="F335" s="163">
        <f>IF(F$2&lt;=analysis_period,IF(SUM($C677:F677)&gt;0,E335+1,0),0)</f>
        <v>0</v>
      </c>
      <c r="G335" s="163">
        <f>IF(G$2&lt;=analysis_period,IF(SUM($C677:G677)&gt;0,F335+1,0),0)</f>
        <v>0</v>
      </c>
      <c r="H335" s="163">
        <f>IF(H$2&lt;=analysis_period,IF(SUM($C677:H677)&gt;0,G335+1,0),0)</f>
        <v>0</v>
      </c>
      <c r="I335" s="163">
        <f>IF(I$2&lt;=analysis_period,IF(SUM($C677:I677)&gt;0,H335+1,0),0)</f>
        <v>0</v>
      </c>
      <c r="J335" s="163">
        <f>IF(J$2&lt;=analysis_period,IF(SUM($C677:J677)&gt;0,I335+1,0),0)</f>
        <v>0</v>
      </c>
      <c r="K335" s="163">
        <f>IF(K$2&lt;=analysis_period,IF(SUM($C677:K677)&gt;0,J335+1,0),0)</f>
        <v>0</v>
      </c>
      <c r="L335" s="163">
        <f>IF(L$2&lt;=analysis_period,IF(SUM($C677:L677)&gt;0,K335+1,0),0)</f>
        <v>0</v>
      </c>
      <c r="M335" s="163">
        <f>IF(M$2&lt;=analysis_period,IF(SUM($C677:M677)&gt;0,L335+1,0),0)</f>
        <v>0</v>
      </c>
      <c r="N335" s="163">
        <f>IF(N$2&lt;=analysis_period,IF(SUM($C677:N677)&gt;0,M335+1,0),0)</f>
        <v>0</v>
      </c>
      <c r="O335" s="163">
        <f>IF(O$2&lt;=analysis_period,IF(SUM($C677:O677)&gt;0,N335+1,0),0)</f>
        <v>0</v>
      </c>
      <c r="P335" s="163">
        <f>IF(P$2&lt;=analysis_period,IF(SUM($C677:P677)&gt;0,O335+1,0),0)</f>
        <v>0</v>
      </c>
      <c r="Q335" s="163">
        <f>IF(Q$2&lt;=analysis_period,IF(SUM($C677:Q677)&gt;0,P335+1,0),0)</f>
        <v>0</v>
      </c>
      <c r="R335" s="163">
        <f>IF(R$2&lt;=analysis_period,IF(SUM($C677:R677)&gt;0,Q335+1,0),0)</f>
        <v>0</v>
      </c>
      <c r="S335" s="163">
        <f>IF(S$2&lt;=analysis_period,IF(SUM($C677:S677)&gt;0,R335+1,0),0)</f>
        <v>0</v>
      </c>
      <c r="T335" s="163">
        <f>IF(T$2&lt;=analysis_period,IF(SUM($C677:T677)&gt;0,S335+1,0),0)</f>
        <v>0</v>
      </c>
      <c r="U335" s="163">
        <f>IF(U$2&lt;=analysis_period,IF(SUM($C677:U677)&gt;0,T335+1,0),0)</f>
        <v>0</v>
      </c>
      <c r="V335" s="163">
        <f>IF(V$2&lt;=analysis_period,IF(SUM($C677:V677)&gt;0,U335+1,0),0)</f>
        <v>0</v>
      </c>
      <c r="W335" s="163">
        <f>IF(W$2&lt;=analysis_period,IF(SUM($C677:W677)&gt;0,V335+1,0),0)</f>
        <v>0</v>
      </c>
      <c r="X335" s="163">
        <f>IF(X$2&lt;=analysis_period,IF(SUM($C677:X677)&gt;0,W335+1,0),0)</f>
        <v>0</v>
      </c>
      <c r="Y335" s="163">
        <f>IF(Y$2&lt;=analysis_period,IF(SUM($C677:Y677)&gt;0,X335+1,0),0)</f>
        <v>0</v>
      </c>
      <c r="Z335" s="163">
        <f>IF(Z$2&lt;=analysis_period,IF(SUM($C677:Z677)&gt;0,Y335+1,0),0)</f>
        <v>0</v>
      </c>
      <c r="AA335" s="163">
        <f>IF(AA$2&lt;=analysis_period,IF(SUM($C677:AA677)&gt;0,Z335+1,0),0)</f>
        <v>0</v>
      </c>
      <c r="AB335" s="163">
        <f>IF(AB$2&lt;=analysis_period,IF(SUM($C677:AB677)&gt;0,AA335+1,0),0)</f>
        <v>0</v>
      </c>
      <c r="AC335" s="163">
        <f>IF(AC$2&lt;=analysis_period,IF(SUM($C677:AC677)&gt;0,AB335+1,0),0)</f>
        <v>0</v>
      </c>
      <c r="AD335" s="163">
        <f>IF(AD$2&lt;=analysis_period,IF(SUM($C677:AD677)&gt;0,AC335+1,0),0)</f>
        <v>0</v>
      </c>
      <c r="AE335" s="163">
        <f>IF(AE$2&lt;=analysis_period,IF(SUM($C677:AE677)&gt;0,AD335+1,0),0)</f>
        <v>0</v>
      </c>
      <c r="AF335" s="163">
        <f>IF(AF$2&lt;=analysis_period,IF(SUM($C677:AF677)&gt;0,AE335+1,0),0)</f>
        <v>0</v>
      </c>
      <c r="AG335" s="163">
        <f>IF(AG$2&lt;=analysis_period,IF(SUM($C677:AG677)&gt;0,AF335+1,0),0)</f>
        <v>0</v>
      </c>
      <c r="AH335" s="163">
        <f>IF(AH$2&lt;=analysis_period,IF(SUM($C677:AH677)&gt;0,AG335+1,0),0)</f>
        <v>0</v>
      </c>
      <c r="AI335" s="163">
        <f>IF(AI$2&lt;=analysis_period,IF(SUM($C677:AI677)&gt;0,AH335+1,0),0)</f>
        <v>0</v>
      </c>
      <c r="AJ335" s="163">
        <f>IF(AJ$2&lt;=analysis_period,IF(SUM($C677:AJ677)&gt;0,AI335+1,0),0)</f>
        <v>0</v>
      </c>
      <c r="AK335" s="163">
        <f>IF(AK$2&lt;=analysis_period,IF(SUM($C677:AK677)&gt;0,AJ335+1,0),0)</f>
        <v>0</v>
      </c>
      <c r="AL335" s="163">
        <f>IF(AL$2&lt;=analysis_period,IF(SUM($C677:AL677)&gt;0,AK335+1,0),0)</f>
        <v>0</v>
      </c>
      <c r="AM335" s="163">
        <f>IF(AM$2&lt;=analysis_period,IF(SUM($C677:AM677)&gt;0,AL335+1,0),0)</f>
        <v>0</v>
      </c>
      <c r="AN335" s="163">
        <f>IF(AN$2&lt;=analysis_period,IF(SUM($C677:AN677)&gt;0,AM335+1,0),0)</f>
        <v>0</v>
      </c>
      <c r="AO335" s="163">
        <f>IF(AO$2&lt;=analysis_period,IF(SUM($C677:AO677)&gt;0,AN335+1,0),0)</f>
        <v>0</v>
      </c>
      <c r="AP335" s="163">
        <f>IF(AP$2&lt;=analysis_period,IF(SUM($C677:AP677)&gt;0,AO335+1,0),0)</f>
        <v>0</v>
      </c>
    </row>
    <row r="336" spans="1:42" x14ac:dyDescent="0.2">
      <c r="A336" s="4">
        <f>A335+1</f>
        <v>2</v>
      </c>
      <c r="B336" s="4">
        <v>0</v>
      </c>
      <c r="C336" s="163">
        <f>IF(C$2&lt;=analysis_period,IF(SUM($C678:C678)&gt;0,B336+1,0),0)</f>
        <v>0</v>
      </c>
      <c r="D336" s="163">
        <f>IF(D$2&lt;=analysis_period,IF(SUM($C678:D678)&gt;0,C336+1,0),0)</f>
        <v>0</v>
      </c>
      <c r="E336" s="163">
        <f>IF(E$2&lt;=analysis_period,IF(SUM($C678:E678)&gt;0,D336+1,0),0)</f>
        <v>0</v>
      </c>
      <c r="F336" s="163">
        <f>IF(F$2&lt;=analysis_period,IF(SUM($C678:F678)&gt;0,E336+1,0),0)</f>
        <v>0</v>
      </c>
      <c r="G336" s="163">
        <f>IF(G$2&lt;=analysis_period,IF(SUM($C678:G678)&gt;0,F336+1,0),0)</f>
        <v>0</v>
      </c>
      <c r="H336" s="163">
        <f>IF(H$2&lt;=analysis_period,IF(SUM($C678:H678)&gt;0,G336+1,0),0)</f>
        <v>0</v>
      </c>
      <c r="I336" s="163">
        <f>IF(I$2&lt;=analysis_period,IF(SUM($C678:I678)&gt;0,H336+1,0),0)</f>
        <v>0</v>
      </c>
      <c r="J336" s="163">
        <f>IF(J$2&lt;=analysis_period,IF(SUM($C678:J678)&gt;0,I336+1,0),0)</f>
        <v>0</v>
      </c>
      <c r="K336" s="163">
        <f>IF(K$2&lt;=analysis_period,IF(SUM($C678:K678)&gt;0,J336+1,0),0)</f>
        <v>0</v>
      </c>
      <c r="L336" s="163">
        <f>IF(L$2&lt;=analysis_period,IF(SUM($C678:L678)&gt;0,K336+1,0),0)</f>
        <v>0</v>
      </c>
      <c r="M336" s="163">
        <f>IF(M$2&lt;=analysis_period,IF(SUM($C678:M678)&gt;0,L336+1,0),0)</f>
        <v>0</v>
      </c>
      <c r="N336" s="163">
        <f>IF(N$2&lt;=analysis_period,IF(SUM($C678:N678)&gt;0,M336+1,0),0)</f>
        <v>0</v>
      </c>
      <c r="O336" s="163">
        <f>IF(O$2&lt;=analysis_period,IF(SUM($C678:O678)&gt;0,N336+1,0),0)</f>
        <v>0</v>
      </c>
      <c r="P336" s="163">
        <f>IF(P$2&lt;=analysis_period,IF(SUM($C678:P678)&gt;0,O336+1,0),0)</f>
        <v>0</v>
      </c>
      <c r="Q336" s="163">
        <f>IF(Q$2&lt;=analysis_period,IF(SUM($C678:Q678)&gt;0,P336+1,0),0)</f>
        <v>0</v>
      </c>
      <c r="R336" s="163">
        <f>IF(R$2&lt;=analysis_period,IF(SUM($C678:R678)&gt;0,Q336+1,0),0)</f>
        <v>0</v>
      </c>
      <c r="S336" s="163">
        <f>IF(S$2&lt;=analysis_period,IF(SUM($C678:S678)&gt;0,R336+1,0),0)</f>
        <v>0</v>
      </c>
      <c r="T336" s="163">
        <f>IF(T$2&lt;=analysis_period,IF(SUM($C678:T678)&gt;0,S336+1,0),0)</f>
        <v>0</v>
      </c>
      <c r="U336" s="163">
        <f>IF(U$2&lt;=analysis_period,IF(SUM($C678:U678)&gt;0,T336+1,0),0)</f>
        <v>0</v>
      </c>
      <c r="V336" s="163">
        <f>IF(V$2&lt;=analysis_period,IF(SUM($C678:V678)&gt;0,U336+1,0),0)</f>
        <v>0</v>
      </c>
      <c r="W336" s="163">
        <f>IF(W$2&lt;=analysis_period,IF(SUM($C678:W678)&gt;0,V336+1,0),0)</f>
        <v>0</v>
      </c>
      <c r="X336" s="163">
        <f>IF(X$2&lt;=analysis_period,IF(SUM($C678:X678)&gt;0,W336+1,0),0)</f>
        <v>0</v>
      </c>
      <c r="Y336" s="163">
        <f>IF(Y$2&lt;=analysis_period,IF(SUM($C678:Y678)&gt;0,X336+1,0),0)</f>
        <v>0</v>
      </c>
      <c r="Z336" s="163">
        <f>IF(Z$2&lt;=analysis_period,IF(SUM($C678:Z678)&gt;0,Y336+1,0),0)</f>
        <v>0</v>
      </c>
      <c r="AA336" s="163">
        <f>IF(AA$2&lt;=analysis_period,IF(SUM($C678:AA678)&gt;0,Z336+1,0),0)</f>
        <v>0</v>
      </c>
      <c r="AB336" s="163">
        <f>IF(AB$2&lt;=analysis_period,IF(SUM($C678:AB678)&gt;0,AA336+1,0),0)</f>
        <v>0</v>
      </c>
      <c r="AC336" s="163">
        <f>IF(AC$2&lt;=analysis_period,IF(SUM($C678:AC678)&gt;0,AB336+1,0),0)</f>
        <v>0</v>
      </c>
      <c r="AD336" s="163">
        <f>IF(AD$2&lt;=analysis_period,IF(SUM($C678:AD678)&gt;0,AC336+1,0),0)</f>
        <v>0</v>
      </c>
      <c r="AE336" s="163">
        <f>IF(AE$2&lt;=analysis_period,IF(SUM($C678:AE678)&gt;0,AD336+1,0),0)</f>
        <v>0</v>
      </c>
      <c r="AF336" s="163">
        <f>IF(AF$2&lt;=analysis_period,IF(SUM($C678:AF678)&gt;0,AE336+1,0),0)</f>
        <v>0</v>
      </c>
      <c r="AG336" s="163">
        <f>IF(AG$2&lt;=analysis_period,IF(SUM($C678:AG678)&gt;0,AF336+1,0),0)</f>
        <v>0</v>
      </c>
      <c r="AH336" s="163">
        <f>IF(AH$2&lt;=analysis_period,IF(SUM($C678:AH678)&gt;0,AG336+1,0),0)</f>
        <v>0</v>
      </c>
      <c r="AI336" s="163">
        <f>IF(AI$2&lt;=analysis_period,IF(SUM($C678:AI678)&gt;0,AH336+1,0),0)</f>
        <v>0</v>
      </c>
      <c r="AJ336" s="163">
        <f>IF(AJ$2&lt;=analysis_period,IF(SUM($C678:AJ678)&gt;0,AI336+1,0),0)</f>
        <v>0</v>
      </c>
      <c r="AK336" s="163">
        <f>IF(AK$2&lt;=analysis_period,IF(SUM($C678:AK678)&gt;0,AJ336+1,0),0)</f>
        <v>0</v>
      </c>
      <c r="AL336" s="163">
        <f>IF(AL$2&lt;=analysis_period,IF(SUM($C678:AL678)&gt;0,AK336+1,0),0)</f>
        <v>0</v>
      </c>
      <c r="AM336" s="163">
        <f>IF(AM$2&lt;=analysis_period,IF(SUM($C678:AM678)&gt;0,AL336+1,0),0)</f>
        <v>0</v>
      </c>
      <c r="AN336" s="163">
        <f>IF(AN$2&lt;=analysis_period,IF(SUM($C678:AN678)&gt;0,AM336+1,0),0)</f>
        <v>0</v>
      </c>
      <c r="AO336" s="163">
        <f>IF(AO$2&lt;=analysis_period,IF(SUM($C678:AO678)&gt;0,AN336+1,0),0)</f>
        <v>0</v>
      </c>
      <c r="AP336" s="163">
        <f>IF(AP$2&lt;=analysis_period,IF(SUM($C678:AP678)&gt;0,AO336+1,0),0)</f>
        <v>0</v>
      </c>
    </row>
    <row r="337" spans="1:42" x14ac:dyDescent="0.2">
      <c r="A337" s="4">
        <f t="shared" ref="A337:A344" si="127">A336+1</f>
        <v>3</v>
      </c>
      <c r="B337" s="4">
        <v>0</v>
      </c>
      <c r="C337" s="163">
        <f>IF(C$2&lt;=analysis_period,IF(SUM($C679:C679)&gt;0,B337+1,0),0)</f>
        <v>0</v>
      </c>
      <c r="D337" s="163">
        <f>IF(D$2&lt;=analysis_period,IF(SUM($C679:D679)&gt;0,C337+1,0),0)</f>
        <v>0</v>
      </c>
      <c r="E337" s="163">
        <f>IF(E$2&lt;=analysis_period,IF(SUM($C679:E679)&gt;0,D337+1,0),0)</f>
        <v>0</v>
      </c>
      <c r="F337" s="163">
        <f>IF(F$2&lt;=analysis_period,IF(SUM($C679:F679)&gt;0,E337+1,0),0)</f>
        <v>0</v>
      </c>
      <c r="G337" s="163">
        <f>IF(G$2&lt;=analysis_period,IF(SUM($C679:G679)&gt;0,F337+1,0),0)</f>
        <v>0</v>
      </c>
      <c r="H337" s="163">
        <f>IF(H$2&lt;=analysis_period,IF(SUM($C679:H679)&gt;0,G337+1,0),0)</f>
        <v>0</v>
      </c>
      <c r="I337" s="163">
        <f>IF(I$2&lt;=analysis_period,IF(SUM($C679:I679)&gt;0,H337+1,0),0)</f>
        <v>0</v>
      </c>
      <c r="J337" s="163">
        <f>IF(J$2&lt;=analysis_period,IF(SUM($C679:J679)&gt;0,I337+1,0),0)</f>
        <v>0</v>
      </c>
      <c r="K337" s="163">
        <f>IF(K$2&lt;=analysis_period,IF(SUM($C679:K679)&gt;0,J337+1,0),0)</f>
        <v>0</v>
      </c>
      <c r="L337" s="163">
        <f>IF(L$2&lt;=analysis_period,IF(SUM($C679:L679)&gt;0,K337+1,0),0)</f>
        <v>0</v>
      </c>
      <c r="M337" s="163">
        <f>IF(M$2&lt;=analysis_period,IF(SUM($C679:M679)&gt;0,L337+1,0),0)</f>
        <v>0</v>
      </c>
      <c r="N337" s="163">
        <f>IF(N$2&lt;=analysis_period,IF(SUM($C679:N679)&gt;0,M337+1,0),0)</f>
        <v>0</v>
      </c>
      <c r="O337" s="163">
        <f>IF(O$2&lt;=analysis_period,IF(SUM($C679:O679)&gt;0,N337+1,0),0)</f>
        <v>0</v>
      </c>
      <c r="P337" s="163">
        <f>IF(P$2&lt;=analysis_period,IF(SUM($C679:P679)&gt;0,O337+1,0),0)</f>
        <v>0</v>
      </c>
      <c r="Q337" s="163">
        <f>IF(Q$2&lt;=analysis_period,IF(SUM($C679:Q679)&gt;0,P337+1,0),0)</f>
        <v>0</v>
      </c>
      <c r="R337" s="163">
        <f>IF(R$2&lt;=analysis_period,IF(SUM($C679:R679)&gt;0,Q337+1,0),0)</f>
        <v>0</v>
      </c>
      <c r="S337" s="163">
        <f>IF(S$2&lt;=analysis_period,IF(SUM($C679:S679)&gt;0,R337+1,0),0)</f>
        <v>0</v>
      </c>
      <c r="T337" s="163">
        <f>IF(T$2&lt;=analysis_period,IF(SUM($C679:T679)&gt;0,S337+1,0),0)</f>
        <v>0</v>
      </c>
      <c r="U337" s="163">
        <f>IF(U$2&lt;=analysis_period,IF(SUM($C679:U679)&gt;0,T337+1,0),0)</f>
        <v>0</v>
      </c>
      <c r="V337" s="163">
        <f>IF(V$2&lt;=analysis_period,IF(SUM($C679:V679)&gt;0,U337+1,0),0)</f>
        <v>0</v>
      </c>
      <c r="W337" s="163">
        <f>IF(W$2&lt;=analysis_period,IF(SUM($C679:W679)&gt;0,V337+1,0),0)</f>
        <v>0</v>
      </c>
      <c r="X337" s="163">
        <f>IF(X$2&lt;=analysis_period,IF(SUM($C679:X679)&gt;0,W337+1,0),0)</f>
        <v>0</v>
      </c>
      <c r="Y337" s="163">
        <f>IF(Y$2&lt;=analysis_period,IF(SUM($C679:Y679)&gt;0,X337+1,0),0)</f>
        <v>0</v>
      </c>
      <c r="Z337" s="163">
        <f>IF(Z$2&lt;=analysis_period,IF(SUM($C679:Z679)&gt;0,Y337+1,0),0)</f>
        <v>0</v>
      </c>
      <c r="AA337" s="163">
        <f>IF(AA$2&lt;=analysis_period,IF(SUM($C679:AA679)&gt;0,Z337+1,0),0)</f>
        <v>0</v>
      </c>
      <c r="AB337" s="163">
        <f>IF(AB$2&lt;=analysis_period,IF(SUM($C679:AB679)&gt;0,AA337+1,0),0)</f>
        <v>0</v>
      </c>
      <c r="AC337" s="163">
        <f>IF(AC$2&lt;=analysis_period,IF(SUM($C679:AC679)&gt;0,AB337+1,0),0)</f>
        <v>0</v>
      </c>
      <c r="AD337" s="163">
        <f>IF(AD$2&lt;=analysis_period,IF(SUM($C679:AD679)&gt;0,AC337+1,0),0)</f>
        <v>0</v>
      </c>
      <c r="AE337" s="163">
        <f>IF(AE$2&lt;=analysis_period,IF(SUM($C679:AE679)&gt;0,AD337+1,0),0)</f>
        <v>0</v>
      </c>
      <c r="AF337" s="163">
        <f>IF(AF$2&lt;=analysis_period,IF(SUM($C679:AF679)&gt;0,AE337+1,0),0)</f>
        <v>0</v>
      </c>
      <c r="AG337" s="163">
        <f>IF(AG$2&lt;=analysis_period,IF(SUM($C679:AG679)&gt;0,AF337+1,0),0)</f>
        <v>0</v>
      </c>
      <c r="AH337" s="163">
        <f>IF(AH$2&lt;=analysis_period,IF(SUM($C679:AH679)&gt;0,AG337+1,0),0)</f>
        <v>0</v>
      </c>
      <c r="AI337" s="163">
        <f>IF(AI$2&lt;=analysis_period,IF(SUM($C679:AI679)&gt;0,AH337+1,0),0)</f>
        <v>0</v>
      </c>
      <c r="AJ337" s="163">
        <f>IF(AJ$2&lt;=analysis_period,IF(SUM($C679:AJ679)&gt;0,AI337+1,0),0)</f>
        <v>0</v>
      </c>
      <c r="AK337" s="163">
        <f>IF(AK$2&lt;=analysis_period,IF(SUM($C679:AK679)&gt;0,AJ337+1,0),0)</f>
        <v>0</v>
      </c>
      <c r="AL337" s="163">
        <f>IF(AL$2&lt;=analysis_period,IF(SUM($C679:AL679)&gt;0,AK337+1,0),0)</f>
        <v>0</v>
      </c>
      <c r="AM337" s="163">
        <f>IF(AM$2&lt;=analysis_period,IF(SUM($C679:AM679)&gt;0,AL337+1,0),0)</f>
        <v>0</v>
      </c>
      <c r="AN337" s="163">
        <f>IF(AN$2&lt;=analysis_period,IF(SUM($C679:AN679)&gt;0,AM337+1,0),0)</f>
        <v>0</v>
      </c>
      <c r="AO337" s="163">
        <f>IF(AO$2&lt;=analysis_period,IF(SUM($C679:AO679)&gt;0,AN337+1,0),0)</f>
        <v>0</v>
      </c>
      <c r="AP337" s="163">
        <f>IF(AP$2&lt;=analysis_period,IF(SUM($C679:AP679)&gt;0,AO337+1,0),0)</f>
        <v>0</v>
      </c>
    </row>
    <row r="338" spans="1:42" x14ac:dyDescent="0.2">
      <c r="A338" s="4">
        <f t="shared" si="127"/>
        <v>4</v>
      </c>
      <c r="B338" s="4">
        <v>0</v>
      </c>
      <c r="C338" s="163">
        <f>IF(C$2&lt;=analysis_period,IF(SUM($C680:C680)&gt;0,B338+1,0),0)</f>
        <v>0</v>
      </c>
      <c r="D338" s="163">
        <f>IF(D$2&lt;=analysis_period,IF(SUM($C680:D680)&gt;0,C338+1,0),0)</f>
        <v>0</v>
      </c>
      <c r="E338" s="163">
        <f>IF(E$2&lt;=analysis_period,IF(SUM($C680:E680)&gt;0,D338+1,0),0)</f>
        <v>0</v>
      </c>
      <c r="F338" s="163">
        <f>IF(F$2&lt;=analysis_period,IF(SUM($C680:F680)&gt;0,E338+1,0),0)</f>
        <v>0</v>
      </c>
      <c r="G338" s="163">
        <f>IF(G$2&lt;=analysis_period,IF(SUM($C680:G680)&gt;0,F338+1,0),0)</f>
        <v>0</v>
      </c>
      <c r="H338" s="163">
        <f>IF(H$2&lt;=analysis_period,IF(SUM($C680:H680)&gt;0,G338+1,0),0)</f>
        <v>0</v>
      </c>
      <c r="I338" s="163">
        <f>IF(I$2&lt;=analysis_period,IF(SUM($C680:I680)&gt;0,H338+1,0),0)</f>
        <v>0</v>
      </c>
      <c r="J338" s="163">
        <f>IF(J$2&lt;=analysis_period,IF(SUM($C680:J680)&gt;0,I338+1,0),0)</f>
        <v>0</v>
      </c>
      <c r="K338" s="163">
        <f>IF(K$2&lt;=analysis_period,IF(SUM($C680:K680)&gt;0,J338+1,0),0)</f>
        <v>0</v>
      </c>
      <c r="L338" s="163">
        <f>IF(L$2&lt;=analysis_period,IF(SUM($C680:L680)&gt;0,K338+1,0),0)</f>
        <v>0</v>
      </c>
      <c r="M338" s="163">
        <f>IF(M$2&lt;=analysis_period,IF(SUM($C680:M680)&gt;0,L338+1,0),0)</f>
        <v>0</v>
      </c>
      <c r="N338" s="163">
        <f>IF(N$2&lt;=analysis_period,IF(SUM($C680:N680)&gt;0,M338+1,0),0)</f>
        <v>0</v>
      </c>
      <c r="O338" s="163">
        <f>IF(O$2&lt;=analysis_period,IF(SUM($C680:O680)&gt;0,N338+1,0),0)</f>
        <v>0</v>
      </c>
      <c r="P338" s="163">
        <f>IF(P$2&lt;=analysis_period,IF(SUM($C680:P680)&gt;0,O338+1,0),0)</f>
        <v>0</v>
      </c>
      <c r="Q338" s="163">
        <f>IF(Q$2&lt;=analysis_period,IF(SUM($C680:Q680)&gt;0,P338+1,0),0)</f>
        <v>0</v>
      </c>
      <c r="R338" s="163">
        <f>IF(R$2&lt;=analysis_period,IF(SUM($C680:R680)&gt;0,Q338+1,0),0)</f>
        <v>0</v>
      </c>
      <c r="S338" s="163">
        <f>IF(S$2&lt;=analysis_period,IF(SUM($C680:S680)&gt;0,R338+1,0),0)</f>
        <v>0</v>
      </c>
      <c r="T338" s="163">
        <f>IF(T$2&lt;=analysis_period,IF(SUM($C680:T680)&gt;0,S338+1,0),0)</f>
        <v>0</v>
      </c>
      <c r="U338" s="163">
        <f>IF(U$2&lt;=analysis_period,IF(SUM($C680:U680)&gt;0,T338+1,0),0)</f>
        <v>0</v>
      </c>
      <c r="V338" s="163">
        <f>IF(V$2&lt;=analysis_period,IF(SUM($C680:V680)&gt;0,U338+1,0),0)</f>
        <v>0</v>
      </c>
      <c r="W338" s="163">
        <f>IF(W$2&lt;=analysis_period,IF(SUM($C680:W680)&gt;0,V338+1,0),0)</f>
        <v>0</v>
      </c>
      <c r="X338" s="163">
        <f>IF(X$2&lt;=analysis_period,IF(SUM($C680:X680)&gt;0,W338+1,0),0)</f>
        <v>0</v>
      </c>
      <c r="Y338" s="163">
        <f>IF(Y$2&lt;=analysis_period,IF(SUM($C680:Y680)&gt;0,X338+1,0),0)</f>
        <v>0</v>
      </c>
      <c r="Z338" s="163">
        <f>IF(Z$2&lt;=analysis_period,IF(SUM($C680:Z680)&gt;0,Y338+1,0),0)</f>
        <v>0</v>
      </c>
      <c r="AA338" s="163">
        <f>IF(AA$2&lt;=analysis_period,IF(SUM($C680:AA680)&gt;0,Z338+1,0),0)</f>
        <v>0</v>
      </c>
      <c r="AB338" s="163">
        <f>IF(AB$2&lt;=analysis_period,IF(SUM($C680:AB680)&gt;0,AA338+1,0),0)</f>
        <v>0</v>
      </c>
      <c r="AC338" s="163">
        <f>IF(AC$2&lt;=analysis_period,IF(SUM($C680:AC680)&gt;0,AB338+1,0),0)</f>
        <v>0</v>
      </c>
      <c r="AD338" s="163">
        <f>IF(AD$2&lt;=analysis_period,IF(SUM($C680:AD680)&gt;0,AC338+1,0),0)</f>
        <v>0</v>
      </c>
      <c r="AE338" s="163">
        <f>IF(AE$2&lt;=analysis_period,IF(SUM($C680:AE680)&gt;0,AD338+1,0),0)</f>
        <v>0</v>
      </c>
      <c r="AF338" s="163">
        <f>IF(AF$2&lt;=analysis_period,IF(SUM($C680:AF680)&gt;0,AE338+1,0),0)</f>
        <v>0</v>
      </c>
      <c r="AG338" s="163">
        <f>IF(AG$2&lt;=analysis_period,IF(SUM($C680:AG680)&gt;0,AF338+1,0),0)</f>
        <v>0</v>
      </c>
      <c r="AH338" s="163">
        <f>IF(AH$2&lt;=analysis_period,IF(SUM($C680:AH680)&gt;0,AG338+1,0),0)</f>
        <v>0</v>
      </c>
      <c r="AI338" s="163">
        <f>IF(AI$2&lt;=analysis_period,IF(SUM($C680:AI680)&gt;0,AH338+1,0),0)</f>
        <v>0</v>
      </c>
      <c r="AJ338" s="163">
        <f>IF(AJ$2&lt;=analysis_period,IF(SUM($C680:AJ680)&gt;0,AI338+1,0),0)</f>
        <v>0</v>
      </c>
      <c r="AK338" s="163">
        <f>IF(AK$2&lt;=analysis_period,IF(SUM($C680:AK680)&gt;0,AJ338+1,0),0)</f>
        <v>0</v>
      </c>
      <c r="AL338" s="163">
        <f>IF(AL$2&lt;=analysis_period,IF(SUM($C680:AL680)&gt;0,AK338+1,0),0)</f>
        <v>0</v>
      </c>
      <c r="AM338" s="163">
        <f>IF(AM$2&lt;=analysis_period,IF(SUM($C680:AM680)&gt;0,AL338+1,0),0)</f>
        <v>0</v>
      </c>
      <c r="AN338" s="163">
        <f>IF(AN$2&lt;=analysis_period,IF(SUM($C680:AN680)&gt;0,AM338+1,0),0)</f>
        <v>0</v>
      </c>
      <c r="AO338" s="163">
        <f>IF(AO$2&lt;=analysis_period,IF(SUM($C680:AO680)&gt;0,AN338+1,0),0)</f>
        <v>0</v>
      </c>
      <c r="AP338" s="163">
        <f>IF(AP$2&lt;=analysis_period,IF(SUM($C680:AP680)&gt;0,AO338+1,0),0)</f>
        <v>0</v>
      </c>
    </row>
    <row r="339" spans="1:42" x14ac:dyDescent="0.2">
      <c r="A339" s="4">
        <f t="shared" si="127"/>
        <v>5</v>
      </c>
      <c r="B339" s="4">
        <v>0</v>
      </c>
      <c r="C339" s="163">
        <f>IF(C$2&lt;=analysis_period,IF(SUM($C681:C681)&gt;0,B339+1,0),0)</f>
        <v>0</v>
      </c>
      <c r="D339" s="163">
        <f>IF(D$2&lt;=analysis_period,IF(SUM($C681:D681)&gt;0,C339+1,0),0)</f>
        <v>0</v>
      </c>
      <c r="E339" s="163">
        <f>IF(E$2&lt;=analysis_period,IF(SUM($C681:E681)&gt;0,D339+1,0),0)</f>
        <v>0</v>
      </c>
      <c r="F339" s="163">
        <f>IF(F$2&lt;=analysis_period,IF(SUM($C681:F681)&gt;0,E339+1,0),0)</f>
        <v>0</v>
      </c>
      <c r="G339" s="163">
        <f>IF(G$2&lt;=analysis_period,IF(SUM($C681:G681)&gt;0,F339+1,0),0)</f>
        <v>0</v>
      </c>
      <c r="H339" s="163">
        <f>IF(H$2&lt;=analysis_period,IF(SUM($C681:H681)&gt;0,G339+1,0),0)</f>
        <v>0</v>
      </c>
      <c r="I339" s="163">
        <f>IF(I$2&lt;=analysis_period,IF(SUM($C681:I681)&gt;0,H339+1,0),0)</f>
        <v>0</v>
      </c>
      <c r="J339" s="163">
        <f>IF(J$2&lt;=analysis_period,IF(SUM($C681:J681)&gt;0,I339+1,0),0)</f>
        <v>0</v>
      </c>
      <c r="K339" s="163">
        <f>IF(K$2&lt;=analysis_period,IF(SUM($C681:K681)&gt;0,J339+1,0),0)</f>
        <v>0</v>
      </c>
      <c r="L339" s="163">
        <f>IF(L$2&lt;=analysis_period,IF(SUM($C681:L681)&gt;0,K339+1,0),0)</f>
        <v>0</v>
      </c>
      <c r="M339" s="163">
        <f>IF(M$2&lt;=analysis_period,IF(SUM($C681:M681)&gt;0,L339+1,0),0)</f>
        <v>0</v>
      </c>
      <c r="N339" s="163">
        <f>IF(N$2&lt;=analysis_period,IF(SUM($C681:N681)&gt;0,M339+1,0),0)</f>
        <v>0</v>
      </c>
      <c r="O339" s="163">
        <f>IF(O$2&lt;=analysis_period,IF(SUM($C681:O681)&gt;0,N339+1,0),0)</f>
        <v>0</v>
      </c>
      <c r="P339" s="163">
        <f>IF(P$2&lt;=analysis_period,IF(SUM($C681:P681)&gt;0,O339+1,0),0)</f>
        <v>0</v>
      </c>
      <c r="Q339" s="163">
        <f>IF(Q$2&lt;=analysis_period,IF(SUM($C681:Q681)&gt;0,P339+1,0),0)</f>
        <v>0</v>
      </c>
      <c r="R339" s="163">
        <f>IF(R$2&lt;=analysis_period,IF(SUM($C681:R681)&gt;0,Q339+1,0),0)</f>
        <v>0</v>
      </c>
      <c r="S339" s="163">
        <f>IF(S$2&lt;=analysis_period,IF(SUM($C681:S681)&gt;0,R339+1,0),0)</f>
        <v>0</v>
      </c>
      <c r="T339" s="163">
        <f>IF(T$2&lt;=analysis_period,IF(SUM($C681:T681)&gt;0,S339+1,0),0)</f>
        <v>0</v>
      </c>
      <c r="U339" s="163">
        <f>IF(U$2&lt;=analysis_period,IF(SUM($C681:U681)&gt;0,T339+1,0),0)</f>
        <v>0</v>
      </c>
      <c r="V339" s="163">
        <f>IF(V$2&lt;=analysis_period,IF(SUM($C681:V681)&gt;0,U339+1,0),0)</f>
        <v>0</v>
      </c>
      <c r="W339" s="163">
        <f>IF(W$2&lt;=analysis_period,IF(SUM($C681:W681)&gt;0,V339+1,0),0)</f>
        <v>0</v>
      </c>
      <c r="X339" s="163">
        <f>IF(X$2&lt;=analysis_period,IF(SUM($C681:X681)&gt;0,W339+1,0),0)</f>
        <v>0</v>
      </c>
      <c r="Y339" s="163">
        <f>IF(Y$2&lt;=analysis_period,IF(SUM($C681:Y681)&gt;0,X339+1,0),0)</f>
        <v>0</v>
      </c>
      <c r="Z339" s="163">
        <f>IF(Z$2&lt;=analysis_period,IF(SUM($C681:Z681)&gt;0,Y339+1,0),0)</f>
        <v>0</v>
      </c>
      <c r="AA339" s="163">
        <f>IF(AA$2&lt;=analysis_period,IF(SUM($C681:AA681)&gt;0,Z339+1,0),0)</f>
        <v>0</v>
      </c>
      <c r="AB339" s="163">
        <f>IF(AB$2&lt;=analysis_period,IF(SUM($C681:AB681)&gt;0,AA339+1,0),0)</f>
        <v>0</v>
      </c>
      <c r="AC339" s="163">
        <f>IF(AC$2&lt;=analysis_period,IF(SUM($C681:AC681)&gt;0,AB339+1,0),0)</f>
        <v>0</v>
      </c>
      <c r="AD339" s="163">
        <f>IF(AD$2&lt;=analysis_period,IF(SUM($C681:AD681)&gt;0,AC339+1,0),0)</f>
        <v>0</v>
      </c>
      <c r="AE339" s="163">
        <f>IF(AE$2&lt;=analysis_period,IF(SUM($C681:AE681)&gt;0,AD339+1,0),0)</f>
        <v>0</v>
      </c>
      <c r="AF339" s="163">
        <f>IF(AF$2&lt;=analysis_period,IF(SUM($C681:AF681)&gt;0,AE339+1,0),0)</f>
        <v>0</v>
      </c>
      <c r="AG339" s="163">
        <f>IF(AG$2&lt;=analysis_period,IF(SUM($C681:AG681)&gt;0,AF339+1,0),0)</f>
        <v>0</v>
      </c>
      <c r="AH339" s="163">
        <f>IF(AH$2&lt;=analysis_period,IF(SUM($C681:AH681)&gt;0,AG339+1,0),0)</f>
        <v>0</v>
      </c>
      <c r="AI339" s="163">
        <f>IF(AI$2&lt;=analysis_period,IF(SUM($C681:AI681)&gt;0,AH339+1,0),0)</f>
        <v>0</v>
      </c>
      <c r="AJ339" s="163">
        <f>IF(AJ$2&lt;=analysis_period,IF(SUM($C681:AJ681)&gt;0,AI339+1,0),0)</f>
        <v>0</v>
      </c>
      <c r="AK339" s="163">
        <f>IF(AK$2&lt;=analysis_period,IF(SUM($C681:AK681)&gt;0,AJ339+1,0),0)</f>
        <v>0</v>
      </c>
      <c r="AL339" s="163">
        <f>IF(AL$2&lt;=analysis_period,IF(SUM($C681:AL681)&gt;0,AK339+1,0),0)</f>
        <v>0</v>
      </c>
      <c r="AM339" s="163">
        <f>IF(AM$2&lt;=analysis_period,IF(SUM($C681:AM681)&gt;0,AL339+1,0),0)</f>
        <v>0</v>
      </c>
      <c r="AN339" s="163">
        <f>IF(AN$2&lt;=analysis_period,IF(SUM($C681:AN681)&gt;0,AM339+1,0),0)</f>
        <v>0</v>
      </c>
      <c r="AO339" s="163">
        <f>IF(AO$2&lt;=analysis_period,IF(SUM($C681:AO681)&gt;0,AN339+1,0),0)</f>
        <v>0</v>
      </c>
      <c r="AP339" s="163">
        <f>IF(AP$2&lt;=analysis_period,IF(SUM($C681:AP681)&gt;0,AO339+1,0),0)</f>
        <v>0</v>
      </c>
    </row>
    <row r="340" spans="1:42" x14ac:dyDescent="0.2">
      <c r="A340" s="4">
        <f t="shared" si="127"/>
        <v>6</v>
      </c>
      <c r="B340" s="4">
        <v>0</v>
      </c>
      <c r="C340" s="163">
        <f>IF(C$2&lt;=analysis_period,IF(SUM($C682:C682)&gt;0,B340+1,0),0)</f>
        <v>0</v>
      </c>
      <c r="D340" s="163">
        <f>IF(D$2&lt;=analysis_period,IF(SUM($C682:D682)&gt;0,C340+1,0),0)</f>
        <v>0</v>
      </c>
      <c r="E340" s="163">
        <f>IF(E$2&lt;=analysis_period,IF(SUM($C682:E682)&gt;0,D340+1,0),0)</f>
        <v>0</v>
      </c>
      <c r="F340" s="163">
        <f>IF(F$2&lt;=analysis_period,IF(SUM($C682:F682)&gt;0,E340+1,0),0)</f>
        <v>0</v>
      </c>
      <c r="G340" s="163">
        <f>IF(G$2&lt;=analysis_period,IF(SUM($C682:G682)&gt;0,F340+1,0),0)</f>
        <v>0</v>
      </c>
      <c r="H340" s="163">
        <f>IF(H$2&lt;=analysis_period,IF(SUM($C682:H682)&gt;0,G340+1,0),0)</f>
        <v>0</v>
      </c>
      <c r="I340" s="163">
        <f>IF(I$2&lt;=analysis_period,IF(SUM($C682:I682)&gt;0,H340+1,0),0)</f>
        <v>0</v>
      </c>
      <c r="J340" s="163">
        <f>IF(J$2&lt;=analysis_period,IF(SUM($C682:J682)&gt;0,I340+1,0),0)</f>
        <v>0</v>
      </c>
      <c r="K340" s="163">
        <f>IF(K$2&lt;=analysis_period,IF(SUM($C682:K682)&gt;0,J340+1,0),0)</f>
        <v>0</v>
      </c>
      <c r="L340" s="163">
        <f>IF(L$2&lt;=analysis_period,IF(SUM($C682:L682)&gt;0,K340+1,0),0)</f>
        <v>0</v>
      </c>
      <c r="M340" s="163">
        <f>IF(M$2&lt;=analysis_period,IF(SUM($C682:M682)&gt;0,L340+1,0),0)</f>
        <v>0</v>
      </c>
      <c r="N340" s="163">
        <f>IF(N$2&lt;=analysis_period,IF(SUM($C682:N682)&gt;0,M340+1,0),0)</f>
        <v>0</v>
      </c>
      <c r="O340" s="163">
        <f>IF(O$2&lt;=analysis_period,IF(SUM($C682:O682)&gt;0,N340+1,0),0)</f>
        <v>0</v>
      </c>
      <c r="P340" s="163">
        <f>IF(P$2&lt;=analysis_period,IF(SUM($C682:P682)&gt;0,O340+1,0),0)</f>
        <v>0</v>
      </c>
      <c r="Q340" s="163">
        <f>IF(Q$2&lt;=analysis_period,IF(SUM($C682:Q682)&gt;0,P340+1,0),0)</f>
        <v>0</v>
      </c>
      <c r="R340" s="163">
        <f>IF(R$2&lt;=analysis_period,IF(SUM($C682:R682)&gt;0,Q340+1,0),0)</f>
        <v>0</v>
      </c>
      <c r="S340" s="163">
        <f>IF(S$2&lt;=analysis_period,IF(SUM($C682:S682)&gt;0,R340+1,0),0)</f>
        <v>0</v>
      </c>
      <c r="T340" s="163">
        <f>IF(T$2&lt;=analysis_period,IF(SUM($C682:T682)&gt;0,S340+1,0),0)</f>
        <v>0</v>
      </c>
      <c r="U340" s="163">
        <f>IF(U$2&lt;=analysis_period,IF(SUM($C682:U682)&gt;0,T340+1,0),0)</f>
        <v>0</v>
      </c>
      <c r="V340" s="163">
        <f>IF(V$2&lt;=analysis_period,IF(SUM($C682:V682)&gt;0,U340+1,0),0)</f>
        <v>0</v>
      </c>
      <c r="W340" s="163">
        <f>IF(W$2&lt;=analysis_period,IF(SUM($C682:W682)&gt;0,V340+1,0),0)</f>
        <v>0</v>
      </c>
      <c r="X340" s="163">
        <f>IF(X$2&lt;=analysis_period,IF(SUM($C682:X682)&gt;0,W340+1,0),0)</f>
        <v>0</v>
      </c>
      <c r="Y340" s="163">
        <f>IF(Y$2&lt;=analysis_period,IF(SUM($C682:Y682)&gt;0,X340+1,0),0)</f>
        <v>0</v>
      </c>
      <c r="Z340" s="163">
        <f>IF(Z$2&lt;=analysis_period,IF(SUM($C682:Z682)&gt;0,Y340+1,0),0)</f>
        <v>0</v>
      </c>
      <c r="AA340" s="163">
        <f>IF(AA$2&lt;=analysis_period,IF(SUM($C682:AA682)&gt;0,Z340+1,0),0)</f>
        <v>0</v>
      </c>
      <c r="AB340" s="163">
        <f>IF(AB$2&lt;=analysis_period,IF(SUM($C682:AB682)&gt;0,AA340+1,0),0)</f>
        <v>0</v>
      </c>
      <c r="AC340" s="163">
        <f>IF(AC$2&lt;=analysis_period,IF(SUM($C682:AC682)&gt;0,AB340+1,0),0)</f>
        <v>0</v>
      </c>
      <c r="AD340" s="163">
        <f>IF(AD$2&lt;=analysis_period,IF(SUM($C682:AD682)&gt;0,AC340+1,0),0)</f>
        <v>0</v>
      </c>
      <c r="AE340" s="163">
        <f>IF(AE$2&lt;=analysis_period,IF(SUM($C682:AE682)&gt;0,AD340+1,0),0)</f>
        <v>0</v>
      </c>
      <c r="AF340" s="163">
        <f>IF(AF$2&lt;=analysis_period,IF(SUM($C682:AF682)&gt;0,AE340+1,0),0)</f>
        <v>0</v>
      </c>
      <c r="AG340" s="163">
        <f>IF(AG$2&lt;=analysis_period,IF(SUM($C682:AG682)&gt;0,AF340+1,0),0)</f>
        <v>0</v>
      </c>
      <c r="AH340" s="163">
        <f>IF(AH$2&lt;=analysis_period,IF(SUM($C682:AH682)&gt;0,AG340+1,0),0)</f>
        <v>0</v>
      </c>
      <c r="AI340" s="163">
        <f>IF(AI$2&lt;=analysis_period,IF(SUM($C682:AI682)&gt;0,AH340+1,0),0)</f>
        <v>0</v>
      </c>
      <c r="AJ340" s="163">
        <f>IF(AJ$2&lt;=analysis_period,IF(SUM($C682:AJ682)&gt;0,AI340+1,0),0)</f>
        <v>0</v>
      </c>
      <c r="AK340" s="163">
        <f>IF(AK$2&lt;=analysis_period,IF(SUM($C682:AK682)&gt;0,AJ340+1,0),0)</f>
        <v>0</v>
      </c>
      <c r="AL340" s="163">
        <f>IF(AL$2&lt;=analysis_period,IF(SUM($C682:AL682)&gt;0,AK340+1,0),0)</f>
        <v>0</v>
      </c>
      <c r="AM340" s="163">
        <f>IF(AM$2&lt;=analysis_period,IF(SUM($C682:AM682)&gt;0,AL340+1,0),0)</f>
        <v>0</v>
      </c>
      <c r="AN340" s="163">
        <f>IF(AN$2&lt;=analysis_period,IF(SUM($C682:AN682)&gt;0,AM340+1,0),0)</f>
        <v>0</v>
      </c>
      <c r="AO340" s="163">
        <f>IF(AO$2&lt;=analysis_period,IF(SUM($C682:AO682)&gt;0,AN340+1,0),0)</f>
        <v>0</v>
      </c>
      <c r="AP340" s="163">
        <f>IF(AP$2&lt;=analysis_period,IF(SUM($C682:AP682)&gt;0,AO340+1,0),0)</f>
        <v>0</v>
      </c>
    </row>
    <row r="341" spans="1:42" x14ac:dyDescent="0.2">
      <c r="A341" s="4">
        <f t="shared" si="127"/>
        <v>7</v>
      </c>
      <c r="B341" s="4">
        <v>0</v>
      </c>
      <c r="C341" s="163">
        <f>IF(C$2&lt;=analysis_period,IF(SUM($C683:C683)&gt;0,B341+1,0),0)</f>
        <v>0</v>
      </c>
      <c r="D341" s="163">
        <f>IF(D$2&lt;=analysis_period,IF(SUM($C683:D683)&gt;0,C341+1,0),0)</f>
        <v>0</v>
      </c>
      <c r="E341" s="163">
        <f>IF(E$2&lt;=analysis_period,IF(SUM($C683:E683)&gt;0,D341+1,0),0)</f>
        <v>0</v>
      </c>
      <c r="F341" s="163">
        <f>IF(F$2&lt;=analysis_period,IF(SUM($C683:F683)&gt;0,E341+1,0),0)</f>
        <v>0</v>
      </c>
      <c r="G341" s="163">
        <f>IF(G$2&lt;=analysis_period,IF(SUM($C683:G683)&gt;0,F341+1,0),0)</f>
        <v>0</v>
      </c>
      <c r="H341" s="163">
        <f>IF(H$2&lt;=analysis_period,IF(SUM($C683:H683)&gt;0,G341+1,0),0)</f>
        <v>0</v>
      </c>
      <c r="I341" s="163">
        <f>IF(I$2&lt;=analysis_period,IF(SUM($C683:I683)&gt;0,H341+1,0),0)</f>
        <v>0</v>
      </c>
      <c r="J341" s="163">
        <f>IF(J$2&lt;=analysis_period,IF(SUM($C683:J683)&gt;0,I341+1,0),0)</f>
        <v>0</v>
      </c>
      <c r="K341" s="163">
        <f>IF(K$2&lt;=analysis_period,IF(SUM($C683:K683)&gt;0,J341+1,0),0)</f>
        <v>0</v>
      </c>
      <c r="L341" s="163">
        <f>IF(L$2&lt;=analysis_period,IF(SUM($C683:L683)&gt;0,K341+1,0),0)</f>
        <v>0</v>
      </c>
      <c r="M341" s="163">
        <f>IF(M$2&lt;=analysis_period,IF(SUM($C683:M683)&gt;0,L341+1,0),0)</f>
        <v>0</v>
      </c>
      <c r="N341" s="163">
        <f>IF(N$2&lt;=analysis_period,IF(SUM($C683:N683)&gt;0,M341+1,0),0)</f>
        <v>0</v>
      </c>
      <c r="O341" s="163">
        <f>IF(O$2&lt;=analysis_period,IF(SUM($C683:O683)&gt;0,N341+1,0),0)</f>
        <v>0</v>
      </c>
      <c r="P341" s="163">
        <f>IF(P$2&lt;=analysis_period,IF(SUM($C683:P683)&gt;0,O341+1,0),0)</f>
        <v>0</v>
      </c>
      <c r="Q341" s="163">
        <f>IF(Q$2&lt;=analysis_period,IF(SUM($C683:Q683)&gt;0,P341+1,0),0)</f>
        <v>0</v>
      </c>
      <c r="R341" s="163">
        <f>IF(R$2&lt;=analysis_period,IF(SUM($C683:R683)&gt;0,Q341+1,0),0)</f>
        <v>0</v>
      </c>
      <c r="S341" s="163">
        <f>IF(S$2&lt;=analysis_period,IF(SUM($C683:S683)&gt;0,R341+1,0),0)</f>
        <v>0</v>
      </c>
      <c r="T341" s="163">
        <f>IF(T$2&lt;=analysis_period,IF(SUM($C683:T683)&gt;0,S341+1,0),0)</f>
        <v>0</v>
      </c>
      <c r="U341" s="163">
        <f>IF(U$2&lt;=analysis_period,IF(SUM($C683:U683)&gt;0,T341+1,0),0)</f>
        <v>0</v>
      </c>
      <c r="V341" s="163">
        <f>IF(V$2&lt;=analysis_period,IF(SUM($C683:V683)&gt;0,U341+1,0),0)</f>
        <v>0</v>
      </c>
      <c r="W341" s="163">
        <f>IF(W$2&lt;=analysis_period,IF(SUM($C683:W683)&gt;0,V341+1,0),0)</f>
        <v>0</v>
      </c>
      <c r="X341" s="163">
        <f>IF(X$2&lt;=analysis_period,IF(SUM($C683:X683)&gt;0,W341+1,0),0)</f>
        <v>0</v>
      </c>
      <c r="Y341" s="163">
        <f>IF(Y$2&lt;=analysis_period,IF(SUM($C683:Y683)&gt;0,X341+1,0),0)</f>
        <v>0</v>
      </c>
      <c r="Z341" s="163">
        <f>IF(Z$2&lt;=analysis_period,IF(SUM($C683:Z683)&gt;0,Y341+1,0),0)</f>
        <v>0</v>
      </c>
      <c r="AA341" s="163">
        <f>IF(AA$2&lt;=analysis_period,IF(SUM($C683:AA683)&gt;0,Z341+1,0),0)</f>
        <v>0</v>
      </c>
      <c r="AB341" s="163">
        <f>IF(AB$2&lt;=analysis_period,IF(SUM($C683:AB683)&gt;0,AA341+1,0),0)</f>
        <v>0</v>
      </c>
      <c r="AC341" s="163">
        <f>IF(AC$2&lt;=analysis_period,IF(SUM($C683:AC683)&gt;0,AB341+1,0),0)</f>
        <v>0</v>
      </c>
      <c r="AD341" s="163">
        <f>IF(AD$2&lt;=analysis_period,IF(SUM($C683:AD683)&gt;0,AC341+1,0),0)</f>
        <v>0</v>
      </c>
      <c r="AE341" s="163">
        <f>IF(AE$2&lt;=analysis_period,IF(SUM($C683:AE683)&gt;0,AD341+1,0),0)</f>
        <v>0</v>
      </c>
      <c r="AF341" s="163">
        <f>IF(AF$2&lt;=analysis_period,IF(SUM($C683:AF683)&gt;0,AE341+1,0),0)</f>
        <v>0</v>
      </c>
      <c r="AG341" s="163">
        <f>IF(AG$2&lt;=analysis_period,IF(SUM($C683:AG683)&gt;0,AF341+1,0),0)</f>
        <v>0</v>
      </c>
      <c r="AH341" s="163">
        <f>IF(AH$2&lt;=analysis_period,IF(SUM($C683:AH683)&gt;0,AG341+1,0),0)</f>
        <v>0</v>
      </c>
      <c r="AI341" s="163">
        <f>IF(AI$2&lt;=analysis_period,IF(SUM($C683:AI683)&gt;0,AH341+1,0),0)</f>
        <v>0</v>
      </c>
      <c r="AJ341" s="163">
        <f>IF(AJ$2&lt;=analysis_period,IF(SUM($C683:AJ683)&gt;0,AI341+1,0),0)</f>
        <v>0</v>
      </c>
      <c r="AK341" s="163">
        <f>IF(AK$2&lt;=analysis_period,IF(SUM($C683:AK683)&gt;0,AJ341+1,0),0)</f>
        <v>0</v>
      </c>
      <c r="AL341" s="163">
        <f>IF(AL$2&lt;=analysis_period,IF(SUM($C683:AL683)&gt;0,AK341+1,0),0)</f>
        <v>0</v>
      </c>
      <c r="AM341" s="163">
        <f>IF(AM$2&lt;=analysis_period,IF(SUM($C683:AM683)&gt;0,AL341+1,0),0)</f>
        <v>0</v>
      </c>
      <c r="AN341" s="163">
        <f>IF(AN$2&lt;=analysis_period,IF(SUM($C683:AN683)&gt;0,AM341+1,0),0)</f>
        <v>0</v>
      </c>
      <c r="AO341" s="163">
        <f>IF(AO$2&lt;=analysis_period,IF(SUM($C683:AO683)&gt;0,AN341+1,0),0)</f>
        <v>0</v>
      </c>
      <c r="AP341" s="163">
        <f>IF(AP$2&lt;=analysis_period,IF(SUM($C683:AP683)&gt;0,AO341+1,0),0)</f>
        <v>0</v>
      </c>
    </row>
    <row r="342" spans="1:42" x14ac:dyDescent="0.2">
      <c r="A342" s="4">
        <f t="shared" si="127"/>
        <v>8</v>
      </c>
      <c r="B342" s="4">
        <v>0</v>
      </c>
      <c r="C342" s="163">
        <f>IF(C$2&lt;=analysis_period,IF(SUM($C684:C684)&gt;0,B342+1,0),0)</f>
        <v>0</v>
      </c>
      <c r="D342" s="163">
        <f>IF(D$2&lt;=analysis_period,IF(SUM($C684:D684)&gt;0,C342+1,0),0)</f>
        <v>0</v>
      </c>
      <c r="E342" s="163">
        <f>IF(E$2&lt;=analysis_period,IF(SUM($C684:E684)&gt;0,D342+1,0),0)</f>
        <v>0</v>
      </c>
      <c r="F342" s="163">
        <f>IF(F$2&lt;=analysis_period,IF(SUM($C684:F684)&gt;0,E342+1,0),0)</f>
        <v>0</v>
      </c>
      <c r="G342" s="163">
        <f>IF(G$2&lt;=analysis_period,IF(SUM($C684:G684)&gt;0,F342+1,0),0)</f>
        <v>0</v>
      </c>
      <c r="H342" s="163">
        <f>IF(H$2&lt;=analysis_period,IF(SUM($C684:H684)&gt;0,G342+1,0),0)</f>
        <v>0</v>
      </c>
      <c r="I342" s="163">
        <f>IF(I$2&lt;=analysis_period,IF(SUM($C684:I684)&gt;0,H342+1,0),0)</f>
        <v>0</v>
      </c>
      <c r="J342" s="163">
        <f>IF(J$2&lt;=analysis_period,IF(SUM($C684:J684)&gt;0,I342+1,0),0)</f>
        <v>0</v>
      </c>
      <c r="K342" s="163">
        <f>IF(K$2&lt;=analysis_period,IF(SUM($C684:K684)&gt;0,J342+1,0),0)</f>
        <v>0</v>
      </c>
      <c r="L342" s="163">
        <f>IF(L$2&lt;=analysis_period,IF(SUM($C684:L684)&gt;0,K342+1,0),0)</f>
        <v>0</v>
      </c>
      <c r="M342" s="163">
        <f>IF(M$2&lt;=analysis_period,IF(SUM($C684:M684)&gt;0,L342+1,0),0)</f>
        <v>0</v>
      </c>
      <c r="N342" s="163">
        <f>IF(N$2&lt;=analysis_period,IF(SUM($C684:N684)&gt;0,M342+1,0),0)</f>
        <v>0</v>
      </c>
      <c r="O342" s="163">
        <f>IF(O$2&lt;=analysis_period,IF(SUM($C684:O684)&gt;0,N342+1,0),0)</f>
        <v>0</v>
      </c>
      <c r="P342" s="163">
        <f>IF(P$2&lt;=analysis_period,IF(SUM($C684:P684)&gt;0,O342+1,0),0)</f>
        <v>0</v>
      </c>
      <c r="Q342" s="163">
        <f>IF(Q$2&lt;=analysis_period,IF(SUM($C684:Q684)&gt;0,P342+1,0),0)</f>
        <v>0</v>
      </c>
      <c r="R342" s="163">
        <f>IF(R$2&lt;=analysis_period,IF(SUM($C684:R684)&gt;0,Q342+1,0),0)</f>
        <v>0</v>
      </c>
      <c r="S342" s="163">
        <f>IF(S$2&lt;=analysis_period,IF(SUM($C684:S684)&gt;0,R342+1,0),0)</f>
        <v>0</v>
      </c>
      <c r="T342" s="163">
        <f>IF(T$2&lt;=analysis_period,IF(SUM($C684:T684)&gt;0,S342+1,0),0)</f>
        <v>0</v>
      </c>
      <c r="U342" s="163">
        <f>IF(U$2&lt;=analysis_period,IF(SUM($C684:U684)&gt;0,T342+1,0),0)</f>
        <v>0</v>
      </c>
      <c r="V342" s="163">
        <f>IF(V$2&lt;=analysis_period,IF(SUM($C684:V684)&gt;0,U342+1,0),0)</f>
        <v>0</v>
      </c>
      <c r="W342" s="163">
        <f>IF(W$2&lt;=analysis_period,IF(SUM($C684:W684)&gt;0,V342+1,0),0)</f>
        <v>0</v>
      </c>
      <c r="X342" s="163">
        <f>IF(X$2&lt;=analysis_period,IF(SUM($C684:X684)&gt;0,W342+1,0),0)</f>
        <v>0</v>
      </c>
      <c r="Y342" s="163">
        <f>IF(Y$2&lt;=analysis_period,IF(SUM($C684:Y684)&gt;0,X342+1,0),0)</f>
        <v>0</v>
      </c>
      <c r="Z342" s="163">
        <f>IF(Z$2&lt;=analysis_period,IF(SUM($C684:Z684)&gt;0,Y342+1,0),0)</f>
        <v>0</v>
      </c>
      <c r="AA342" s="163">
        <f>IF(AA$2&lt;=analysis_period,IF(SUM($C684:AA684)&gt;0,Z342+1,0),0)</f>
        <v>0</v>
      </c>
      <c r="AB342" s="163">
        <f>IF(AB$2&lt;=analysis_period,IF(SUM($C684:AB684)&gt;0,AA342+1,0),0)</f>
        <v>0</v>
      </c>
      <c r="AC342" s="163">
        <f>IF(AC$2&lt;=analysis_period,IF(SUM($C684:AC684)&gt;0,AB342+1,0),0)</f>
        <v>0</v>
      </c>
      <c r="AD342" s="163">
        <f>IF(AD$2&lt;=analysis_period,IF(SUM($C684:AD684)&gt;0,AC342+1,0),0)</f>
        <v>0</v>
      </c>
      <c r="AE342" s="163">
        <f>IF(AE$2&lt;=analysis_period,IF(SUM($C684:AE684)&gt;0,AD342+1,0),0)</f>
        <v>0</v>
      </c>
      <c r="AF342" s="163">
        <f>IF(AF$2&lt;=analysis_period,IF(SUM($C684:AF684)&gt;0,AE342+1,0),0)</f>
        <v>0</v>
      </c>
      <c r="AG342" s="163">
        <f>IF(AG$2&lt;=analysis_period,IF(SUM($C684:AG684)&gt;0,AF342+1,0),0)</f>
        <v>0</v>
      </c>
      <c r="AH342" s="163">
        <f>IF(AH$2&lt;=analysis_period,IF(SUM($C684:AH684)&gt;0,AG342+1,0),0)</f>
        <v>0</v>
      </c>
      <c r="AI342" s="163">
        <f>IF(AI$2&lt;=analysis_period,IF(SUM($C684:AI684)&gt;0,AH342+1,0),0)</f>
        <v>0</v>
      </c>
      <c r="AJ342" s="163">
        <f>IF(AJ$2&lt;=analysis_period,IF(SUM($C684:AJ684)&gt;0,AI342+1,0),0)</f>
        <v>0</v>
      </c>
      <c r="AK342" s="163">
        <f>IF(AK$2&lt;=analysis_period,IF(SUM($C684:AK684)&gt;0,AJ342+1,0),0)</f>
        <v>0</v>
      </c>
      <c r="AL342" s="163">
        <f>IF(AL$2&lt;=analysis_period,IF(SUM($C684:AL684)&gt;0,AK342+1,0),0)</f>
        <v>0</v>
      </c>
      <c r="AM342" s="163">
        <f>IF(AM$2&lt;=analysis_period,IF(SUM($C684:AM684)&gt;0,AL342+1,0),0)</f>
        <v>0</v>
      </c>
      <c r="AN342" s="163">
        <f>IF(AN$2&lt;=analysis_period,IF(SUM($C684:AN684)&gt;0,AM342+1,0),0)</f>
        <v>0</v>
      </c>
      <c r="AO342" s="163">
        <f>IF(AO$2&lt;=analysis_period,IF(SUM($C684:AO684)&gt;0,AN342+1,0),0)</f>
        <v>0</v>
      </c>
      <c r="AP342" s="163">
        <f>IF(AP$2&lt;=analysis_period,IF(SUM($C684:AP684)&gt;0,AO342+1,0),0)</f>
        <v>0</v>
      </c>
    </row>
    <row r="343" spans="1:42" x14ac:dyDescent="0.2">
      <c r="A343" s="4">
        <f>A342+1</f>
        <v>9</v>
      </c>
      <c r="B343" s="4">
        <v>0</v>
      </c>
      <c r="C343" s="163">
        <f>IF(C$2&lt;=analysis_period,IF(SUM($C685:C685)&gt;0,B343+1,0),0)</f>
        <v>0</v>
      </c>
      <c r="D343" s="163">
        <f>IF(D$2&lt;=analysis_period,IF(SUM($C685:D685)&gt;0,C343+1,0),0)</f>
        <v>0</v>
      </c>
      <c r="E343" s="163">
        <f>IF(E$2&lt;=analysis_period,IF(SUM($C685:E685)&gt;0,D343+1,0),0)</f>
        <v>0</v>
      </c>
      <c r="F343" s="163">
        <f>IF(F$2&lt;=analysis_period,IF(SUM($C685:F685)&gt;0,E343+1,0),0)</f>
        <v>0</v>
      </c>
      <c r="G343" s="163">
        <f>IF(G$2&lt;=analysis_period,IF(SUM($C685:G685)&gt;0,F343+1,0),0)</f>
        <v>0</v>
      </c>
      <c r="H343" s="163">
        <f>IF(H$2&lt;=analysis_period,IF(SUM($C685:H685)&gt;0,G343+1,0),0)</f>
        <v>0</v>
      </c>
      <c r="I343" s="163">
        <f>IF(I$2&lt;=analysis_period,IF(SUM($C685:I685)&gt;0,H343+1,0),0)</f>
        <v>0</v>
      </c>
      <c r="J343" s="163">
        <f>IF(J$2&lt;=analysis_period,IF(SUM($C685:J685)&gt;0,I343+1,0),0)</f>
        <v>0</v>
      </c>
      <c r="K343" s="163">
        <f>IF(K$2&lt;=analysis_period,IF(SUM($C685:K685)&gt;0,J343+1,0),0)</f>
        <v>0</v>
      </c>
      <c r="L343" s="163">
        <f>IF(L$2&lt;=analysis_period,IF(SUM($C685:L685)&gt;0,K343+1,0),0)</f>
        <v>0</v>
      </c>
      <c r="M343" s="163">
        <f>IF(M$2&lt;=analysis_period,IF(SUM($C685:M685)&gt;0,L343+1,0),0)</f>
        <v>0</v>
      </c>
      <c r="N343" s="163">
        <f>IF(N$2&lt;=analysis_period,IF(SUM($C685:N685)&gt;0,M343+1,0),0)</f>
        <v>0</v>
      </c>
      <c r="O343" s="163">
        <f>IF(O$2&lt;=analysis_period,IF(SUM($C685:O685)&gt;0,N343+1,0),0)</f>
        <v>0</v>
      </c>
      <c r="P343" s="163">
        <f>IF(P$2&lt;=analysis_period,IF(SUM($C685:P685)&gt;0,O343+1,0),0)</f>
        <v>0</v>
      </c>
      <c r="Q343" s="163">
        <f>IF(Q$2&lt;=analysis_period,IF(SUM($C685:Q685)&gt;0,P343+1,0),0)</f>
        <v>0</v>
      </c>
      <c r="R343" s="163">
        <f>IF(R$2&lt;=analysis_period,IF(SUM($C685:R685)&gt;0,Q343+1,0),0)</f>
        <v>0</v>
      </c>
      <c r="S343" s="163">
        <f>IF(S$2&lt;=analysis_period,IF(SUM($C685:S685)&gt;0,R343+1,0),0)</f>
        <v>0</v>
      </c>
      <c r="T343" s="163">
        <f>IF(T$2&lt;=analysis_period,IF(SUM($C685:T685)&gt;0,S343+1,0),0)</f>
        <v>0</v>
      </c>
      <c r="U343" s="163">
        <f>IF(U$2&lt;=analysis_period,IF(SUM($C685:U685)&gt;0,T343+1,0),0)</f>
        <v>0</v>
      </c>
      <c r="V343" s="163">
        <f>IF(V$2&lt;=analysis_period,IF(SUM($C685:V685)&gt;0,U343+1,0),0)</f>
        <v>0</v>
      </c>
      <c r="W343" s="163">
        <f>IF(W$2&lt;=analysis_period,IF(SUM($C685:W685)&gt;0,V343+1,0),0)</f>
        <v>0</v>
      </c>
      <c r="X343" s="163">
        <f>IF(X$2&lt;=analysis_period,IF(SUM($C685:X685)&gt;0,W343+1,0),0)</f>
        <v>0</v>
      </c>
      <c r="Y343" s="163">
        <f>IF(Y$2&lt;=analysis_period,IF(SUM($C685:Y685)&gt;0,X343+1,0),0)</f>
        <v>0</v>
      </c>
      <c r="Z343" s="163">
        <f>IF(Z$2&lt;=analysis_period,IF(SUM($C685:Z685)&gt;0,Y343+1,0),0)</f>
        <v>0</v>
      </c>
      <c r="AA343" s="163">
        <f>IF(AA$2&lt;=analysis_period,IF(SUM($C685:AA685)&gt;0,Z343+1,0),0)</f>
        <v>0</v>
      </c>
      <c r="AB343" s="163">
        <f>IF(AB$2&lt;=analysis_period,IF(SUM($C685:AB685)&gt;0,AA343+1,0),0)</f>
        <v>0</v>
      </c>
      <c r="AC343" s="163">
        <f>IF(AC$2&lt;=analysis_period,IF(SUM($C685:AC685)&gt;0,AB343+1,0),0)</f>
        <v>0</v>
      </c>
      <c r="AD343" s="163">
        <f>IF(AD$2&lt;=analysis_period,IF(SUM($C685:AD685)&gt;0,AC343+1,0),0)</f>
        <v>0</v>
      </c>
      <c r="AE343" s="163">
        <f>IF(AE$2&lt;=analysis_period,IF(SUM($C685:AE685)&gt;0,AD343+1,0),0)</f>
        <v>0</v>
      </c>
      <c r="AF343" s="163">
        <f>IF(AF$2&lt;=analysis_period,IF(SUM($C685:AF685)&gt;0,AE343+1,0),0)</f>
        <v>0</v>
      </c>
      <c r="AG343" s="163">
        <f>IF(AG$2&lt;=analysis_period,IF(SUM($C685:AG685)&gt;0,AF343+1,0),0)</f>
        <v>0</v>
      </c>
      <c r="AH343" s="163">
        <f>IF(AH$2&lt;=analysis_period,IF(SUM($C685:AH685)&gt;0,AG343+1,0),0)</f>
        <v>0</v>
      </c>
      <c r="AI343" s="163">
        <f>IF(AI$2&lt;=analysis_period,IF(SUM($C685:AI685)&gt;0,AH343+1,0),0)</f>
        <v>0</v>
      </c>
      <c r="AJ343" s="163">
        <f>IF(AJ$2&lt;=analysis_period,IF(SUM($C685:AJ685)&gt;0,AI343+1,0),0)</f>
        <v>0</v>
      </c>
      <c r="AK343" s="163">
        <f>IF(AK$2&lt;=analysis_period,IF(SUM($C685:AK685)&gt;0,AJ343+1,0),0)</f>
        <v>0</v>
      </c>
      <c r="AL343" s="163">
        <f>IF(AL$2&lt;=analysis_period,IF(SUM($C685:AL685)&gt;0,AK343+1,0),0)</f>
        <v>0</v>
      </c>
      <c r="AM343" s="163">
        <f>IF(AM$2&lt;=analysis_period,IF(SUM($C685:AM685)&gt;0,AL343+1,0),0)</f>
        <v>0</v>
      </c>
      <c r="AN343" s="163">
        <f>IF(AN$2&lt;=analysis_period,IF(SUM($C685:AN685)&gt;0,AM343+1,0),0)</f>
        <v>0</v>
      </c>
      <c r="AO343" s="163">
        <f>IF(AO$2&lt;=analysis_period,IF(SUM($C685:AO685)&gt;0,AN343+1,0),0)</f>
        <v>0</v>
      </c>
      <c r="AP343" s="163">
        <f>IF(AP$2&lt;=analysis_period,IF(SUM($C685:AP685)&gt;0,AO343+1,0),0)</f>
        <v>0</v>
      </c>
    </row>
    <row r="344" spans="1:42" x14ac:dyDescent="0.2">
      <c r="A344" s="4">
        <f t="shared" si="127"/>
        <v>10</v>
      </c>
      <c r="B344" s="4">
        <v>0</v>
      </c>
      <c r="C344" s="163">
        <f>IF(C$2&lt;=analysis_period,IF(SUM($C686:C686)&gt;0,B344+1,0),0)</f>
        <v>0</v>
      </c>
      <c r="D344" s="163">
        <f>IF(D$2&lt;=analysis_period,IF(SUM($C686:D686)&gt;0,C344+1,0),0)</f>
        <v>0</v>
      </c>
      <c r="E344" s="163">
        <f>IF(E$2&lt;=analysis_period,IF(SUM($C686:E686)&gt;0,D344+1,0),0)</f>
        <v>0</v>
      </c>
      <c r="F344" s="163">
        <f>IF(F$2&lt;=analysis_period,IF(SUM($C686:F686)&gt;0,E344+1,0),0)</f>
        <v>0</v>
      </c>
      <c r="G344" s="163">
        <f>IF(G$2&lt;=analysis_period,IF(SUM($C686:G686)&gt;0,F344+1,0),0)</f>
        <v>0</v>
      </c>
      <c r="H344" s="163">
        <f>IF(H$2&lt;=analysis_period,IF(SUM($C686:H686)&gt;0,G344+1,0),0)</f>
        <v>0</v>
      </c>
      <c r="I344" s="163">
        <f>IF(I$2&lt;=analysis_period,IF(SUM($C686:I686)&gt;0,H344+1,0),0)</f>
        <v>0</v>
      </c>
      <c r="J344" s="163">
        <f>IF(J$2&lt;=analysis_period,IF(SUM($C686:J686)&gt;0,I344+1,0),0)</f>
        <v>0</v>
      </c>
      <c r="K344" s="163">
        <f>IF(K$2&lt;=analysis_period,IF(SUM($C686:K686)&gt;0,J344+1,0),0)</f>
        <v>0</v>
      </c>
      <c r="L344" s="163">
        <f>IF(L$2&lt;=analysis_period,IF(SUM($C686:L686)&gt;0,K344+1,0),0)</f>
        <v>0</v>
      </c>
      <c r="M344" s="163">
        <f>IF(M$2&lt;=analysis_period,IF(SUM($C686:M686)&gt;0,L344+1,0),0)</f>
        <v>0</v>
      </c>
      <c r="N344" s="163">
        <f>IF(N$2&lt;=analysis_period,IF(SUM($C686:N686)&gt;0,M344+1,0),0)</f>
        <v>0</v>
      </c>
      <c r="O344" s="163">
        <f>IF(O$2&lt;=analysis_period,IF(SUM($C686:O686)&gt;0,N344+1,0),0)</f>
        <v>0</v>
      </c>
      <c r="P344" s="163">
        <f>IF(P$2&lt;=analysis_period,IF(SUM($C686:P686)&gt;0,O344+1,0),0)</f>
        <v>0</v>
      </c>
      <c r="Q344" s="163">
        <f>IF(Q$2&lt;=analysis_period,IF(SUM($C686:Q686)&gt;0,P344+1,0),0)</f>
        <v>0</v>
      </c>
      <c r="R344" s="163">
        <f>IF(R$2&lt;=analysis_period,IF(SUM($C686:R686)&gt;0,Q344+1,0),0)</f>
        <v>0</v>
      </c>
      <c r="S344" s="163">
        <f>IF(S$2&lt;=analysis_period,IF(SUM($C686:S686)&gt;0,R344+1,0),0)</f>
        <v>0</v>
      </c>
      <c r="T344" s="163">
        <f>IF(T$2&lt;=analysis_period,IF(SUM($C686:T686)&gt;0,S344+1,0),0)</f>
        <v>0</v>
      </c>
      <c r="U344" s="163">
        <f>IF(U$2&lt;=analysis_period,IF(SUM($C686:U686)&gt;0,T344+1,0),0)</f>
        <v>0</v>
      </c>
      <c r="V344" s="163">
        <f>IF(V$2&lt;=analysis_period,IF(SUM($C686:V686)&gt;0,U344+1,0),0)</f>
        <v>0</v>
      </c>
      <c r="W344" s="163">
        <f>IF(W$2&lt;=analysis_period,IF(SUM($C686:W686)&gt;0,V344+1,0),0)</f>
        <v>0</v>
      </c>
      <c r="X344" s="163">
        <f>IF(X$2&lt;=analysis_period,IF(SUM($C686:X686)&gt;0,W344+1,0),0)</f>
        <v>0</v>
      </c>
      <c r="Y344" s="163">
        <f>IF(Y$2&lt;=analysis_period,IF(SUM($C686:Y686)&gt;0,X344+1,0),0)</f>
        <v>0</v>
      </c>
      <c r="Z344" s="163">
        <f>IF(Z$2&lt;=analysis_period,IF(SUM($C686:Z686)&gt;0,Y344+1,0),0)</f>
        <v>0</v>
      </c>
      <c r="AA344" s="163">
        <f>IF(AA$2&lt;=analysis_period,IF(SUM($C686:AA686)&gt;0,Z344+1,0),0)</f>
        <v>0</v>
      </c>
      <c r="AB344" s="163">
        <f>IF(AB$2&lt;=analysis_period,IF(SUM($C686:AB686)&gt;0,AA344+1,0),0)</f>
        <v>0</v>
      </c>
      <c r="AC344" s="163">
        <f>IF(AC$2&lt;=analysis_period,IF(SUM($C686:AC686)&gt;0,AB344+1,0),0)</f>
        <v>0</v>
      </c>
      <c r="AD344" s="163">
        <f>IF(AD$2&lt;=analysis_period,IF(SUM($C686:AD686)&gt;0,AC344+1,0),0)</f>
        <v>0</v>
      </c>
      <c r="AE344" s="163">
        <f>IF(AE$2&lt;=analysis_period,IF(SUM($C686:AE686)&gt;0,AD344+1,0),0)</f>
        <v>0</v>
      </c>
      <c r="AF344" s="163">
        <f>IF(AF$2&lt;=analysis_period,IF(SUM($C686:AF686)&gt;0,AE344+1,0),0)</f>
        <v>0</v>
      </c>
      <c r="AG344" s="163">
        <f>IF(AG$2&lt;=analysis_period,IF(SUM($C686:AG686)&gt;0,AF344+1,0),0)</f>
        <v>0</v>
      </c>
      <c r="AH344" s="163">
        <f>IF(AH$2&lt;=analysis_period,IF(SUM($C686:AH686)&gt;0,AG344+1,0),0)</f>
        <v>0</v>
      </c>
      <c r="AI344" s="163">
        <f>IF(AI$2&lt;=analysis_period,IF(SUM($C686:AI686)&gt;0,AH344+1,0),0)</f>
        <v>0</v>
      </c>
      <c r="AJ344" s="163">
        <f>IF(AJ$2&lt;=analysis_period,IF(SUM($C686:AJ686)&gt;0,AI344+1,0),0)</f>
        <v>0</v>
      </c>
      <c r="AK344" s="163">
        <f>IF(AK$2&lt;=analysis_period,IF(SUM($C686:AK686)&gt;0,AJ344+1,0),0)</f>
        <v>0</v>
      </c>
      <c r="AL344" s="163">
        <f>IF(AL$2&lt;=analysis_period,IF(SUM($C686:AL686)&gt;0,AK344+1,0),0)</f>
        <v>0</v>
      </c>
      <c r="AM344" s="163">
        <f>IF(AM$2&lt;=analysis_period,IF(SUM($C686:AM686)&gt;0,AL344+1,0),0)</f>
        <v>0</v>
      </c>
      <c r="AN344" s="163">
        <f>IF(AN$2&lt;=analysis_period,IF(SUM($C686:AN686)&gt;0,AM344+1,0),0)</f>
        <v>0</v>
      </c>
      <c r="AO344" s="163">
        <f>IF(AO$2&lt;=analysis_period,IF(SUM($C686:AO686)&gt;0,AN344+1,0),0)</f>
        <v>0</v>
      </c>
      <c r="AP344" s="163">
        <f>IF(AP$2&lt;=analysis_period,IF(SUM($C686:AP686)&gt;0,AO344+1,0),0)</f>
        <v>0</v>
      </c>
    </row>
    <row r="345" spans="1:42" x14ac:dyDescent="0.2">
      <c r="A345" s="22"/>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row>
    <row r="346" spans="1:42" x14ac:dyDescent="0.2">
      <c r="A346" s="22" t="s">
        <v>79</v>
      </c>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row>
    <row r="347" spans="1:42" x14ac:dyDescent="0.2">
      <c r="A347" s="4">
        <v>1</v>
      </c>
      <c r="B347" s="181">
        <f t="shared" ref="B347:B356" si="128">SUM(C347:AP347)</f>
        <v>0</v>
      </c>
      <c r="C347" s="183">
        <f t="shared" ref="C347:AP347" si="129">LOOKUP(C335,$B$305:$AP$305,$B$306:$AP$306)/100*$B677</f>
        <v>0</v>
      </c>
      <c r="D347" s="183">
        <f t="shared" si="129"/>
        <v>0</v>
      </c>
      <c r="E347" s="183">
        <f t="shared" si="129"/>
        <v>0</v>
      </c>
      <c r="F347" s="183">
        <f t="shared" si="129"/>
        <v>0</v>
      </c>
      <c r="G347" s="183">
        <f t="shared" si="129"/>
        <v>0</v>
      </c>
      <c r="H347" s="183">
        <f t="shared" si="129"/>
        <v>0</v>
      </c>
      <c r="I347" s="183">
        <f t="shared" si="129"/>
        <v>0</v>
      </c>
      <c r="J347" s="183">
        <f t="shared" si="129"/>
        <v>0</v>
      </c>
      <c r="K347" s="183">
        <f t="shared" si="129"/>
        <v>0</v>
      </c>
      <c r="L347" s="183">
        <f t="shared" si="129"/>
        <v>0</v>
      </c>
      <c r="M347" s="183">
        <f t="shared" si="129"/>
        <v>0</v>
      </c>
      <c r="N347" s="183">
        <f t="shared" si="129"/>
        <v>0</v>
      </c>
      <c r="O347" s="183">
        <f t="shared" si="129"/>
        <v>0</v>
      </c>
      <c r="P347" s="183">
        <f t="shared" si="129"/>
        <v>0</v>
      </c>
      <c r="Q347" s="183">
        <f t="shared" si="129"/>
        <v>0</v>
      </c>
      <c r="R347" s="183">
        <f t="shared" si="129"/>
        <v>0</v>
      </c>
      <c r="S347" s="183">
        <f t="shared" si="129"/>
        <v>0</v>
      </c>
      <c r="T347" s="183">
        <f t="shared" si="129"/>
        <v>0</v>
      </c>
      <c r="U347" s="183">
        <f t="shared" si="129"/>
        <v>0</v>
      </c>
      <c r="V347" s="183">
        <f t="shared" si="129"/>
        <v>0</v>
      </c>
      <c r="W347" s="183">
        <f t="shared" si="129"/>
        <v>0</v>
      </c>
      <c r="X347" s="183">
        <f t="shared" si="129"/>
        <v>0</v>
      </c>
      <c r="Y347" s="183">
        <f t="shared" si="129"/>
        <v>0</v>
      </c>
      <c r="Z347" s="183">
        <f t="shared" si="129"/>
        <v>0</v>
      </c>
      <c r="AA347" s="183">
        <f t="shared" si="129"/>
        <v>0</v>
      </c>
      <c r="AB347" s="183">
        <f t="shared" si="129"/>
        <v>0</v>
      </c>
      <c r="AC347" s="183">
        <f t="shared" si="129"/>
        <v>0</v>
      </c>
      <c r="AD347" s="183">
        <f t="shared" si="129"/>
        <v>0</v>
      </c>
      <c r="AE347" s="183">
        <f t="shared" si="129"/>
        <v>0</v>
      </c>
      <c r="AF347" s="183">
        <f t="shared" si="129"/>
        <v>0</v>
      </c>
      <c r="AG347" s="183">
        <f t="shared" si="129"/>
        <v>0</v>
      </c>
      <c r="AH347" s="183">
        <f t="shared" si="129"/>
        <v>0</v>
      </c>
      <c r="AI347" s="183">
        <f t="shared" si="129"/>
        <v>0</v>
      </c>
      <c r="AJ347" s="183">
        <f t="shared" si="129"/>
        <v>0</v>
      </c>
      <c r="AK347" s="183">
        <f t="shared" si="129"/>
        <v>0</v>
      </c>
      <c r="AL347" s="183">
        <f t="shared" si="129"/>
        <v>0</v>
      </c>
      <c r="AM347" s="183">
        <f t="shared" si="129"/>
        <v>0</v>
      </c>
      <c r="AN347" s="183">
        <f t="shared" si="129"/>
        <v>0</v>
      </c>
      <c r="AO347" s="183">
        <f t="shared" si="129"/>
        <v>0</v>
      </c>
      <c r="AP347" s="183">
        <f t="shared" si="129"/>
        <v>0</v>
      </c>
    </row>
    <row r="348" spans="1:42" x14ac:dyDescent="0.2">
      <c r="A348" s="4">
        <f>A347+1</f>
        <v>2</v>
      </c>
      <c r="B348" s="181">
        <f t="shared" si="128"/>
        <v>0</v>
      </c>
      <c r="C348" s="183">
        <f t="shared" ref="C348:AP348" si="130">LOOKUP(C336,$B$305:$AP$305,$B$306:$AP$306)/100*$B678</f>
        <v>0</v>
      </c>
      <c r="D348" s="183">
        <f t="shared" si="130"/>
        <v>0</v>
      </c>
      <c r="E348" s="183">
        <f t="shared" si="130"/>
        <v>0</v>
      </c>
      <c r="F348" s="183">
        <f t="shared" si="130"/>
        <v>0</v>
      </c>
      <c r="G348" s="183">
        <f t="shared" si="130"/>
        <v>0</v>
      </c>
      <c r="H348" s="183">
        <f t="shared" si="130"/>
        <v>0</v>
      </c>
      <c r="I348" s="183">
        <f t="shared" si="130"/>
        <v>0</v>
      </c>
      <c r="J348" s="183">
        <f t="shared" si="130"/>
        <v>0</v>
      </c>
      <c r="K348" s="183">
        <f t="shared" si="130"/>
        <v>0</v>
      </c>
      <c r="L348" s="183">
        <f t="shared" si="130"/>
        <v>0</v>
      </c>
      <c r="M348" s="183">
        <f t="shared" si="130"/>
        <v>0</v>
      </c>
      <c r="N348" s="183">
        <f t="shared" si="130"/>
        <v>0</v>
      </c>
      <c r="O348" s="183">
        <f t="shared" si="130"/>
        <v>0</v>
      </c>
      <c r="P348" s="183">
        <f t="shared" si="130"/>
        <v>0</v>
      </c>
      <c r="Q348" s="183">
        <f t="shared" si="130"/>
        <v>0</v>
      </c>
      <c r="R348" s="183">
        <f t="shared" si="130"/>
        <v>0</v>
      </c>
      <c r="S348" s="183">
        <f t="shared" si="130"/>
        <v>0</v>
      </c>
      <c r="T348" s="183">
        <f t="shared" si="130"/>
        <v>0</v>
      </c>
      <c r="U348" s="183">
        <f t="shared" si="130"/>
        <v>0</v>
      </c>
      <c r="V348" s="183">
        <f t="shared" si="130"/>
        <v>0</v>
      </c>
      <c r="W348" s="183">
        <f t="shared" si="130"/>
        <v>0</v>
      </c>
      <c r="X348" s="183">
        <f t="shared" si="130"/>
        <v>0</v>
      </c>
      <c r="Y348" s="183">
        <f t="shared" si="130"/>
        <v>0</v>
      </c>
      <c r="Z348" s="183">
        <f t="shared" si="130"/>
        <v>0</v>
      </c>
      <c r="AA348" s="183">
        <f t="shared" si="130"/>
        <v>0</v>
      </c>
      <c r="AB348" s="183">
        <f t="shared" si="130"/>
        <v>0</v>
      </c>
      <c r="AC348" s="183">
        <f t="shared" si="130"/>
        <v>0</v>
      </c>
      <c r="AD348" s="183">
        <f t="shared" si="130"/>
        <v>0</v>
      </c>
      <c r="AE348" s="183">
        <f t="shared" si="130"/>
        <v>0</v>
      </c>
      <c r="AF348" s="183">
        <f t="shared" si="130"/>
        <v>0</v>
      </c>
      <c r="AG348" s="183">
        <f t="shared" si="130"/>
        <v>0</v>
      </c>
      <c r="AH348" s="183">
        <f t="shared" si="130"/>
        <v>0</v>
      </c>
      <c r="AI348" s="183">
        <f t="shared" si="130"/>
        <v>0</v>
      </c>
      <c r="AJ348" s="183">
        <f t="shared" si="130"/>
        <v>0</v>
      </c>
      <c r="AK348" s="183">
        <f t="shared" si="130"/>
        <v>0</v>
      </c>
      <c r="AL348" s="183">
        <f t="shared" si="130"/>
        <v>0</v>
      </c>
      <c r="AM348" s="183">
        <f t="shared" si="130"/>
        <v>0</v>
      </c>
      <c r="AN348" s="183">
        <f t="shared" si="130"/>
        <v>0</v>
      </c>
      <c r="AO348" s="183">
        <f t="shared" si="130"/>
        <v>0</v>
      </c>
      <c r="AP348" s="183">
        <f t="shared" si="130"/>
        <v>0</v>
      </c>
    </row>
    <row r="349" spans="1:42" x14ac:dyDescent="0.2">
      <c r="A349" s="4">
        <f t="shared" ref="A349:A356" si="131">A348+1</f>
        <v>3</v>
      </c>
      <c r="B349" s="181">
        <f t="shared" si="128"/>
        <v>0</v>
      </c>
      <c r="C349" s="183">
        <f t="shared" ref="C349:AP349" si="132">LOOKUP(C337,$B$305:$AP$305,$B$306:$AP$306)/100*$B679</f>
        <v>0</v>
      </c>
      <c r="D349" s="183">
        <f t="shared" si="132"/>
        <v>0</v>
      </c>
      <c r="E349" s="183">
        <f t="shared" si="132"/>
        <v>0</v>
      </c>
      <c r="F349" s="183">
        <f t="shared" si="132"/>
        <v>0</v>
      </c>
      <c r="G349" s="183">
        <f t="shared" si="132"/>
        <v>0</v>
      </c>
      <c r="H349" s="183">
        <f t="shared" si="132"/>
        <v>0</v>
      </c>
      <c r="I349" s="183">
        <f t="shared" si="132"/>
        <v>0</v>
      </c>
      <c r="J349" s="183">
        <f t="shared" si="132"/>
        <v>0</v>
      </c>
      <c r="K349" s="183">
        <f t="shared" si="132"/>
        <v>0</v>
      </c>
      <c r="L349" s="183">
        <f t="shared" si="132"/>
        <v>0</v>
      </c>
      <c r="M349" s="183">
        <f t="shared" si="132"/>
        <v>0</v>
      </c>
      <c r="N349" s="183">
        <f t="shared" si="132"/>
        <v>0</v>
      </c>
      <c r="O349" s="183">
        <f t="shared" si="132"/>
        <v>0</v>
      </c>
      <c r="P349" s="183">
        <f t="shared" si="132"/>
        <v>0</v>
      </c>
      <c r="Q349" s="183">
        <f t="shared" si="132"/>
        <v>0</v>
      </c>
      <c r="R349" s="183">
        <f t="shared" si="132"/>
        <v>0</v>
      </c>
      <c r="S349" s="183">
        <f t="shared" si="132"/>
        <v>0</v>
      </c>
      <c r="T349" s="183">
        <f t="shared" si="132"/>
        <v>0</v>
      </c>
      <c r="U349" s="183">
        <f t="shared" si="132"/>
        <v>0</v>
      </c>
      <c r="V349" s="183">
        <f t="shared" si="132"/>
        <v>0</v>
      </c>
      <c r="W349" s="183">
        <f t="shared" si="132"/>
        <v>0</v>
      </c>
      <c r="X349" s="183">
        <f t="shared" si="132"/>
        <v>0</v>
      </c>
      <c r="Y349" s="183">
        <f t="shared" si="132"/>
        <v>0</v>
      </c>
      <c r="Z349" s="183">
        <f t="shared" si="132"/>
        <v>0</v>
      </c>
      <c r="AA349" s="183">
        <f t="shared" si="132"/>
        <v>0</v>
      </c>
      <c r="AB349" s="183">
        <f t="shared" si="132"/>
        <v>0</v>
      </c>
      <c r="AC349" s="183">
        <f t="shared" si="132"/>
        <v>0</v>
      </c>
      <c r="AD349" s="183">
        <f t="shared" si="132"/>
        <v>0</v>
      </c>
      <c r="AE349" s="183">
        <f t="shared" si="132"/>
        <v>0</v>
      </c>
      <c r="AF349" s="183">
        <f t="shared" si="132"/>
        <v>0</v>
      </c>
      <c r="AG349" s="183">
        <f t="shared" si="132"/>
        <v>0</v>
      </c>
      <c r="AH349" s="183">
        <f t="shared" si="132"/>
        <v>0</v>
      </c>
      <c r="AI349" s="183">
        <f t="shared" si="132"/>
        <v>0</v>
      </c>
      <c r="AJ349" s="183">
        <f t="shared" si="132"/>
        <v>0</v>
      </c>
      <c r="AK349" s="183">
        <f t="shared" si="132"/>
        <v>0</v>
      </c>
      <c r="AL349" s="183">
        <f t="shared" si="132"/>
        <v>0</v>
      </c>
      <c r="AM349" s="183">
        <f t="shared" si="132"/>
        <v>0</v>
      </c>
      <c r="AN349" s="183">
        <f t="shared" si="132"/>
        <v>0</v>
      </c>
      <c r="AO349" s="183">
        <f t="shared" si="132"/>
        <v>0</v>
      </c>
      <c r="AP349" s="183">
        <f t="shared" si="132"/>
        <v>0</v>
      </c>
    </row>
    <row r="350" spans="1:42" x14ac:dyDescent="0.2">
      <c r="A350" s="4">
        <f t="shared" si="131"/>
        <v>4</v>
      </c>
      <c r="B350" s="181">
        <f t="shared" si="128"/>
        <v>0</v>
      </c>
      <c r="C350" s="183">
        <f t="shared" ref="C350:AP350" si="133">LOOKUP(C338,$B$305:$AP$305,$B$306:$AP$306)/100*$B680</f>
        <v>0</v>
      </c>
      <c r="D350" s="183">
        <f t="shared" si="133"/>
        <v>0</v>
      </c>
      <c r="E350" s="183">
        <f t="shared" si="133"/>
        <v>0</v>
      </c>
      <c r="F350" s="183">
        <f t="shared" si="133"/>
        <v>0</v>
      </c>
      <c r="G350" s="183">
        <f t="shared" si="133"/>
        <v>0</v>
      </c>
      <c r="H350" s="183">
        <f t="shared" si="133"/>
        <v>0</v>
      </c>
      <c r="I350" s="183">
        <f t="shared" si="133"/>
        <v>0</v>
      </c>
      <c r="J350" s="183">
        <f t="shared" si="133"/>
        <v>0</v>
      </c>
      <c r="K350" s="183">
        <f t="shared" si="133"/>
        <v>0</v>
      </c>
      <c r="L350" s="183">
        <f t="shared" si="133"/>
        <v>0</v>
      </c>
      <c r="M350" s="183">
        <f t="shared" si="133"/>
        <v>0</v>
      </c>
      <c r="N350" s="183">
        <f t="shared" si="133"/>
        <v>0</v>
      </c>
      <c r="O350" s="183">
        <f t="shared" si="133"/>
        <v>0</v>
      </c>
      <c r="P350" s="183">
        <f t="shared" si="133"/>
        <v>0</v>
      </c>
      <c r="Q350" s="183">
        <f t="shared" si="133"/>
        <v>0</v>
      </c>
      <c r="R350" s="183">
        <f t="shared" si="133"/>
        <v>0</v>
      </c>
      <c r="S350" s="183">
        <f t="shared" si="133"/>
        <v>0</v>
      </c>
      <c r="T350" s="183">
        <f t="shared" si="133"/>
        <v>0</v>
      </c>
      <c r="U350" s="183">
        <f t="shared" si="133"/>
        <v>0</v>
      </c>
      <c r="V350" s="183">
        <f t="shared" si="133"/>
        <v>0</v>
      </c>
      <c r="W350" s="183">
        <f t="shared" si="133"/>
        <v>0</v>
      </c>
      <c r="X350" s="183">
        <f t="shared" si="133"/>
        <v>0</v>
      </c>
      <c r="Y350" s="183">
        <f t="shared" si="133"/>
        <v>0</v>
      </c>
      <c r="Z350" s="183">
        <f t="shared" si="133"/>
        <v>0</v>
      </c>
      <c r="AA350" s="183">
        <f t="shared" si="133"/>
        <v>0</v>
      </c>
      <c r="AB350" s="183">
        <f t="shared" si="133"/>
        <v>0</v>
      </c>
      <c r="AC350" s="183">
        <f t="shared" si="133"/>
        <v>0</v>
      </c>
      <c r="AD350" s="183">
        <f t="shared" si="133"/>
        <v>0</v>
      </c>
      <c r="AE350" s="183">
        <f t="shared" si="133"/>
        <v>0</v>
      </c>
      <c r="AF350" s="183">
        <f t="shared" si="133"/>
        <v>0</v>
      </c>
      <c r="AG350" s="183">
        <f t="shared" si="133"/>
        <v>0</v>
      </c>
      <c r="AH350" s="183">
        <f t="shared" si="133"/>
        <v>0</v>
      </c>
      <c r="AI350" s="183">
        <f t="shared" si="133"/>
        <v>0</v>
      </c>
      <c r="AJ350" s="183">
        <f t="shared" si="133"/>
        <v>0</v>
      </c>
      <c r="AK350" s="183">
        <f t="shared" si="133"/>
        <v>0</v>
      </c>
      <c r="AL350" s="183">
        <f t="shared" si="133"/>
        <v>0</v>
      </c>
      <c r="AM350" s="183">
        <f t="shared" si="133"/>
        <v>0</v>
      </c>
      <c r="AN350" s="183">
        <f t="shared" si="133"/>
        <v>0</v>
      </c>
      <c r="AO350" s="183">
        <f t="shared" si="133"/>
        <v>0</v>
      </c>
      <c r="AP350" s="183">
        <f t="shared" si="133"/>
        <v>0</v>
      </c>
    </row>
    <row r="351" spans="1:42" x14ac:dyDescent="0.2">
      <c r="A351" s="4">
        <f t="shared" si="131"/>
        <v>5</v>
      </c>
      <c r="B351" s="181">
        <f t="shared" si="128"/>
        <v>0</v>
      </c>
      <c r="C351" s="183">
        <f t="shared" ref="C351:AP351" si="134">LOOKUP(C339,$B$305:$AP$305,$B$306:$AP$306)/100*$B681</f>
        <v>0</v>
      </c>
      <c r="D351" s="183">
        <f t="shared" si="134"/>
        <v>0</v>
      </c>
      <c r="E351" s="183">
        <f t="shared" si="134"/>
        <v>0</v>
      </c>
      <c r="F351" s="183">
        <f t="shared" si="134"/>
        <v>0</v>
      </c>
      <c r="G351" s="183">
        <f t="shared" si="134"/>
        <v>0</v>
      </c>
      <c r="H351" s="183">
        <f t="shared" si="134"/>
        <v>0</v>
      </c>
      <c r="I351" s="183">
        <f t="shared" si="134"/>
        <v>0</v>
      </c>
      <c r="J351" s="183">
        <f t="shared" si="134"/>
        <v>0</v>
      </c>
      <c r="K351" s="183">
        <f t="shared" si="134"/>
        <v>0</v>
      </c>
      <c r="L351" s="183">
        <f t="shared" si="134"/>
        <v>0</v>
      </c>
      <c r="M351" s="183">
        <f t="shared" si="134"/>
        <v>0</v>
      </c>
      <c r="N351" s="183">
        <f t="shared" si="134"/>
        <v>0</v>
      </c>
      <c r="O351" s="183">
        <f t="shared" si="134"/>
        <v>0</v>
      </c>
      <c r="P351" s="183">
        <f t="shared" si="134"/>
        <v>0</v>
      </c>
      <c r="Q351" s="183">
        <f t="shared" si="134"/>
        <v>0</v>
      </c>
      <c r="R351" s="183">
        <f t="shared" si="134"/>
        <v>0</v>
      </c>
      <c r="S351" s="183">
        <f t="shared" si="134"/>
        <v>0</v>
      </c>
      <c r="T351" s="183">
        <f t="shared" si="134"/>
        <v>0</v>
      </c>
      <c r="U351" s="183">
        <f t="shared" si="134"/>
        <v>0</v>
      </c>
      <c r="V351" s="183">
        <f t="shared" si="134"/>
        <v>0</v>
      </c>
      <c r="W351" s="183">
        <f t="shared" si="134"/>
        <v>0</v>
      </c>
      <c r="X351" s="183">
        <f t="shared" si="134"/>
        <v>0</v>
      </c>
      <c r="Y351" s="183">
        <f t="shared" si="134"/>
        <v>0</v>
      </c>
      <c r="Z351" s="183">
        <f t="shared" si="134"/>
        <v>0</v>
      </c>
      <c r="AA351" s="183">
        <f t="shared" si="134"/>
        <v>0</v>
      </c>
      <c r="AB351" s="183">
        <f t="shared" si="134"/>
        <v>0</v>
      </c>
      <c r="AC351" s="183">
        <f t="shared" si="134"/>
        <v>0</v>
      </c>
      <c r="AD351" s="183">
        <f t="shared" si="134"/>
        <v>0</v>
      </c>
      <c r="AE351" s="183">
        <f t="shared" si="134"/>
        <v>0</v>
      </c>
      <c r="AF351" s="183">
        <f t="shared" si="134"/>
        <v>0</v>
      </c>
      <c r="AG351" s="183">
        <f t="shared" si="134"/>
        <v>0</v>
      </c>
      <c r="AH351" s="183">
        <f t="shared" si="134"/>
        <v>0</v>
      </c>
      <c r="AI351" s="183">
        <f t="shared" si="134"/>
        <v>0</v>
      </c>
      <c r="AJ351" s="183">
        <f t="shared" si="134"/>
        <v>0</v>
      </c>
      <c r="AK351" s="183">
        <f t="shared" si="134"/>
        <v>0</v>
      </c>
      <c r="AL351" s="183">
        <f t="shared" si="134"/>
        <v>0</v>
      </c>
      <c r="AM351" s="183">
        <f t="shared" si="134"/>
        <v>0</v>
      </c>
      <c r="AN351" s="183">
        <f t="shared" si="134"/>
        <v>0</v>
      </c>
      <c r="AO351" s="183">
        <f t="shared" si="134"/>
        <v>0</v>
      </c>
      <c r="AP351" s="183">
        <f t="shared" si="134"/>
        <v>0</v>
      </c>
    </row>
    <row r="352" spans="1:42" x14ac:dyDescent="0.2">
      <c r="A352" s="4">
        <f t="shared" si="131"/>
        <v>6</v>
      </c>
      <c r="B352" s="181">
        <f t="shared" si="128"/>
        <v>0</v>
      </c>
      <c r="C352" s="183">
        <f t="shared" ref="C352:AP352" si="135">LOOKUP(C340,$B$305:$AP$305,$B$306:$AP$306)/100*$B682</f>
        <v>0</v>
      </c>
      <c r="D352" s="183">
        <f t="shared" si="135"/>
        <v>0</v>
      </c>
      <c r="E352" s="183">
        <f t="shared" si="135"/>
        <v>0</v>
      </c>
      <c r="F352" s="183">
        <f t="shared" si="135"/>
        <v>0</v>
      </c>
      <c r="G352" s="183">
        <f t="shared" si="135"/>
        <v>0</v>
      </c>
      <c r="H352" s="183">
        <f t="shared" si="135"/>
        <v>0</v>
      </c>
      <c r="I352" s="183">
        <f t="shared" si="135"/>
        <v>0</v>
      </c>
      <c r="J352" s="183">
        <f t="shared" si="135"/>
        <v>0</v>
      </c>
      <c r="K352" s="183">
        <f t="shared" si="135"/>
        <v>0</v>
      </c>
      <c r="L352" s="183">
        <f t="shared" si="135"/>
        <v>0</v>
      </c>
      <c r="M352" s="183">
        <f t="shared" si="135"/>
        <v>0</v>
      </c>
      <c r="N352" s="183">
        <f t="shared" si="135"/>
        <v>0</v>
      </c>
      <c r="O352" s="183">
        <f t="shared" si="135"/>
        <v>0</v>
      </c>
      <c r="P352" s="183">
        <f t="shared" si="135"/>
        <v>0</v>
      </c>
      <c r="Q352" s="183">
        <f t="shared" si="135"/>
        <v>0</v>
      </c>
      <c r="R352" s="183">
        <f t="shared" si="135"/>
        <v>0</v>
      </c>
      <c r="S352" s="183">
        <f t="shared" si="135"/>
        <v>0</v>
      </c>
      <c r="T352" s="183">
        <f t="shared" si="135"/>
        <v>0</v>
      </c>
      <c r="U352" s="183">
        <f t="shared" si="135"/>
        <v>0</v>
      </c>
      <c r="V352" s="183">
        <f t="shared" si="135"/>
        <v>0</v>
      </c>
      <c r="W352" s="183">
        <f t="shared" si="135"/>
        <v>0</v>
      </c>
      <c r="X352" s="183">
        <f t="shared" si="135"/>
        <v>0</v>
      </c>
      <c r="Y352" s="183">
        <f t="shared" si="135"/>
        <v>0</v>
      </c>
      <c r="Z352" s="183">
        <f t="shared" si="135"/>
        <v>0</v>
      </c>
      <c r="AA352" s="183">
        <f t="shared" si="135"/>
        <v>0</v>
      </c>
      <c r="AB352" s="183">
        <f t="shared" si="135"/>
        <v>0</v>
      </c>
      <c r="AC352" s="183">
        <f t="shared" si="135"/>
        <v>0</v>
      </c>
      <c r="AD352" s="183">
        <f t="shared" si="135"/>
        <v>0</v>
      </c>
      <c r="AE352" s="183">
        <f t="shared" si="135"/>
        <v>0</v>
      </c>
      <c r="AF352" s="183">
        <f t="shared" si="135"/>
        <v>0</v>
      </c>
      <c r="AG352" s="183">
        <f t="shared" si="135"/>
        <v>0</v>
      </c>
      <c r="AH352" s="183">
        <f t="shared" si="135"/>
        <v>0</v>
      </c>
      <c r="AI352" s="183">
        <f t="shared" si="135"/>
        <v>0</v>
      </c>
      <c r="AJ352" s="183">
        <f t="shared" si="135"/>
        <v>0</v>
      </c>
      <c r="AK352" s="183">
        <f t="shared" si="135"/>
        <v>0</v>
      </c>
      <c r="AL352" s="183">
        <f t="shared" si="135"/>
        <v>0</v>
      </c>
      <c r="AM352" s="183">
        <f t="shared" si="135"/>
        <v>0</v>
      </c>
      <c r="AN352" s="183">
        <f t="shared" si="135"/>
        <v>0</v>
      </c>
      <c r="AO352" s="183">
        <f t="shared" si="135"/>
        <v>0</v>
      </c>
      <c r="AP352" s="183">
        <f t="shared" si="135"/>
        <v>0</v>
      </c>
    </row>
    <row r="353" spans="1:42" x14ac:dyDescent="0.2">
      <c r="A353" s="4">
        <f t="shared" si="131"/>
        <v>7</v>
      </c>
      <c r="B353" s="181">
        <f t="shared" si="128"/>
        <v>0</v>
      </c>
      <c r="C353" s="183">
        <f t="shared" ref="C353:AP353" si="136">LOOKUP(C341,$B$305:$AP$305,$B$306:$AP$306)/100*$B683</f>
        <v>0</v>
      </c>
      <c r="D353" s="183">
        <f t="shared" si="136"/>
        <v>0</v>
      </c>
      <c r="E353" s="183">
        <f t="shared" si="136"/>
        <v>0</v>
      </c>
      <c r="F353" s="183">
        <f t="shared" si="136"/>
        <v>0</v>
      </c>
      <c r="G353" s="183">
        <f t="shared" si="136"/>
        <v>0</v>
      </c>
      <c r="H353" s="183">
        <f t="shared" si="136"/>
        <v>0</v>
      </c>
      <c r="I353" s="183">
        <f t="shared" si="136"/>
        <v>0</v>
      </c>
      <c r="J353" s="183">
        <f t="shared" si="136"/>
        <v>0</v>
      </c>
      <c r="K353" s="183">
        <f t="shared" si="136"/>
        <v>0</v>
      </c>
      <c r="L353" s="183">
        <f t="shared" si="136"/>
        <v>0</v>
      </c>
      <c r="M353" s="183">
        <f t="shared" si="136"/>
        <v>0</v>
      </c>
      <c r="N353" s="183">
        <f t="shared" si="136"/>
        <v>0</v>
      </c>
      <c r="O353" s="183">
        <f t="shared" si="136"/>
        <v>0</v>
      </c>
      <c r="P353" s="183">
        <f t="shared" si="136"/>
        <v>0</v>
      </c>
      <c r="Q353" s="183">
        <f t="shared" si="136"/>
        <v>0</v>
      </c>
      <c r="R353" s="183">
        <f t="shared" si="136"/>
        <v>0</v>
      </c>
      <c r="S353" s="183">
        <f t="shared" si="136"/>
        <v>0</v>
      </c>
      <c r="T353" s="183">
        <f t="shared" si="136"/>
        <v>0</v>
      </c>
      <c r="U353" s="183">
        <f t="shared" si="136"/>
        <v>0</v>
      </c>
      <c r="V353" s="183">
        <f t="shared" si="136"/>
        <v>0</v>
      </c>
      <c r="W353" s="183">
        <f t="shared" si="136"/>
        <v>0</v>
      </c>
      <c r="X353" s="183">
        <f t="shared" si="136"/>
        <v>0</v>
      </c>
      <c r="Y353" s="183">
        <f t="shared" si="136"/>
        <v>0</v>
      </c>
      <c r="Z353" s="183">
        <f t="shared" si="136"/>
        <v>0</v>
      </c>
      <c r="AA353" s="183">
        <f t="shared" si="136"/>
        <v>0</v>
      </c>
      <c r="AB353" s="183">
        <f t="shared" si="136"/>
        <v>0</v>
      </c>
      <c r="AC353" s="183">
        <f t="shared" si="136"/>
        <v>0</v>
      </c>
      <c r="AD353" s="183">
        <f t="shared" si="136"/>
        <v>0</v>
      </c>
      <c r="AE353" s="183">
        <f t="shared" si="136"/>
        <v>0</v>
      </c>
      <c r="AF353" s="183">
        <f t="shared" si="136"/>
        <v>0</v>
      </c>
      <c r="AG353" s="183">
        <f t="shared" si="136"/>
        <v>0</v>
      </c>
      <c r="AH353" s="183">
        <f t="shared" si="136"/>
        <v>0</v>
      </c>
      <c r="AI353" s="183">
        <f t="shared" si="136"/>
        <v>0</v>
      </c>
      <c r="AJ353" s="183">
        <f t="shared" si="136"/>
        <v>0</v>
      </c>
      <c r="AK353" s="183">
        <f t="shared" si="136"/>
        <v>0</v>
      </c>
      <c r="AL353" s="183">
        <f t="shared" si="136"/>
        <v>0</v>
      </c>
      <c r="AM353" s="183">
        <f t="shared" si="136"/>
        <v>0</v>
      </c>
      <c r="AN353" s="183">
        <f t="shared" si="136"/>
        <v>0</v>
      </c>
      <c r="AO353" s="183">
        <f t="shared" si="136"/>
        <v>0</v>
      </c>
      <c r="AP353" s="183">
        <f t="shared" si="136"/>
        <v>0</v>
      </c>
    </row>
    <row r="354" spans="1:42" x14ac:dyDescent="0.2">
      <c r="A354" s="4">
        <f t="shared" si="131"/>
        <v>8</v>
      </c>
      <c r="B354" s="181">
        <f t="shared" si="128"/>
        <v>0</v>
      </c>
      <c r="C354" s="183">
        <f t="shared" ref="C354:AP354" si="137">LOOKUP(C342,$B$305:$AP$305,$B$306:$AP$306)/100*$B684</f>
        <v>0</v>
      </c>
      <c r="D354" s="183">
        <f t="shared" si="137"/>
        <v>0</v>
      </c>
      <c r="E354" s="183">
        <f t="shared" si="137"/>
        <v>0</v>
      </c>
      <c r="F354" s="183">
        <f t="shared" si="137"/>
        <v>0</v>
      </c>
      <c r="G354" s="183">
        <f t="shared" si="137"/>
        <v>0</v>
      </c>
      <c r="H354" s="183">
        <f t="shared" si="137"/>
        <v>0</v>
      </c>
      <c r="I354" s="183">
        <f t="shared" si="137"/>
        <v>0</v>
      </c>
      <c r="J354" s="183">
        <f t="shared" si="137"/>
        <v>0</v>
      </c>
      <c r="K354" s="183">
        <f t="shared" si="137"/>
        <v>0</v>
      </c>
      <c r="L354" s="183">
        <f t="shared" si="137"/>
        <v>0</v>
      </c>
      <c r="M354" s="183">
        <f t="shared" si="137"/>
        <v>0</v>
      </c>
      <c r="N354" s="183">
        <f t="shared" si="137"/>
        <v>0</v>
      </c>
      <c r="O354" s="183">
        <f t="shared" si="137"/>
        <v>0</v>
      </c>
      <c r="P354" s="183">
        <f t="shared" si="137"/>
        <v>0</v>
      </c>
      <c r="Q354" s="183">
        <f t="shared" si="137"/>
        <v>0</v>
      </c>
      <c r="R354" s="183">
        <f t="shared" si="137"/>
        <v>0</v>
      </c>
      <c r="S354" s="183">
        <f t="shared" si="137"/>
        <v>0</v>
      </c>
      <c r="T354" s="183">
        <f t="shared" si="137"/>
        <v>0</v>
      </c>
      <c r="U354" s="183">
        <f t="shared" si="137"/>
        <v>0</v>
      </c>
      <c r="V354" s="183">
        <f t="shared" si="137"/>
        <v>0</v>
      </c>
      <c r="W354" s="183">
        <f t="shared" si="137"/>
        <v>0</v>
      </c>
      <c r="X354" s="183">
        <f t="shared" si="137"/>
        <v>0</v>
      </c>
      <c r="Y354" s="183">
        <f t="shared" si="137"/>
        <v>0</v>
      </c>
      <c r="Z354" s="183">
        <f t="shared" si="137"/>
        <v>0</v>
      </c>
      <c r="AA354" s="183">
        <f t="shared" si="137"/>
        <v>0</v>
      </c>
      <c r="AB354" s="183">
        <f t="shared" si="137"/>
        <v>0</v>
      </c>
      <c r="AC354" s="183">
        <f t="shared" si="137"/>
        <v>0</v>
      </c>
      <c r="AD354" s="183">
        <f t="shared" si="137"/>
        <v>0</v>
      </c>
      <c r="AE354" s="183">
        <f t="shared" si="137"/>
        <v>0</v>
      </c>
      <c r="AF354" s="183">
        <f t="shared" si="137"/>
        <v>0</v>
      </c>
      <c r="AG354" s="183">
        <f t="shared" si="137"/>
        <v>0</v>
      </c>
      <c r="AH354" s="183">
        <f t="shared" si="137"/>
        <v>0</v>
      </c>
      <c r="AI354" s="183">
        <f t="shared" si="137"/>
        <v>0</v>
      </c>
      <c r="AJ354" s="183">
        <f t="shared" si="137"/>
        <v>0</v>
      </c>
      <c r="AK354" s="183">
        <f t="shared" si="137"/>
        <v>0</v>
      </c>
      <c r="AL354" s="183">
        <f t="shared" si="137"/>
        <v>0</v>
      </c>
      <c r="AM354" s="183">
        <f t="shared" si="137"/>
        <v>0</v>
      </c>
      <c r="AN354" s="183">
        <f t="shared" si="137"/>
        <v>0</v>
      </c>
      <c r="AO354" s="183">
        <f t="shared" si="137"/>
        <v>0</v>
      </c>
      <c r="AP354" s="183">
        <f t="shared" si="137"/>
        <v>0</v>
      </c>
    </row>
    <row r="355" spans="1:42" x14ac:dyDescent="0.2">
      <c r="A355" s="4">
        <f>A354+1</f>
        <v>9</v>
      </c>
      <c r="B355" s="181">
        <f t="shared" si="128"/>
        <v>0</v>
      </c>
      <c r="C355" s="183">
        <f t="shared" ref="C355:AP355" si="138">LOOKUP(C343,$B$305:$AP$305,$B$306:$AP$306)/100*$B685</f>
        <v>0</v>
      </c>
      <c r="D355" s="183">
        <f t="shared" si="138"/>
        <v>0</v>
      </c>
      <c r="E355" s="183">
        <f t="shared" si="138"/>
        <v>0</v>
      </c>
      <c r="F355" s="183">
        <f t="shared" si="138"/>
        <v>0</v>
      </c>
      <c r="G355" s="183">
        <f t="shared" si="138"/>
        <v>0</v>
      </c>
      <c r="H355" s="183">
        <f t="shared" si="138"/>
        <v>0</v>
      </c>
      <c r="I355" s="183">
        <f t="shared" si="138"/>
        <v>0</v>
      </c>
      <c r="J355" s="183">
        <f t="shared" si="138"/>
        <v>0</v>
      </c>
      <c r="K355" s="183">
        <f t="shared" si="138"/>
        <v>0</v>
      </c>
      <c r="L355" s="183">
        <f t="shared" si="138"/>
        <v>0</v>
      </c>
      <c r="M355" s="183">
        <f t="shared" si="138"/>
        <v>0</v>
      </c>
      <c r="N355" s="183">
        <f t="shared" si="138"/>
        <v>0</v>
      </c>
      <c r="O355" s="183">
        <f t="shared" si="138"/>
        <v>0</v>
      </c>
      <c r="P355" s="183">
        <f t="shared" si="138"/>
        <v>0</v>
      </c>
      <c r="Q355" s="183">
        <f t="shared" si="138"/>
        <v>0</v>
      </c>
      <c r="R355" s="183">
        <f t="shared" si="138"/>
        <v>0</v>
      </c>
      <c r="S355" s="183">
        <f t="shared" si="138"/>
        <v>0</v>
      </c>
      <c r="T355" s="183">
        <f t="shared" si="138"/>
        <v>0</v>
      </c>
      <c r="U355" s="183">
        <f t="shared" si="138"/>
        <v>0</v>
      </c>
      <c r="V355" s="183">
        <f t="shared" si="138"/>
        <v>0</v>
      </c>
      <c r="W355" s="183">
        <f t="shared" si="138"/>
        <v>0</v>
      </c>
      <c r="X355" s="183">
        <f t="shared" si="138"/>
        <v>0</v>
      </c>
      <c r="Y355" s="183">
        <f t="shared" si="138"/>
        <v>0</v>
      </c>
      <c r="Z355" s="183">
        <f t="shared" si="138"/>
        <v>0</v>
      </c>
      <c r="AA355" s="183">
        <f t="shared" si="138"/>
        <v>0</v>
      </c>
      <c r="AB355" s="183">
        <f t="shared" si="138"/>
        <v>0</v>
      </c>
      <c r="AC355" s="183">
        <f t="shared" si="138"/>
        <v>0</v>
      </c>
      <c r="AD355" s="183">
        <f t="shared" si="138"/>
        <v>0</v>
      </c>
      <c r="AE355" s="183">
        <f t="shared" si="138"/>
        <v>0</v>
      </c>
      <c r="AF355" s="183">
        <f t="shared" si="138"/>
        <v>0</v>
      </c>
      <c r="AG355" s="183">
        <f t="shared" si="138"/>
        <v>0</v>
      </c>
      <c r="AH355" s="183">
        <f t="shared" si="138"/>
        <v>0</v>
      </c>
      <c r="AI355" s="183">
        <f t="shared" si="138"/>
        <v>0</v>
      </c>
      <c r="AJ355" s="183">
        <f t="shared" si="138"/>
        <v>0</v>
      </c>
      <c r="AK355" s="183">
        <f t="shared" si="138"/>
        <v>0</v>
      </c>
      <c r="AL355" s="183">
        <f t="shared" si="138"/>
        <v>0</v>
      </c>
      <c r="AM355" s="183">
        <f t="shared" si="138"/>
        <v>0</v>
      </c>
      <c r="AN355" s="183">
        <f t="shared" si="138"/>
        <v>0</v>
      </c>
      <c r="AO355" s="183">
        <f t="shared" si="138"/>
        <v>0</v>
      </c>
      <c r="AP355" s="183">
        <f t="shared" si="138"/>
        <v>0</v>
      </c>
    </row>
    <row r="356" spans="1:42" x14ac:dyDescent="0.2">
      <c r="A356" s="4">
        <f t="shared" si="131"/>
        <v>10</v>
      </c>
      <c r="B356" s="181">
        <f t="shared" si="128"/>
        <v>0</v>
      </c>
      <c r="C356" s="183">
        <f t="shared" ref="C356:AP356" si="139">LOOKUP(C344,$B$305:$AP$305,$B$306:$AP$306)/100*$B686</f>
        <v>0</v>
      </c>
      <c r="D356" s="183">
        <f t="shared" si="139"/>
        <v>0</v>
      </c>
      <c r="E356" s="183">
        <f t="shared" si="139"/>
        <v>0</v>
      </c>
      <c r="F356" s="183">
        <f t="shared" si="139"/>
        <v>0</v>
      </c>
      <c r="G356" s="183">
        <f t="shared" si="139"/>
        <v>0</v>
      </c>
      <c r="H356" s="183">
        <f t="shared" si="139"/>
        <v>0</v>
      </c>
      <c r="I356" s="183">
        <f t="shared" si="139"/>
        <v>0</v>
      </c>
      <c r="J356" s="183">
        <f t="shared" si="139"/>
        <v>0</v>
      </c>
      <c r="K356" s="183">
        <f t="shared" si="139"/>
        <v>0</v>
      </c>
      <c r="L356" s="183">
        <f t="shared" si="139"/>
        <v>0</v>
      </c>
      <c r="M356" s="183">
        <f t="shared" si="139"/>
        <v>0</v>
      </c>
      <c r="N356" s="183">
        <f t="shared" si="139"/>
        <v>0</v>
      </c>
      <c r="O356" s="183">
        <f t="shared" si="139"/>
        <v>0</v>
      </c>
      <c r="P356" s="183">
        <f t="shared" si="139"/>
        <v>0</v>
      </c>
      <c r="Q356" s="183">
        <f t="shared" si="139"/>
        <v>0</v>
      </c>
      <c r="R356" s="183">
        <f t="shared" si="139"/>
        <v>0</v>
      </c>
      <c r="S356" s="183">
        <f t="shared" si="139"/>
        <v>0</v>
      </c>
      <c r="T356" s="183">
        <f t="shared" si="139"/>
        <v>0</v>
      </c>
      <c r="U356" s="183">
        <f t="shared" si="139"/>
        <v>0</v>
      </c>
      <c r="V356" s="183">
        <f t="shared" si="139"/>
        <v>0</v>
      </c>
      <c r="W356" s="183">
        <f t="shared" si="139"/>
        <v>0</v>
      </c>
      <c r="X356" s="183">
        <f t="shared" si="139"/>
        <v>0</v>
      </c>
      <c r="Y356" s="183">
        <f t="shared" si="139"/>
        <v>0</v>
      </c>
      <c r="Z356" s="183">
        <f t="shared" si="139"/>
        <v>0</v>
      </c>
      <c r="AA356" s="183">
        <f t="shared" si="139"/>
        <v>0</v>
      </c>
      <c r="AB356" s="183">
        <f t="shared" si="139"/>
        <v>0</v>
      </c>
      <c r="AC356" s="183">
        <f t="shared" si="139"/>
        <v>0</v>
      </c>
      <c r="AD356" s="183">
        <f t="shared" si="139"/>
        <v>0</v>
      </c>
      <c r="AE356" s="183">
        <f t="shared" si="139"/>
        <v>0</v>
      </c>
      <c r="AF356" s="183">
        <f t="shared" si="139"/>
        <v>0</v>
      </c>
      <c r="AG356" s="183">
        <f t="shared" si="139"/>
        <v>0</v>
      </c>
      <c r="AH356" s="183">
        <f t="shared" si="139"/>
        <v>0</v>
      </c>
      <c r="AI356" s="183">
        <f t="shared" si="139"/>
        <v>0</v>
      </c>
      <c r="AJ356" s="183">
        <f t="shared" si="139"/>
        <v>0</v>
      </c>
      <c r="AK356" s="183">
        <f t="shared" si="139"/>
        <v>0</v>
      </c>
      <c r="AL356" s="183">
        <f t="shared" si="139"/>
        <v>0</v>
      </c>
      <c r="AM356" s="183">
        <f t="shared" si="139"/>
        <v>0</v>
      </c>
      <c r="AN356" s="183">
        <f t="shared" si="139"/>
        <v>0</v>
      </c>
      <c r="AO356" s="183">
        <f t="shared" si="139"/>
        <v>0</v>
      </c>
      <c r="AP356" s="183">
        <f t="shared" si="139"/>
        <v>0</v>
      </c>
    </row>
    <row r="357" spans="1:42" ht="12" customHeight="1" x14ac:dyDescent="0.2">
      <c r="A357" s="27" t="s">
        <v>12</v>
      </c>
      <c r="C357" s="163">
        <f>SUM(C347:C356)</f>
        <v>0</v>
      </c>
      <c r="D357" s="163">
        <f t="shared" ref="D357:AP357" si="140">SUM(D347:D356)</f>
        <v>0</v>
      </c>
      <c r="E357" s="163">
        <f t="shared" si="140"/>
        <v>0</v>
      </c>
      <c r="F357" s="163">
        <f t="shared" si="140"/>
        <v>0</v>
      </c>
      <c r="G357" s="163">
        <f t="shared" si="140"/>
        <v>0</v>
      </c>
      <c r="H357" s="163">
        <f t="shared" si="140"/>
        <v>0</v>
      </c>
      <c r="I357" s="163">
        <f t="shared" si="140"/>
        <v>0</v>
      </c>
      <c r="J357" s="163">
        <f t="shared" si="140"/>
        <v>0</v>
      </c>
      <c r="K357" s="163">
        <f t="shared" si="140"/>
        <v>0</v>
      </c>
      <c r="L357" s="163">
        <f t="shared" si="140"/>
        <v>0</v>
      </c>
      <c r="M357" s="163">
        <f t="shared" si="140"/>
        <v>0</v>
      </c>
      <c r="N357" s="163">
        <f t="shared" si="140"/>
        <v>0</v>
      </c>
      <c r="O357" s="163">
        <f t="shared" si="140"/>
        <v>0</v>
      </c>
      <c r="P357" s="163">
        <f t="shared" si="140"/>
        <v>0</v>
      </c>
      <c r="Q357" s="163">
        <f t="shared" si="140"/>
        <v>0</v>
      </c>
      <c r="R357" s="163">
        <f t="shared" si="140"/>
        <v>0</v>
      </c>
      <c r="S357" s="163">
        <f t="shared" si="140"/>
        <v>0</v>
      </c>
      <c r="T357" s="163">
        <f t="shared" si="140"/>
        <v>0</v>
      </c>
      <c r="U357" s="163">
        <f t="shared" si="140"/>
        <v>0</v>
      </c>
      <c r="V357" s="163">
        <f t="shared" si="140"/>
        <v>0</v>
      </c>
      <c r="W357" s="163">
        <f t="shared" si="140"/>
        <v>0</v>
      </c>
      <c r="X357" s="163">
        <f t="shared" si="140"/>
        <v>0</v>
      </c>
      <c r="Y357" s="163">
        <f t="shared" si="140"/>
        <v>0</v>
      </c>
      <c r="Z357" s="163">
        <f t="shared" si="140"/>
        <v>0</v>
      </c>
      <c r="AA357" s="163">
        <f t="shared" si="140"/>
        <v>0</v>
      </c>
      <c r="AB357" s="163">
        <f t="shared" si="140"/>
        <v>0</v>
      </c>
      <c r="AC357" s="163">
        <f t="shared" si="140"/>
        <v>0</v>
      </c>
      <c r="AD357" s="163">
        <f t="shared" si="140"/>
        <v>0</v>
      </c>
      <c r="AE357" s="163">
        <f t="shared" si="140"/>
        <v>0</v>
      </c>
      <c r="AF357" s="163">
        <f t="shared" si="140"/>
        <v>0</v>
      </c>
      <c r="AG357" s="163">
        <f t="shared" si="140"/>
        <v>0</v>
      </c>
      <c r="AH357" s="163">
        <f t="shared" si="140"/>
        <v>0</v>
      </c>
      <c r="AI357" s="163">
        <f t="shared" si="140"/>
        <v>0</v>
      </c>
      <c r="AJ357" s="163">
        <f t="shared" si="140"/>
        <v>0</v>
      </c>
      <c r="AK357" s="163">
        <f t="shared" si="140"/>
        <v>0</v>
      </c>
      <c r="AL357" s="163">
        <f t="shared" si="140"/>
        <v>0</v>
      </c>
      <c r="AM357" s="163">
        <f t="shared" si="140"/>
        <v>0</v>
      </c>
      <c r="AN357" s="163">
        <f t="shared" si="140"/>
        <v>0</v>
      </c>
      <c r="AO357" s="163">
        <f t="shared" si="140"/>
        <v>0</v>
      </c>
      <c r="AP357" s="163">
        <f t="shared" si="140"/>
        <v>0</v>
      </c>
    </row>
    <row r="358" spans="1:42" x14ac:dyDescent="0.2">
      <c r="A358" s="22"/>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row>
    <row r="359" spans="1:42" x14ac:dyDescent="0.2">
      <c r="A359" s="18" t="s">
        <v>91</v>
      </c>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row>
    <row r="360" spans="1:42" x14ac:dyDescent="0.2">
      <c r="A360" s="22" t="s">
        <v>75</v>
      </c>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row>
    <row r="361" spans="1:42" x14ac:dyDescent="0.2">
      <c r="A361" s="4">
        <v>1</v>
      </c>
      <c r="B361" s="4">
        <v>0</v>
      </c>
      <c r="C361" s="163">
        <f>IF(C$2&lt;=analysis_period,IF(SUM($C709:C709)&gt;0,B361+1,0),0)</f>
        <v>0</v>
      </c>
      <c r="D361" s="163">
        <f>IF(D$2&lt;=analysis_period,IF(SUM($C709:D709)&gt;0,C361+1,0),0)</f>
        <v>0</v>
      </c>
      <c r="E361" s="163">
        <f>IF(E$2&lt;=analysis_period,IF(SUM($C709:E709)&gt;0,D361+1,0),0)</f>
        <v>0</v>
      </c>
      <c r="F361" s="163">
        <f>IF(F$2&lt;=analysis_period,IF(SUM($C709:F709)&gt;0,E361+1,0),0)</f>
        <v>0</v>
      </c>
      <c r="G361" s="163">
        <f>IF(G$2&lt;=analysis_period,IF(SUM($C709:G709)&gt;0,F361+1,0),0)</f>
        <v>0</v>
      </c>
      <c r="H361" s="163">
        <f>IF(H$2&lt;=analysis_period,IF(SUM($C709:H709)&gt;0,G361+1,0),0)</f>
        <v>0</v>
      </c>
      <c r="I361" s="163">
        <f>IF(I$2&lt;=analysis_period,IF(SUM($C709:I709)&gt;0,H361+1,0),0)</f>
        <v>0</v>
      </c>
      <c r="J361" s="163">
        <f>IF(J$2&lt;=analysis_period,IF(SUM($C709:J709)&gt;0,I361+1,0),0)</f>
        <v>0</v>
      </c>
      <c r="K361" s="163">
        <f>IF(K$2&lt;=analysis_period,IF(SUM($C709:K709)&gt;0,J361+1,0),0)</f>
        <v>0</v>
      </c>
      <c r="L361" s="163">
        <f>IF(L$2&lt;=analysis_period,IF(SUM($C709:L709)&gt;0,K361+1,0),0)</f>
        <v>0</v>
      </c>
      <c r="M361" s="163">
        <f>IF(M$2&lt;=analysis_period,IF(SUM($C709:M709)&gt;0,L361+1,0),0)</f>
        <v>0</v>
      </c>
      <c r="N361" s="163">
        <f>IF(N$2&lt;=analysis_period,IF(SUM($C709:N709)&gt;0,M361+1,0),0)</f>
        <v>0</v>
      </c>
      <c r="O361" s="163">
        <f>IF(O$2&lt;=analysis_period,IF(SUM($C709:O709)&gt;0,N361+1,0),0)</f>
        <v>0</v>
      </c>
      <c r="P361" s="163">
        <f>IF(P$2&lt;=analysis_period,IF(SUM($C709:P709)&gt;0,O361+1,0),0)</f>
        <v>0</v>
      </c>
      <c r="Q361" s="163">
        <f>IF(Q$2&lt;=analysis_period,IF(SUM($C709:Q709)&gt;0,P361+1,0),0)</f>
        <v>0</v>
      </c>
      <c r="R361" s="163">
        <f>IF(R$2&lt;=analysis_period,IF(SUM($C709:R709)&gt;0,Q361+1,0),0)</f>
        <v>0</v>
      </c>
      <c r="S361" s="163">
        <f>IF(S$2&lt;=analysis_period,IF(SUM($C709:S709)&gt;0,R361+1,0),0)</f>
        <v>0</v>
      </c>
      <c r="T361" s="163">
        <f>IF(T$2&lt;=analysis_period,IF(SUM($C709:T709)&gt;0,S361+1,0),0)</f>
        <v>0</v>
      </c>
      <c r="U361" s="163">
        <f>IF(U$2&lt;=analysis_period,IF(SUM($C709:U709)&gt;0,T361+1,0),0)</f>
        <v>0</v>
      </c>
      <c r="V361" s="163">
        <f>IF(V$2&lt;=analysis_period,IF(SUM($C709:V709)&gt;0,U361+1,0),0)</f>
        <v>0</v>
      </c>
      <c r="W361" s="163">
        <f>IF(W$2&lt;=analysis_period,IF(SUM($C709:W709)&gt;0,V361+1,0),0)</f>
        <v>0</v>
      </c>
      <c r="X361" s="163">
        <f>IF(X$2&lt;=analysis_period,IF(SUM($C709:X709)&gt;0,W361+1,0),0)</f>
        <v>0</v>
      </c>
      <c r="Y361" s="163">
        <f>IF(Y$2&lt;=analysis_period,IF(SUM($C709:Y709)&gt;0,X361+1,0),0)</f>
        <v>0</v>
      </c>
      <c r="Z361" s="163">
        <f>IF(Z$2&lt;=analysis_period,IF(SUM($C709:Z709)&gt;0,Y361+1,0),0)</f>
        <v>0</v>
      </c>
      <c r="AA361" s="163">
        <f>IF(AA$2&lt;=analysis_period,IF(SUM($C709:AA709)&gt;0,Z361+1,0),0)</f>
        <v>0</v>
      </c>
      <c r="AB361" s="163">
        <f>IF(AB$2&lt;=analysis_period,IF(SUM($C709:AB709)&gt;0,AA361+1,0),0)</f>
        <v>0</v>
      </c>
      <c r="AC361" s="163">
        <f>IF(AC$2&lt;=analysis_period,IF(SUM($C709:AC709)&gt;0,AB361+1,0),0)</f>
        <v>0</v>
      </c>
      <c r="AD361" s="163">
        <f>IF(AD$2&lt;=analysis_period,IF(SUM($C709:AD709)&gt;0,AC361+1,0),0)</f>
        <v>0</v>
      </c>
      <c r="AE361" s="163">
        <f>IF(AE$2&lt;=analysis_period,IF(SUM($C709:AE709)&gt;0,AD361+1,0),0)</f>
        <v>0</v>
      </c>
      <c r="AF361" s="163">
        <f>IF(AF$2&lt;=analysis_period,IF(SUM($C709:AF709)&gt;0,AE361+1,0),0)</f>
        <v>0</v>
      </c>
      <c r="AG361" s="163">
        <f>IF(AG$2&lt;=analysis_period,IF(SUM($C709:AG709)&gt;0,AF361+1,0),0)</f>
        <v>0</v>
      </c>
      <c r="AH361" s="163">
        <f>IF(AH$2&lt;=analysis_period,IF(SUM($C709:AH709)&gt;0,AG361+1,0),0)</f>
        <v>0</v>
      </c>
      <c r="AI361" s="163">
        <f>IF(AI$2&lt;=analysis_period,IF(SUM($C709:AI709)&gt;0,AH361+1,0),0)</f>
        <v>0</v>
      </c>
      <c r="AJ361" s="163">
        <f>IF(AJ$2&lt;=analysis_period,IF(SUM($C709:AJ709)&gt;0,AI361+1,0),0)</f>
        <v>0</v>
      </c>
      <c r="AK361" s="163">
        <f>IF(AK$2&lt;=analysis_period,IF(SUM($C709:AK709)&gt;0,AJ361+1,0),0)</f>
        <v>0</v>
      </c>
      <c r="AL361" s="163">
        <f>IF(AL$2&lt;=analysis_period,IF(SUM($C709:AL709)&gt;0,AK361+1,0),0)</f>
        <v>0</v>
      </c>
      <c r="AM361" s="163">
        <f>IF(AM$2&lt;=analysis_period,IF(SUM($C709:AM709)&gt;0,AL361+1,0),0)</f>
        <v>0</v>
      </c>
      <c r="AN361" s="163">
        <f>IF(AN$2&lt;=analysis_period,IF(SUM($C709:AN709)&gt;0,AM361+1,0),0)</f>
        <v>0</v>
      </c>
      <c r="AO361" s="163">
        <f>IF(AO$2&lt;=analysis_period,IF(SUM($C709:AO709)&gt;0,AN361+1,0),0)</f>
        <v>0</v>
      </c>
      <c r="AP361" s="163">
        <f>IF(AP$2&lt;=analysis_period,IF(SUM($C709:AP709)&gt;0,AO361+1,0),0)</f>
        <v>0</v>
      </c>
    </row>
    <row r="362" spans="1:42" x14ac:dyDescent="0.2">
      <c r="A362" s="4">
        <f>A361+1</f>
        <v>2</v>
      </c>
      <c r="B362" s="4">
        <v>0</v>
      </c>
      <c r="C362" s="163">
        <f>IF(C$2&lt;=analysis_period,IF(SUM($C710:C710)&gt;0,B362+1,0),0)</f>
        <v>0</v>
      </c>
      <c r="D362" s="163">
        <f>IF(D$2&lt;=analysis_period,IF(SUM($C710:D710)&gt;0,C362+1,0),0)</f>
        <v>0</v>
      </c>
      <c r="E362" s="163">
        <f>IF(E$2&lt;=analysis_period,IF(SUM($C710:E710)&gt;0,D362+1,0),0)</f>
        <v>0</v>
      </c>
      <c r="F362" s="163">
        <f>IF(F$2&lt;=analysis_period,IF(SUM($C710:F710)&gt;0,E362+1,0),0)</f>
        <v>0</v>
      </c>
      <c r="G362" s="163">
        <f>IF(G$2&lt;=analysis_period,IF(SUM($C710:G710)&gt;0,F362+1,0),0)</f>
        <v>0</v>
      </c>
      <c r="H362" s="163">
        <f>IF(H$2&lt;=analysis_period,IF(SUM($C710:H710)&gt;0,G362+1,0),0)</f>
        <v>0</v>
      </c>
      <c r="I362" s="163">
        <f>IF(I$2&lt;=analysis_period,IF(SUM($C710:I710)&gt;0,H362+1,0),0)</f>
        <v>0</v>
      </c>
      <c r="J362" s="163">
        <f>IF(J$2&lt;=analysis_period,IF(SUM($C710:J710)&gt;0,I362+1,0),0)</f>
        <v>0</v>
      </c>
      <c r="K362" s="163">
        <f>IF(K$2&lt;=analysis_period,IF(SUM($C710:K710)&gt;0,J362+1,0),0)</f>
        <v>0</v>
      </c>
      <c r="L362" s="163">
        <f>IF(L$2&lt;=analysis_period,IF(SUM($C710:L710)&gt;0,K362+1,0),0)</f>
        <v>0</v>
      </c>
      <c r="M362" s="163">
        <f>IF(M$2&lt;=analysis_period,IF(SUM($C710:M710)&gt;0,L362+1,0),0)</f>
        <v>0</v>
      </c>
      <c r="N362" s="163">
        <f>IF(N$2&lt;=analysis_period,IF(SUM($C710:N710)&gt;0,M362+1,0),0)</f>
        <v>0</v>
      </c>
      <c r="O362" s="163">
        <f>IF(O$2&lt;=analysis_period,IF(SUM($C710:O710)&gt;0,N362+1,0),0)</f>
        <v>0</v>
      </c>
      <c r="P362" s="163">
        <f>IF(P$2&lt;=analysis_period,IF(SUM($C710:P710)&gt;0,O362+1,0),0)</f>
        <v>0</v>
      </c>
      <c r="Q362" s="163">
        <f>IF(Q$2&lt;=analysis_period,IF(SUM($C710:Q710)&gt;0,P362+1,0),0)</f>
        <v>0</v>
      </c>
      <c r="R362" s="163">
        <f>IF(R$2&lt;=analysis_period,IF(SUM($C710:R710)&gt;0,Q362+1,0),0)</f>
        <v>0</v>
      </c>
      <c r="S362" s="163">
        <f>IF(S$2&lt;=analysis_period,IF(SUM($C710:S710)&gt;0,R362+1,0),0)</f>
        <v>0</v>
      </c>
      <c r="T362" s="163">
        <f>IF(T$2&lt;=analysis_period,IF(SUM($C710:T710)&gt;0,S362+1,0),0)</f>
        <v>0</v>
      </c>
      <c r="U362" s="163">
        <f>IF(U$2&lt;=analysis_period,IF(SUM($C710:U710)&gt;0,T362+1,0),0)</f>
        <v>0</v>
      </c>
      <c r="V362" s="163">
        <f>IF(V$2&lt;=analysis_period,IF(SUM($C710:V710)&gt;0,U362+1,0),0)</f>
        <v>0</v>
      </c>
      <c r="W362" s="163">
        <f>IF(W$2&lt;=analysis_period,IF(SUM($C710:W710)&gt;0,V362+1,0),0)</f>
        <v>0</v>
      </c>
      <c r="X362" s="163">
        <f>IF(X$2&lt;=analysis_period,IF(SUM($C710:X710)&gt;0,W362+1,0),0)</f>
        <v>0</v>
      </c>
      <c r="Y362" s="163">
        <f>IF(Y$2&lt;=analysis_period,IF(SUM($C710:Y710)&gt;0,X362+1,0),0)</f>
        <v>0</v>
      </c>
      <c r="Z362" s="163">
        <f>IF(Z$2&lt;=analysis_period,IF(SUM($C710:Z710)&gt;0,Y362+1,0),0)</f>
        <v>0</v>
      </c>
      <c r="AA362" s="163">
        <f>IF(AA$2&lt;=analysis_period,IF(SUM($C710:AA710)&gt;0,Z362+1,0),0)</f>
        <v>0</v>
      </c>
      <c r="AB362" s="163">
        <f>IF(AB$2&lt;=analysis_period,IF(SUM($C710:AB710)&gt;0,AA362+1,0),0)</f>
        <v>0</v>
      </c>
      <c r="AC362" s="163">
        <f>IF(AC$2&lt;=analysis_period,IF(SUM($C710:AC710)&gt;0,AB362+1,0),0)</f>
        <v>0</v>
      </c>
      <c r="AD362" s="163">
        <f>IF(AD$2&lt;=analysis_period,IF(SUM($C710:AD710)&gt;0,AC362+1,0),0)</f>
        <v>0</v>
      </c>
      <c r="AE362" s="163">
        <f>IF(AE$2&lt;=analysis_period,IF(SUM($C710:AE710)&gt;0,AD362+1,0),0)</f>
        <v>0</v>
      </c>
      <c r="AF362" s="163">
        <f>IF(AF$2&lt;=analysis_period,IF(SUM($C710:AF710)&gt;0,AE362+1,0),0)</f>
        <v>0</v>
      </c>
      <c r="AG362" s="163">
        <f>IF(AG$2&lt;=analysis_period,IF(SUM($C710:AG710)&gt;0,AF362+1,0),0)</f>
        <v>0</v>
      </c>
      <c r="AH362" s="163">
        <f>IF(AH$2&lt;=analysis_period,IF(SUM($C710:AH710)&gt;0,AG362+1,0),0)</f>
        <v>0</v>
      </c>
      <c r="AI362" s="163">
        <f>IF(AI$2&lt;=analysis_period,IF(SUM($C710:AI710)&gt;0,AH362+1,0),0)</f>
        <v>0</v>
      </c>
      <c r="AJ362" s="163">
        <f>IF(AJ$2&lt;=analysis_period,IF(SUM($C710:AJ710)&gt;0,AI362+1,0),0)</f>
        <v>0</v>
      </c>
      <c r="AK362" s="163">
        <f>IF(AK$2&lt;=analysis_period,IF(SUM($C710:AK710)&gt;0,AJ362+1,0),0)</f>
        <v>0</v>
      </c>
      <c r="AL362" s="163">
        <f>IF(AL$2&lt;=analysis_period,IF(SUM($C710:AL710)&gt;0,AK362+1,0),0)</f>
        <v>0</v>
      </c>
      <c r="AM362" s="163">
        <f>IF(AM$2&lt;=analysis_period,IF(SUM($C710:AM710)&gt;0,AL362+1,0),0)</f>
        <v>0</v>
      </c>
      <c r="AN362" s="163">
        <f>IF(AN$2&lt;=analysis_period,IF(SUM($C710:AN710)&gt;0,AM362+1,0),0)</f>
        <v>0</v>
      </c>
      <c r="AO362" s="163">
        <f>IF(AO$2&lt;=analysis_period,IF(SUM($C710:AO710)&gt;0,AN362+1,0),0)</f>
        <v>0</v>
      </c>
      <c r="AP362" s="163">
        <f>IF(AP$2&lt;=analysis_period,IF(SUM($C710:AP710)&gt;0,AO362+1,0),0)</f>
        <v>0</v>
      </c>
    </row>
    <row r="363" spans="1:42" x14ac:dyDescent="0.2">
      <c r="A363" s="4">
        <f t="shared" ref="A363:A370" si="141">A362+1</f>
        <v>3</v>
      </c>
      <c r="B363" s="4">
        <v>0</v>
      </c>
      <c r="C363" s="163">
        <f>IF(C$2&lt;=analysis_period,IF(SUM($C711:C711)&gt;0,B363+1,0),0)</f>
        <v>0</v>
      </c>
      <c r="D363" s="163">
        <f>IF(D$2&lt;=analysis_period,IF(SUM($C711:D711)&gt;0,C363+1,0),0)</f>
        <v>0</v>
      </c>
      <c r="E363" s="163">
        <f>IF(E$2&lt;=analysis_period,IF(SUM($C711:E711)&gt;0,D363+1,0),0)</f>
        <v>0</v>
      </c>
      <c r="F363" s="163">
        <f>IF(F$2&lt;=analysis_period,IF(SUM($C711:F711)&gt;0,E363+1,0),0)</f>
        <v>0</v>
      </c>
      <c r="G363" s="163">
        <f>IF(G$2&lt;=analysis_period,IF(SUM($C711:G711)&gt;0,F363+1,0),0)</f>
        <v>0</v>
      </c>
      <c r="H363" s="163">
        <f>IF(H$2&lt;=analysis_period,IF(SUM($C711:H711)&gt;0,G363+1,0),0)</f>
        <v>0</v>
      </c>
      <c r="I363" s="163">
        <f>IF(I$2&lt;=analysis_period,IF(SUM($C711:I711)&gt;0,H363+1,0),0)</f>
        <v>0</v>
      </c>
      <c r="J363" s="163">
        <f>IF(J$2&lt;=analysis_period,IF(SUM($C711:J711)&gt;0,I363+1,0),0)</f>
        <v>0</v>
      </c>
      <c r="K363" s="163">
        <f>IF(K$2&lt;=analysis_period,IF(SUM($C711:K711)&gt;0,J363+1,0),0)</f>
        <v>0</v>
      </c>
      <c r="L363" s="163">
        <f>IF(L$2&lt;=analysis_period,IF(SUM($C711:L711)&gt;0,K363+1,0),0)</f>
        <v>0</v>
      </c>
      <c r="M363" s="163">
        <f>IF(M$2&lt;=analysis_period,IF(SUM($C711:M711)&gt;0,L363+1,0),0)</f>
        <v>0</v>
      </c>
      <c r="N363" s="163">
        <f>IF(N$2&lt;=analysis_period,IF(SUM($C711:N711)&gt;0,M363+1,0),0)</f>
        <v>0</v>
      </c>
      <c r="O363" s="163">
        <f>IF(O$2&lt;=analysis_period,IF(SUM($C711:O711)&gt;0,N363+1,0),0)</f>
        <v>0</v>
      </c>
      <c r="P363" s="163">
        <f>IF(P$2&lt;=analysis_period,IF(SUM($C711:P711)&gt;0,O363+1,0),0)</f>
        <v>0</v>
      </c>
      <c r="Q363" s="163">
        <f>IF(Q$2&lt;=analysis_period,IF(SUM($C711:Q711)&gt;0,P363+1,0),0)</f>
        <v>0</v>
      </c>
      <c r="R363" s="163">
        <f>IF(R$2&lt;=analysis_period,IF(SUM($C711:R711)&gt;0,Q363+1,0),0)</f>
        <v>0</v>
      </c>
      <c r="S363" s="163">
        <f>IF(S$2&lt;=analysis_period,IF(SUM($C711:S711)&gt;0,R363+1,0),0)</f>
        <v>0</v>
      </c>
      <c r="T363" s="163">
        <f>IF(T$2&lt;=analysis_period,IF(SUM($C711:T711)&gt;0,S363+1,0),0)</f>
        <v>0</v>
      </c>
      <c r="U363" s="163">
        <f>IF(U$2&lt;=analysis_period,IF(SUM($C711:U711)&gt;0,T363+1,0),0)</f>
        <v>0</v>
      </c>
      <c r="V363" s="163">
        <f>IF(V$2&lt;=analysis_period,IF(SUM($C711:V711)&gt;0,U363+1,0),0)</f>
        <v>0</v>
      </c>
      <c r="W363" s="163">
        <f>IF(W$2&lt;=analysis_period,IF(SUM($C711:W711)&gt;0,V363+1,0),0)</f>
        <v>0</v>
      </c>
      <c r="X363" s="163">
        <f>IF(X$2&lt;=analysis_period,IF(SUM($C711:X711)&gt;0,W363+1,0),0)</f>
        <v>0</v>
      </c>
      <c r="Y363" s="163">
        <f>IF(Y$2&lt;=analysis_period,IF(SUM($C711:Y711)&gt;0,X363+1,0),0)</f>
        <v>0</v>
      </c>
      <c r="Z363" s="163">
        <f>IF(Z$2&lt;=analysis_period,IF(SUM($C711:Z711)&gt;0,Y363+1,0),0)</f>
        <v>0</v>
      </c>
      <c r="AA363" s="163">
        <f>IF(AA$2&lt;=analysis_period,IF(SUM($C711:AA711)&gt;0,Z363+1,0),0)</f>
        <v>0</v>
      </c>
      <c r="AB363" s="163">
        <f>IF(AB$2&lt;=analysis_period,IF(SUM($C711:AB711)&gt;0,AA363+1,0),0)</f>
        <v>0</v>
      </c>
      <c r="AC363" s="163">
        <f>IF(AC$2&lt;=analysis_period,IF(SUM($C711:AC711)&gt;0,AB363+1,0),0)</f>
        <v>0</v>
      </c>
      <c r="AD363" s="163">
        <f>IF(AD$2&lt;=analysis_period,IF(SUM($C711:AD711)&gt;0,AC363+1,0),0)</f>
        <v>0</v>
      </c>
      <c r="AE363" s="163">
        <f>IF(AE$2&lt;=analysis_period,IF(SUM($C711:AE711)&gt;0,AD363+1,0),0)</f>
        <v>0</v>
      </c>
      <c r="AF363" s="163">
        <f>IF(AF$2&lt;=analysis_period,IF(SUM($C711:AF711)&gt;0,AE363+1,0),0)</f>
        <v>0</v>
      </c>
      <c r="AG363" s="163">
        <f>IF(AG$2&lt;=analysis_period,IF(SUM($C711:AG711)&gt;0,AF363+1,0),0)</f>
        <v>0</v>
      </c>
      <c r="AH363" s="163">
        <f>IF(AH$2&lt;=analysis_period,IF(SUM($C711:AH711)&gt;0,AG363+1,0),0)</f>
        <v>0</v>
      </c>
      <c r="AI363" s="163">
        <f>IF(AI$2&lt;=analysis_period,IF(SUM($C711:AI711)&gt;0,AH363+1,0),0)</f>
        <v>0</v>
      </c>
      <c r="AJ363" s="163">
        <f>IF(AJ$2&lt;=analysis_period,IF(SUM($C711:AJ711)&gt;0,AI363+1,0),0)</f>
        <v>0</v>
      </c>
      <c r="AK363" s="163">
        <f>IF(AK$2&lt;=analysis_period,IF(SUM($C711:AK711)&gt;0,AJ363+1,0),0)</f>
        <v>0</v>
      </c>
      <c r="AL363" s="163">
        <f>IF(AL$2&lt;=analysis_period,IF(SUM($C711:AL711)&gt;0,AK363+1,0),0)</f>
        <v>0</v>
      </c>
      <c r="AM363" s="163">
        <f>IF(AM$2&lt;=analysis_period,IF(SUM($C711:AM711)&gt;0,AL363+1,0),0)</f>
        <v>0</v>
      </c>
      <c r="AN363" s="163">
        <f>IF(AN$2&lt;=analysis_period,IF(SUM($C711:AN711)&gt;0,AM363+1,0),0)</f>
        <v>0</v>
      </c>
      <c r="AO363" s="163">
        <f>IF(AO$2&lt;=analysis_period,IF(SUM($C711:AO711)&gt;0,AN363+1,0),0)</f>
        <v>0</v>
      </c>
      <c r="AP363" s="163">
        <f>IF(AP$2&lt;=analysis_period,IF(SUM($C711:AP711)&gt;0,AO363+1,0),0)</f>
        <v>0</v>
      </c>
    </row>
    <row r="364" spans="1:42" x14ac:dyDescent="0.2">
      <c r="A364" s="4">
        <f t="shared" si="141"/>
        <v>4</v>
      </c>
      <c r="B364" s="4">
        <v>0</v>
      </c>
      <c r="C364" s="163">
        <f>IF(C$2&lt;=analysis_period,IF(SUM($C712:C712)&gt;0,B364+1,0),0)</f>
        <v>0</v>
      </c>
      <c r="D364" s="163">
        <f>IF(D$2&lt;=analysis_period,IF(SUM($C712:D712)&gt;0,C364+1,0),0)</f>
        <v>0</v>
      </c>
      <c r="E364" s="163">
        <f>IF(E$2&lt;=analysis_period,IF(SUM($C712:E712)&gt;0,D364+1,0),0)</f>
        <v>0</v>
      </c>
      <c r="F364" s="163">
        <f>IF(F$2&lt;=analysis_period,IF(SUM($C712:F712)&gt;0,E364+1,0),0)</f>
        <v>0</v>
      </c>
      <c r="G364" s="163">
        <f>IF(G$2&lt;=analysis_period,IF(SUM($C712:G712)&gt;0,F364+1,0),0)</f>
        <v>0</v>
      </c>
      <c r="H364" s="163">
        <f>IF(H$2&lt;=analysis_period,IF(SUM($C712:H712)&gt;0,G364+1,0),0)</f>
        <v>0</v>
      </c>
      <c r="I364" s="163">
        <f>IF(I$2&lt;=analysis_period,IF(SUM($C712:I712)&gt;0,H364+1,0),0)</f>
        <v>0</v>
      </c>
      <c r="J364" s="163">
        <f>IF(J$2&lt;=analysis_period,IF(SUM($C712:J712)&gt;0,I364+1,0),0)</f>
        <v>0</v>
      </c>
      <c r="K364" s="163">
        <f>IF(K$2&lt;=analysis_period,IF(SUM($C712:K712)&gt;0,J364+1,0),0)</f>
        <v>0</v>
      </c>
      <c r="L364" s="163">
        <f>IF(L$2&lt;=analysis_period,IF(SUM($C712:L712)&gt;0,K364+1,0),0)</f>
        <v>0</v>
      </c>
      <c r="M364" s="163">
        <f>IF(M$2&lt;=analysis_period,IF(SUM($C712:M712)&gt;0,L364+1,0),0)</f>
        <v>0</v>
      </c>
      <c r="N364" s="163">
        <f>IF(N$2&lt;=analysis_period,IF(SUM($C712:N712)&gt;0,M364+1,0),0)</f>
        <v>0</v>
      </c>
      <c r="O364" s="163">
        <f>IF(O$2&lt;=analysis_period,IF(SUM($C712:O712)&gt;0,N364+1,0),0)</f>
        <v>0</v>
      </c>
      <c r="P364" s="163">
        <f>IF(P$2&lt;=analysis_period,IF(SUM($C712:P712)&gt;0,O364+1,0),0)</f>
        <v>0</v>
      </c>
      <c r="Q364" s="163">
        <f>IF(Q$2&lt;=analysis_period,IF(SUM($C712:Q712)&gt;0,P364+1,0),0)</f>
        <v>0</v>
      </c>
      <c r="R364" s="163">
        <f>IF(R$2&lt;=analysis_period,IF(SUM($C712:R712)&gt;0,Q364+1,0),0)</f>
        <v>0</v>
      </c>
      <c r="S364" s="163">
        <f>IF(S$2&lt;=analysis_period,IF(SUM($C712:S712)&gt;0,R364+1,0),0)</f>
        <v>0</v>
      </c>
      <c r="T364" s="163">
        <f>IF(T$2&lt;=analysis_period,IF(SUM($C712:T712)&gt;0,S364+1,0),0)</f>
        <v>0</v>
      </c>
      <c r="U364" s="163">
        <f>IF(U$2&lt;=analysis_period,IF(SUM($C712:U712)&gt;0,T364+1,0),0)</f>
        <v>0</v>
      </c>
      <c r="V364" s="163">
        <f>IF(V$2&lt;=analysis_period,IF(SUM($C712:V712)&gt;0,U364+1,0),0)</f>
        <v>0</v>
      </c>
      <c r="W364" s="163">
        <f>IF(W$2&lt;=analysis_period,IF(SUM($C712:W712)&gt;0,V364+1,0),0)</f>
        <v>0</v>
      </c>
      <c r="X364" s="163">
        <f>IF(X$2&lt;=analysis_period,IF(SUM($C712:X712)&gt;0,W364+1,0),0)</f>
        <v>0</v>
      </c>
      <c r="Y364" s="163">
        <f>IF(Y$2&lt;=analysis_period,IF(SUM($C712:Y712)&gt;0,X364+1,0),0)</f>
        <v>0</v>
      </c>
      <c r="Z364" s="163">
        <f>IF(Z$2&lt;=analysis_period,IF(SUM($C712:Z712)&gt;0,Y364+1,0),0)</f>
        <v>0</v>
      </c>
      <c r="AA364" s="163">
        <f>IF(AA$2&lt;=analysis_period,IF(SUM($C712:AA712)&gt;0,Z364+1,0),0)</f>
        <v>0</v>
      </c>
      <c r="AB364" s="163">
        <f>IF(AB$2&lt;=analysis_period,IF(SUM($C712:AB712)&gt;0,AA364+1,0),0)</f>
        <v>0</v>
      </c>
      <c r="AC364" s="163">
        <f>IF(AC$2&lt;=analysis_period,IF(SUM($C712:AC712)&gt;0,AB364+1,0),0)</f>
        <v>0</v>
      </c>
      <c r="AD364" s="163">
        <f>IF(AD$2&lt;=analysis_period,IF(SUM($C712:AD712)&gt;0,AC364+1,0),0)</f>
        <v>0</v>
      </c>
      <c r="AE364" s="163">
        <f>IF(AE$2&lt;=analysis_period,IF(SUM($C712:AE712)&gt;0,AD364+1,0),0)</f>
        <v>0</v>
      </c>
      <c r="AF364" s="163">
        <f>IF(AF$2&lt;=analysis_period,IF(SUM($C712:AF712)&gt;0,AE364+1,0),0)</f>
        <v>0</v>
      </c>
      <c r="AG364" s="163">
        <f>IF(AG$2&lt;=analysis_period,IF(SUM($C712:AG712)&gt;0,AF364+1,0),0)</f>
        <v>0</v>
      </c>
      <c r="AH364" s="163">
        <f>IF(AH$2&lt;=analysis_period,IF(SUM($C712:AH712)&gt;0,AG364+1,0),0)</f>
        <v>0</v>
      </c>
      <c r="AI364" s="163">
        <f>IF(AI$2&lt;=analysis_period,IF(SUM($C712:AI712)&gt;0,AH364+1,0),0)</f>
        <v>0</v>
      </c>
      <c r="AJ364" s="163">
        <f>IF(AJ$2&lt;=analysis_period,IF(SUM($C712:AJ712)&gt;0,AI364+1,0),0)</f>
        <v>0</v>
      </c>
      <c r="AK364" s="163">
        <f>IF(AK$2&lt;=analysis_period,IF(SUM($C712:AK712)&gt;0,AJ364+1,0),0)</f>
        <v>0</v>
      </c>
      <c r="AL364" s="163">
        <f>IF(AL$2&lt;=analysis_period,IF(SUM($C712:AL712)&gt;0,AK364+1,0),0)</f>
        <v>0</v>
      </c>
      <c r="AM364" s="163">
        <f>IF(AM$2&lt;=analysis_period,IF(SUM($C712:AM712)&gt;0,AL364+1,0),0)</f>
        <v>0</v>
      </c>
      <c r="AN364" s="163">
        <f>IF(AN$2&lt;=analysis_period,IF(SUM($C712:AN712)&gt;0,AM364+1,0),0)</f>
        <v>0</v>
      </c>
      <c r="AO364" s="163">
        <f>IF(AO$2&lt;=analysis_period,IF(SUM($C712:AO712)&gt;0,AN364+1,0),0)</f>
        <v>0</v>
      </c>
      <c r="AP364" s="163">
        <f>IF(AP$2&lt;=analysis_period,IF(SUM($C712:AP712)&gt;0,AO364+1,0),0)</f>
        <v>0</v>
      </c>
    </row>
    <row r="365" spans="1:42" x14ac:dyDescent="0.2">
      <c r="A365" s="4">
        <f t="shared" si="141"/>
        <v>5</v>
      </c>
      <c r="B365" s="4">
        <v>0</v>
      </c>
      <c r="C365" s="163">
        <f>IF(C$2&lt;=analysis_period,IF(SUM($C713:C713)&gt;0,B365+1,0),0)</f>
        <v>0</v>
      </c>
      <c r="D365" s="163">
        <f>IF(D$2&lt;=analysis_period,IF(SUM($C713:D713)&gt;0,C365+1,0),0)</f>
        <v>0</v>
      </c>
      <c r="E365" s="163">
        <f>IF(E$2&lt;=analysis_period,IF(SUM($C713:E713)&gt;0,D365+1,0),0)</f>
        <v>0</v>
      </c>
      <c r="F365" s="163">
        <f>IF(F$2&lt;=analysis_period,IF(SUM($C713:F713)&gt;0,E365+1,0),0)</f>
        <v>0</v>
      </c>
      <c r="G365" s="163">
        <f>IF(G$2&lt;=analysis_period,IF(SUM($C713:G713)&gt;0,F365+1,0),0)</f>
        <v>0</v>
      </c>
      <c r="H365" s="163">
        <f>IF(H$2&lt;=analysis_period,IF(SUM($C713:H713)&gt;0,G365+1,0),0)</f>
        <v>0</v>
      </c>
      <c r="I365" s="163">
        <f>IF(I$2&lt;=analysis_period,IF(SUM($C713:I713)&gt;0,H365+1,0),0)</f>
        <v>0</v>
      </c>
      <c r="J365" s="163">
        <f>IF(J$2&lt;=analysis_period,IF(SUM($C713:J713)&gt;0,I365+1,0),0)</f>
        <v>0</v>
      </c>
      <c r="K365" s="163">
        <f>IF(K$2&lt;=analysis_period,IF(SUM($C713:K713)&gt;0,J365+1,0),0)</f>
        <v>0</v>
      </c>
      <c r="L365" s="163">
        <f>IF(L$2&lt;=analysis_period,IF(SUM($C713:L713)&gt;0,K365+1,0),0)</f>
        <v>0</v>
      </c>
      <c r="M365" s="163">
        <f>IF(M$2&lt;=analysis_period,IF(SUM($C713:M713)&gt;0,L365+1,0),0)</f>
        <v>0</v>
      </c>
      <c r="N365" s="163">
        <f>IF(N$2&lt;=analysis_period,IF(SUM($C713:N713)&gt;0,M365+1,0),0)</f>
        <v>0</v>
      </c>
      <c r="O365" s="163">
        <f>IF(O$2&lt;=analysis_period,IF(SUM($C713:O713)&gt;0,N365+1,0),0)</f>
        <v>0</v>
      </c>
      <c r="P365" s="163">
        <f>IF(P$2&lt;=analysis_period,IF(SUM($C713:P713)&gt;0,O365+1,0),0)</f>
        <v>0</v>
      </c>
      <c r="Q365" s="163">
        <f>IF(Q$2&lt;=analysis_period,IF(SUM($C713:Q713)&gt;0,P365+1,0),0)</f>
        <v>0</v>
      </c>
      <c r="R365" s="163">
        <f>IF(R$2&lt;=analysis_period,IF(SUM($C713:R713)&gt;0,Q365+1,0),0)</f>
        <v>0</v>
      </c>
      <c r="S365" s="163">
        <f>IF(S$2&lt;=analysis_period,IF(SUM($C713:S713)&gt;0,R365+1,0),0)</f>
        <v>0</v>
      </c>
      <c r="T365" s="163">
        <f>IF(T$2&lt;=analysis_period,IF(SUM($C713:T713)&gt;0,S365+1,0),0)</f>
        <v>0</v>
      </c>
      <c r="U365" s="163">
        <f>IF(U$2&lt;=analysis_period,IF(SUM($C713:U713)&gt;0,T365+1,0),0)</f>
        <v>0</v>
      </c>
      <c r="V365" s="163">
        <f>IF(V$2&lt;=analysis_period,IF(SUM($C713:V713)&gt;0,U365+1,0),0)</f>
        <v>0</v>
      </c>
      <c r="W365" s="163">
        <f>IF(W$2&lt;=analysis_period,IF(SUM($C713:W713)&gt;0,V365+1,0),0)</f>
        <v>0</v>
      </c>
      <c r="X365" s="163">
        <f>IF(X$2&lt;=analysis_period,IF(SUM($C713:X713)&gt;0,W365+1,0),0)</f>
        <v>0</v>
      </c>
      <c r="Y365" s="163">
        <f>IF(Y$2&lt;=analysis_period,IF(SUM($C713:Y713)&gt;0,X365+1,0),0)</f>
        <v>0</v>
      </c>
      <c r="Z365" s="163">
        <f>IF(Z$2&lt;=analysis_period,IF(SUM($C713:Z713)&gt;0,Y365+1,0),0)</f>
        <v>0</v>
      </c>
      <c r="AA365" s="163">
        <f>IF(AA$2&lt;=analysis_period,IF(SUM($C713:AA713)&gt;0,Z365+1,0),0)</f>
        <v>0</v>
      </c>
      <c r="AB365" s="163">
        <f>IF(AB$2&lt;=analysis_period,IF(SUM($C713:AB713)&gt;0,AA365+1,0),0)</f>
        <v>0</v>
      </c>
      <c r="AC365" s="163">
        <f>IF(AC$2&lt;=analysis_period,IF(SUM($C713:AC713)&gt;0,AB365+1,0),0)</f>
        <v>0</v>
      </c>
      <c r="AD365" s="163">
        <f>IF(AD$2&lt;=analysis_period,IF(SUM($C713:AD713)&gt;0,AC365+1,0),0)</f>
        <v>0</v>
      </c>
      <c r="AE365" s="163">
        <f>IF(AE$2&lt;=analysis_period,IF(SUM($C713:AE713)&gt;0,AD365+1,0),0)</f>
        <v>0</v>
      </c>
      <c r="AF365" s="163">
        <f>IF(AF$2&lt;=analysis_period,IF(SUM($C713:AF713)&gt;0,AE365+1,0),0)</f>
        <v>0</v>
      </c>
      <c r="AG365" s="163">
        <f>IF(AG$2&lt;=analysis_period,IF(SUM($C713:AG713)&gt;0,AF365+1,0),0)</f>
        <v>0</v>
      </c>
      <c r="AH365" s="163">
        <f>IF(AH$2&lt;=analysis_period,IF(SUM($C713:AH713)&gt;0,AG365+1,0),0)</f>
        <v>0</v>
      </c>
      <c r="AI365" s="163">
        <f>IF(AI$2&lt;=analysis_period,IF(SUM($C713:AI713)&gt;0,AH365+1,0),0)</f>
        <v>0</v>
      </c>
      <c r="AJ365" s="163">
        <f>IF(AJ$2&lt;=analysis_period,IF(SUM($C713:AJ713)&gt;0,AI365+1,0),0)</f>
        <v>0</v>
      </c>
      <c r="AK365" s="163">
        <f>IF(AK$2&lt;=analysis_period,IF(SUM($C713:AK713)&gt;0,AJ365+1,0),0)</f>
        <v>0</v>
      </c>
      <c r="AL365" s="163">
        <f>IF(AL$2&lt;=analysis_period,IF(SUM($C713:AL713)&gt;0,AK365+1,0),0)</f>
        <v>0</v>
      </c>
      <c r="AM365" s="163">
        <f>IF(AM$2&lt;=analysis_period,IF(SUM($C713:AM713)&gt;0,AL365+1,0),0)</f>
        <v>0</v>
      </c>
      <c r="AN365" s="163">
        <f>IF(AN$2&lt;=analysis_period,IF(SUM($C713:AN713)&gt;0,AM365+1,0),0)</f>
        <v>0</v>
      </c>
      <c r="AO365" s="163">
        <f>IF(AO$2&lt;=analysis_period,IF(SUM($C713:AO713)&gt;0,AN365+1,0),0)</f>
        <v>0</v>
      </c>
      <c r="AP365" s="163">
        <f>IF(AP$2&lt;=analysis_period,IF(SUM($C713:AP713)&gt;0,AO365+1,0),0)</f>
        <v>0</v>
      </c>
    </row>
    <row r="366" spans="1:42" x14ac:dyDescent="0.2">
      <c r="A366" s="4">
        <f t="shared" si="141"/>
        <v>6</v>
      </c>
      <c r="B366" s="4">
        <v>0</v>
      </c>
      <c r="C366" s="163">
        <f>IF(C$2&lt;=analysis_period,IF(SUM($C714:C714)&gt;0,B366+1,0),0)</f>
        <v>0</v>
      </c>
      <c r="D366" s="163">
        <f>IF(D$2&lt;=analysis_period,IF(SUM($C714:D714)&gt;0,C366+1,0),0)</f>
        <v>0</v>
      </c>
      <c r="E366" s="163">
        <f>IF(E$2&lt;=analysis_period,IF(SUM($C714:E714)&gt;0,D366+1,0),0)</f>
        <v>0</v>
      </c>
      <c r="F366" s="163">
        <f>IF(F$2&lt;=analysis_period,IF(SUM($C714:F714)&gt;0,E366+1,0),0)</f>
        <v>0</v>
      </c>
      <c r="G366" s="163">
        <f>IF(G$2&lt;=analysis_period,IF(SUM($C714:G714)&gt;0,F366+1,0),0)</f>
        <v>0</v>
      </c>
      <c r="H366" s="163">
        <f>IF(H$2&lt;=analysis_period,IF(SUM($C714:H714)&gt;0,G366+1,0),0)</f>
        <v>0</v>
      </c>
      <c r="I366" s="163">
        <f>IF(I$2&lt;=analysis_period,IF(SUM($C714:I714)&gt;0,H366+1,0),0)</f>
        <v>0</v>
      </c>
      <c r="J366" s="163">
        <f>IF(J$2&lt;=analysis_period,IF(SUM($C714:J714)&gt;0,I366+1,0),0)</f>
        <v>0</v>
      </c>
      <c r="K366" s="163">
        <f>IF(K$2&lt;=analysis_period,IF(SUM($C714:K714)&gt;0,J366+1,0),0)</f>
        <v>0</v>
      </c>
      <c r="L366" s="163">
        <f>IF(L$2&lt;=analysis_period,IF(SUM($C714:L714)&gt;0,K366+1,0),0)</f>
        <v>0</v>
      </c>
      <c r="M366" s="163">
        <f>IF(M$2&lt;=analysis_period,IF(SUM($C714:M714)&gt;0,L366+1,0),0)</f>
        <v>0</v>
      </c>
      <c r="N366" s="163">
        <f>IF(N$2&lt;=analysis_period,IF(SUM($C714:N714)&gt;0,M366+1,0),0)</f>
        <v>0</v>
      </c>
      <c r="O366" s="163">
        <f>IF(O$2&lt;=analysis_period,IF(SUM($C714:O714)&gt;0,N366+1,0),0)</f>
        <v>0</v>
      </c>
      <c r="P366" s="163">
        <f>IF(P$2&lt;=analysis_period,IF(SUM($C714:P714)&gt;0,O366+1,0),0)</f>
        <v>0</v>
      </c>
      <c r="Q366" s="163">
        <f>IF(Q$2&lt;=analysis_period,IF(SUM($C714:Q714)&gt;0,P366+1,0),0)</f>
        <v>0</v>
      </c>
      <c r="R366" s="163">
        <f>IF(R$2&lt;=analysis_period,IF(SUM($C714:R714)&gt;0,Q366+1,0),0)</f>
        <v>0</v>
      </c>
      <c r="S366" s="163">
        <f>IF(S$2&lt;=analysis_period,IF(SUM($C714:S714)&gt;0,R366+1,0),0)</f>
        <v>0</v>
      </c>
      <c r="T366" s="163">
        <f>IF(T$2&lt;=analysis_period,IF(SUM($C714:T714)&gt;0,S366+1,0),0)</f>
        <v>0</v>
      </c>
      <c r="U366" s="163">
        <f>IF(U$2&lt;=analysis_period,IF(SUM($C714:U714)&gt;0,T366+1,0),0)</f>
        <v>0</v>
      </c>
      <c r="V366" s="163">
        <f>IF(V$2&lt;=analysis_period,IF(SUM($C714:V714)&gt;0,U366+1,0),0)</f>
        <v>0</v>
      </c>
      <c r="W366" s="163">
        <f>IF(W$2&lt;=analysis_period,IF(SUM($C714:W714)&gt;0,V366+1,0),0)</f>
        <v>0</v>
      </c>
      <c r="X366" s="163">
        <f>IF(X$2&lt;=analysis_period,IF(SUM($C714:X714)&gt;0,W366+1,0),0)</f>
        <v>0</v>
      </c>
      <c r="Y366" s="163">
        <f>IF(Y$2&lt;=analysis_period,IF(SUM($C714:Y714)&gt;0,X366+1,0),0)</f>
        <v>0</v>
      </c>
      <c r="Z366" s="163">
        <f>IF(Z$2&lt;=analysis_period,IF(SUM($C714:Z714)&gt;0,Y366+1,0),0)</f>
        <v>0</v>
      </c>
      <c r="AA366" s="163">
        <f>IF(AA$2&lt;=analysis_period,IF(SUM($C714:AA714)&gt;0,Z366+1,0),0)</f>
        <v>0</v>
      </c>
      <c r="AB366" s="163">
        <f>IF(AB$2&lt;=analysis_period,IF(SUM($C714:AB714)&gt;0,AA366+1,0),0)</f>
        <v>0</v>
      </c>
      <c r="AC366" s="163">
        <f>IF(AC$2&lt;=analysis_period,IF(SUM($C714:AC714)&gt;0,AB366+1,0),0)</f>
        <v>0</v>
      </c>
      <c r="AD366" s="163">
        <f>IF(AD$2&lt;=analysis_period,IF(SUM($C714:AD714)&gt;0,AC366+1,0),0)</f>
        <v>0</v>
      </c>
      <c r="AE366" s="163">
        <f>IF(AE$2&lt;=analysis_period,IF(SUM($C714:AE714)&gt;0,AD366+1,0),0)</f>
        <v>0</v>
      </c>
      <c r="AF366" s="163">
        <f>IF(AF$2&lt;=analysis_period,IF(SUM($C714:AF714)&gt;0,AE366+1,0),0)</f>
        <v>0</v>
      </c>
      <c r="AG366" s="163">
        <f>IF(AG$2&lt;=analysis_period,IF(SUM($C714:AG714)&gt;0,AF366+1,0),0)</f>
        <v>0</v>
      </c>
      <c r="AH366" s="163">
        <f>IF(AH$2&lt;=analysis_period,IF(SUM($C714:AH714)&gt;0,AG366+1,0),0)</f>
        <v>0</v>
      </c>
      <c r="AI366" s="163">
        <f>IF(AI$2&lt;=analysis_period,IF(SUM($C714:AI714)&gt;0,AH366+1,0),0)</f>
        <v>0</v>
      </c>
      <c r="AJ366" s="163">
        <f>IF(AJ$2&lt;=analysis_period,IF(SUM($C714:AJ714)&gt;0,AI366+1,0),0)</f>
        <v>0</v>
      </c>
      <c r="AK366" s="163">
        <f>IF(AK$2&lt;=analysis_period,IF(SUM($C714:AK714)&gt;0,AJ366+1,0),0)</f>
        <v>0</v>
      </c>
      <c r="AL366" s="163">
        <f>IF(AL$2&lt;=analysis_period,IF(SUM($C714:AL714)&gt;0,AK366+1,0),0)</f>
        <v>0</v>
      </c>
      <c r="AM366" s="163">
        <f>IF(AM$2&lt;=analysis_period,IF(SUM($C714:AM714)&gt;0,AL366+1,0),0)</f>
        <v>0</v>
      </c>
      <c r="AN366" s="163">
        <f>IF(AN$2&lt;=analysis_period,IF(SUM($C714:AN714)&gt;0,AM366+1,0),0)</f>
        <v>0</v>
      </c>
      <c r="AO366" s="163">
        <f>IF(AO$2&lt;=analysis_period,IF(SUM($C714:AO714)&gt;0,AN366+1,0),0)</f>
        <v>0</v>
      </c>
      <c r="AP366" s="163">
        <f>IF(AP$2&lt;=analysis_period,IF(SUM($C714:AP714)&gt;0,AO366+1,0),0)</f>
        <v>0</v>
      </c>
    </row>
    <row r="367" spans="1:42" x14ac:dyDescent="0.2">
      <c r="A367" s="4">
        <f t="shared" si="141"/>
        <v>7</v>
      </c>
      <c r="B367" s="4">
        <v>0</v>
      </c>
      <c r="C367" s="163">
        <f>IF(C$2&lt;=analysis_period,IF(SUM($C715:C715)&gt;0,B367+1,0),0)</f>
        <v>0</v>
      </c>
      <c r="D367" s="163">
        <f>IF(D$2&lt;=analysis_period,IF(SUM($C715:D715)&gt;0,C367+1,0),0)</f>
        <v>0</v>
      </c>
      <c r="E367" s="163">
        <f>IF(E$2&lt;=analysis_period,IF(SUM($C715:E715)&gt;0,D367+1,0),0)</f>
        <v>0</v>
      </c>
      <c r="F367" s="163">
        <f>IF(F$2&lt;=analysis_period,IF(SUM($C715:F715)&gt;0,E367+1,0),0)</f>
        <v>0</v>
      </c>
      <c r="G367" s="163">
        <f>IF(G$2&lt;=analysis_period,IF(SUM($C715:G715)&gt;0,F367+1,0),0)</f>
        <v>0</v>
      </c>
      <c r="H367" s="163">
        <f>IF(H$2&lt;=analysis_period,IF(SUM($C715:H715)&gt;0,G367+1,0),0)</f>
        <v>0</v>
      </c>
      <c r="I367" s="163">
        <f>IF(I$2&lt;=analysis_period,IF(SUM($C715:I715)&gt;0,H367+1,0),0)</f>
        <v>0</v>
      </c>
      <c r="J367" s="163">
        <f>IF(J$2&lt;=analysis_period,IF(SUM($C715:J715)&gt;0,I367+1,0),0)</f>
        <v>0</v>
      </c>
      <c r="K367" s="163">
        <f>IF(K$2&lt;=analysis_period,IF(SUM($C715:K715)&gt;0,J367+1,0),0)</f>
        <v>0</v>
      </c>
      <c r="L367" s="163">
        <f>IF(L$2&lt;=analysis_period,IF(SUM($C715:L715)&gt;0,K367+1,0),0)</f>
        <v>0</v>
      </c>
      <c r="M367" s="163">
        <f>IF(M$2&lt;=analysis_period,IF(SUM($C715:M715)&gt;0,L367+1,0),0)</f>
        <v>0</v>
      </c>
      <c r="N367" s="163">
        <f>IF(N$2&lt;=analysis_period,IF(SUM($C715:N715)&gt;0,M367+1,0),0)</f>
        <v>0</v>
      </c>
      <c r="O367" s="163">
        <f>IF(O$2&lt;=analysis_period,IF(SUM($C715:O715)&gt;0,N367+1,0),0)</f>
        <v>0</v>
      </c>
      <c r="P367" s="163">
        <f>IF(P$2&lt;=analysis_period,IF(SUM($C715:P715)&gt;0,O367+1,0),0)</f>
        <v>0</v>
      </c>
      <c r="Q367" s="163">
        <f>IF(Q$2&lt;=analysis_period,IF(SUM($C715:Q715)&gt;0,P367+1,0),0)</f>
        <v>0</v>
      </c>
      <c r="R367" s="163">
        <f>IF(R$2&lt;=analysis_period,IF(SUM($C715:R715)&gt;0,Q367+1,0),0)</f>
        <v>0</v>
      </c>
      <c r="S367" s="163">
        <f>IF(S$2&lt;=analysis_period,IF(SUM($C715:S715)&gt;0,R367+1,0),0)</f>
        <v>0</v>
      </c>
      <c r="T367" s="163">
        <f>IF(T$2&lt;=analysis_period,IF(SUM($C715:T715)&gt;0,S367+1,0),0)</f>
        <v>0</v>
      </c>
      <c r="U367" s="163">
        <f>IF(U$2&lt;=analysis_period,IF(SUM($C715:U715)&gt;0,T367+1,0),0)</f>
        <v>0</v>
      </c>
      <c r="V367" s="163">
        <f>IF(V$2&lt;=analysis_period,IF(SUM($C715:V715)&gt;0,U367+1,0),0)</f>
        <v>0</v>
      </c>
      <c r="W367" s="163">
        <f>IF(W$2&lt;=analysis_period,IF(SUM($C715:W715)&gt;0,V367+1,0),0)</f>
        <v>0</v>
      </c>
      <c r="X367" s="163">
        <f>IF(X$2&lt;=analysis_period,IF(SUM($C715:X715)&gt;0,W367+1,0),0)</f>
        <v>0</v>
      </c>
      <c r="Y367" s="163">
        <f>IF(Y$2&lt;=analysis_period,IF(SUM($C715:Y715)&gt;0,X367+1,0),0)</f>
        <v>0</v>
      </c>
      <c r="Z367" s="163">
        <f>IF(Z$2&lt;=analysis_period,IF(SUM($C715:Z715)&gt;0,Y367+1,0),0)</f>
        <v>0</v>
      </c>
      <c r="AA367" s="163">
        <f>IF(AA$2&lt;=analysis_period,IF(SUM($C715:AA715)&gt;0,Z367+1,0),0)</f>
        <v>0</v>
      </c>
      <c r="AB367" s="163">
        <f>IF(AB$2&lt;=analysis_period,IF(SUM($C715:AB715)&gt;0,AA367+1,0),0)</f>
        <v>0</v>
      </c>
      <c r="AC367" s="163">
        <f>IF(AC$2&lt;=analysis_period,IF(SUM($C715:AC715)&gt;0,AB367+1,0),0)</f>
        <v>0</v>
      </c>
      <c r="AD367" s="163">
        <f>IF(AD$2&lt;=analysis_period,IF(SUM($C715:AD715)&gt;0,AC367+1,0),0)</f>
        <v>0</v>
      </c>
      <c r="AE367" s="163">
        <f>IF(AE$2&lt;=analysis_period,IF(SUM($C715:AE715)&gt;0,AD367+1,0),0)</f>
        <v>0</v>
      </c>
      <c r="AF367" s="163">
        <f>IF(AF$2&lt;=analysis_period,IF(SUM($C715:AF715)&gt;0,AE367+1,0),0)</f>
        <v>0</v>
      </c>
      <c r="AG367" s="163">
        <f>IF(AG$2&lt;=analysis_period,IF(SUM($C715:AG715)&gt;0,AF367+1,0),0)</f>
        <v>0</v>
      </c>
      <c r="AH367" s="163">
        <f>IF(AH$2&lt;=analysis_period,IF(SUM($C715:AH715)&gt;0,AG367+1,0),0)</f>
        <v>0</v>
      </c>
      <c r="AI367" s="163">
        <f>IF(AI$2&lt;=analysis_period,IF(SUM($C715:AI715)&gt;0,AH367+1,0),0)</f>
        <v>0</v>
      </c>
      <c r="AJ367" s="163">
        <f>IF(AJ$2&lt;=analysis_period,IF(SUM($C715:AJ715)&gt;0,AI367+1,0),0)</f>
        <v>0</v>
      </c>
      <c r="AK367" s="163">
        <f>IF(AK$2&lt;=analysis_period,IF(SUM($C715:AK715)&gt;0,AJ367+1,0),0)</f>
        <v>0</v>
      </c>
      <c r="AL367" s="163">
        <f>IF(AL$2&lt;=analysis_period,IF(SUM($C715:AL715)&gt;0,AK367+1,0),0)</f>
        <v>0</v>
      </c>
      <c r="AM367" s="163">
        <f>IF(AM$2&lt;=analysis_period,IF(SUM($C715:AM715)&gt;0,AL367+1,0),0)</f>
        <v>0</v>
      </c>
      <c r="AN367" s="163">
        <f>IF(AN$2&lt;=analysis_period,IF(SUM($C715:AN715)&gt;0,AM367+1,0),0)</f>
        <v>0</v>
      </c>
      <c r="AO367" s="163">
        <f>IF(AO$2&lt;=analysis_period,IF(SUM($C715:AO715)&gt;0,AN367+1,0),0)</f>
        <v>0</v>
      </c>
      <c r="AP367" s="163">
        <f>IF(AP$2&lt;=analysis_period,IF(SUM($C715:AP715)&gt;0,AO367+1,0),0)</f>
        <v>0</v>
      </c>
    </row>
    <row r="368" spans="1:42" x14ac:dyDescent="0.2">
      <c r="A368" s="4">
        <f t="shared" si="141"/>
        <v>8</v>
      </c>
      <c r="B368" s="4">
        <v>0</v>
      </c>
      <c r="C368" s="163">
        <f>IF(C$2&lt;=analysis_period,IF(SUM($C716:C716)&gt;0,B368+1,0),0)</f>
        <v>0</v>
      </c>
      <c r="D368" s="163">
        <f>IF(D$2&lt;=analysis_period,IF(SUM($C716:D716)&gt;0,C368+1,0),0)</f>
        <v>0</v>
      </c>
      <c r="E368" s="163">
        <f>IF(E$2&lt;=analysis_period,IF(SUM($C716:E716)&gt;0,D368+1,0),0)</f>
        <v>0</v>
      </c>
      <c r="F368" s="163">
        <f>IF(F$2&lt;=analysis_period,IF(SUM($C716:F716)&gt;0,E368+1,0),0)</f>
        <v>0</v>
      </c>
      <c r="G368" s="163">
        <f>IF(G$2&lt;=analysis_period,IF(SUM($C716:G716)&gt;0,F368+1,0),0)</f>
        <v>0</v>
      </c>
      <c r="H368" s="163">
        <f>IF(H$2&lt;=analysis_period,IF(SUM($C716:H716)&gt;0,G368+1,0),0)</f>
        <v>0</v>
      </c>
      <c r="I368" s="163">
        <f>IF(I$2&lt;=analysis_period,IF(SUM($C716:I716)&gt;0,H368+1,0),0)</f>
        <v>0</v>
      </c>
      <c r="J368" s="163">
        <f>IF(J$2&lt;=analysis_period,IF(SUM($C716:J716)&gt;0,I368+1,0),0)</f>
        <v>0</v>
      </c>
      <c r="K368" s="163">
        <f>IF(K$2&lt;=analysis_period,IF(SUM($C716:K716)&gt;0,J368+1,0),0)</f>
        <v>0</v>
      </c>
      <c r="L368" s="163">
        <f>IF(L$2&lt;=analysis_period,IF(SUM($C716:L716)&gt;0,K368+1,0),0)</f>
        <v>0</v>
      </c>
      <c r="M368" s="163">
        <f>IF(M$2&lt;=analysis_period,IF(SUM($C716:M716)&gt;0,L368+1,0),0)</f>
        <v>0</v>
      </c>
      <c r="N368" s="163">
        <f>IF(N$2&lt;=analysis_period,IF(SUM($C716:N716)&gt;0,M368+1,0),0)</f>
        <v>0</v>
      </c>
      <c r="O368" s="163">
        <f>IF(O$2&lt;=analysis_period,IF(SUM($C716:O716)&gt;0,N368+1,0),0)</f>
        <v>0</v>
      </c>
      <c r="P368" s="163">
        <f>IF(P$2&lt;=analysis_period,IF(SUM($C716:P716)&gt;0,O368+1,0),0)</f>
        <v>0</v>
      </c>
      <c r="Q368" s="163">
        <f>IF(Q$2&lt;=analysis_period,IF(SUM($C716:Q716)&gt;0,P368+1,0),0)</f>
        <v>0</v>
      </c>
      <c r="R368" s="163">
        <f>IF(R$2&lt;=analysis_period,IF(SUM($C716:R716)&gt;0,Q368+1,0),0)</f>
        <v>0</v>
      </c>
      <c r="S368" s="163">
        <f>IF(S$2&lt;=analysis_period,IF(SUM($C716:S716)&gt;0,R368+1,0),0)</f>
        <v>0</v>
      </c>
      <c r="T368" s="163">
        <f>IF(T$2&lt;=analysis_period,IF(SUM($C716:T716)&gt;0,S368+1,0),0)</f>
        <v>0</v>
      </c>
      <c r="U368" s="163">
        <f>IF(U$2&lt;=analysis_period,IF(SUM($C716:U716)&gt;0,T368+1,0),0)</f>
        <v>0</v>
      </c>
      <c r="V368" s="163">
        <f>IF(V$2&lt;=analysis_period,IF(SUM($C716:V716)&gt;0,U368+1,0),0)</f>
        <v>0</v>
      </c>
      <c r="W368" s="163">
        <f>IF(W$2&lt;=analysis_period,IF(SUM($C716:W716)&gt;0,V368+1,0),0)</f>
        <v>0</v>
      </c>
      <c r="X368" s="163">
        <f>IF(X$2&lt;=analysis_period,IF(SUM($C716:X716)&gt;0,W368+1,0),0)</f>
        <v>0</v>
      </c>
      <c r="Y368" s="163">
        <f>IF(Y$2&lt;=analysis_period,IF(SUM($C716:Y716)&gt;0,X368+1,0),0)</f>
        <v>0</v>
      </c>
      <c r="Z368" s="163">
        <f>IF(Z$2&lt;=analysis_period,IF(SUM($C716:Z716)&gt;0,Y368+1,0),0)</f>
        <v>0</v>
      </c>
      <c r="AA368" s="163">
        <f>IF(AA$2&lt;=analysis_period,IF(SUM($C716:AA716)&gt;0,Z368+1,0),0)</f>
        <v>0</v>
      </c>
      <c r="AB368" s="163">
        <f>IF(AB$2&lt;=analysis_period,IF(SUM($C716:AB716)&gt;0,AA368+1,0),0)</f>
        <v>0</v>
      </c>
      <c r="AC368" s="163">
        <f>IF(AC$2&lt;=analysis_period,IF(SUM($C716:AC716)&gt;0,AB368+1,0),0)</f>
        <v>0</v>
      </c>
      <c r="AD368" s="163">
        <f>IF(AD$2&lt;=analysis_period,IF(SUM($C716:AD716)&gt;0,AC368+1,0),0)</f>
        <v>0</v>
      </c>
      <c r="AE368" s="163">
        <f>IF(AE$2&lt;=analysis_period,IF(SUM($C716:AE716)&gt;0,AD368+1,0),0)</f>
        <v>0</v>
      </c>
      <c r="AF368" s="163">
        <f>IF(AF$2&lt;=analysis_period,IF(SUM($C716:AF716)&gt;0,AE368+1,0),0)</f>
        <v>0</v>
      </c>
      <c r="AG368" s="163">
        <f>IF(AG$2&lt;=analysis_period,IF(SUM($C716:AG716)&gt;0,AF368+1,0),0)</f>
        <v>0</v>
      </c>
      <c r="AH368" s="163">
        <f>IF(AH$2&lt;=analysis_period,IF(SUM($C716:AH716)&gt;0,AG368+1,0),0)</f>
        <v>0</v>
      </c>
      <c r="AI368" s="163">
        <f>IF(AI$2&lt;=analysis_period,IF(SUM($C716:AI716)&gt;0,AH368+1,0),0)</f>
        <v>0</v>
      </c>
      <c r="AJ368" s="163">
        <f>IF(AJ$2&lt;=analysis_period,IF(SUM($C716:AJ716)&gt;0,AI368+1,0),0)</f>
        <v>0</v>
      </c>
      <c r="AK368" s="163">
        <f>IF(AK$2&lt;=analysis_period,IF(SUM($C716:AK716)&gt;0,AJ368+1,0),0)</f>
        <v>0</v>
      </c>
      <c r="AL368" s="163">
        <f>IF(AL$2&lt;=analysis_period,IF(SUM($C716:AL716)&gt;0,AK368+1,0),0)</f>
        <v>0</v>
      </c>
      <c r="AM368" s="163">
        <f>IF(AM$2&lt;=analysis_period,IF(SUM($C716:AM716)&gt;0,AL368+1,0),0)</f>
        <v>0</v>
      </c>
      <c r="AN368" s="163">
        <f>IF(AN$2&lt;=analysis_period,IF(SUM($C716:AN716)&gt;0,AM368+1,0),0)</f>
        <v>0</v>
      </c>
      <c r="AO368" s="163">
        <f>IF(AO$2&lt;=analysis_period,IF(SUM($C716:AO716)&gt;0,AN368+1,0),0)</f>
        <v>0</v>
      </c>
      <c r="AP368" s="163">
        <f>IF(AP$2&lt;=analysis_period,IF(SUM($C716:AP716)&gt;0,AO368+1,0),0)</f>
        <v>0</v>
      </c>
    </row>
    <row r="369" spans="1:42" x14ac:dyDescent="0.2">
      <c r="A369" s="4">
        <f>A368+1</f>
        <v>9</v>
      </c>
      <c r="B369" s="4">
        <v>0</v>
      </c>
      <c r="C369" s="163">
        <f>IF(C$2&lt;=analysis_period,IF(SUM($C717:C717)&gt;0,B369+1,0),0)</f>
        <v>0</v>
      </c>
      <c r="D369" s="163">
        <f>IF(D$2&lt;=analysis_period,IF(SUM($C717:D717)&gt;0,C369+1,0),0)</f>
        <v>0</v>
      </c>
      <c r="E369" s="163">
        <f>IF(E$2&lt;=analysis_period,IF(SUM($C717:E717)&gt;0,D369+1,0),0)</f>
        <v>0</v>
      </c>
      <c r="F369" s="163">
        <f>IF(F$2&lt;=analysis_period,IF(SUM($C717:F717)&gt;0,E369+1,0),0)</f>
        <v>0</v>
      </c>
      <c r="G369" s="163">
        <f>IF(G$2&lt;=analysis_period,IF(SUM($C717:G717)&gt;0,F369+1,0),0)</f>
        <v>0</v>
      </c>
      <c r="H369" s="163">
        <f>IF(H$2&lt;=analysis_period,IF(SUM($C717:H717)&gt;0,G369+1,0),0)</f>
        <v>0</v>
      </c>
      <c r="I369" s="163">
        <f>IF(I$2&lt;=analysis_period,IF(SUM($C717:I717)&gt;0,H369+1,0),0)</f>
        <v>0</v>
      </c>
      <c r="J369" s="163">
        <f>IF(J$2&lt;=analysis_period,IF(SUM($C717:J717)&gt;0,I369+1,0),0)</f>
        <v>0</v>
      </c>
      <c r="K369" s="163">
        <f>IF(K$2&lt;=analysis_period,IF(SUM($C717:K717)&gt;0,J369+1,0),0)</f>
        <v>0</v>
      </c>
      <c r="L369" s="163">
        <f>IF(L$2&lt;=analysis_period,IF(SUM($C717:L717)&gt;0,K369+1,0),0)</f>
        <v>0</v>
      </c>
      <c r="M369" s="163">
        <f>IF(M$2&lt;=analysis_period,IF(SUM($C717:M717)&gt;0,L369+1,0),0)</f>
        <v>0</v>
      </c>
      <c r="N369" s="163">
        <f>IF(N$2&lt;=analysis_period,IF(SUM($C717:N717)&gt;0,M369+1,0),0)</f>
        <v>0</v>
      </c>
      <c r="O369" s="163">
        <f>IF(O$2&lt;=analysis_period,IF(SUM($C717:O717)&gt;0,N369+1,0),0)</f>
        <v>0</v>
      </c>
      <c r="P369" s="163">
        <f>IF(P$2&lt;=analysis_period,IF(SUM($C717:P717)&gt;0,O369+1,0),0)</f>
        <v>0</v>
      </c>
      <c r="Q369" s="163">
        <f>IF(Q$2&lt;=analysis_period,IF(SUM($C717:Q717)&gt;0,P369+1,0),0)</f>
        <v>0</v>
      </c>
      <c r="R369" s="163">
        <f>IF(R$2&lt;=analysis_period,IF(SUM($C717:R717)&gt;0,Q369+1,0),0)</f>
        <v>0</v>
      </c>
      <c r="S369" s="163">
        <f>IF(S$2&lt;=analysis_period,IF(SUM($C717:S717)&gt;0,R369+1,0),0)</f>
        <v>0</v>
      </c>
      <c r="T369" s="163">
        <f>IF(T$2&lt;=analysis_period,IF(SUM($C717:T717)&gt;0,S369+1,0),0)</f>
        <v>0</v>
      </c>
      <c r="U369" s="163">
        <f>IF(U$2&lt;=analysis_period,IF(SUM($C717:U717)&gt;0,T369+1,0),0)</f>
        <v>0</v>
      </c>
      <c r="V369" s="163">
        <f>IF(V$2&lt;=analysis_period,IF(SUM($C717:V717)&gt;0,U369+1,0),0)</f>
        <v>0</v>
      </c>
      <c r="W369" s="163">
        <f>IF(W$2&lt;=analysis_period,IF(SUM($C717:W717)&gt;0,V369+1,0),0)</f>
        <v>0</v>
      </c>
      <c r="X369" s="163">
        <f>IF(X$2&lt;=analysis_period,IF(SUM($C717:X717)&gt;0,W369+1,0),0)</f>
        <v>0</v>
      </c>
      <c r="Y369" s="163">
        <f>IF(Y$2&lt;=analysis_period,IF(SUM($C717:Y717)&gt;0,X369+1,0),0)</f>
        <v>0</v>
      </c>
      <c r="Z369" s="163">
        <f>IF(Z$2&lt;=analysis_period,IF(SUM($C717:Z717)&gt;0,Y369+1,0),0)</f>
        <v>0</v>
      </c>
      <c r="AA369" s="163">
        <f>IF(AA$2&lt;=analysis_period,IF(SUM($C717:AA717)&gt;0,Z369+1,0),0)</f>
        <v>0</v>
      </c>
      <c r="AB369" s="163">
        <f>IF(AB$2&lt;=analysis_period,IF(SUM($C717:AB717)&gt;0,AA369+1,0),0)</f>
        <v>0</v>
      </c>
      <c r="AC369" s="163">
        <f>IF(AC$2&lt;=analysis_period,IF(SUM($C717:AC717)&gt;0,AB369+1,0),0)</f>
        <v>0</v>
      </c>
      <c r="AD369" s="163">
        <f>IF(AD$2&lt;=analysis_period,IF(SUM($C717:AD717)&gt;0,AC369+1,0),0)</f>
        <v>0</v>
      </c>
      <c r="AE369" s="163">
        <f>IF(AE$2&lt;=analysis_period,IF(SUM($C717:AE717)&gt;0,AD369+1,0),0)</f>
        <v>0</v>
      </c>
      <c r="AF369" s="163">
        <f>IF(AF$2&lt;=analysis_period,IF(SUM($C717:AF717)&gt;0,AE369+1,0),0)</f>
        <v>0</v>
      </c>
      <c r="AG369" s="163">
        <f>IF(AG$2&lt;=analysis_period,IF(SUM($C717:AG717)&gt;0,AF369+1,0),0)</f>
        <v>0</v>
      </c>
      <c r="AH369" s="163">
        <f>IF(AH$2&lt;=analysis_period,IF(SUM($C717:AH717)&gt;0,AG369+1,0),0)</f>
        <v>0</v>
      </c>
      <c r="AI369" s="163">
        <f>IF(AI$2&lt;=analysis_period,IF(SUM($C717:AI717)&gt;0,AH369+1,0),0)</f>
        <v>0</v>
      </c>
      <c r="AJ369" s="163">
        <f>IF(AJ$2&lt;=analysis_period,IF(SUM($C717:AJ717)&gt;0,AI369+1,0),0)</f>
        <v>0</v>
      </c>
      <c r="AK369" s="163">
        <f>IF(AK$2&lt;=analysis_period,IF(SUM($C717:AK717)&gt;0,AJ369+1,0),0)</f>
        <v>0</v>
      </c>
      <c r="AL369" s="163">
        <f>IF(AL$2&lt;=analysis_period,IF(SUM($C717:AL717)&gt;0,AK369+1,0),0)</f>
        <v>0</v>
      </c>
      <c r="AM369" s="163">
        <f>IF(AM$2&lt;=analysis_period,IF(SUM($C717:AM717)&gt;0,AL369+1,0),0)</f>
        <v>0</v>
      </c>
      <c r="AN369" s="163">
        <f>IF(AN$2&lt;=analysis_period,IF(SUM($C717:AN717)&gt;0,AM369+1,0),0)</f>
        <v>0</v>
      </c>
      <c r="AO369" s="163">
        <f>IF(AO$2&lt;=analysis_period,IF(SUM($C717:AO717)&gt;0,AN369+1,0),0)</f>
        <v>0</v>
      </c>
      <c r="AP369" s="163">
        <f>IF(AP$2&lt;=analysis_period,IF(SUM($C717:AP717)&gt;0,AO369+1,0),0)</f>
        <v>0</v>
      </c>
    </row>
    <row r="370" spans="1:42" x14ac:dyDescent="0.2">
      <c r="A370" s="4">
        <f t="shared" si="141"/>
        <v>10</v>
      </c>
      <c r="B370" s="4">
        <v>0</v>
      </c>
      <c r="C370" s="163">
        <f>IF(C$2&lt;=analysis_period,IF(SUM($C718:C718)&gt;0,B370+1,0),0)</f>
        <v>0</v>
      </c>
      <c r="D370" s="163">
        <f>IF(D$2&lt;=analysis_period,IF(SUM($C718:D718)&gt;0,C370+1,0),0)</f>
        <v>0</v>
      </c>
      <c r="E370" s="163">
        <f>IF(E$2&lt;=analysis_period,IF(SUM($C718:E718)&gt;0,D370+1,0),0)</f>
        <v>0</v>
      </c>
      <c r="F370" s="163">
        <f>IF(F$2&lt;=analysis_period,IF(SUM($C718:F718)&gt;0,E370+1,0),0)</f>
        <v>0</v>
      </c>
      <c r="G370" s="163">
        <f>IF(G$2&lt;=analysis_period,IF(SUM($C718:G718)&gt;0,F370+1,0),0)</f>
        <v>0</v>
      </c>
      <c r="H370" s="163">
        <f>IF(H$2&lt;=analysis_period,IF(SUM($C718:H718)&gt;0,G370+1,0),0)</f>
        <v>0</v>
      </c>
      <c r="I370" s="163">
        <f>IF(I$2&lt;=analysis_period,IF(SUM($C718:I718)&gt;0,H370+1,0),0)</f>
        <v>0</v>
      </c>
      <c r="J370" s="163">
        <f>IF(J$2&lt;=analysis_period,IF(SUM($C718:J718)&gt;0,I370+1,0),0)</f>
        <v>0</v>
      </c>
      <c r="K370" s="163">
        <f>IF(K$2&lt;=analysis_period,IF(SUM($C718:K718)&gt;0,J370+1,0),0)</f>
        <v>0</v>
      </c>
      <c r="L370" s="163">
        <f>IF(L$2&lt;=analysis_period,IF(SUM($C718:L718)&gt;0,K370+1,0),0)</f>
        <v>0</v>
      </c>
      <c r="M370" s="163">
        <f>IF(M$2&lt;=analysis_period,IF(SUM($C718:M718)&gt;0,L370+1,0),0)</f>
        <v>0</v>
      </c>
      <c r="N370" s="163">
        <f>IF(N$2&lt;=analysis_period,IF(SUM($C718:N718)&gt;0,M370+1,0),0)</f>
        <v>0</v>
      </c>
      <c r="O370" s="163">
        <f>IF(O$2&lt;=analysis_period,IF(SUM($C718:O718)&gt;0,N370+1,0),0)</f>
        <v>0</v>
      </c>
      <c r="P370" s="163">
        <f>IF(P$2&lt;=analysis_period,IF(SUM($C718:P718)&gt;0,O370+1,0),0)</f>
        <v>0</v>
      </c>
      <c r="Q370" s="163">
        <f>IF(Q$2&lt;=analysis_period,IF(SUM($C718:Q718)&gt;0,P370+1,0),0)</f>
        <v>0</v>
      </c>
      <c r="R370" s="163">
        <f>IF(R$2&lt;=analysis_period,IF(SUM($C718:R718)&gt;0,Q370+1,0),0)</f>
        <v>0</v>
      </c>
      <c r="S370" s="163">
        <f>IF(S$2&lt;=analysis_period,IF(SUM($C718:S718)&gt;0,R370+1,0),0)</f>
        <v>0</v>
      </c>
      <c r="T370" s="163">
        <f>IF(T$2&lt;=analysis_period,IF(SUM($C718:T718)&gt;0,S370+1,0),0)</f>
        <v>0</v>
      </c>
      <c r="U370" s="163">
        <f>IF(U$2&lt;=analysis_period,IF(SUM($C718:U718)&gt;0,T370+1,0),0)</f>
        <v>0</v>
      </c>
      <c r="V370" s="163">
        <f>IF(V$2&lt;=analysis_period,IF(SUM($C718:V718)&gt;0,U370+1,0),0)</f>
        <v>0</v>
      </c>
      <c r="W370" s="163">
        <f>IF(W$2&lt;=analysis_period,IF(SUM($C718:W718)&gt;0,V370+1,0),0)</f>
        <v>0</v>
      </c>
      <c r="X370" s="163">
        <f>IF(X$2&lt;=analysis_period,IF(SUM($C718:X718)&gt;0,W370+1,0),0)</f>
        <v>0</v>
      </c>
      <c r="Y370" s="163">
        <f>IF(Y$2&lt;=analysis_period,IF(SUM($C718:Y718)&gt;0,X370+1,0),0)</f>
        <v>0</v>
      </c>
      <c r="Z370" s="163">
        <f>IF(Z$2&lt;=analysis_period,IF(SUM($C718:Z718)&gt;0,Y370+1,0),0)</f>
        <v>0</v>
      </c>
      <c r="AA370" s="163">
        <f>IF(AA$2&lt;=analysis_period,IF(SUM($C718:AA718)&gt;0,Z370+1,0),0)</f>
        <v>0</v>
      </c>
      <c r="AB370" s="163">
        <f>IF(AB$2&lt;=analysis_period,IF(SUM($C718:AB718)&gt;0,AA370+1,0),0)</f>
        <v>0</v>
      </c>
      <c r="AC370" s="163">
        <f>IF(AC$2&lt;=analysis_period,IF(SUM($C718:AC718)&gt;0,AB370+1,0),0)</f>
        <v>0</v>
      </c>
      <c r="AD370" s="163">
        <f>IF(AD$2&lt;=analysis_period,IF(SUM($C718:AD718)&gt;0,AC370+1,0),0)</f>
        <v>0</v>
      </c>
      <c r="AE370" s="163">
        <f>IF(AE$2&lt;=analysis_period,IF(SUM($C718:AE718)&gt;0,AD370+1,0),0)</f>
        <v>0</v>
      </c>
      <c r="AF370" s="163">
        <f>IF(AF$2&lt;=analysis_period,IF(SUM($C718:AF718)&gt;0,AE370+1,0),0)</f>
        <v>0</v>
      </c>
      <c r="AG370" s="163">
        <f>IF(AG$2&lt;=analysis_period,IF(SUM($C718:AG718)&gt;0,AF370+1,0),0)</f>
        <v>0</v>
      </c>
      <c r="AH370" s="163">
        <f>IF(AH$2&lt;=analysis_period,IF(SUM($C718:AH718)&gt;0,AG370+1,0),0)</f>
        <v>0</v>
      </c>
      <c r="AI370" s="163">
        <f>IF(AI$2&lt;=analysis_period,IF(SUM($C718:AI718)&gt;0,AH370+1,0),0)</f>
        <v>0</v>
      </c>
      <c r="AJ370" s="163">
        <f>IF(AJ$2&lt;=analysis_period,IF(SUM($C718:AJ718)&gt;0,AI370+1,0),0)</f>
        <v>0</v>
      </c>
      <c r="AK370" s="163">
        <f>IF(AK$2&lt;=analysis_period,IF(SUM($C718:AK718)&gt;0,AJ370+1,0),0)</f>
        <v>0</v>
      </c>
      <c r="AL370" s="163">
        <f>IF(AL$2&lt;=analysis_period,IF(SUM($C718:AL718)&gt;0,AK370+1,0),0)</f>
        <v>0</v>
      </c>
      <c r="AM370" s="163">
        <f>IF(AM$2&lt;=analysis_period,IF(SUM($C718:AM718)&gt;0,AL370+1,0),0)</f>
        <v>0</v>
      </c>
      <c r="AN370" s="163">
        <f>IF(AN$2&lt;=analysis_period,IF(SUM($C718:AN718)&gt;0,AM370+1,0),0)</f>
        <v>0</v>
      </c>
      <c r="AO370" s="163">
        <f>IF(AO$2&lt;=analysis_period,IF(SUM($C718:AO718)&gt;0,AN370+1,0),0)</f>
        <v>0</v>
      </c>
      <c r="AP370" s="163">
        <f>IF(AP$2&lt;=analysis_period,IF(SUM($C718:AP718)&gt;0,AO370+1,0),0)</f>
        <v>0</v>
      </c>
    </row>
    <row r="371" spans="1:42" x14ac:dyDescent="0.2">
      <c r="A371" s="22"/>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row>
    <row r="372" spans="1:42" x14ac:dyDescent="0.2">
      <c r="A372" s="22" t="s">
        <v>79</v>
      </c>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row>
    <row r="373" spans="1:42" x14ac:dyDescent="0.2">
      <c r="A373" s="4">
        <v>1</v>
      </c>
      <c r="B373" s="181">
        <f t="shared" ref="B373:B382" si="142">SUM(C373:AP373)</f>
        <v>0</v>
      </c>
      <c r="C373" s="183">
        <f t="shared" ref="C373:AP373" si="143">LOOKUP(C361,$B$305:$AP$305,$B$306:$AP$306)/100*$B709</f>
        <v>0</v>
      </c>
      <c r="D373" s="183">
        <f t="shared" si="143"/>
        <v>0</v>
      </c>
      <c r="E373" s="183">
        <f t="shared" si="143"/>
        <v>0</v>
      </c>
      <c r="F373" s="183">
        <f t="shared" si="143"/>
        <v>0</v>
      </c>
      <c r="G373" s="183">
        <f t="shared" si="143"/>
        <v>0</v>
      </c>
      <c r="H373" s="183">
        <f t="shared" si="143"/>
        <v>0</v>
      </c>
      <c r="I373" s="183">
        <f t="shared" si="143"/>
        <v>0</v>
      </c>
      <c r="J373" s="183">
        <f t="shared" si="143"/>
        <v>0</v>
      </c>
      <c r="K373" s="183">
        <f t="shared" si="143"/>
        <v>0</v>
      </c>
      <c r="L373" s="183">
        <f t="shared" si="143"/>
        <v>0</v>
      </c>
      <c r="M373" s="183">
        <f t="shared" si="143"/>
        <v>0</v>
      </c>
      <c r="N373" s="183">
        <f t="shared" si="143"/>
        <v>0</v>
      </c>
      <c r="O373" s="183">
        <f t="shared" si="143"/>
        <v>0</v>
      </c>
      <c r="P373" s="183">
        <f t="shared" si="143"/>
        <v>0</v>
      </c>
      <c r="Q373" s="183">
        <f t="shared" si="143"/>
        <v>0</v>
      </c>
      <c r="R373" s="183">
        <f t="shared" si="143"/>
        <v>0</v>
      </c>
      <c r="S373" s="183">
        <f t="shared" si="143"/>
        <v>0</v>
      </c>
      <c r="T373" s="183">
        <f t="shared" si="143"/>
        <v>0</v>
      </c>
      <c r="U373" s="183">
        <f t="shared" si="143"/>
        <v>0</v>
      </c>
      <c r="V373" s="183">
        <f t="shared" si="143"/>
        <v>0</v>
      </c>
      <c r="W373" s="183">
        <f t="shared" si="143"/>
        <v>0</v>
      </c>
      <c r="X373" s="183">
        <f t="shared" si="143"/>
        <v>0</v>
      </c>
      <c r="Y373" s="183">
        <f t="shared" si="143"/>
        <v>0</v>
      </c>
      <c r="Z373" s="183">
        <f t="shared" si="143"/>
        <v>0</v>
      </c>
      <c r="AA373" s="183">
        <f t="shared" si="143"/>
        <v>0</v>
      </c>
      <c r="AB373" s="183">
        <f t="shared" si="143"/>
        <v>0</v>
      </c>
      <c r="AC373" s="183">
        <f t="shared" si="143"/>
        <v>0</v>
      </c>
      <c r="AD373" s="183">
        <f t="shared" si="143"/>
        <v>0</v>
      </c>
      <c r="AE373" s="183">
        <f t="shared" si="143"/>
        <v>0</v>
      </c>
      <c r="AF373" s="183">
        <f t="shared" si="143"/>
        <v>0</v>
      </c>
      <c r="AG373" s="183">
        <f t="shared" si="143"/>
        <v>0</v>
      </c>
      <c r="AH373" s="183">
        <f t="shared" si="143"/>
        <v>0</v>
      </c>
      <c r="AI373" s="183">
        <f t="shared" si="143"/>
        <v>0</v>
      </c>
      <c r="AJ373" s="183">
        <f t="shared" si="143"/>
        <v>0</v>
      </c>
      <c r="AK373" s="183">
        <f t="shared" si="143"/>
        <v>0</v>
      </c>
      <c r="AL373" s="183">
        <f t="shared" si="143"/>
        <v>0</v>
      </c>
      <c r="AM373" s="183">
        <f t="shared" si="143"/>
        <v>0</v>
      </c>
      <c r="AN373" s="183">
        <f t="shared" si="143"/>
        <v>0</v>
      </c>
      <c r="AO373" s="183">
        <f t="shared" si="143"/>
        <v>0</v>
      </c>
      <c r="AP373" s="183">
        <f t="shared" si="143"/>
        <v>0</v>
      </c>
    </row>
    <row r="374" spans="1:42" x14ac:dyDescent="0.2">
      <c r="A374" s="4">
        <f>A373+1</f>
        <v>2</v>
      </c>
      <c r="B374" s="181">
        <f t="shared" si="142"/>
        <v>0</v>
      </c>
      <c r="C374" s="183">
        <f t="shared" ref="C374:AP374" si="144">LOOKUP(C362,$B$305:$AP$305,$B$306:$AP$306)/100*$B710</f>
        <v>0</v>
      </c>
      <c r="D374" s="183">
        <f t="shared" si="144"/>
        <v>0</v>
      </c>
      <c r="E374" s="183">
        <f t="shared" si="144"/>
        <v>0</v>
      </c>
      <c r="F374" s="183">
        <f t="shared" si="144"/>
        <v>0</v>
      </c>
      <c r="G374" s="183">
        <f t="shared" si="144"/>
        <v>0</v>
      </c>
      <c r="H374" s="183">
        <f t="shared" si="144"/>
        <v>0</v>
      </c>
      <c r="I374" s="183">
        <f t="shared" si="144"/>
        <v>0</v>
      </c>
      <c r="J374" s="183">
        <f t="shared" si="144"/>
        <v>0</v>
      </c>
      <c r="K374" s="183">
        <f t="shared" si="144"/>
        <v>0</v>
      </c>
      <c r="L374" s="183">
        <f t="shared" si="144"/>
        <v>0</v>
      </c>
      <c r="M374" s="183">
        <f t="shared" si="144"/>
        <v>0</v>
      </c>
      <c r="N374" s="183">
        <f t="shared" si="144"/>
        <v>0</v>
      </c>
      <c r="O374" s="183">
        <f t="shared" si="144"/>
        <v>0</v>
      </c>
      <c r="P374" s="183">
        <f t="shared" si="144"/>
        <v>0</v>
      </c>
      <c r="Q374" s="183">
        <f t="shared" si="144"/>
        <v>0</v>
      </c>
      <c r="R374" s="183">
        <f t="shared" si="144"/>
        <v>0</v>
      </c>
      <c r="S374" s="183">
        <f t="shared" si="144"/>
        <v>0</v>
      </c>
      <c r="T374" s="183">
        <f t="shared" si="144"/>
        <v>0</v>
      </c>
      <c r="U374" s="183">
        <f t="shared" si="144"/>
        <v>0</v>
      </c>
      <c r="V374" s="183">
        <f t="shared" si="144"/>
        <v>0</v>
      </c>
      <c r="W374" s="183">
        <f t="shared" si="144"/>
        <v>0</v>
      </c>
      <c r="X374" s="183">
        <f t="shared" si="144"/>
        <v>0</v>
      </c>
      <c r="Y374" s="183">
        <f t="shared" si="144"/>
        <v>0</v>
      </c>
      <c r="Z374" s="183">
        <f t="shared" si="144"/>
        <v>0</v>
      </c>
      <c r="AA374" s="183">
        <f t="shared" si="144"/>
        <v>0</v>
      </c>
      <c r="AB374" s="183">
        <f t="shared" si="144"/>
        <v>0</v>
      </c>
      <c r="AC374" s="183">
        <f t="shared" si="144"/>
        <v>0</v>
      </c>
      <c r="AD374" s="183">
        <f t="shared" si="144"/>
        <v>0</v>
      </c>
      <c r="AE374" s="183">
        <f t="shared" si="144"/>
        <v>0</v>
      </c>
      <c r="AF374" s="183">
        <f t="shared" si="144"/>
        <v>0</v>
      </c>
      <c r="AG374" s="183">
        <f t="shared" si="144"/>
        <v>0</v>
      </c>
      <c r="AH374" s="183">
        <f t="shared" si="144"/>
        <v>0</v>
      </c>
      <c r="AI374" s="183">
        <f t="shared" si="144"/>
        <v>0</v>
      </c>
      <c r="AJ374" s="183">
        <f t="shared" si="144"/>
        <v>0</v>
      </c>
      <c r="AK374" s="183">
        <f t="shared" si="144"/>
        <v>0</v>
      </c>
      <c r="AL374" s="183">
        <f t="shared" si="144"/>
        <v>0</v>
      </c>
      <c r="AM374" s="183">
        <f t="shared" si="144"/>
        <v>0</v>
      </c>
      <c r="AN374" s="183">
        <f t="shared" si="144"/>
        <v>0</v>
      </c>
      <c r="AO374" s="183">
        <f t="shared" si="144"/>
        <v>0</v>
      </c>
      <c r="AP374" s="183">
        <f t="shared" si="144"/>
        <v>0</v>
      </c>
    </row>
    <row r="375" spans="1:42" x14ac:dyDescent="0.2">
      <c r="A375" s="4">
        <f t="shared" ref="A375:A382" si="145">A374+1</f>
        <v>3</v>
      </c>
      <c r="B375" s="181">
        <f t="shared" si="142"/>
        <v>0</v>
      </c>
      <c r="C375" s="183">
        <f t="shared" ref="C375:AP375" si="146">LOOKUP(C363,$B$305:$AP$305,$B$306:$AP$306)/100*$B711</f>
        <v>0</v>
      </c>
      <c r="D375" s="183">
        <f t="shared" si="146"/>
        <v>0</v>
      </c>
      <c r="E375" s="183">
        <f t="shared" si="146"/>
        <v>0</v>
      </c>
      <c r="F375" s="183">
        <f t="shared" si="146"/>
        <v>0</v>
      </c>
      <c r="G375" s="183">
        <f t="shared" si="146"/>
        <v>0</v>
      </c>
      <c r="H375" s="183">
        <f t="shared" si="146"/>
        <v>0</v>
      </c>
      <c r="I375" s="183">
        <f t="shared" si="146"/>
        <v>0</v>
      </c>
      <c r="J375" s="183">
        <f t="shared" si="146"/>
        <v>0</v>
      </c>
      <c r="K375" s="183">
        <f t="shared" si="146"/>
        <v>0</v>
      </c>
      <c r="L375" s="183">
        <f t="shared" si="146"/>
        <v>0</v>
      </c>
      <c r="M375" s="183">
        <f t="shared" si="146"/>
        <v>0</v>
      </c>
      <c r="N375" s="183">
        <f t="shared" si="146"/>
        <v>0</v>
      </c>
      <c r="O375" s="183">
        <f t="shared" si="146"/>
        <v>0</v>
      </c>
      <c r="P375" s="183">
        <f t="shared" si="146"/>
        <v>0</v>
      </c>
      <c r="Q375" s="183">
        <f t="shared" si="146"/>
        <v>0</v>
      </c>
      <c r="R375" s="183">
        <f t="shared" si="146"/>
        <v>0</v>
      </c>
      <c r="S375" s="183">
        <f t="shared" si="146"/>
        <v>0</v>
      </c>
      <c r="T375" s="183">
        <f t="shared" si="146"/>
        <v>0</v>
      </c>
      <c r="U375" s="183">
        <f t="shared" si="146"/>
        <v>0</v>
      </c>
      <c r="V375" s="183">
        <f t="shared" si="146"/>
        <v>0</v>
      </c>
      <c r="W375" s="183">
        <f t="shared" si="146"/>
        <v>0</v>
      </c>
      <c r="X375" s="183">
        <f t="shared" si="146"/>
        <v>0</v>
      </c>
      <c r="Y375" s="183">
        <f t="shared" si="146"/>
        <v>0</v>
      </c>
      <c r="Z375" s="183">
        <f t="shared" si="146"/>
        <v>0</v>
      </c>
      <c r="AA375" s="183">
        <f t="shared" si="146"/>
        <v>0</v>
      </c>
      <c r="AB375" s="183">
        <f t="shared" si="146"/>
        <v>0</v>
      </c>
      <c r="AC375" s="183">
        <f t="shared" si="146"/>
        <v>0</v>
      </c>
      <c r="AD375" s="183">
        <f t="shared" si="146"/>
        <v>0</v>
      </c>
      <c r="AE375" s="183">
        <f t="shared" si="146"/>
        <v>0</v>
      </c>
      <c r="AF375" s="183">
        <f t="shared" si="146"/>
        <v>0</v>
      </c>
      <c r="AG375" s="183">
        <f t="shared" si="146"/>
        <v>0</v>
      </c>
      <c r="AH375" s="183">
        <f t="shared" si="146"/>
        <v>0</v>
      </c>
      <c r="AI375" s="183">
        <f t="shared" si="146"/>
        <v>0</v>
      </c>
      <c r="AJ375" s="183">
        <f t="shared" si="146"/>
        <v>0</v>
      </c>
      <c r="AK375" s="183">
        <f t="shared" si="146"/>
        <v>0</v>
      </c>
      <c r="AL375" s="183">
        <f t="shared" si="146"/>
        <v>0</v>
      </c>
      <c r="AM375" s="183">
        <f t="shared" si="146"/>
        <v>0</v>
      </c>
      <c r="AN375" s="183">
        <f t="shared" si="146"/>
        <v>0</v>
      </c>
      <c r="AO375" s="183">
        <f t="shared" si="146"/>
        <v>0</v>
      </c>
      <c r="AP375" s="183">
        <f t="shared" si="146"/>
        <v>0</v>
      </c>
    </row>
    <row r="376" spans="1:42" x14ac:dyDescent="0.2">
      <c r="A376" s="4">
        <f t="shared" si="145"/>
        <v>4</v>
      </c>
      <c r="B376" s="181">
        <f t="shared" si="142"/>
        <v>0</v>
      </c>
      <c r="C376" s="183">
        <f t="shared" ref="C376:AP376" si="147">LOOKUP(C364,$B$305:$AP$305,$B$306:$AP$306)/100*$B712</f>
        <v>0</v>
      </c>
      <c r="D376" s="183">
        <f t="shared" si="147"/>
        <v>0</v>
      </c>
      <c r="E376" s="183">
        <f t="shared" si="147"/>
        <v>0</v>
      </c>
      <c r="F376" s="183">
        <f t="shared" si="147"/>
        <v>0</v>
      </c>
      <c r="G376" s="183">
        <f t="shared" si="147"/>
        <v>0</v>
      </c>
      <c r="H376" s="183">
        <f t="shared" si="147"/>
        <v>0</v>
      </c>
      <c r="I376" s="183">
        <f t="shared" si="147"/>
        <v>0</v>
      </c>
      <c r="J376" s="183">
        <f t="shared" si="147"/>
        <v>0</v>
      </c>
      <c r="K376" s="183">
        <f t="shared" si="147"/>
        <v>0</v>
      </c>
      <c r="L376" s="183">
        <f t="shared" si="147"/>
        <v>0</v>
      </c>
      <c r="M376" s="183">
        <f t="shared" si="147"/>
        <v>0</v>
      </c>
      <c r="N376" s="183">
        <f t="shared" si="147"/>
        <v>0</v>
      </c>
      <c r="O376" s="183">
        <f t="shared" si="147"/>
        <v>0</v>
      </c>
      <c r="P376" s="183">
        <f t="shared" si="147"/>
        <v>0</v>
      </c>
      <c r="Q376" s="183">
        <f t="shared" si="147"/>
        <v>0</v>
      </c>
      <c r="R376" s="183">
        <f t="shared" si="147"/>
        <v>0</v>
      </c>
      <c r="S376" s="183">
        <f t="shared" si="147"/>
        <v>0</v>
      </c>
      <c r="T376" s="183">
        <f t="shared" si="147"/>
        <v>0</v>
      </c>
      <c r="U376" s="183">
        <f t="shared" si="147"/>
        <v>0</v>
      </c>
      <c r="V376" s="183">
        <f t="shared" si="147"/>
        <v>0</v>
      </c>
      <c r="W376" s="183">
        <f t="shared" si="147"/>
        <v>0</v>
      </c>
      <c r="X376" s="183">
        <f t="shared" si="147"/>
        <v>0</v>
      </c>
      <c r="Y376" s="183">
        <f t="shared" si="147"/>
        <v>0</v>
      </c>
      <c r="Z376" s="183">
        <f t="shared" si="147"/>
        <v>0</v>
      </c>
      <c r="AA376" s="183">
        <f t="shared" si="147"/>
        <v>0</v>
      </c>
      <c r="AB376" s="183">
        <f t="shared" si="147"/>
        <v>0</v>
      </c>
      <c r="AC376" s="183">
        <f t="shared" si="147"/>
        <v>0</v>
      </c>
      <c r="AD376" s="183">
        <f t="shared" si="147"/>
        <v>0</v>
      </c>
      <c r="AE376" s="183">
        <f t="shared" si="147"/>
        <v>0</v>
      </c>
      <c r="AF376" s="183">
        <f t="shared" si="147"/>
        <v>0</v>
      </c>
      <c r="AG376" s="183">
        <f t="shared" si="147"/>
        <v>0</v>
      </c>
      <c r="AH376" s="183">
        <f t="shared" si="147"/>
        <v>0</v>
      </c>
      <c r="AI376" s="183">
        <f t="shared" si="147"/>
        <v>0</v>
      </c>
      <c r="AJ376" s="183">
        <f t="shared" si="147"/>
        <v>0</v>
      </c>
      <c r="AK376" s="183">
        <f t="shared" si="147"/>
        <v>0</v>
      </c>
      <c r="AL376" s="183">
        <f t="shared" si="147"/>
        <v>0</v>
      </c>
      <c r="AM376" s="183">
        <f t="shared" si="147"/>
        <v>0</v>
      </c>
      <c r="AN376" s="183">
        <f t="shared" si="147"/>
        <v>0</v>
      </c>
      <c r="AO376" s="183">
        <f t="shared" si="147"/>
        <v>0</v>
      </c>
      <c r="AP376" s="183">
        <f t="shared" si="147"/>
        <v>0</v>
      </c>
    </row>
    <row r="377" spans="1:42" x14ac:dyDescent="0.2">
      <c r="A377" s="4">
        <f t="shared" si="145"/>
        <v>5</v>
      </c>
      <c r="B377" s="181">
        <f t="shared" si="142"/>
        <v>0</v>
      </c>
      <c r="C377" s="183">
        <f t="shared" ref="C377:AP377" si="148">LOOKUP(C365,$B$305:$AP$305,$B$306:$AP$306)/100*$B713</f>
        <v>0</v>
      </c>
      <c r="D377" s="183">
        <f t="shared" si="148"/>
        <v>0</v>
      </c>
      <c r="E377" s="183">
        <f t="shared" si="148"/>
        <v>0</v>
      </c>
      <c r="F377" s="183">
        <f t="shared" si="148"/>
        <v>0</v>
      </c>
      <c r="G377" s="183">
        <f t="shared" si="148"/>
        <v>0</v>
      </c>
      <c r="H377" s="183">
        <f t="shared" si="148"/>
        <v>0</v>
      </c>
      <c r="I377" s="183">
        <f t="shared" si="148"/>
        <v>0</v>
      </c>
      <c r="J377" s="183">
        <f t="shared" si="148"/>
        <v>0</v>
      </c>
      <c r="K377" s="183">
        <f t="shared" si="148"/>
        <v>0</v>
      </c>
      <c r="L377" s="183">
        <f t="shared" si="148"/>
        <v>0</v>
      </c>
      <c r="M377" s="183">
        <f t="shared" si="148"/>
        <v>0</v>
      </c>
      <c r="N377" s="183">
        <f t="shared" si="148"/>
        <v>0</v>
      </c>
      <c r="O377" s="183">
        <f t="shared" si="148"/>
        <v>0</v>
      </c>
      <c r="P377" s="183">
        <f t="shared" si="148"/>
        <v>0</v>
      </c>
      <c r="Q377" s="183">
        <f t="shared" si="148"/>
        <v>0</v>
      </c>
      <c r="R377" s="183">
        <f t="shared" si="148"/>
        <v>0</v>
      </c>
      <c r="S377" s="183">
        <f t="shared" si="148"/>
        <v>0</v>
      </c>
      <c r="T377" s="183">
        <f t="shared" si="148"/>
        <v>0</v>
      </c>
      <c r="U377" s="183">
        <f t="shared" si="148"/>
        <v>0</v>
      </c>
      <c r="V377" s="183">
        <f t="shared" si="148"/>
        <v>0</v>
      </c>
      <c r="W377" s="183">
        <f t="shared" si="148"/>
        <v>0</v>
      </c>
      <c r="X377" s="183">
        <f t="shared" si="148"/>
        <v>0</v>
      </c>
      <c r="Y377" s="183">
        <f t="shared" si="148"/>
        <v>0</v>
      </c>
      <c r="Z377" s="183">
        <f t="shared" si="148"/>
        <v>0</v>
      </c>
      <c r="AA377" s="183">
        <f t="shared" si="148"/>
        <v>0</v>
      </c>
      <c r="AB377" s="183">
        <f t="shared" si="148"/>
        <v>0</v>
      </c>
      <c r="AC377" s="183">
        <f t="shared" si="148"/>
        <v>0</v>
      </c>
      <c r="AD377" s="183">
        <f t="shared" si="148"/>
        <v>0</v>
      </c>
      <c r="AE377" s="183">
        <f t="shared" si="148"/>
        <v>0</v>
      </c>
      <c r="AF377" s="183">
        <f t="shared" si="148"/>
        <v>0</v>
      </c>
      <c r="AG377" s="183">
        <f t="shared" si="148"/>
        <v>0</v>
      </c>
      <c r="AH377" s="183">
        <f t="shared" si="148"/>
        <v>0</v>
      </c>
      <c r="AI377" s="183">
        <f t="shared" si="148"/>
        <v>0</v>
      </c>
      <c r="AJ377" s="183">
        <f t="shared" si="148"/>
        <v>0</v>
      </c>
      <c r="AK377" s="183">
        <f t="shared" si="148"/>
        <v>0</v>
      </c>
      <c r="AL377" s="183">
        <f t="shared" si="148"/>
        <v>0</v>
      </c>
      <c r="AM377" s="183">
        <f t="shared" si="148"/>
        <v>0</v>
      </c>
      <c r="AN377" s="183">
        <f t="shared" si="148"/>
        <v>0</v>
      </c>
      <c r="AO377" s="183">
        <f t="shared" si="148"/>
        <v>0</v>
      </c>
      <c r="AP377" s="183">
        <f t="shared" si="148"/>
        <v>0</v>
      </c>
    </row>
    <row r="378" spans="1:42" x14ac:dyDescent="0.2">
      <c r="A378" s="4">
        <f t="shared" si="145"/>
        <v>6</v>
      </c>
      <c r="B378" s="181">
        <f t="shared" si="142"/>
        <v>0</v>
      </c>
      <c r="C378" s="183">
        <f t="shared" ref="C378:AP378" si="149">LOOKUP(C366,$B$305:$AP$305,$B$306:$AP$306)/100*$B714</f>
        <v>0</v>
      </c>
      <c r="D378" s="183">
        <f t="shared" si="149"/>
        <v>0</v>
      </c>
      <c r="E378" s="183">
        <f t="shared" si="149"/>
        <v>0</v>
      </c>
      <c r="F378" s="183">
        <f t="shared" si="149"/>
        <v>0</v>
      </c>
      <c r="G378" s="183">
        <f t="shared" si="149"/>
        <v>0</v>
      </c>
      <c r="H378" s="183">
        <f t="shared" si="149"/>
        <v>0</v>
      </c>
      <c r="I378" s="183">
        <f t="shared" si="149"/>
        <v>0</v>
      </c>
      <c r="J378" s="183">
        <f t="shared" si="149"/>
        <v>0</v>
      </c>
      <c r="K378" s="183">
        <f t="shared" si="149"/>
        <v>0</v>
      </c>
      <c r="L378" s="183">
        <f t="shared" si="149"/>
        <v>0</v>
      </c>
      <c r="M378" s="183">
        <f t="shared" si="149"/>
        <v>0</v>
      </c>
      <c r="N378" s="183">
        <f t="shared" si="149"/>
        <v>0</v>
      </c>
      <c r="O378" s="183">
        <f t="shared" si="149"/>
        <v>0</v>
      </c>
      <c r="P378" s="183">
        <f t="shared" si="149"/>
        <v>0</v>
      </c>
      <c r="Q378" s="183">
        <f t="shared" si="149"/>
        <v>0</v>
      </c>
      <c r="R378" s="183">
        <f t="shared" si="149"/>
        <v>0</v>
      </c>
      <c r="S378" s="183">
        <f t="shared" si="149"/>
        <v>0</v>
      </c>
      <c r="T378" s="183">
        <f t="shared" si="149"/>
        <v>0</v>
      </c>
      <c r="U378" s="183">
        <f t="shared" si="149"/>
        <v>0</v>
      </c>
      <c r="V378" s="183">
        <f t="shared" si="149"/>
        <v>0</v>
      </c>
      <c r="W378" s="183">
        <f t="shared" si="149"/>
        <v>0</v>
      </c>
      <c r="X378" s="183">
        <f t="shared" si="149"/>
        <v>0</v>
      </c>
      <c r="Y378" s="183">
        <f t="shared" si="149"/>
        <v>0</v>
      </c>
      <c r="Z378" s="183">
        <f t="shared" si="149"/>
        <v>0</v>
      </c>
      <c r="AA378" s="183">
        <f t="shared" si="149"/>
        <v>0</v>
      </c>
      <c r="AB378" s="183">
        <f t="shared" si="149"/>
        <v>0</v>
      </c>
      <c r="AC378" s="183">
        <f t="shared" si="149"/>
        <v>0</v>
      </c>
      <c r="AD378" s="183">
        <f t="shared" si="149"/>
        <v>0</v>
      </c>
      <c r="AE378" s="183">
        <f t="shared" si="149"/>
        <v>0</v>
      </c>
      <c r="AF378" s="183">
        <f t="shared" si="149"/>
        <v>0</v>
      </c>
      <c r="AG378" s="183">
        <f t="shared" si="149"/>
        <v>0</v>
      </c>
      <c r="AH378" s="183">
        <f t="shared" si="149"/>
        <v>0</v>
      </c>
      <c r="AI378" s="183">
        <f t="shared" si="149"/>
        <v>0</v>
      </c>
      <c r="AJ378" s="183">
        <f t="shared" si="149"/>
        <v>0</v>
      </c>
      <c r="AK378" s="183">
        <f t="shared" si="149"/>
        <v>0</v>
      </c>
      <c r="AL378" s="183">
        <f t="shared" si="149"/>
        <v>0</v>
      </c>
      <c r="AM378" s="183">
        <f t="shared" si="149"/>
        <v>0</v>
      </c>
      <c r="AN378" s="183">
        <f t="shared" si="149"/>
        <v>0</v>
      </c>
      <c r="AO378" s="183">
        <f t="shared" si="149"/>
        <v>0</v>
      </c>
      <c r="AP378" s="183">
        <f t="shared" si="149"/>
        <v>0</v>
      </c>
    </row>
    <row r="379" spans="1:42" x14ac:dyDescent="0.2">
      <c r="A379" s="4">
        <f t="shared" si="145"/>
        <v>7</v>
      </c>
      <c r="B379" s="181">
        <f t="shared" si="142"/>
        <v>0</v>
      </c>
      <c r="C379" s="183">
        <f t="shared" ref="C379:AP379" si="150">LOOKUP(C367,$B$305:$AP$305,$B$306:$AP$306)/100*$B715</f>
        <v>0</v>
      </c>
      <c r="D379" s="183">
        <f t="shared" si="150"/>
        <v>0</v>
      </c>
      <c r="E379" s="183">
        <f t="shared" si="150"/>
        <v>0</v>
      </c>
      <c r="F379" s="183">
        <f t="shared" si="150"/>
        <v>0</v>
      </c>
      <c r="G379" s="183">
        <f t="shared" si="150"/>
        <v>0</v>
      </c>
      <c r="H379" s="183">
        <f t="shared" si="150"/>
        <v>0</v>
      </c>
      <c r="I379" s="183">
        <f t="shared" si="150"/>
        <v>0</v>
      </c>
      <c r="J379" s="183">
        <f t="shared" si="150"/>
        <v>0</v>
      </c>
      <c r="K379" s="183">
        <f t="shared" si="150"/>
        <v>0</v>
      </c>
      <c r="L379" s="183">
        <f t="shared" si="150"/>
        <v>0</v>
      </c>
      <c r="M379" s="183">
        <f t="shared" si="150"/>
        <v>0</v>
      </c>
      <c r="N379" s="183">
        <f t="shared" si="150"/>
        <v>0</v>
      </c>
      <c r="O379" s="183">
        <f t="shared" si="150"/>
        <v>0</v>
      </c>
      <c r="P379" s="183">
        <f t="shared" si="150"/>
        <v>0</v>
      </c>
      <c r="Q379" s="183">
        <f t="shared" si="150"/>
        <v>0</v>
      </c>
      <c r="R379" s="183">
        <f t="shared" si="150"/>
        <v>0</v>
      </c>
      <c r="S379" s="183">
        <f t="shared" si="150"/>
        <v>0</v>
      </c>
      <c r="T379" s="183">
        <f t="shared" si="150"/>
        <v>0</v>
      </c>
      <c r="U379" s="183">
        <f t="shared" si="150"/>
        <v>0</v>
      </c>
      <c r="V379" s="183">
        <f t="shared" si="150"/>
        <v>0</v>
      </c>
      <c r="W379" s="183">
        <f t="shared" si="150"/>
        <v>0</v>
      </c>
      <c r="X379" s="183">
        <f t="shared" si="150"/>
        <v>0</v>
      </c>
      <c r="Y379" s="183">
        <f t="shared" si="150"/>
        <v>0</v>
      </c>
      <c r="Z379" s="183">
        <f t="shared" si="150"/>
        <v>0</v>
      </c>
      <c r="AA379" s="183">
        <f t="shared" si="150"/>
        <v>0</v>
      </c>
      <c r="AB379" s="183">
        <f t="shared" si="150"/>
        <v>0</v>
      </c>
      <c r="AC379" s="183">
        <f t="shared" si="150"/>
        <v>0</v>
      </c>
      <c r="AD379" s="183">
        <f t="shared" si="150"/>
        <v>0</v>
      </c>
      <c r="AE379" s="183">
        <f t="shared" si="150"/>
        <v>0</v>
      </c>
      <c r="AF379" s="183">
        <f t="shared" si="150"/>
        <v>0</v>
      </c>
      <c r="AG379" s="183">
        <f t="shared" si="150"/>
        <v>0</v>
      </c>
      <c r="AH379" s="183">
        <f t="shared" si="150"/>
        <v>0</v>
      </c>
      <c r="AI379" s="183">
        <f t="shared" si="150"/>
        <v>0</v>
      </c>
      <c r="AJ379" s="183">
        <f t="shared" si="150"/>
        <v>0</v>
      </c>
      <c r="AK379" s="183">
        <f t="shared" si="150"/>
        <v>0</v>
      </c>
      <c r="AL379" s="183">
        <f t="shared" si="150"/>
        <v>0</v>
      </c>
      <c r="AM379" s="183">
        <f t="shared" si="150"/>
        <v>0</v>
      </c>
      <c r="AN379" s="183">
        <f t="shared" si="150"/>
        <v>0</v>
      </c>
      <c r="AO379" s="183">
        <f t="shared" si="150"/>
        <v>0</v>
      </c>
      <c r="AP379" s="183">
        <f t="shared" si="150"/>
        <v>0</v>
      </c>
    </row>
    <row r="380" spans="1:42" x14ac:dyDescent="0.2">
      <c r="A380" s="4">
        <f t="shared" si="145"/>
        <v>8</v>
      </c>
      <c r="B380" s="181">
        <f t="shared" si="142"/>
        <v>0</v>
      </c>
      <c r="C380" s="183">
        <f t="shared" ref="C380:AP380" si="151">LOOKUP(C368,$B$305:$AP$305,$B$306:$AP$306)/100*$B716</f>
        <v>0</v>
      </c>
      <c r="D380" s="183">
        <f t="shared" si="151"/>
        <v>0</v>
      </c>
      <c r="E380" s="183">
        <f t="shared" si="151"/>
        <v>0</v>
      </c>
      <c r="F380" s="183">
        <f t="shared" si="151"/>
        <v>0</v>
      </c>
      <c r="G380" s="183">
        <f t="shared" si="151"/>
        <v>0</v>
      </c>
      <c r="H380" s="183">
        <f t="shared" si="151"/>
        <v>0</v>
      </c>
      <c r="I380" s="183">
        <f t="shared" si="151"/>
        <v>0</v>
      </c>
      <c r="J380" s="183">
        <f t="shared" si="151"/>
        <v>0</v>
      </c>
      <c r="K380" s="183">
        <f t="shared" si="151"/>
        <v>0</v>
      </c>
      <c r="L380" s="183">
        <f t="shared" si="151"/>
        <v>0</v>
      </c>
      <c r="M380" s="183">
        <f t="shared" si="151"/>
        <v>0</v>
      </c>
      <c r="N380" s="183">
        <f t="shared" si="151"/>
        <v>0</v>
      </c>
      <c r="O380" s="183">
        <f t="shared" si="151"/>
        <v>0</v>
      </c>
      <c r="P380" s="183">
        <f t="shared" si="151"/>
        <v>0</v>
      </c>
      <c r="Q380" s="183">
        <f t="shared" si="151"/>
        <v>0</v>
      </c>
      <c r="R380" s="183">
        <f t="shared" si="151"/>
        <v>0</v>
      </c>
      <c r="S380" s="183">
        <f t="shared" si="151"/>
        <v>0</v>
      </c>
      <c r="T380" s="183">
        <f t="shared" si="151"/>
        <v>0</v>
      </c>
      <c r="U380" s="183">
        <f t="shared" si="151"/>
        <v>0</v>
      </c>
      <c r="V380" s="183">
        <f t="shared" si="151"/>
        <v>0</v>
      </c>
      <c r="W380" s="183">
        <f t="shared" si="151"/>
        <v>0</v>
      </c>
      <c r="X380" s="183">
        <f t="shared" si="151"/>
        <v>0</v>
      </c>
      <c r="Y380" s="183">
        <f t="shared" si="151"/>
        <v>0</v>
      </c>
      <c r="Z380" s="183">
        <f t="shared" si="151"/>
        <v>0</v>
      </c>
      <c r="AA380" s="183">
        <f t="shared" si="151"/>
        <v>0</v>
      </c>
      <c r="AB380" s="183">
        <f t="shared" si="151"/>
        <v>0</v>
      </c>
      <c r="AC380" s="183">
        <f t="shared" si="151"/>
        <v>0</v>
      </c>
      <c r="AD380" s="183">
        <f t="shared" si="151"/>
        <v>0</v>
      </c>
      <c r="AE380" s="183">
        <f t="shared" si="151"/>
        <v>0</v>
      </c>
      <c r="AF380" s="183">
        <f t="shared" si="151"/>
        <v>0</v>
      </c>
      <c r="AG380" s="183">
        <f t="shared" si="151"/>
        <v>0</v>
      </c>
      <c r="AH380" s="183">
        <f t="shared" si="151"/>
        <v>0</v>
      </c>
      <c r="AI380" s="183">
        <f t="shared" si="151"/>
        <v>0</v>
      </c>
      <c r="AJ380" s="183">
        <f t="shared" si="151"/>
        <v>0</v>
      </c>
      <c r="AK380" s="183">
        <f t="shared" si="151"/>
        <v>0</v>
      </c>
      <c r="AL380" s="183">
        <f t="shared" si="151"/>
        <v>0</v>
      </c>
      <c r="AM380" s="183">
        <f t="shared" si="151"/>
        <v>0</v>
      </c>
      <c r="AN380" s="183">
        <f t="shared" si="151"/>
        <v>0</v>
      </c>
      <c r="AO380" s="183">
        <f t="shared" si="151"/>
        <v>0</v>
      </c>
      <c r="AP380" s="183">
        <f t="shared" si="151"/>
        <v>0</v>
      </c>
    </row>
    <row r="381" spans="1:42" x14ac:dyDescent="0.2">
      <c r="A381" s="4">
        <f>A380+1</f>
        <v>9</v>
      </c>
      <c r="B381" s="181">
        <f t="shared" si="142"/>
        <v>0</v>
      </c>
      <c r="C381" s="183">
        <f t="shared" ref="C381:AP381" si="152">LOOKUP(C369,$B$305:$AP$305,$B$306:$AP$306)/100*$B717</f>
        <v>0</v>
      </c>
      <c r="D381" s="183">
        <f t="shared" si="152"/>
        <v>0</v>
      </c>
      <c r="E381" s="183">
        <f t="shared" si="152"/>
        <v>0</v>
      </c>
      <c r="F381" s="183">
        <f t="shared" si="152"/>
        <v>0</v>
      </c>
      <c r="G381" s="183">
        <f t="shared" si="152"/>
        <v>0</v>
      </c>
      <c r="H381" s="183">
        <f t="shared" si="152"/>
        <v>0</v>
      </c>
      <c r="I381" s="183">
        <f t="shared" si="152"/>
        <v>0</v>
      </c>
      <c r="J381" s="183">
        <f t="shared" si="152"/>
        <v>0</v>
      </c>
      <c r="K381" s="183">
        <f t="shared" si="152"/>
        <v>0</v>
      </c>
      <c r="L381" s="183">
        <f t="shared" si="152"/>
        <v>0</v>
      </c>
      <c r="M381" s="183">
        <f t="shared" si="152"/>
        <v>0</v>
      </c>
      <c r="N381" s="183">
        <f t="shared" si="152"/>
        <v>0</v>
      </c>
      <c r="O381" s="183">
        <f t="shared" si="152"/>
        <v>0</v>
      </c>
      <c r="P381" s="183">
        <f t="shared" si="152"/>
        <v>0</v>
      </c>
      <c r="Q381" s="183">
        <f t="shared" si="152"/>
        <v>0</v>
      </c>
      <c r="R381" s="183">
        <f t="shared" si="152"/>
        <v>0</v>
      </c>
      <c r="S381" s="183">
        <f t="shared" si="152"/>
        <v>0</v>
      </c>
      <c r="T381" s="183">
        <f t="shared" si="152"/>
        <v>0</v>
      </c>
      <c r="U381" s="183">
        <f t="shared" si="152"/>
        <v>0</v>
      </c>
      <c r="V381" s="183">
        <f t="shared" si="152"/>
        <v>0</v>
      </c>
      <c r="W381" s="183">
        <f t="shared" si="152"/>
        <v>0</v>
      </c>
      <c r="X381" s="183">
        <f t="shared" si="152"/>
        <v>0</v>
      </c>
      <c r="Y381" s="183">
        <f t="shared" si="152"/>
        <v>0</v>
      </c>
      <c r="Z381" s="183">
        <f t="shared" si="152"/>
        <v>0</v>
      </c>
      <c r="AA381" s="183">
        <f t="shared" si="152"/>
        <v>0</v>
      </c>
      <c r="AB381" s="183">
        <f t="shared" si="152"/>
        <v>0</v>
      </c>
      <c r="AC381" s="183">
        <f t="shared" si="152"/>
        <v>0</v>
      </c>
      <c r="AD381" s="183">
        <f t="shared" si="152"/>
        <v>0</v>
      </c>
      <c r="AE381" s="183">
        <f t="shared" si="152"/>
        <v>0</v>
      </c>
      <c r="AF381" s="183">
        <f t="shared" si="152"/>
        <v>0</v>
      </c>
      <c r="AG381" s="183">
        <f t="shared" si="152"/>
        <v>0</v>
      </c>
      <c r="AH381" s="183">
        <f t="shared" si="152"/>
        <v>0</v>
      </c>
      <c r="AI381" s="183">
        <f t="shared" si="152"/>
        <v>0</v>
      </c>
      <c r="AJ381" s="183">
        <f t="shared" si="152"/>
        <v>0</v>
      </c>
      <c r="AK381" s="183">
        <f t="shared" si="152"/>
        <v>0</v>
      </c>
      <c r="AL381" s="183">
        <f t="shared" si="152"/>
        <v>0</v>
      </c>
      <c r="AM381" s="183">
        <f t="shared" si="152"/>
        <v>0</v>
      </c>
      <c r="AN381" s="183">
        <f t="shared" si="152"/>
        <v>0</v>
      </c>
      <c r="AO381" s="183">
        <f t="shared" si="152"/>
        <v>0</v>
      </c>
      <c r="AP381" s="183">
        <f t="shared" si="152"/>
        <v>0</v>
      </c>
    </row>
    <row r="382" spans="1:42" x14ac:dyDescent="0.2">
      <c r="A382" s="4">
        <f t="shared" si="145"/>
        <v>10</v>
      </c>
      <c r="B382" s="181">
        <f t="shared" si="142"/>
        <v>0</v>
      </c>
      <c r="C382" s="183">
        <f t="shared" ref="C382:AP382" si="153">LOOKUP(C370,$B$305:$AP$305,$B$306:$AP$306)/100*$B718</f>
        <v>0</v>
      </c>
      <c r="D382" s="183">
        <f t="shared" si="153"/>
        <v>0</v>
      </c>
      <c r="E382" s="183">
        <f t="shared" si="153"/>
        <v>0</v>
      </c>
      <c r="F382" s="183">
        <f t="shared" si="153"/>
        <v>0</v>
      </c>
      <c r="G382" s="183">
        <f t="shared" si="153"/>
        <v>0</v>
      </c>
      <c r="H382" s="183">
        <f t="shared" si="153"/>
        <v>0</v>
      </c>
      <c r="I382" s="183">
        <f t="shared" si="153"/>
        <v>0</v>
      </c>
      <c r="J382" s="183">
        <f t="shared" si="153"/>
        <v>0</v>
      </c>
      <c r="K382" s="183">
        <f t="shared" si="153"/>
        <v>0</v>
      </c>
      <c r="L382" s="183">
        <f t="shared" si="153"/>
        <v>0</v>
      </c>
      <c r="M382" s="183">
        <f t="shared" si="153"/>
        <v>0</v>
      </c>
      <c r="N382" s="183">
        <f t="shared" si="153"/>
        <v>0</v>
      </c>
      <c r="O382" s="183">
        <f t="shared" si="153"/>
        <v>0</v>
      </c>
      <c r="P382" s="183">
        <f t="shared" si="153"/>
        <v>0</v>
      </c>
      <c r="Q382" s="183">
        <f t="shared" si="153"/>
        <v>0</v>
      </c>
      <c r="R382" s="183">
        <f t="shared" si="153"/>
        <v>0</v>
      </c>
      <c r="S382" s="183">
        <f t="shared" si="153"/>
        <v>0</v>
      </c>
      <c r="T382" s="183">
        <f t="shared" si="153"/>
        <v>0</v>
      </c>
      <c r="U382" s="183">
        <f t="shared" si="153"/>
        <v>0</v>
      </c>
      <c r="V382" s="183">
        <f t="shared" si="153"/>
        <v>0</v>
      </c>
      <c r="W382" s="183">
        <f t="shared" si="153"/>
        <v>0</v>
      </c>
      <c r="X382" s="183">
        <f t="shared" si="153"/>
        <v>0</v>
      </c>
      <c r="Y382" s="183">
        <f t="shared" si="153"/>
        <v>0</v>
      </c>
      <c r="Z382" s="183">
        <f t="shared" si="153"/>
        <v>0</v>
      </c>
      <c r="AA382" s="183">
        <f t="shared" si="153"/>
        <v>0</v>
      </c>
      <c r="AB382" s="183">
        <f t="shared" si="153"/>
        <v>0</v>
      </c>
      <c r="AC382" s="183">
        <f t="shared" si="153"/>
        <v>0</v>
      </c>
      <c r="AD382" s="183">
        <f t="shared" si="153"/>
        <v>0</v>
      </c>
      <c r="AE382" s="183">
        <f t="shared" si="153"/>
        <v>0</v>
      </c>
      <c r="AF382" s="183">
        <f t="shared" si="153"/>
        <v>0</v>
      </c>
      <c r="AG382" s="183">
        <f t="shared" si="153"/>
        <v>0</v>
      </c>
      <c r="AH382" s="183">
        <f t="shared" si="153"/>
        <v>0</v>
      </c>
      <c r="AI382" s="183">
        <f t="shared" si="153"/>
        <v>0</v>
      </c>
      <c r="AJ382" s="183">
        <f t="shared" si="153"/>
        <v>0</v>
      </c>
      <c r="AK382" s="183">
        <f t="shared" si="153"/>
        <v>0</v>
      </c>
      <c r="AL382" s="183">
        <f t="shared" si="153"/>
        <v>0</v>
      </c>
      <c r="AM382" s="183">
        <f t="shared" si="153"/>
        <v>0</v>
      </c>
      <c r="AN382" s="183">
        <f t="shared" si="153"/>
        <v>0</v>
      </c>
      <c r="AO382" s="183">
        <f t="shared" si="153"/>
        <v>0</v>
      </c>
      <c r="AP382" s="183">
        <f t="shared" si="153"/>
        <v>0</v>
      </c>
    </row>
    <row r="383" spans="1:42" ht="12" customHeight="1" x14ac:dyDescent="0.2">
      <c r="A383" s="27" t="s">
        <v>12</v>
      </c>
      <c r="B383" s="15"/>
      <c r="C383" s="163">
        <f>SUM(C373:C382)</f>
        <v>0</v>
      </c>
      <c r="D383" s="163">
        <f t="shared" ref="D383:AP383" si="154">SUM(D373:D382)</f>
        <v>0</v>
      </c>
      <c r="E383" s="163">
        <f t="shared" si="154"/>
        <v>0</v>
      </c>
      <c r="F383" s="163">
        <f t="shared" si="154"/>
        <v>0</v>
      </c>
      <c r="G383" s="163">
        <f t="shared" si="154"/>
        <v>0</v>
      </c>
      <c r="H383" s="163">
        <f t="shared" si="154"/>
        <v>0</v>
      </c>
      <c r="I383" s="163">
        <f t="shared" si="154"/>
        <v>0</v>
      </c>
      <c r="J383" s="163">
        <f t="shared" si="154"/>
        <v>0</v>
      </c>
      <c r="K383" s="163">
        <f t="shared" si="154"/>
        <v>0</v>
      </c>
      <c r="L383" s="163">
        <f t="shared" si="154"/>
        <v>0</v>
      </c>
      <c r="M383" s="163">
        <f t="shared" si="154"/>
        <v>0</v>
      </c>
      <c r="N383" s="163">
        <f t="shared" si="154"/>
        <v>0</v>
      </c>
      <c r="O383" s="163">
        <f t="shared" si="154"/>
        <v>0</v>
      </c>
      <c r="P383" s="163">
        <f t="shared" si="154"/>
        <v>0</v>
      </c>
      <c r="Q383" s="163">
        <f t="shared" si="154"/>
        <v>0</v>
      </c>
      <c r="R383" s="163">
        <f t="shared" si="154"/>
        <v>0</v>
      </c>
      <c r="S383" s="163">
        <f t="shared" si="154"/>
        <v>0</v>
      </c>
      <c r="T383" s="163">
        <f t="shared" si="154"/>
        <v>0</v>
      </c>
      <c r="U383" s="163">
        <f t="shared" si="154"/>
        <v>0</v>
      </c>
      <c r="V383" s="163">
        <f t="shared" si="154"/>
        <v>0</v>
      </c>
      <c r="W383" s="163">
        <f t="shared" si="154"/>
        <v>0</v>
      </c>
      <c r="X383" s="163">
        <f t="shared" si="154"/>
        <v>0</v>
      </c>
      <c r="Y383" s="163">
        <f t="shared" si="154"/>
        <v>0</v>
      </c>
      <c r="Z383" s="163">
        <f t="shared" si="154"/>
        <v>0</v>
      </c>
      <c r="AA383" s="163">
        <f t="shared" si="154"/>
        <v>0</v>
      </c>
      <c r="AB383" s="163">
        <f t="shared" si="154"/>
        <v>0</v>
      </c>
      <c r="AC383" s="163">
        <f t="shared" si="154"/>
        <v>0</v>
      </c>
      <c r="AD383" s="163">
        <f t="shared" si="154"/>
        <v>0</v>
      </c>
      <c r="AE383" s="163">
        <f t="shared" si="154"/>
        <v>0</v>
      </c>
      <c r="AF383" s="163">
        <f t="shared" si="154"/>
        <v>0</v>
      </c>
      <c r="AG383" s="163">
        <f t="shared" si="154"/>
        <v>0</v>
      </c>
      <c r="AH383" s="163">
        <f t="shared" si="154"/>
        <v>0</v>
      </c>
      <c r="AI383" s="163">
        <f t="shared" si="154"/>
        <v>0</v>
      </c>
      <c r="AJ383" s="163">
        <f t="shared" si="154"/>
        <v>0</v>
      </c>
      <c r="AK383" s="163">
        <f t="shared" si="154"/>
        <v>0</v>
      </c>
      <c r="AL383" s="163">
        <f t="shared" si="154"/>
        <v>0</v>
      </c>
      <c r="AM383" s="163">
        <f t="shared" si="154"/>
        <v>0</v>
      </c>
      <c r="AN383" s="163">
        <f t="shared" si="154"/>
        <v>0</v>
      </c>
      <c r="AO383" s="163">
        <f t="shared" si="154"/>
        <v>0</v>
      </c>
      <c r="AP383" s="163">
        <f t="shared" si="154"/>
        <v>0</v>
      </c>
    </row>
    <row r="384" spans="1:42" x14ac:dyDescent="0.2">
      <c r="A384" s="22"/>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row>
    <row r="385" spans="1:17" x14ac:dyDescent="0.2">
      <c r="A385" s="20" t="s">
        <v>96</v>
      </c>
    </row>
    <row r="386" spans="1:17" x14ac:dyDescent="0.2">
      <c r="A386" s="4" t="s">
        <v>20</v>
      </c>
      <c r="G386" s="331" t="s">
        <v>64</v>
      </c>
      <c r="H386" s="332"/>
      <c r="I386" s="332"/>
      <c r="J386" s="333"/>
      <c r="K386" s="334" t="s">
        <v>65</v>
      </c>
      <c r="L386" s="335"/>
    </row>
    <row r="387" spans="1:17" ht="38.25" x14ac:dyDescent="0.2">
      <c r="B387" s="14" t="s">
        <v>54</v>
      </c>
      <c r="C387" s="14" t="s">
        <v>50</v>
      </c>
      <c r="D387" s="14" t="s">
        <v>52</v>
      </c>
      <c r="E387" s="24" t="s">
        <v>53</v>
      </c>
      <c r="F387" s="14" t="s">
        <v>55</v>
      </c>
      <c r="G387" s="14" t="s">
        <v>59</v>
      </c>
      <c r="H387" s="14" t="s">
        <v>61</v>
      </c>
      <c r="I387" s="52" t="s">
        <v>60</v>
      </c>
      <c r="J387" s="14" t="s">
        <v>62</v>
      </c>
      <c r="K387" s="14" t="s">
        <v>60</v>
      </c>
      <c r="L387" s="144" t="s">
        <v>62</v>
      </c>
      <c r="M387" s="25" t="s">
        <v>66</v>
      </c>
      <c r="N387" s="25" t="s">
        <v>67</v>
      </c>
      <c r="O387" s="14" t="s">
        <v>56</v>
      </c>
      <c r="P387" s="143" t="s">
        <v>87</v>
      </c>
      <c r="Q387" s="14" t="s">
        <v>88</v>
      </c>
    </row>
    <row r="388" spans="1:17" x14ac:dyDescent="0.2">
      <c r="A388" s="22" t="str">
        <f t="shared" ref="A388:A393" si="155">A252</f>
        <v>5-yr MACRS</v>
      </c>
      <c r="B388" s="219">
        <f>IF(Inputs!$C$145=0,0,depr_alloc_macrs_5_percent*100/Inputs!$C$145)</f>
        <v>0</v>
      </c>
      <c r="C388" s="123">
        <f>$B$247*depr_alloc_macrs_5_percent/100</f>
        <v>0</v>
      </c>
      <c r="D388" s="123">
        <f t="shared" ref="D388:E394" si="156">$B388/100*D$395</f>
        <v>0</v>
      </c>
      <c r="E388" s="123">
        <f t="shared" si="156"/>
        <v>0</v>
      </c>
      <c r="F388" s="125">
        <f>C388-D388-E388</f>
        <v>0</v>
      </c>
      <c r="G388" s="126">
        <f>IF(depr_itc_fed_macrs_5="Yes",F388,0)</f>
        <v>0</v>
      </c>
      <c r="H388" s="136">
        <f t="shared" ref="H388:H394" si="157">IF($G$395=0,0,G388/$G$395)*100</f>
        <v>0</v>
      </c>
      <c r="I388" s="129">
        <f t="shared" ref="I388:I394" si="158">$I$395*H388/100</f>
        <v>0</v>
      </c>
      <c r="J388" s="130">
        <f>I388*0.5</f>
        <v>0</v>
      </c>
      <c r="K388" s="125">
        <f t="shared" ref="K388:K394" si="159">H388/100*$K$395</f>
        <v>0</v>
      </c>
      <c r="L388" s="125">
        <f>K388*0.5</f>
        <v>0</v>
      </c>
      <c r="M388" s="123">
        <f t="shared" ref="M388:M394" si="160">IF(itc_sta_amount_deprbas_fed="Yes",L252,0)+IF(itc_sta_percent_deprbas_fed="Yes",J252,0)</f>
        <v>0</v>
      </c>
      <c r="N388" s="123">
        <f t="shared" ref="N388:N394" si="161">IF(itc_fed_amount_deprbas_fed="Yes",L388,0)+IF(itc_fed_percent_deprbas_fed="Yes",J388,0)</f>
        <v>0</v>
      </c>
      <c r="O388" s="131">
        <f t="shared" ref="O388:O392" si="162">F388-M388-N388</f>
        <v>0</v>
      </c>
      <c r="P388" s="123">
        <f>IF(depr_bonus_fed_macrs_5="Yes",O388*depr_bonus_fed/100,0)</f>
        <v>0</v>
      </c>
      <c r="Q388" s="125">
        <f>O388-P388</f>
        <v>0</v>
      </c>
    </row>
    <row r="389" spans="1:17" x14ac:dyDescent="0.2">
      <c r="A389" s="22" t="str">
        <f t="shared" si="155"/>
        <v>15-yr MACRS</v>
      </c>
      <c r="B389" s="219">
        <f>IF(Inputs!$C$145=0,0,depr_alloc_macrs_15_percent*100/Inputs!$C$145)</f>
        <v>0</v>
      </c>
      <c r="C389" s="123">
        <f>$B$247*depr_alloc_macrs_15_percent/100</f>
        <v>0</v>
      </c>
      <c r="D389" s="123">
        <f t="shared" si="156"/>
        <v>0</v>
      </c>
      <c r="E389" s="123">
        <f t="shared" si="156"/>
        <v>0</v>
      </c>
      <c r="F389" s="125">
        <f t="shared" ref="F389:F392" si="163">C389-D389-E389</f>
        <v>0</v>
      </c>
      <c r="G389" s="127">
        <f>IF(depr_itc_fed_macrs_15="Yes",F389,0)</f>
        <v>0</v>
      </c>
      <c r="H389" s="137">
        <f t="shared" si="157"/>
        <v>0</v>
      </c>
      <c r="I389" s="123">
        <f t="shared" si="158"/>
        <v>0</v>
      </c>
      <c r="J389" s="132">
        <f t="shared" ref="J389:J394" si="164">I389*0.5</f>
        <v>0</v>
      </c>
      <c r="K389" s="125">
        <f t="shared" si="159"/>
        <v>0</v>
      </c>
      <c r="L389" s="125">
        <f t="shared" ref="L389:L394" si="165">K389*0.5</f>
        <v>0</v>
      </c>
      <c r="M389" s="123">
        <f t="shared" si="160"/>
        <v>0</v>
      </c>
      <c r="N389" s="123">
        <f t="shared" si="161"/>
        <v>0</v>
      </c>
      <c r="O389" s="125">
        <f t="shared" si="162"/>
        <v>0</v>
      </c>
      <c r="P389" s="123">
        <f>IF(depr_bonus_fed_macrs_15="Yes",O389*depr_bonus_fed/100,0)</f>
        <v>0</v>
      </c>
      <c r="Q389" s="125">
        <f t="shared" ref="Q389:Q392" si="166">O389-P389</f>
        <v>0</v>
      </c>
    </row>
    <row r="390" spans="1:17" x14ac:dyDescent="0.2">
      <c r="A390" s="22" t="str">
        <f t="shared" si="155"/>
        <v>5-yr SL</v>
      </c>
      <c r="B390" s="219">
        <f>IF(Inputs!$C$145=0,0,depr_alloc_sl_5_percent*100/Inputs!$C$145)</f>
        <v>0</v>
      </c>
      <c r="C390" s="123">
        <f>$B$247*depr_alloc_sl_5_percent/100</f>
        <v>0</v>
      </c>
      <c r="D390" s="123">
        <f t="shared" si="156"/>
        <v>0</v>
      </c>
      <c r="E390" s="123">
        <f t="shared" si="156"/>
        <v>0</v>
      </c>
      <c r="F390" s="125">
        <f t="shared" si="163"/>
        <v>0</v>
      </c>
      <c r="G390" s="127">
        <f>IF(depr_itc_fed_sl_5="Yes",F390,0)</f>
        <v>0</v>
      </c>
      <c r="H390" s="137">
        <f t="shared" si="157"/>
        <v>0</v>
      </c>
      <c r="I390" s="123">
        <f t="shared" si="158"/>
        <v>0</v>
      </c>
      <c r="J390" s="132">
        <f t="shared" si="164"/>
        <v>0</v>
      </c>
      <c r="K390" s="125">
        <f t="shared" si="159"/>
        <v>0</v>
      </c>
      <c r="L390" s="125">
        <f t="shared" si="165"/>
        <v>0</v>
      </c>
      <c r="M390" s="123">
        <f t="shared" si="160"/>
        <v>0</v>
      </c>
      <c r="N390" s="123">
        <f t="shared" si="161"/>
        <v>0</v>
      </c>
      <c r="O390" s="125">
        <f t="shared" si="162"/>
        <v>0</v>
      </c>
      <c r="P390" s="123">
        <f>IF(depr_bonus_fed_sl_5="Yes",O390*depr_bonus_fed/100,0)</f>
        <v>0</v>
      </c>
      <c r="Q390" s="125">
        <f t="shared" si="166"/>
        <v>0</v>
      </c>
    </row>
    <row r="391" spans="1:17" x14ac:dyDescent="0.2">
      <c r="A391" s="22" t="str">
        <f t="shared" si="155"/>
        <v>15-yr SL</v>
      </c>
      <c r="B391" s="219">
        <f>IF(Inputs!$C$145=0,0,depr_alloc_sl_15_percent*100/Inputs!$C$145)</f>
        <v>0</v>
      </c>
      <c r="C391" s="123">
        <f>$B$247*depr_alloc_sl_15_percent/100</f>
        <v>0</v>
      </c>
      <c r="D391" s="123">
        <f t="shared" si="156"/>
        <v>0</v>
      </c>
      <c r="E391" s="123">
        <f t="shared" si="156"/>
        <v>0</v>
      </c>
      <c r="F391" s="125">
        <f t="shared" si="163"/>
        <v>0</v>
      </c>
      <c r="G391" s="127">
        <f>IF(depr_itc_fed_sl_15="Yes",F391,0)</f>
        <v>0</v>
      </c>
      <c r="H391" s="137">
        <f t="shared" si="157"/>
        <v>0</v>
      </c>
      <c r="I391" s="123">
        <f t="shared" si="158"/>
        <v>0</v>
      </c>
      <c r="J391" s="132">
        <f t="shared" si="164"/>
        <v>0</v>
      </c>
      <c r="K391" s="125">
        <f t="shared" si="159"/>
        <v>0</v>
      </c>
      <c r="L391" s="125">
        <f t="shared" si="165"/>
        <v>0</v>
      </c>
      <c r="M391" s="123">
        <f t="shared" si="160"/>
        <v>0</v>
      </c>
      <c r="N391" s="123">
        <f t="shared" si="161"/>
        <v>0</v>
      </c>
      <c r="O391" s="125">
        <f t="shared" si="162"/>
        <v>0</v>
      </c>
      <c r="P391" s="123">
        <f>IF(depr_bonus_fed_sl_15="Yes",O391*depr_bonus_fed/100,0)</f>
        <v>0</v>
      </c>
      <c r="Q391" s="125">
        <f t="shared" si="166"/>
        <v>0</v>
      </c>
    </row>
    <row r="392" spans="1:17" x14ac:dyDescent="0.2">
      <c r="A392" s="22" t="str">
        <f t="shared" si="155"/>
        <v>20-yr SL</v>
      </c>
      <c r="B392" s="219">
        <f>IF(Inputs!$C$145=0,0,depr_alloc_sl_20_percent*100/Inputs!$C$145)</f>
        <v>0</v>
      </c>
      <c r="C392" s="123">
        <f>$B$247*depr_alloc_sl_20_percent/100</f>
        <v>0</v>
      </c>
      <c r="D392" s="123">
        <f t="shared" si="156"/>
        <v>0</v>
      </c>
      <c r="E392" s="123">
        <f t="shared" si="156"/>
        <v>0</v>
      </c>
      <c r="F392" s="125">
        <f t="shared" si="163"/>
        <v>0</v>
      </c>
      <c r="G392" s="127">
        <f>IF(depr_itc_fed_sl_20="Yes",F392,0)</f>
        <v>0</v>
      </c>
      <c r="H392" s="137">
        <f t="shared" si="157"/>
        <v>0</v>
      </c>
      <c r="I392" s="123">
        <f t="shared" si="158"/>
        <v>0</v>
      </c>
      <c r="J392" s="132">
        <f t="shared" si="164"/>
        <v>0</v>
      </c>
      <c r="K392" s="125">
        <f t="shared" si="159"/>
        <v>0</v>
      </c>
      <c r="L392" s="125">
        <f t="shared" si="165"/>
        <v>0</v>
      </c>
      <c r="M392" s="123">
        <f t="shared" si="160"/>
        <v>0</v>
      </c>
      <c r="N392" s="123">
        <f t="shared" si="161"/>
        <v>0</v>
      </c>
      <c r="O392" s="125">
        <f t="shared" si="162"/>
        <v>0</v>
      </c>
      <c r="P392" s="123">
        <f>IF(depr_bonus_fed_sl_20="Yes",O392*depr_bonus_fed/100,0)</f>
        <v>0</v>
      </c>
      <c r="Q392" s="125">
        <f t="shared" si="166"/>
        <v>0</v>
      </c>
    </row>
    <row r="393" spans="1:17" x14ac:dyDescent="0.2">
      <c r="A393" s="22" t="str">
        <f t="shared" si="155"/>
        <v>39-yr SL</v>
      </c>
      <c r="B393" s="219">
        <f>IF(Inputs!$C$145=0,0,depr_alloc_sl_39_percent*100/Inputs!$C$145)</f>
        <v>0</v>
      </c>
      <c r="C393" s="123">
        <f>$B$247*depr_alloc_sl_39_percent/100</f>
        <v>0</v>
      </c>
      <c r="D393" s="123">
        <f t="shared" si="156"/>
        <v>0</v>
      </c>
      <c r="E393" s="123">
        <f t="shared" si="156"/>
        <v>0</v>
      </c>
      <c r="F393" s="125">
        <f>C393-D393-E393</f>
        <v>0</v>
      </c>
      <c r="G393" s="127">
        <f>IF(depr_itc_fed_sl_39="Yes",F393,0)</f>
        <v>0</v>
      </c>
      <c r="H393" s="137">
        <f t="shared" si="157"/>
        <v>0</v>
      </c>
      <c r="I393" s="123">
        <f t="shared" si="158"/>
        <v>0</v>
      </c>
      <c r="J393" s="132">
        <f t="shared" si="164"/>
        <v>0</v>
      </c>
      <c r="K393" s="125">
        <f t="shared" si="159"/>
        <v>0</v>
      </c>
      <c r="L393" s="125">
        <f t="shared" si="165"/>
        <v>0</v>
      </c>
      <c r="M393" s="127">
        <f t="shared" si="160"/>
        <v>0</v>
      </c>
      <c r="N393" s="123">
        <f t="shared" si="161"/>
        <v>0</v>
      </c>
      <c r="O393" s="125">
        <f>F393-M393-N393</f>
        <v>0</v>
      </c>
      <c r="P393" s="123">
        <f>IF(depr_bonus_fed_sl_39="Yes",O393*depr_bonus_fed/100,0)</f>
        <v>0</v>
      </c>
      <c r="Q393" s="125">
        <f>O393-P393</f>
        <v>0</v>
      </c>
    </row>
    <row r="394" spans="1:17" x14ac:dyDescent="0.2">
      <c r="A394" s="22" t="s">
        <v>322</v>
      </c>
      <c r="B394" s="220">
        <f>IF(Inputs!$C$145=0,0,depr_alloc_custom_percent*100/Inputs!$C$145)</f>
        <v>0</v>
      </c>
      <c r="C394" s="124">
        <f>$B$247*depr_alloc_custom_percent/100</f>
        <v>0</v>
      </c>
      <c r="D394" s="123">
        <f t="shared" si="156"/>
        <v>0</v>
      </c>
      <c r="E394" s="123">
        <f t="shared" si="156"/>
        <v>0</v>
      </c>
      <c r="F394" s="128">
        <f>C394-D394-E394</f>
        <v>0</v>
      </c>
      <c r="G394" s="127">
        <f>IF(depr_itc_fed_custom="Yes",F394,0)</f>
        <v>0</v>
      </c>
      <c r="H394" s="137">
        <f t="shared" si="157"/>
        <v>0</v>
      </c>
      <c r="I394" s="123">
        <f t="shared" si="158"/>
        <v>0</v>
      </c>
      <c r="J394" s="132">
        <f t="shared" si="164"/>
        <v>0</v>
      </c>
      <c r="K394" s="125">
        <f t="shared" si="159"/>
        <v>0</v>
      </c>
      <c r="L394" s="125">
        <f t="shared" si="165"/>
        <v>0</v>
      </c>
      <c r="M394" s="138">
        <f t="shared" si="160"/>
        <v>0</v>
      </c>
      <c r="N394" s="273">
        <f t="shared" si="161"/>
        <v>0</v>
      </c>
      <c r="O394" s="128">
        <f>F394-M394-N394</f>
        <v>0</v>
      </c>
      <c r="P394" s="124">
        <f>IF(depr_bonus_fed_custom="Yes",O394*depr_bonus_fed/100,0)</f>
        <v>0</v>
      </c>
      <c r="Q394" s="128">
        <f>O394-P394</f>
        <v>0</v>
      </c>
    </row>
    <row r="395" spans="1:17" x14ac:dyDescent="0.2">
      <c r="B395" s="220">
        <f>SUM(B388:B394)</f>
        <v>0</v>
      </c>
      <c r="C395" s="124">
        <f>SUM(C388:C394)</f>
        <v>0</v>
      </c>
      <c r="D395" s="141">
        <f>B404+B410</f>
        <v>0</v>
      </c>
      <c r="E395" s="142">
        <f>B416</f>
        <v>0</v>
      </c>
      <c r="F395" s="138">
        <f>SUM(F388:F394)</f>
        <v>0</v>
      </c>
      <c r="G395" s="139">
        <f>SUM(G388:G394)</f>
        <v>0</v>
      </c>
      <c r="H395" s="140">
        <f>SUM(H388:H394)</f>
        <v>0</v>
      </c>
      <c r="I395" s="141">
        <f>SUM(C534:AP534)</f>
        <v>0</v>
      </c>
      <c r="J395" s="141">
        <f>SUM(J388:J394)</f>
        <v>0</v>
      </c>
      <c r="K395" s="139">
        <f>SUM(C531:AP531)</f>
        <v>0</v>
      </c>
      <c r="L395" s="142">
        <f t="shared" ref="L395:Q395" si="167">SUM(L388:L394)</f>
        <v>0</v>
      </c>
      <c r="M395" s="124">
        <f t="shared" si="167"/>
        <v>0</v>
      </c>
      <c r="N395" s="124">
        <f t="shared" si="167"/>
        <v>0</v>
      </c>
      <c r="O395" s="128">
        <f t="shared" si="167"/>
        <v>0</v>
      </c>
      <c r="P395" s="128">
        <f t="shared" si="167"/>
        <v>0</v>
      </c>
      <c r="Q395" s="128">
        <f t="shared" si="167"/>
        <v>0</v>
      </c>
    </row>
    <row r="397" spans="1:17" x14ac:dyDescent="0.2">
      <c r="A397" s="4" t="s">
        <v>63</v>
      </c>
    </row>
    <row r="398" spans="1:17" x14ac:dyDescent="0.2">
      <c r="A398" s="90" t="str">
        <f>A262</f>
        <v>Investment Based Incentive (IBI)</v>
      </c>
    </row>
    <row r="399" spans="1:17" x14ac:dyDescent="0.2">
      <c r="A399" s="22" t="str">
        <f>A263</f>
        <v>As fixed amount</v>
      </c>
    </row>
    <row r="400" spans="1:17" x14ac:dyDescent="0.2">
      <c r="A400" s="91" t="s">
        <v>4</v>
      </c>
      <c r="B400" s="163">
        <f>IF(ibi_fed_amount_deprbas_fed="Yes",ibi_fed_amount,0)</f>
        <v>0</v>
      </c>
    </row>
    <row r="401" spans="1:2" x14ac:dyDescent="0.2">
      <c r="A401" s="91" t="s">
        <v>5</v>
      </c>
      <c r="B401" s="163">
        <f>IF(ibi_sta_amount_deprbas_fed="Yes",ibi_sta_amount,0)</f>
        <v>0</v>
      </c>
    </row>
    <row r="402" spans="1:2" x14ac:dyDescent="0.2">
      <c r="A402" s="91" t="s">
        <v>182</v>
      </c>
      <c r="B402" s="163">
        <f>IF(ibi_uti_amount_deprbas_fed="Yes",ibi_uti_amount,0)</f>
        <v>0</v>
      </c>
    </row>
    <row r="403" spans="1:2" x14ac:dyDescent="0.2">
      <c r="A403" s="91" t="s">
        <v>183</v>
      </c>
      <c r="B403" s="164">
        <f>IF(ibi_oth_amount_deprbas_fed="Yes",ibi_oth_amount,0)</f>
        <v>0</v>
      </c>
    </row>
    <row r="404" spans="1:2" x14ac:dyDescent="0.2">
      <c r="A404" s="91" t="str">
        <f>A268</f>
        <v>Total</v>
      </c>
      <c r="B404" s="163">
        <f>SUM(B400:B403)</f>
        <v>0</v>
      </c>
    </row>
    <row r="405" spans="1:2" x14ac:dyDescent="0.2">
      <c r="A405" s="22" t="str">
        <f>A269</f>
        <v>As percentage</v>
      </c>
    </row>
    <row r="406" spans="1:2" x14ac:dyDescent="0.2">
      <c r="A406" s="91" t="s">
        <v>4</v>
      </c>
      <c r="B406" s="163">
        <f>IF(ibi_fed_percent_deprbas_fed="Yes",C558,0)</f>
        <v>0</v>
      </c>
    </row>
    <row r="407" spans="1:2" x14ac:dyDescent="0.2">
      <c r="A407" s="91" t="s">
        <v>5</v>
      </c>
      <c r="B407" s="163">
        <f>IF(ibi_sta_percent_deprbas_fed="Yes",C559,0)</f>
        <v>0</v>
      </c>
    </row>
    <row r="408" spans="1:2" x14ac:dyDescent="0.2">
      <c r="A408" s="91" t="s">
        <v>182</v>
      </c>
      <c r="B408" s="163">
        <f>IF(ibi_uti_percent_deprbas_fed="Yes",C560,0)</f>
        <v>0</v>
      </c>
    </row>
    <row r="409" spans="1:2" x14ac:dyDescent="0.2">
      <c r="A409" s="91" t="s">
        <v>183</v>
      </c>
      <c r="B409" s="164">
        <f>IF(ibi_oth_percent_deprbas_fed="Yes",C561,0)</f>
        <v>0</v>
      </c>
    </row>
    <row r="410" spans="1:2" x14ac:dyDescent="0.2">
      <c r="A410" s="91" t="str">
        <f>A274</f>
        <v>Total</v>
      </c>
      <c r="B410" s="163">
        <f>SUM(B406:B409)</f>
        <v>0</v>
      </c>
    </row>
    <row r="411" spans="1:2" x14ac:dyDescent="0.2">
      <c r="A411" s="90" t="str">
        <f>A275</f>
        <v>Capacity Based Incentive (CBI)</v>
      </c>
    </row>
    <row r="412" spans="1:2" x14ac:dyDescent="0.2">
      <c r="A412" s="22" t="s">
        <v>4</v>
      </c>
      <c r="B412" s="163">
        <f>IF(cbi_fed_deprbas_fed="Yes",C565,0)</f>
        <v>0</v>
      </c>
    </row>
    <row r="413" spans="1:2" x14ac:dyDescent="0.2">
      <c r="A413" s="22" t="s">
        <v>5</v>
      </c>
      <c r="B413" s="163">
        <f>IF(cbi_sta_deprbas_fed="Yes",C566,0)</f>
        <v>0</v>
      </c>
    </row>
    <row r="414" spans="1:2" x14ac:dyDescent="0.2">
      <c r="A414" s="22" t="s">
        <v>182</v>
      </c>
      <c r="B414" s="163">
        <f>IF(cbi_uti_deprbas_fed="Yes",C567,0)</f>
        <v>0</v>
      </c>
    </row>
    <row r="415" spans="1:2" x14ac:dyDescent="0.2">
      <c r="A415" s="22" t="s">
        <v>183</v>
      </c>
      <c r="B415" s="164">
        <f>IF(cbi_oth_deprbas_fed="Yes",C568,0)</f>
        <v>0</v>
      </c>
    </row>
    <row r="416" spans="1:2" x14ac:dyDescent="0.2">
      <c r="A416" s="22" t="str">
        <f>A280</f>
        <v>Total</v>
      </c>
      <c r="B416" s="164">
        <f>SUM(B412:B415)</f>
        <v>0</v>
      </c>
    </row>
    <row r="417" spans="1:42" x14ac:dyDescent="0.2">
      <c r="A417" s="90" t="str">
        <f>A281</f>
        <v>Total Basis Reduction</v>
      </c>
      <c r="B417" s="163">
        <f>B404+B410+B416</f>
        <v>0</v>
      </c>
    </row>
    <row r="419" spans="1:42" x14ac:dyDescent="0.2">
      <c r="A419" s="4" t="s">
        <v>83</v>
      </c>
    </row>
    <row r="420" spans="1:42" x14ac:dyDescent="0.2">
      <c r="A420" s="22" t="s">
        <v>57</v>
      </c>
    </row>
    <row r="421" spans="1:42" x14ac:dyDescent="0.2">
      <c r="A421" s="23" t="str">
        <f t="shared" ref="A421:A426" si="168">A388</f>
        <v>5-yr MACRS</v>
      </c>
      <c r="B421" s="171">
        <f t="array" ref="B421">SUM(IF(ISNUMBER(C421:AP421),C421:AP421))</f>
        <v>0</v>
      </c>
      <c r="C421" s="172" t="e">
        <f>LOOKUP(C$2,'Depreciation Schedules'!$A$3:$A$42,'Depreciation Schedules'!$B$3:$B$42)</f>
        <v>#N/A</v>
      </c>
      <c r="D421" s="172" t="e">
        <f>LOOKUP(D$2,'Depreciation Schedules'!$A$3:$A$42,'Depreciation Schedules'!$B$3:$B$42)</f>
        <v>#N/A</v>
      </c>
      <c r="E421" s="172" t="e">
        <f>LOOKUP(E$2,'Depreciation Schedules'!$A$3:$A$42,'Depreciation Schedules'!$B$3:$B$42)</f>
        <v>#N/A</v>
      </c>
      <c r="F421" s="172" t="e">
        <f>LOOKUP(F$2,'Depreciation Schedules'!$A$3:$A$42,'Depreciation Schedules'!$B$3:$B$42)</f>
        <v>#N/A</v>
      </c>
      <c r="G421" s="172" t="e">
        <f>LOOKUP(G$2,'Depreciation Schedules'!$A$3:$A$42,'Depreciation Schedules'!$B$3:$B$42)</f>
        <v>#N/A</v>
      </c>
      <c r="H421" s="172" t="e">
        <f>LOOKUP(H$2,'Depreciation Schedules'!$A$3:$A$42,'Depreciation Schedules'!$B$3:$B$42)</f>
        <v>#N/A</v>
      </c>
      <c r="I421" s="172" t="e">
        <f>LOOKUP(I$2,'Depreciation Schedules'!$A$3:$A$42,'Depreciation Schedules'!$B$3:$B$42)</f>
        <v>#N/A</v>
      </c>
      <c r="J421" s="172" t="e">
        <f>LOOKUP(J$2,'Depreciation Schedules'!$A$3:$A$42,'Depreciation Schedules'!$B$3:$B$42)</f>
        <v>#N/A</v>
      </c>
      <c r="K421" s="172" t="e">
        <f>LOOKUP(K$2,'Depreciation Schedules'!$A$3:$A$42,'Depreciation Schedules'!$B$3:$B$42)</f>
        <v>#N/A</v>
      </c>
      <c r="L421" s="172" t="e">
        <f>LOOKUP(L$2,'Depreciation Schedules'!$A$3:$A$42,'Depreciation Schedules'!$B$3:$B$42)</f>
        <v>#N/A</v>
      </c>
      <c r="M421" s="172" t="e">
        <f>LOOKUP(M$2,'Depreciation Schedules'!$A$3:$A$42,'Depreciation Schedules'!$B$3:$B$42)</f>
        <v>#N/A</v>
      </c>
      <c r="N421" s="172" t="e">
        <f>LOOKUP(N$2,'Depreciation Schedules'!$A$3:$A$42,'Depreciation Schedules'!$B$3:$B$42)</f>
        <v>#N/A</v>
      </c>
      <c r="O421" s="172" t="e">
        <f>LOOKUP(O$2,'Depreciation Schedules'!$A$3:$A$42,'Depreciation Schedules'!$B$3:$B$42)</f>
        <v>#N/A</v>
      </c>
      <c r="P421" s="172" t="e">
        <f>LOOKUP(P$2,'Depreciation Schedules'!$A$3:$A$42,'Depreciation Schedules'!$B$3:$B$42)</f>
        <v>#N/A</v>
      </c>
      <c r="Q421" s="172" t="e">
        <f>LOOKUP(Q$2,'Depreciation Schedules'!$A$3:$A$42,'Depreciation Schedules'!$B$3:$B$42)</f>
        <v>#N/A</v>
      </c>
      <c r="R421" s="172" t="e">
        <f>LOOKUP(R$2,'Depreciation Schedules'!$A$3:$A$42,'Depreciation Schedules'!$B$3:$B$42)</f>
        <v>#N/A</v>
      </c>
      <c r="S421" s="172" t="e">
        <f>LOOKUP(S$2,'Depreciation Schedules'!$A$3:$A$42,'Depreciation Schedules'!$B$3:$B$42)</f>
        <v>#N/A</v>
      </c>
      <c r="T421" s="172" t="e">
        <f>LOOKUP(T$2,'Depreciation Schedules'!$A$3:$A$42,'Depreciation Schedules'!$B$3:$B$42)</f>
        <v>#N/A</v>
      </c>
      <c r="U421" s="172" t="e">
        <f>LOOKUP(U$2,'Depreciation Schedules'!$A$3:$A$42,'Depreciation Schedules'!$B$3:$B$42)</f>
        <v>#N/A</v>
      </c>
      <c r="V421" s="172" t="e">
        <f>LOOKUP(V$2,'Depreciation Schedules'!$A$3:$A$42,'Depreciation Schedules'!$B$3:$B$42)</f>
        <v>#N/A</v>
      </c>
      <c r="W421" s="172" t="e">
        <f>LOOKUP(W$2,'Depreciation Schedules'!$A$3:$A$42,'Depreciation Schedules'!$B$3:$B$42)</f>
        <v>#N/A</v>
      </c>
      <c r="X421" s="172" t="e">
        <f>LOOKUP(X$2,'Depreciation Schedules'!$A$3:$A$42,'Depreciation Schedules'!$B$3:$B$42)</f>
        <v>#N/A</v>
      </c>
      <c r="Y421" s="172" t="e">
        <f>LOOKUP(Y$2,'Depreciation Schedules'!$A$3:$A$42,'Depreciation Schedules'!$B$3:$B$42)</f>
        <v>#N/A</v>
      </c>
      <c r="Z421" s="172" t="e">
        <f>LOOKUP(Z$2,'Depreciation Schedules'!$A$3:$A$42,'Depreciation Schedules'!$B$3:$B$42)</f>
        <v>#N/A</v>
      </c>
      <c r="AA421" s="172" t="e">
        <f>LOOKUP(AA$2,'Depreciation Schedules'!$A$3:$A$42,'Depreciation Schedules'!$B$3:$B$42)</f>
        <v>#N/A</v>
      </c>
      <c r="AB421" s="172" t="e">
        <f>LOOKUP(AB$2,'Depreciation Schedules'!$A$3:$A$42,'Depreciation Schedules'!$B$3:$B$42)</f>
        <v>#N/A</v>
      </c>
      <c r="AC421" s="172" t="e">
        <f>LOOKUP(AC$2,'Depreciation Schedules'!$A$3:$A$42,'Depreciation Schedules'!$B$3:$B$42)</f>
        <v>#N/A</v>
      </c>
      <c r="AD421" s="172" t="e">
        <f>LOOKUP(AD$2,'Depreciation Schedules'!$A$3:$A$42,'Depreciation Schedules'!$B$3:$B$42)</f>
        <v>#N/A</v>
      </c>
      <c r="AE421" s="172" t="e">
        <f>LOOKUP(AE$2,'Depreciation Schedules'!$A$3:$A$42,'Depreciation Schedules'!$B$3:$B$42)</f>
        <v>#N/A</v>
      </c>
      <c r="AF421" s="172" t="e">
        <f>LOOKUP(AF$2,'Depreciation Schedules'!$A$3:$A$42,'Depreciation Schedules'!$B$3:$B$42)</f>
        <v>#N/A</v>
      </c>
      <c r="AG421" s="172" t="e">
        <f>LOOKUP(AG$2,'Depreciation Schedules'!$A$3:$A$42,'Depreciation Schedules'!$B$3:$B$42)</f>
        <v>#N/A</v>
      </c>
      <c r="AH421" s="172" t="e">
        <f>LOOKUP(AH$2,'Depreciation Schedules'!$A$3:$A$42,'Depreciation Schedules'!$B$3:$B$42)</f>
        <v>#N/A</v>
      </c>
      <c r="AI421" s="172" t="e">
        <f>LOOKUP(AI$2,'Depreciation Schedules'!$A$3:$A$42,'Depreciation Schedules'!$B$3:$B$42)</f>
        <v>#N/A</v>
      </c>
      <c r="AJ421" s="172" t="e">
        <f>LOOKUP(AJ$2,'Depreciation Schedules'!$A$3:$A$42,'Depreciation Schedules'!$B$3:$B$42)</f>
        <v>#N/A</v>
      </c>
      <c r="AK421" s="172" t="e">
        <f>LOOKUP(AK$2,'Depreciation Schedules'!$A$3:$A$42,'Depreciation Schedules'!$B$3:$B$42)</f>
        <v>#N/A</v>
      </c>
      <c r="AL421" s="172" t="e">
        <f>LOOKUP(AL$2,'Depreciation Schedules'!$A$3:$A$42,'Depreciation Schedules'!$B$3:$B$42)</f>
        <v>#N/A</v>
      </c>
      <c r="AM421" s="172" t="e">
        <f>LOOKUP(AM$2,'Depreciation Schedules'!$A$3:$A$42,'Depreciation Schedules'!$B$3:$B$42)</f>
        <v>#N/A</v>
      </c>
      <c r="AN421" s="172" t="e">
        <f>LOOKUP(AN$2,'Depreciation Schedules'!$A$3:$A$42,'Depreciation Schedules'!$B$3:$B$42)</f>
        <v>#N/A</v>
      </c>
      <c r="AO421" s="172" t="e">
        <f>LOOKUP(AO$2,'Depreciation Schedules'!$A$3:$A$42,'Depreciation Schedules'!$B$3:$B$42)</f>
        <v>#N/A</v>
      </c>
      <c r="AP421" s="172" t="e">
        <f>LOOKUP(AP$2,'Depreciation Schedules'!$A$3:$A$42,'Depreciation Schedules'!$B$3:$B$42)</f>
        <v>#N/A</v>
      </c>
    </row>
    <row r="422" spans="1:42" x14ac:dyDescent="0.2">
      <c r="A422" s="23" t="str">
        <f t="shared" si="168"/>
        <v>15-yr MACRS</v>
      </c>
      <c r="B422" s="171">
        <f t="array" ref="B422">SUM(IF(ISNUMBER(C422:AP422),C422:AP422))</f>
        <v>0</v>
      </c>
      <c r="C422" s="172" t="e">
        <f>LOOKUP(C$2,'Depreciation Schedules'!$A$3:$A$42,'Depreciation Schedules'!$C$3:$C$42)</f>
        <v>#N/A</v>
      </c>
      <c r="D422" s="172" t="e">
        <f>LOOKUP(D$2,'Depreciation Schedules'!$A$3:$A$42,'Depreciation Schedules'!$C$3:$C$42)</f>
        <v>#N/A</v>
      </c>
      <c r="E422" s="172" t="e">
        <f>LOOKUP(E$2,'Depreciation Schedules'!$A$3:$A$42,'Depreciation Schedules'!$C$3:$C$42)</f>
        <v>#N/A</v>
      </c>
      <c r="F422" s="172" t="e">
        <f>LOOKUP(F$2,'Depreciation Schedules'!$A$3:$A$42,'Depreciation Schedules'!$C$3:$C$42)</f>
        <v>#N/A</v>
      </c>
      <c r="G422" s="172" t="e">
        <f>LOOKUP(G$2,'Depreciation Schedules'!$A$3:$A$42,'Depreciation Schedules'!$C$3:$C$42)</f>
        <v>#N/A</v>
      </c>
      <c r="H422" s="172" t="e">
        <f>LOOKUP(H$2,'Depreciation Schedules'!$A$3:$A$42,'Depreciation Schedules'!$C$3:$C$42)</f>
        <v>#N/A</v>
      </c>
      <c r="I422" s="172" t="e">
        <f>LOOKUP(I$2,'Depreciation Schedules'!$A$3:$A$42,'Depreciation Schedules'!$C$3:$C$42)</f>
        <v>#N/A</v>
      </c>
      <c r="J422" s="172" t="e">
        <f>LOOKUP(J$2,'Depreciation Schedules'!$A$3:$A$42,'Depreciation Schedules'!$C$3:$C$42)</f>
        <v>#N/A</v>
      </c>
      <c r="K422" s="172" t="e">
        <f>LOOKUP(K$2,'Depreciation Schedules'!$A$3:$A$42,'Depreciation Schedules'!$C$3:$C$42)</f>
        <v>#N/A</v>
      </c>
      <c r="L422" s="172" t="e">
        <f>LOOKUP(L$2,'Depreciation Schedules'!$A$3:$A$42,'Depreciation Schedules'!$C$3:$C$42)</f>
        <v>#N/A</v>
      </c>
      <c r="M422" s="172" t="e">
        <f>LOOKUP(M$2,'Depreciation Schedules'!$A$3:$A$42,'Depreciation Schedules'!$C$3:$C$42)</f>
        <v>#N/A</v>
      </c>
      <c r="N422" s="172" t="e">
        <f>LOOKUP(N$2,'Depreciation Schedules'!$A$3:$A$42,'Depreciation Schedules'!$C$3:$C$42)</f>
        <v>#N/A</v>
      </c>
      <c r="O422" s="172" t="e">
        <f>LOOKUP(O$2,'Depreciation Schedules'!$A$3:$A$42,'Depreciation Schedules'!$C$3:$C$42)</f>
        <v>#N/A</v>
      </c>
      <c r="P422" s="172" t="e">
        <f>LOOKUP(P$2,'Depreciation Schedules'!$A$3:$A$42,'Depreciation Schedules'!$C$3:$C$42)</f>
        <v>#N/A</v>
      </c>
      <c r="Q422" s="172" t="e">
        <f>LOOKUP(Q$2,'Depreciation Schedules'!$A$3:$A$42,'Depreciation Schedules'!$C$3:$C$42)</f>
        <v>#N/A</v>
      </c>
      <c r="R422" s="172" t="e">
        <f>LOOKUP(R$2,'Depreciation Schedules'!$A$3:$A$42,'Depreciation Schedules'!$C$3:$C$42)</f>
        <v>#N/A</v>
      </c>
      <c r="S422" s="172" t="e">
        <f>LOOKUP(S$2,'Depreciation Schedules'!$A$3:$A$42,'Depreciation Schedules'!$C$3:$C$42)</f>
        <v>#N/A</v>
      </c>
      <c r="T422" s="172" t="e">
        <f>LOOKUP(T$2,'Depreciation Schedules'!$A$3:$A$42,'Depreciation Schedules'!$C$3:$C$42)</f>
        <v>#N/A</v>
      </c>
      <c r="U422" s="172" t="e">
        <f>LOOKUP(U$2,'Depreciation Schedules'!$A$3:$A$42,'Depreciation Schedules'!$C$3:$C$42)</f>
        <v>#N/A</v>
      </c>
      <c r="V422" s="172" t="e">
        <f>LOOKUP(V$2,'Depreciation Schedules'!$A$3:$A$42,'Depreciation Schedules'!$C$3:$C$42)</f>
        <v>#N/A</v>
      </c>
      <c r="W422" s="172" t="e">
        <f>LOOKUP(W$2,'Depreciation Schedules'!$A$3:$A$42,'Depreciation Schedules'!$C$3:$C$42)</f>
        <v>#N/A</v>
      </c>
      <c r="X422" s="172" t="e">
        <f>LOOKUP(X$2,'Depreciation Schedules'!$A$3:$A$42,'Depreciation Schedules'!$C$3:$C$42)</f>
        <v>#N/A</v>
      </c>
      <c r="Y422" s="172" t="e">
        <f>LOOKUP(Y$2,'Depreciation Schedules'!$A$3:$A$42,'Depreciation Schedules'!$C$3:$C$42)</f>
        <v>#N/A</v>
      </c>
      <c r="Z422" s="172" t="e">
        <f>LOOKUP(Z$2,'Depreciation Schedules'!$A$3:$A$42,'Depreciation Schedules'!$C$3:$C$42)</f>
        <v>#N/A</v>
      </c>
      <c r="AA422" s="172" t="e">
        <f>LOOKUP(AA$2,'Depreciation Schedules'!$A$3:$A$42,'Depreciation Schedules'!$C$3:$C$42)</f>
        <v>#N/A</v>
      </c>
      <c r="AB422" s="172" t="e">
        <f>LOOKUP(AB$2,'Depreciation Schedules'!$A$3:$A$42,'Depreciation Schedules'!$C$3:$C$42)</f>
        <v>#N/A</v>
      </c>
      <c r="AC422" s="172" t="e">
        <f>LOOKUP(AC$2,'Depreciation Schedules'!$A$3:$A$42,'Depreciation Schedules'!$C$3:$C$42)</f>
        <v>#N/A</v>
      </c>
      <c r="AD422" s="172" t="e">
        <f>LOOKUP(AD$2,'Depreciation Schedules'!$A$3:$A$42,'Depreciation Schedules'!$C$3:$C$42)</f>
        <v>#N/A</v>
      </c>
      <c r="AE422" s="172" t="e">
        <f>LOOKUP(AE$2,'Depreciation Schedules'!$A$3:$A$42,'Depreciation Schedules'!$C$3:$C$42)</f>
        <v>#N/A</v>
      </c>
      <c r="AF422" s="172" t="e">
        <f>LOOKUP(AF$2,'Depreciation Schedules'!$A$3:$A$42,'Depreciation Schedules'!$C$3:$C$42)</f>
        <v>#N/A</v>
      </c>
      <c r="AG422" s="172" t="e">
        <f>LOOKUP(AG$2,'Depreciation Schedules'!$A$3:$A$42,'Depreciation Schedules'!$C$3:$C$42)</f>
        <v>#N/A</v>
      </c>
      <c r="AH422" s="172" t="e">
        <f>LOOKUP(AH$2,'Depreciation Schedules'!$A$3:$A$42,'Depreciation Schedules'!$C$3:$C$42)</f>
        <v>#N/A</v>
      </c>
      <c r="AI422" s="172" t="e">
        <f>LOOKUP(AI$2,'Depreciation Schedules'!$A$3:$A$42,'Depreciation Schedules'!$C$3:$C$42)</f>
        <v>#N/A</v>
      </c>
      <c r="AJ422" s="172" t="e">
        <f>LOOKUP(AJ$2,'Depreciation Schedules'!$A$3:$A$42,'Depreciation Schedules'!$C$3:$C$42)</f>
        <v>#N/A</v>
      </c>
      <c r="AK422" s="172" t="e">
        <f>LOOKUP(AK$2,'Depreciation Schedules'!$A$3:$A$42,'Depreciation Schedules'!$C$3:$C$42)</f>
        <v>#N/A</v>
      </c>
      <c r="AL422" s="172" t="e">
        <f>LOOKUP(AL$2,'Depreciation Schedules'!$A$3:$A$42,'Depreciation Schedules'!$C$3:$C$42)</f>
        <v>#N/A</v>
      </c>
      <c r="AM422" s="172" t="e">
        <f>LOOKUP(AM$2,'Depreciation Schedules'!$A$3:$A$42,'Depreciation Schedules'!$C$3:$C$42)</f>
        <v>#N/A</v>
      </c>
      <c r="AN422" s="172" t="e">
        <f>LOOKUP(AN$2,'Depreciation Schedules'!$A$3:$A$42,'Depreciation Schedules'!$C$3:$C$42)</f>
        <v>#N/A</v>
      </c>
      <c r="AO422" s="172" t="e">
        <f>LOOKUP(AO$2,'Depreciation Schedules'!$A$3:$A$42,'Depreciation Schedules'!$C$3:$C$42)</f>
        <v>#N/A</v>
      </c>
      <c r="AP422" s="172" t="e">
        <f>LOOKUP(AP$2,'Depreciation Schedules'!$A$3:$A$42,'Depreciation Schedules'!$C$3:$C$42)</f>
        <v>#N/A</v>
      </c>
    </row>
    <row r="423" spans="1:42" x14ac:dyDescent="0.2">
      <c r="A423" s="23" t="str">
        <f t="shared" si="168"/>
        <v>5-yr SL</v>
      </c>
      <c r="B423" s="171">
        <f t="array" ref="B423">SUM(IF(ISNUMBER(C423:AP423),C423:AP423))</f>
        <v>0</v>
      </c>
      <c r="C423" s="172" t="e">
        <f>LOOKUP(C$2,'Depreciation Schedules'!$A$3:$A$42,'Depreciation Schedules'!$D$3:$D$42)</f>
        <v>#N/A</v>
      </c>
      <c r="D423" s="172" t="e">
        <f>LOOKUP(D$2,'Depreciation Schedules'!$A$3:$A$42,'Depreciation Schedules'!$D$3:$D$42)</f>
        <v>#N/A</v>
      </c>
      <c r="E423" s="172" t="e">
        <f>LOOKUP(E$2,'Depreciation Schedules'!$A$3:$A$42,'Depreciation Schedules'!$D$3:$D$42)</f>
        <v>#N/A</v>
      </c>
      <c r="F423" s="172" t="e">
        <f>LOOKUP(F$2,'Depreciation Schedules'!$A$3:$A$42,'Depreciation Schedules'!$D$3:$D$42)</f>
        <v>#N/A</v>
      </c>
      <c r="G423" s="172" t="e">
        <f>LOOKUP(G$2,'Depreciation Schedules'!$A$3:$A$42,'Depreciation Schedules'!$D$3:$D$42)</f>
        <v>#N/A</v>
      </c>
      <c r="H423" s="172" t="e">
        <f>LOOKUP(H$2,'Depreciation Schedules'!$A$3:$A$42,'Depreciation Schedules'!$D$3:$D$42)</f>
        <v>#N/A</v>
      </c>
      <c r="I423" s="172" t="e">
        <f>LOOKUP(I$2,'Depreciation Schedules'!$A$3:$A$42,'Depreciation Schedules'!$D$3:$D$42)</f>
        <v>#N/A</v>
      </c>
      <c r="J423" s="172" t="e">
        <f>LOOKUP(J$2,'Depreciation Schedules'!$A$3:$A$42,'Depreciation Schedules'!$D$3:$D$42)</f>
        <v>#N/A</v>
      </c>
      <c r="K423" s="172" t="e">
        <f>LOOKUP(K$2,'Depreciation Schedules'!$A$3:$A$42,'Depreciation Schedules'!$D$3:$D$42)</f>
        <v>#N/A</v>
      </c>
      <c r="L423" s="172" t="e">
        <f>LOOKUP(L$2,'Depreciation Schedules'!$A$3:$A$42,'Depreciation Schedules'!$D$3:$D$42)</f>
        <v>#N/A</v>
      </c>
      <c r="M423" s="172" t="e">
        <f>LOOKUP(M$2,'Depreciation Schedules'!$A$3:$A$42,'Depreciation Schedules'!$D$3:$D$42)</f>
        <v>#N/A</v>
      </c>
      <c r="N423" s="172" t="e">
        <f>LOOKUP(N$2,'Depreciation Schedules'!$A$3:$A$42,'Depreciation Schedules'!$D$3:$D$42)</f>
        <v>#N/A</v>
      </c>
      <c r="O423" s="172" t="e">
        <f>LOOKUP(O$2,'Depreciation Schedules'!$A$3:$A$42,'Depreciation Schedules'!$D$3:$D$42)</f>
        <v>#N/A</v>
      </c>
      <c r="P423" s="172" t="e">
        <f>LOOKUP(P$2,'Depreciation Schedules'!$A$3:$A$42,'Depreciation Schedules'!$D$3:$D$42)</f>
        <v>#N/A</v>
      </c>
      <c r="Q423" s="172" t="e">
        <f>LOOKUP(Q$2,'Depreciation Schedules'!$A$3:$A$42,'Depreciation Schedules'!$D$3:$D$42)</f>
        <v>#N/A</v>
      </c>
      <c r="R423" s="172" t="e">
        <f>LOOKUP(R$2,'Depreciation Schedules'!$A$3:$A$42,'Depreciation Schedules'!$D$3:$D$42)</f>
        <v>#N/A</v>
      </c>
      <c r="S423" s="172" t="e">
        <f>LOOKUP(S$2,'Depreciation Schedules'!$A$3:$A$42,'Depreciation Schedules'!$D$3:$D$42)</f>
        <v>#N/A</v>
      </c>
      <c r="T423" s="172" t="e">
        <f>LOOKUP(T$2,'Depreciation Schedules'!$A$3:$A$42,'Depreciation Schedules'!$D$3:$D$42)</f>
        <v>#N/A</v>
      </c>
      <c r="U423" s="172" t="e">
        <f>LOOKUP(U$2,'Depreciation Schedules'!$A$3:$A$42,'Depreciation Schedules'!$D$3:$D$42)</f>
        <v>#N/A</v>
      </c>
      <c r="V423" s="172" t="e">
        <f>LOOKUP(V$2,'Depreciation Schedules'!$A$3:$A$42,'Depreciation Schedules'!$D$3:$D$42)</f>
        <v>#N/A</v>
      </c>
      <c r="W423" s="172" t="e">
        <f>LOOKUP(W$2,'Depreciation Schedules'!$A$3:$A$42,'Depreciation Schedules'!$D$3:$D$42)</f>
        <v>#N/A</v>
      </c>
      <c r="X423" s="172" t="e">
        <f>LOOKUP(X$2,'Depreciation Schedules'!$A$3:$A$42,'Depreciation Schedules'!$D$3:$D$42)</f>
        <v>#N/A</v>
      </c>
      <c r="Y423" s="172" t="e">
        <f>LOOKUP(Y$2,'Depreciation Schedules'!$A$3:$A$42,'Depreciation Schedules'!$D$3:$D$42)</f>
        <v>#N/A</v>
      </c>
      <c r="Z423" s="172" t="e">
        <f>LOOKUP(Z$2,'Depreciation Schedules'!$A$3:$A$42,'Depreciation Schedules'!$D$3:$D$42)</f>
        <v>#N/A</v>
      </c>
      <c r="AA423" s="172" t="e">
        <f>LOOKUP(AA$2,'Depreciation Schedules'!$A$3:$A$42,'Depreciation Schedules'!$D$3:$D$42)</f>
        <v>#N/A</v>
      </c>
      <c r="AB423" s="172" t="e">
        <f>LOOKUP(AB$2,'Depreciation Schedules'!$A$3:$A$42,'Depreciation Schedules'!$D$3:$D$42)</f>
        <v>#N/A</v>
      </c>
      <c r="AC423" s="172" t="e">
        <f>LOOKUP(AC$2,'Depreciation Schedules'!$A$3:$A$42,'Depreciation Schedules'!$D$3:$D$42)</f>
        <v>#N/A</v>
      </c>
      <c r="AD423" s="172" t="e">
        <f>LOOKUP(AD$2,'Depreciation Schedules'!$A$3:$A$42,'Depreciation Schedules'!$D$3:$D$42)</f>
        <v>#N/A</v>
      </c>
      <c r="AE423" s="172" t="e">
        <f>LOOKUP(AE$2,'Depreciation Schedules'!$A$3:$A$42,'Depreciation Schedules'!$D$3:$D$42)</f>
        <v>#N/A</v>
      </c>
      <c r="AF423" s="172" t="e">
        <f>LOOKUP(AF$2,'Depreciation Schedules'!$A$3:$A$42,'Depreciation Schedules'!$D$3:$D$42)</f>
        <v>#N/A</v>
      </c>
      <c r="AG423" s="172" t="e">
        <f>LOOKUP(AG$2,'Depreciation Schedules'!$A$3:$A$42,'Depreciation Schedules'!$D$3:$D$42)</f>
        <v>#N/A</v>
      </c>
      <c r="AH423" s="172" t="e">
        <f>LOOKUP(AH$2,'Depreciation Schedules'!$A$3:$A$42,'Depreciation Schedules'!$D$3:$D$42)</f>
        <v>#N/A</v>
      </c>
      <c r="AI423" s="172" t="e">
        <f>LOOKUP(AI$2,'Depreciation Schedules'!$A$3:$A$42,'Depreciation Schedules'!$D$3:$D$42)</f>
        <v>#N/A</v>
      </c>
      <c r="AJ423" s="172" t="e">
        <f>LOOKUP(AJ$2,'Depreciation Schedules'!$A$3:$A$42,'Depreciation Schedules'!$D$3:$D$42)</f>
        <v>#N/A</v>
      </c>
      <c r="AK423" s="172" t="e">
        <f>LOOKUP(AK$2,'Depreciation Schedules'!$A$3:$A$42,'Depreciation Schedules'!$D$3:$D$42)</f>
        <v>#N/A</v>
      </c>
      <c r="AL423" s="172" t="e">
        <f>LOOKUP(AL$2,'Depreciation Schedules'!$A$3:$A$42,'Depreciation Schedules'!$D$3:$D$42)</f>
        <v>#N/A</v>
      </c>
      <c r="AM423" s="172" t="e">
        <f>LOOKUP(AM$2,'Depreciation Schedules'!$A$3:$A$42,'Depreciation Schedules'!$D$3:$D$42)</f>
        <v>#N/A</v>
      </c>
      <c r="AN423" s="172" t="e">
        <f>LOOKUP(AN$2,'Depreciation Schedules'!$A$3:$A$42,'Depreciation Schedules'!$D$3:$D$42)</f>
        <v>#N/A</v>
      </c>
      <c r="AO423" s="172" t="e">
        <f>LOOKUP(AO$2,'Depreciation Schedules'!$A$3:$A$42,'Depreciation Schedules'!$D$3:$D$42)</f>
        <v>#N/A</v>
      </c>
      <c r="AP423" s="172" t="e">
        <f>LOOKUP(AP$2,'Depreciation Schedules'!$A$3:$A$42,'Depreciation Schedules'!$D$3:$D$42)</f>
        <v>#N/A</v>
      </c>
    </row>
    <row r="424" spans="1:42" x14ac:dyDescent="0.2">
      <c r="A424" s="23" t="str">
        <f t="shared" si="168"/>
        <v>15-yr SL</v>
      </c>
      <c r="B424" s="171">
        <f t="array" ref="B424">SUM(IF(ISNUMBER(C424:AP424),C424:AP424))</f>
        <v>0</v>
      </c>
      <c r="C424" s="172" t="e">
        <f>LOOKUP(C$2,'Depreciation Schedules'!$A$3:$A$42,'Depreciation Schedules'!$E$3:$E$42)</f>
        <v>#N/A</v>
      </c>
      <c r="D424" s="172" t="e">
        <f>LOOKUP(D$2,'Depreciation Schedules'!$A$3:$A$42,'Depreciation Schedules'!$E$3:$E$42)</f>
        <v>#N/A</v>
      </c>
      <c r="E424" s="172" t="e">
        <f>LOOKUP(E$2,'Depreciation Schedules'!$A$3:$A$42,'Depreciation Schedules'!$E$3:$E$42)</f>
        <v>#N/A</v>
      </c>
      <c r="F424" s="172" t="e">
        <f>LOOKUP(F$2,'Depreciation Schedules'!$A$3:$A$42,'Depreciation Schedules'!$E$3:$E$42)</f>
        <v>#N/A</v>
      </c>
      <c r="G424" s="172" t="e">
        <f>LOOKUP(G$2,'Depreciation Schedules'!$A$3:$A$42,'Depreciation Schedules'!$E$3:$E$42)</f>
        <v>#N/A</v>
      </c>
      <c r="H424" s="172" t="e">
        <f>LOOKUP(H$2,'Depreciation Schedules'!$A$3:$A$42,'Depreciation Schedules'!$E$3:$E$42)</f>
        <v>#N/A</v>
      </c>
      <c r="I424" s="172" t="e">
        <f>LOOKUP(I$2,'Depreciation Schedules'!$A$3:$A$42,'Depreciation Schedules'!$E$3:$E$42)</f>
        <v>#N/A</v>
      </c>
      <c r="J424" s="172" t="e">
        <f>LOOKUP(J$2,'Depreciation Schedules'!$A$3:$A$42,'Depreciation Schedules'!$E$3:$E$42)</f>
        <v>#N/A</v>
      </c>
      <c r="K424" s="172" t="e">
        <f>LOOKUP(K$2,'Depreciation Schedules'!$A$3:$A$42,'Depreciation Schedules'!$E$3:$E$42)</f>
        <v>#N/A</v>
      </c>
      <c r="L424" s="172" t="e">
        <f>LOOKUP(L$2,'Depreciation Schedules'!$A$3:$A$42,'Depreciation Schedules'!$E$3:$E$42)</f>
        <v>#N/A</v>
      </c>
      <c r="M424" s="172" t="e">
        <f>LOOKUP(M$2,'Depreciation Schedules'!$A$3:$A$42,'Depreciation Schedules'!$E$3:$E$42)</f>
        <v>#N/A</v>
      </c>
      <c r="N424" s="172" t="e">
        <f>LOOKUP(N$2,'Depreciation Schedules'!$A$3:$A$42,'Depreciation Schedules'!$E$3:$E$42)</f>
        <v>#N/A</v>
      </c>
      <c r="O424" s="172" t="e">
        <f>LOOKUP(O$2,'Depreciation Schedules'!$A$3:$A$42,'Depreciation Schedules'!$E$3:$E$42)</f>
        <v>#N/A</v>
      </c>
      <c r="P424" s="172" t="e">
        <f>LOOKUP(P$2,'Depreciation Schedules'!$A$3:$A$42,'Depreciation Schedules'!$E$3:$E$42)</f>
        <v>#N/A</v>
      </c>
      <c r="Q424" s="172" t="e">
        <f>LOOKUP(Q$2,'Depreciation Schedules'!$A$3:$A$42,'Depreciation Schedules'!$E$3:$E$42)</f>
        <v>#N/A</v>
      </c>
      <c r="R424" s="172" t="e">
        <f>LOOKUP(R$2,'Depreciation Schedules'!$A$3:$A$42,'Depreciation Schedules'!$E$3:$E$42)</f>
        <v>#N/A</v>
      </c>
      <c r="S424" s="172" t="e">
        <f>LOOKUP(S$2,'Depreciation Schedules'!$A$3:$A$42,'Depreciation Schedules'!$E$3:$E$42)</f>
        <v>#N/A</v>
      </c>
      <c r="T424" s="172" t="e">
        <f>LOOKUP(T$2,'Depreciation Schedules'!$A$3:$A$42,'Depreciation Schedules'!$E$3:$E$42)</f>
        <v>#N/A</v>
      </c>
      <c r="U424" s="172" t="e">
        <f>LOOKUP(U$2,'Depreciation Schedules'!$A$3:$A$42,'Depreciation Schedules'!$E$3:$E$42)</f>
        <v>#N/A</v>
      </c>
      <c r="V424" s="172" t="e">
        <f>LOOKUP(V$2,'Depreciation Schedules'!$A$3:$A$42,'Depreciation Schedules'!$E$3:$E$42)</f>
        <v>#N/A</v>
      </c>
      <c r="W424" s="172" t="e">
        <f>LOOKUP(W$2,'Depreciation Schedules'!$A$3:$A$42,'Depreciation Schedules'!$E$3:$E$42)</f>
        <v>#N/A</v>
      </c>
      <c r="X424" s="172" t="e">
        <f>LOOKUP(X$2,'Depreciation Schedules'!$A$3:$A$42,'Depreciation Schedules'!$E$3:$E$42)</f>
        <v>#N/A</v>
      </c>
      <c r="Y424" s="172" t="e">
        <f>LOOKUP(Y$2,'Depreciation Schedules'!$A$3:$A$42,'Depreciation Schedules'!$E$3:$E$42)</f>
        <v>#N/A</v>
      </c>
      <c r="Z424" s="172" t="e">
        <f>LOOKUP(Z$2,'Depreciation Schedules'!$A$3:$A$42,'Depreciation Schedules'!$E$3:$E$42)</f>
        <v>#N/A</v>
      </c>
      <c r="AA424" s="172" t="e">
        <f>LOOKUP(AA$2,'Depreciation Schedules'!$A$3:$A$42,'Depreciation Schedules'!$E$3:$E$42)</f>
        <v>#N/A</v>
      </c>
      <c r="AB424" s="172" t="e">
        <f>LOOKUP(AB$2,'Depreciation Schedules'!$A$3:$A$42,'Depreciation Schedules'!$E$3:$E$42)</f>
        <v>#N/A</v>
      </c>
      <c r="AC424" s="172" t="e">
        <f>LOOKUP(AC$2,'Depreciation Schedules'!$A$3:$A$42,'Depreciation Schedules'!$E$3:$E$42)</f>
        <v>#N/A</v>
      </c>
      <c r="AD424" s="172" t="e">
        <f>LOOKUP(AD$2,'Depreciation Schedules'!$A$3:$A$42,'Depreciation Schedules'!$E$3:$E$42)</f>
        <v>#N/A</v>
      </c>
      <c r="AE424" s="172" t="e">
        <f>LOOKUP(AE$2,'Depreciation Schedules'!$A$3:$A$42,'Depreciation Schedules'!$E$3:$E$42)</f>
        <v>#N/A</v>
      </c>
      <c r="AF424" s="172" t="e">
        <f>LOOKUP(AF$2,'Depreciation Schedules'!$A$3:$A$42,'Depreciation Schedules'!$E$3:$E$42)</f>
        <v>#N/A</v>
      </c>
      <c r="AG424" s="172" t="e">
        <f>LOOKUP(AG$2,'Depreciation Schedules'!$A$3:$A$42,'Depreciation Schedules'!$E$3:$E$42)</f>
        <v>#N/A</v>
      </c>
      <c r="AH424" s="172" t="e">
        <f>LOOKUP(AH$2,'Depreciation Schedules'!$A$3:$A$42,'Depreciation Schedules'!$E$3:$E$42)</f>
        <v>#N/A</v>
      </c>
      <c r="AI424" s="172" t="e">
        <f>LOOKUP(AI$2,'Depreciation Schedules'!$A$3:$A$42,'Depreciation Schedules'!$E$3:$E$42)</f>
        <v>#N/A</v>
      </c>
      <c r="AJ424" s="172" t="e">
        <f>LOOKUP(AJ$2,'Depreciation Schedules'!$A$3:$A$42,'Depreciation Schedules'!$E$3:$E$42)</f>
        <v>#N/A</v>
      </c>
      <c r="AK424" s="172" t="e">
        <f>LOOKUP(AK$2,'Depreciation Schedules'!$A$3:$A$42,'Depreciation Schedules'!$E$3:$E$42)</f>
        <v>#N/A</v>
      </c>
      <c r="AL424" s="172" t="e">
        <f>LOOKUP(AL$2,'Depreciation Schedules'!$A$3:$A$42,'Depreciation Schedules'!$E$3:$E$42)</f>
        <v>#N/A</v>
      </c>
      <c r="AM424" s="172" t="e">
        <f>LOOKUP(AM$2,'Depreciation Schedules'!$A$3:$A$42,'Depreciation Schedules'!$E$3:$E$42)</f>
        <v>#N/A</v>
      </c>
      <c r="AN424" s="172" t="e">
        <f>LOOKUP(AN$2,'Depreciation Schedules'!$A$3:$A$42,'Depreciation Schedules'!$E$3:$E$42)</f>
        <v>#N/A</v>
      </c>
      <c r="AO424" s="172" t="e">
        <f>LOOKUP(AO$2,'Depreciation Schedules'!$A$3:$A$42,'Depreciation Schedules'!$E$3:$E$42)</f>
        <v>#N/A</v>
      </c>
      <c r="AP424" s="172" t="e">
        <f>LOOKUP(AP$2,'Depreciation Schedules'!$A$3:$A$42,'Depreciation Schedules'!$E$3:$E$42)</f>
        <v>#N/A</v>
      </c>
    </row>
    <row r="425" spans="1:42" x14ac:dyDescent="0.2">
      <c r="A425" s="23" t="str">
        <f t="shared" si="168"/>
        <v>20-yr SL</v>
      </c>
      <c r="B425" s="171">
        <f t="array" ref="B425">SUM(IF(ISNUMBER(C425:AP425),C425:AP425))</f>
        <v>0</v>
      </c>
      <c r="C425" s="172" t="e">
        <f>LOOKUP(C$2,'Depreciation Schedules'!$A$3:$A$42,'Depreciation Schedules'!$F$3:$F$42)</f>
        <v>#N/A</v>
      </c>
      <c r="D425" s="172" t="e">
        <f>LOOKUP(D$2,'Depreciation Schedules'!$A$3:$A$42,'Depreciation Schedules'!$F$3:$F$42)</f>
        <v>#N/A</v>
      </c>
      <c r="E425" s="172" t="e">
        <f>LOOKUP(E$2,'Depreciation Schedules'!$A$3:$A$42,'Depreciation Schedules'!$F$3:$F$42)</f>
        <v>#N/A</v>
      </c>
      <c r="F425" s="172" t="e">
        <f>LOOKUP(F$2,'Depreciation Schedules'!$A$3:$A$42,'Depreciation Schedules'!$F$3:$F$42)</f>
        <v>#N/A</v>
      </c>
      <c r="G425" s="172" t="e">
        <f>LOOKUP(G$2,'Depreciation Schedules'!$A$3:$A$42,'Depreciation Schedules'!$F$3:$F$42)</f>
        <v>#N/A</v>
      </c>
      <c r="H425" s="172" t="e">
        <f>LOOKUP(H$2,'Depreciation Schedules'!$A$3:$A$42,'Depreciation Schedules'!$F$3:$F$42)</f>
        <v>#N/A</v>
      </c>
      <c r="I425" s="172" t="e">
        <f>LOOKUP(I$2,'Depreciation Schedules'!$A$3:$A$42,'Depreciation Schedules'!$F$3:$F$42)</f>
        <v>#N/A</v>
      </c>
      <c r="J425" s="172" t="e">
        <f>LOOKUP(J$2,'Depreciation Schedules'!$A$3:$A$42,'Depreciation Schedules'!$F$3:$F$42)</f>
        <v>#N/A</v>
      </c>
      <c r="K425" s="172" t="e">
        <f>LOOKUP(K$2,'Depreciation Schedules'!$A$3:$A$42,'Depreciation Schedules'!$F$3:$F$42)</f>
        <v>#N/A</v>
      </c>
      <c r="L425" s="172" t="e">
        <f>LOOKUP(L$2,'Depreciation Schedules'!$A$3:$A$42,'Depreciation Schedules'!$F$3:$F$42)</f>
        <v>#N/A</v>
      </c>
      <c r="M425" s="172" t="e">
        <f>LOOKUP(M$2,'Depreciation Schedules'!$A$3:$A$42,'Depreciation Schedules'!$F$3:$F$42)</f>
        <v>#N/A</v>
      </c>
      <c r="N425" s="172" t="e">
        <f>LOOKUP(N$2,'Depreciation Schedules'!$A$3:$A$42,'Depreciation Schedules'!$F$3:$F$42)</f>
        <v>#N/A</v>
      </c>
      <c r="O425" s="172" t="e">
        <f>LOOKUP(O$2,'Depreciation Schedules'!$A$3:$A$42,'Depreciation Schedules'!$F$3:$F$42)</f>
        <v>#N/A</v>
      </c>
      <c r="P425" s="172" t="e">
        <f>LOOKUP(P$2,'Depreciation Schedules'!$A$3:$A$42,'Depreciation Schedules'!$F$3:$F$42)</f>
        <v>#N/A</v>
      </c>
      <c r="Q425" s="172" t="e">
        <f>LOOKUP(Q$2,'Depreciation Schedules'!$A$3:$A$42,'Depreciation Schedules'!$F$3:$F$42)</f>
        <v>#N/A</v>
      </c>
      <c r="R425" s="172" t="e">
        <f>LOOKUP(R$2,'Depreciation Schedules'!$A$3:$A$42,'Depreciation Schedules'!$F$3:$F$42)</f>
        <v>#N/A</v>
      </c>
      <c r="S425" s="172" t="e">
        <f>LOOKUP(S$2,'Depreciation Schedules'!$A$3:$A$42,'Depreciation Schedules'!$F$3:$F$42)</f>
        <v>#N/A</v>
      </c>
      <c r="T425" s="172" t="e">
        <f>LOOKUP(T$2,'Depreciation Schedules'!$A$3:$A$42,'Depreciation Schedules'!$F$3:$F$42)</f>
        <v>#N/A</v>
      </c>
      <c r="U425" s="172" t="e">
        <f>LOOKUP(U$2,'Depreciation Schedules'!$A$3:$A$42,'Depreciation Schedules'!$F$3:$F$42)</f>
        <v>#N/A</v>
      </c>
      <c r="V425" s="172" t="e">
        <f>LOOKUP(V$2,'Depreciation Schedules'!$A$3:$A$42,'Depreciation Schedules'!$F$3:$F$42)</f>
        <v>#N/A</v>
      </c>
      <c r="W425" s="172" t="e">
        <f>LOOKUP(W$2,'Depreciation Schedules'!$A$3:$A$42,'Depreciation Schedules'!$F$3:$F$42)</f>
        <v>#N/A</v>
      </c>
      <c r="X425" s="172" t="e">
        <f>LOOKUP(X$2,'Depreciation Schedules'!$A$3:$A$42,'Depreciation Schedules'!$F$3:$F$42)</f>
        <v>#N/A</v>
      </c>
      <c r="Y425" s="172" t="e">
        <f>LOOKUP(Y$2,'Depreciation Schedules'!$A$3:$A$42,'Depreciation Schedules'!$F$3:$F$42)</f>
        <v>#N/A</v>
      </c>
      <c r="Z425" s="172" t="e">
        <f>LOOKUP(Z$2,'Depreciation Schedules'!$A$3:$A$42,'Depreciation Schedules'!$F$3:$F$42)</f>
        <v>#N/A</v>
      </c>
      <c r="AA425" s="172" t="e">
        <f>LOOKUP(AA$2,'Depreciation Schedules'!$A$3:$A$42,'Depreciation Schedules'!$F$3:$F$42)</f>
        <v>#N/A</v>
      </c>
      <c r="AB425" s="172" t="e">
        <f>LOOKUP(AB$2,'Depreciation Schedules'!$A$3:$A$42,'Depreciation Schedules'!$F$3:$F$42)</f>
        <v>#N/A</v>
      </c>
      <c r="AC425" s="172" t="e">
        <f>LOOKUP(AC$2,'Depreciation Schedules'!$A$3:$A$42,'Depreciation Schedules'!$F$3:$F$42)</f>
        <v>#N/A</v>
      </c>
      <c r="AD425" s="172" t="e">
        <f>LOOKUP(AD$2,'Depreciation Schedules'!$A$3:$A$42,'Depreciation Schedules'!$F$3:$F$42)</f>
        <v>#N/A</v>
      </c>
      <c r="AE425" s="172" t="e">
        <f>LOOKUP(AE$2,'Depreciation Schedules'!$A$3:$A$42,'Depreciation Schedules'!$F$3:$F$42)</f>
        <v>#N/A</v>
      </c>
      <c r="AF425" s="172" t="e">
        <f>LOOKUP(AF$2,'Depreciation Schedules'!$A$3:$A$42,'Depreciation Schedules'!$F$3:$F$42)</f>
        <v>#N/A</v>
      </c>
      <c r="AG425" s="172" t="e">
        <f>LOOKUP(AG$2,'Depreciation Schedules'!$A$3:$A$42,'Depreciation Schedules'!$F$3:$F$42)</f>
        <v>#N/A</v>
      </c>
      <c r="AH425" s="172" t="e">
        <f>LOOKUP(AH$2,'Depreciation Schedules'!$A$3:$A$42,'Depreciation Schedules'!$F$3:$F$42)</f>
        <v>#N/A</v>
      </c>
      <c r="AI425" s="172" t="e">
        <f>LOOKUP(AI$2,'Depreciation Schedules'!$A$3:$A$42,'Depreciation Schedules'!$F$3:$F$42)</f>
        <v>#N/A</v>
      </c>
      <c r="AJ425" s="172" t="e">
        <f>LOOKUP(AJ$2,'Depreciation Schedules'!$A$3:$A$42,'Depreciation Schedules'!$F$3:$F$42)</f>
        <v>#N/A</v>
      </c>
      <c r="AK425" s="172" t="e">
        <f>LOOKUP(AK$2,'Depreciation Schedules'!$A$3:$A$42,'Depreciation Schedules'!$F$3:$F$42)</f>
        <v>#N/A</v>
      </c>
      <c r="AL425" s="172" t="e">
        <f>LOOKUP(AL$2,'Depreciation Schedules'!$A$3:$A$42,'Depreciation Schedules'!$F$3:$F$42)</f>
        <v>#N/A</v>
      </c>
      <c r="AM425" s="172" t="e">
        <f>LOOKUP(AM$2,'Depreciation Schedules'!$A$3:$A$42,'Depreciation Schedules'!$F$3:$F$42)</f>
        <v>#N/A</v>
      </c>
      <c r="AN425" s="172" t="e">
        <f>LOOKUP(AN$2,'Depreciation Schedules'!$A$3:$A$42,'Depreciation Schedules'!$F$3:$F$42)</f>
        <v>#N/A</v>
      </c>
      <c r="AO425" s="172" t="e">
        <f>LOOKUP(AO$2,'Depreciation Schedules'!$A$3:$A$42,'Depreciation Schedules'!$F$3:$F$42)</f>
        <v>#N/A</v>
      </c>
      <c r="AP425" s="172" t="e">
        <f>LOOKUP(AP$2,'Depreciation Schedules'!$A$3:$A$42,'Depreciation Schedules'!$F$3:$F$42)</f>
        <v>#N/A</v>
      </c>
    </row>
    <row r="426" spans="1:42" x14ac:dyDescent="0.2">
      <c r="A426" s="23" t="str">
        <f t="shared" si="168"/>
        <v>39-yr SL</v>
      </c>
      <c r="B426" s="175">
        <f t="array" ref="B426">SUM(IF(ISNUMBER(C426:AP426),C426:AP426))</f>
        <v>0</v>
      </c>
      <c r="C426" s="172" t="e">
        <f>LOOKUP(C$2,'Depreciation Schedules'!$A$3:$A$42,'Depreciation Schedules'!$G$3:$G$42)</f>
        <v>#N/A</v>
      </c>
      <c r="D426" s="172" t="e">
        <f>LOOKUP(D$2,'Depreciation Schedules'!$A$3:$A$42,'Depreciation Schedules'!$G$3:$G$42)</f>
        <v>#N/A</v>
      </c>
      <c r="E426" s="172" t="e">
        <f>LOOKUP(E$2,'Depreciation Schedules'!$A$3:$A$42,'Depreciation Schedules'!$G$3:$G$42)</f>
        <v>#N/A</v>
      </c>
      <c r="F426" s="172" t="e">
        <f>LOOKUP(F$2,'Depreciation Schedules'!$A$3:$A$42,'Depreciation Schedules'!$G$3:$G$42)</f>
        <v>#N/A</v>
      </c>
      <c r="G426" s="172" t="e">
        <f>LOOKUP(G$2,'Depreciation Schedules'!$A$3:$A$42,'Depreciation Schedules'!$G$3:$G$42)</f>
        <v>#N/A</v>
      </c>
      <c r="H426" s="172" t="e">
        <f>LOOKUP(H$2,'Depreciation Schedules'!$A$3:$A$42,'Depreciation Schedules'!$G$3:$G$42)</f>
        <v>#N/A</v>
      </c>
      <c r="I426" s="172" t="e">
        <f>LOOKUP(I$2,'Depreciation Schedules'!$A$3:$A$42,'Depreciation Schedules'!$G$3:$G$42)</f>
        <v>#N/A</v>
      </c>
      <c r="J426" s="172" t="e">
        <f>LOOKUP(J$2,'Depreciation Schedules'!$A$3:$A$42,'Depreciation Schedules'!$G$3:$G$42)</f>
        <v>#N/A</v>
      </c>
      <c r="K426" s="172" t="e">
        <f>LOOKUP(K$2,'Depreciation Schedules'!$A$3:$A$42,'Depreciation Schedules'!$G$3:$G$42)</f>
        <v>#N/A</v>
      </c>
      <c r="L426" s="172" t="e">
        <f>LOOKUP(L$2,'Depreciation Schedules'!$A$3:$A$42,'Depreciation Schedules'!$G$3:$G$42)</f>
        <v>#N/A</v>
      </c>
      <c r="M426" s="172" t="e">
        <f>LOOKUP(M$2,'Depreciation Schedules'!$A$3:$A$42,'Depreciation Schedules'!$G$3:$G$42)</f>
        <v>#N/A</v>
      </c>
      <c r="N426" s="172" t="e">
        <f>LOOKUP(N$2,'Depreciation Schedules'!$A$3:$A$42,'Depreciation Schedules'!$G$3:$G$42)</f>
        <v>#N/A</v>
      </c>
      <c r="O426" s="172" t="e">
        <f>LOOKUP(O$2,'Depreciation Schedules'!$A$3:$A$42,'Depreciation Schedules'!$G$3:$G$42)</f>
        <v>#N/A</v>
      </c>
      <c r="P426" s="172" t="e">
        <f>LOOKUP(P$2,'Depreciation Schedules'!$A$3:$A$42,'Depreciation Schedules'!$G$3:$G$42)</f>
        <v>#N/A</v>
      </c>
      <c r="Q426" s="172" t="e">
        <f>LOOKUP(Q$2,'Depreciation Schedules'!$A$3:$A$42,'Depreciation Schedules'!$G$3:$G$42)</f>
        <v>#N/A</v>
      </c>
      <c r="R426" s="172" t="e">
        <f>LOOKUP(R$2,'Depreciation Schedules'!$A$3:$A$42,'Depreciation Schedules'!$G$3:$G$42)</f>
        <v>#N/A</v>
      </c>
      <c r="S426" s="172" t="e">
        <f>LOOKUP(S$2,'Depreciation Schedules'!$A$3:$A$42,'Depreciation Schedules'!$G$3:$G$42)</f>
        <v>#N/A</v>
      </c>
      <c r="T426" s="172" t="e">
        <f>LOOKUP(T$2,'Depreciation Schedules'!$A$3:$A$42,'Depreciation Schedules'!$G$3:$G$42)</f>
        <v>#N/A</v>
      </c>
      <c r="U426" s="172" t="e">
        <f>LOOKUP(U$2,'Depreciation Schedules'!$A$3:$A$42,'Depreciation Schedules'!$G$3:$G$42)</f>
        <v>#N/A</v>
      </c>
      <c r="V426" s="172" t="e">
        <f>LOOKUP(V$2,'Depreciation Schedules'!$A$3:$A$42,'Depreciation Schedules'!$G$3:$G$42)</f>
        <v>#N/A</v>
      </c>
      <c r="W426" s="172" t="e">
        <f>LOOKUP(W$2,'Depreciation Schedules'!$A$3:$A$42,'Depreciation Schedules'!$G$3:$G$42)</f>
        <v>#N/A</v>
      </c>
      <c r="X426" s="172" t="e">
        <f>LOOKUP(X$2,'Depreciation Schedules'!$A$3:$A$42,'Depreciation Schedules'!$G$3:$G$42)</f>
        <v>#N/A</v>
      </c>
      <c r="Y426" s="172" t="e">
        <f>LOOKUP(Y$2,'Depreciation Schedules'!$A$3:$A$42,'Depreciation Schedules'!$G$3:$G$42)</f>
        <v>#N/A</v>
      </c>
      <c r="Z426" s="172" t="e">
        <f>LOOKUP(Z$2,'Depreciation Schedules'!$A$3:$A$42,'Depreciation Schedules'!$G$3:$G$42)</f>
        <v>#N/A</v>
      </c>
      <c r="AA426" s="172" t="e">
        <f>LOOKUP(AA$2,'Depreciation Schedules'!$A$3:$A$42,'Depreciation Schedules'!$G$3:$G$42)</f>
        <v>#N/A</v>
      </c>
      <c r="AB426" s="172" t="e">
        <f>LOOKUP(AB$2,'Depreciation Schedules'!$A$3:$A$42,'Depreciation Schedules'!$G$3:$G$42)</f>
        <v>#N/A</v>
      </c>
      <c r="AC426" s="172" t="e">
        <f>LOOKUP(AC$2,'Depreciation Schedules'!$A$3:$A$42,'Depreciation Schedules'!$G$3:$G$42)</f>
        <v>#N/A</v>
      </c>
      <c r="AD426" s="172" t="e">
        <f>LOOKUP(AD$2,'Depreciation Schedules'!$A$3:$A$42,'Depreciation Schedules'!$G$3:$G$42)</f>
        <v>#N/A</v>
      </c>
      <c r="AE426" s="172" t="e">
        <f>LOOKUP(AE$2,'Depreciation Schedules'!$A$3:$A$42,'Depreciation Schedules'!$G$3:$G$42)</f>
        <v>#N/A</v>
      </c>
      <c r="AF426" s="172" t="e">
        <f>LOOKUP(AF$2,'Depreciation Schedules'!$A$3:$A$42,'Depreciation Schedules'!$G$3:$G$42)</f>
        <v>#N/A</v>
      </c>
      <c r="AG426" s="172" t="e">
        <f>LOOKUP(AG$2,'Depreciation Schedules'!$A$3:$A$42,'Depreciation Schedules'!$G$3:$G$42)</f>
        <v>#N/A</v>
      </c>
      <c r="AH426" s="172" t="e">
        <f>LOOKUP(AH$2,'Depreciation Schedules'!$A$3:$A$42,'Depreciation Schedules'!$G$3:$G$42)</f>
        <v>#N/A</v>
      </c>
      <c r="AI426" s="172" t="e">
        <f>LOOKUP(AI$2,'Depreciation Schedules'!$A$3:$A$42,'Depreciation Schedules'!$G$3:$G$42)</f>
        <v>#N/A</v>
      </c>
      <c r="AJ426" s="172" t="e">
        <f>LOOKUP(AJ$2,'Depreciation Schedules'!$A$3:$A$42,'Depreciation Schedules'!$G$3:$G$42)</f>
        <v>#N/A</v>
      </c>
      <c r="AK426" s="172" t="e">
        <f>LOOKUP(AK$2,'Depreciation Schedules'!$A$3:$A$42,'Depreciation Schedules'!$G$3:$G$42)</f>
        <v>#N/A</v>
      </c>
      <c r="AL426" s="172" t="e">
        <f>LOOKUP(AL$2,'Depreciation Schedules'!$A$3:$A$42,'Depreciation Schedules'!$G$3:$G$42)</f>
        <v>#N/A</v>
      </c>
      <c r="AM426" s="172" t="e">
        <f>LOOKUP(AM$2,'Depreciation Schedules'!$A$3:$A$42,'Depreciation Schedules'!$G$3:$G$42)</f>
        <v>#N/A</v>
      </c>
      <c r="AN426" s="172" t="e">
        <f>LOOKUP(AN$2,'Depreciation Schedules'!$A$3:$A$42,'Depreciation Schedules'!$G$3:$G$42)</f>
        <v>#N/A</v>
      </c>
      <c r="AO426" s="172" t="e">
        <f>LOOKUP(AO$2,'Depreciation Schedules'!$A$3:$A$42,'Depreciation Schedules'!$G$3:$G$42)</f>
        <v>#N/A</v>
      </c>
      <c r="AP426" s="172" t="e">
        <f>LOOKUP(AP$2,'Depreciation Schedules'!$A$3:$A$42,'Depreciation Schedules'!$G$3:$G$42)</f>
        <v>#N/A</v>
      </c>
    </row>
    <row r="427" spans="1:42" x14ac:dyDescent="0.2">
      <c r="A427" s="23" t="s">
        <v>322</v>
      </c>
      <c r="B427" s="175">
        <f t="array" ref="B427">SUM(IF(ISNUMBER(C427:AP427),C427:AP427))</f>
        <v>0</v>
      </c>
      <c r="C427" s="172">
        <f t="array" ref="C427:AP427">Inputs!D210:AQ210</f>
        <v>0</v>
      </c>
      <c r="D427" s="172">
        <v>0</v>
      </c>
      <c r="E427" s="172">
        <v>0</v>
      </c>
      <c r="F427" s="172">
        <v>0</v>
      </c>
      <c r="G427" s="172">
        <v>0</v>
      </c>
      <c r="H427" s="172">
        <v>0</v>
      </c>
      <c r="I427" s="172">
        <v>0</v>
      </c>
      <c r="J427" s="172">
        <v>0</v>
      </c>
      <c r="K427" s="172">
        <v>0</v>
      </c>
      <c r="L427" s="172">
        <v>0</v>
      </c>
      <c r="M427" s="172">
        <v>0</v>
      </c>
      <c r="N427" s="172">
        <v>0</v>
      </c>
      <c r="O427" s="172">
        <v>0</v>
      </c>
      <c r="P427" s="172">
        <v>0</v>
      </c>
      <c r="Q427" s="172">
        <v>0</v>
      </c>
      <c r="R427" s="172">
        <v>0</v>
      </c>
      <c r="S427" s="172">
        <v>0</v>
      </c>
      <c r="T427" s="172">
        <v>0</v>
      </c>
      <c r="U427" s="172">
        <v>0</v>
      </c>
      <c r="V427" s="172">
        <v>0</v>
      </c>
      <c r="W427" s="172">
        <v>0</v>
      </c>
      <c r="X427" s="172">
        <v>0</v>
      </c>
      <c r="Y427" s="172">
        <v>0</v>
      </c>
      <c r="Z427" s="172">
        <v>0</v>
      </c>
      <c r="AA427" s="172">
        <v>0</v>
      </c>
      <c r="AB427" s="172">
        <v>0</v>
      </c>
      <c r="AC427" s="172">
        <v>0</v>
      </c>
      <c r="AD427" s="172">
        <v>0</v>
      </c>
      <c r="AE427" s="172">
        <v>0</v>
      </c>
      <c r="AF427" s="172">
        <v>0</v>
      </c>
      <c r="AG427" s="172">
        <v>0</v>
      </c>
      <c r="AH427" s="172">
        <v>0</v>
      </c>
      <c r="AI427" s="172">
        <v>0</v>
      </c>
      <c r="AJ427" s="172">
        <v>0</v>
      </c>
      <c r="AK427" s="172">
        <v>0</v>
      </c>
      <c r="AL427" s="172">
        <v>0</v>
      </c>
      <c r="AM427" s="172">
        <v>0</v>
      </c>
      <c r="AN427" s="172">
        <v>0</v>
      </c>
      <c r="AO427" s="172">
        <v>0</v>
      </c>
      <c r="AP427" s="172">
        <v>0</v>
      </c>
    </row>
    <row r="428" spans="1:42" x14ac:dyDescent="0.2">
      <c r="A428" s="22" t="s">
        <v>3</v>
      </c>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row>
    <row r="429" spans="1:42" x14ac:dyDescent="0.2">
      <c r="A429" s="23" t="str">
        <f t="shared" ref="A429:A434" si="169">A421</f>
        <v>5-yr MACRS</v>
      </c>
      <c r="B429" s="184">
        <f t="array" ref="B429">SUM(IF(ISNUMBER(C429:AP429),C429:AP429))</f>
        <v>0</v>
      </c>
      <c r="C429" s="123" t="e">
        <f>C421/100*$Q$388</f>
        <v>#N/A</v>
      </c>
      <c r="D429" s="123" t="e">
        <f t="shared" ref="D429:AP429" si="170">D421/100*$Q$388</f>
        <v>#N/A</v>
      </c>
      <c r="E429" s="123" t="e">
        <f t="shared" si="170"/>
        <v>#N/A</v>
      </c>
      <c r="F429" s="123" t="e">
        <f t="shared" si="170"/>
        <v>#N/A</v>
      </c>
      <c r="G429" s="123" t="e">
        <f t="shared" si="170"/>
        <v>#N/A</v>
      </c>
      <c r="H429" s="123" t="e">
        <f t="shared" si="170"/>
        <v>#N/A</v>
      </c>
      <c r="I429" s="123" t="e">
        <f t="shared" si="170"/>
        <v>#N/A</v>
      </c>
      <c r="J429" s="123" t="e">
        <f t="shared" si="170"/>
        <v>#N/A</v>
      </c>
      <c r="K429" s="123" t="e">
        <f t="shared" si="170"/>
        <v>#N/A</v>
      </c>
      <c r="L429" s="123" t="e">
        <f t="shared" si="170"/>
        <v>#N/A</v>
      </c>
      <c r="M429" s="123" t="e">
        <f t="shared" si="170"/>
        <v>#N/A</v>
      </c>
      <c r="N429" s="123" t="e">
        <f t="shared" si="170"/>
        <v>#N/A</v>
      </c>
      <c r="O429" s="123" t="e">
        <f t="shared" si="170"/>
        <v>#N/A</v>
      </c>
      <c r="P429" s="123" t="e">
        <f t="shared" si="170"/>
        <v>#N/A</v>
      </c>
      <c r="Q429" s="123" t="e">
        <f t="shared" si="170"/>
        <v>#N/A</v>
      </c>
      <c r="R429" s="123" t="e">
        <f t="shared" si="170"/>
        <v>#N/A</v>
      </c>
      <c r="S429" s="123" t="e">
        <f t="shared" si="170"/>
        <v>#N/A</v>
      </c>
      <c r="T429" s="123" t="e">
        <f t="shared" si="170"/>
        <v>#N/A</v>
      </c>
      <c r="U429" s="123" t="e">
        <f t="shared" si="170"/>
        <v>#N/A</v>
      </c>
      <c r="V429" s="123" t="e">
        <f t="shared" si="170"/>
        <v>#N/A</v>
      </c>
      <c r="W429" s="123" t="e">
        <f t="shared" si="170"/>
        <v>#N/A</v>
      </c>
      <c r="X429" s="123" t="e">
        <f t="shared" si="170"/>
        <v>#N/A</v>
      </c>
      <c r="Y429" s="123" t="e">
        <f t="shared" si="170"/>
        <v>#N/A</v>
      </c>
      <c r="Z429" s="123" t="e">
        <f t="shared" si="170"/>
        <v>#N/A</v>
      </c>
      <c r="AA429" s="123" t="e">
        <f t="shared" si="170"/>
        <v>#N/A</v>
      </c>
      <c r="AB429" s="123" t="e">
        <f t="shared" si="170"/>
        <v>#N/A</v>
      </c>
      <c r="AC429" s="123" t="e">
        <f t="shared" si="170"/>
        <v>#N/A</v>
      </c>
      <c r="AD429" s="123" t="e">
        <f t="shared" si="170"/>
        <v>#N/A</v>
      </c>
      <c r="AE429" s="123" t="e">
        <f t="shared" si="170"/>
        <v>#N/A</v>
      </c>
      <c r="AF429" s="123" t="e">
        <f t="shared" si="170"/>
        <v>#N/A</v>
      </c>
      <c r="AG429" s="123" t="e">
        <f t="shared" si="170"/>
        <v>#N/A</v>
      </c>
      <c r="AH429" s="123" t="e">
        <f t="shared" si="170"/>
        <v>#N/A</v>
      </c>
      <c r="AI429" s="123" t="e">
        <f t="shared" si="170"/>
        <v>#N/A</v>
      </c>
      <c r="AJ429" s="123" t="e">
        <f t="shared" si="170"/>
        <v>#N/A</v>
      </c>
      <c r="AK429" s="123" t="e">
        <f t="shared" si="170"/>
        <v>#N/A</v>
      </c>
      <c r="AL429" s="123" t="e">
        <f t="shared" si="170"/>
        <v>#N/A</v>
      </c>
      <c r="AM429" s="123" t="e">
        <f t="shared" si="170"/>
        <v>#N/A</v>
      </c>
      <c r="AN429" s="123" t="e">
        <f t="shared" si="170"/>
        <v>#N/A</v>
      </c>
      <c r="AO429" s="123" t="e">
        <f t="shared" si="170"/>
        <v>#N/A</v>
      </c>
      <c r="AP429" s="123" t="e">
        <f t="shared" si="170"/>
        <v>#N/A</v>
      </c>
    </row>
    <row r="430" spans="1:42" x14ac:dyDescent="0.2">
      <c r="A430" s="23" t="str">
        <f t="shared" si="169"/>
        <v>15-yr MACRS</v>
      </c>
      <c r="B430" s="184">
        <f t="array" ref="B430">SUM(IF(ISNUMBER(C430:AP430),C430:AP430))</f>
        <v>0</v>
      </c>
      <c r="C430" s="123" t="e">
        <f>C422/100*$Q$389</f>
        <v>#N/A</v>
      </c>
      <c r="D430" s="123" t="e">
        <f t="shared" ref="D430:AP430" si="171">D422/100*$Q$389</f>
        <v>#N/A</v>
      </c>
      <c r="E430" s="123" t="e">
        <f t="shared" si="171"/>
        <v>#N/A</v>
      </c>
      <c r="F430" s="123" t="e">
        <f t="shared" si="171"/>
        <v>#N/A</v>
      </c>
      <c r="G430" s="123" t="e">
        <f t="shared" si="171"/>
        <v>#N/A</v>
      </c>
      <c r="H430" s="123" t="e">
        <f t="shared" si="171"/>
        <v>#N/A</v>
      </c>
      <c r="I430" s="123" t="e">
        <f t="shared" si="171"/>
        <v>#N/A</v>
      </c>
      <c r="J430" s="123" t="e">
        <f t="shared" si="171"/>
        <v>#N/A</v>
      </c>
      <c r="K430" s="123" t="e">
        <f t="shared" si="171"/>
        <v>#N/A</v>
      </c>
      <c r="L430" s="123" t="e">
        <f t="shared" si="171"/>
        <v>#N/A</v>
      </c>
      <c r="M430" s="123" t="e">
        <f t="shared" si="171"/>
        <v>#N/A</v>
      </c>
      <c r="N430" s="123" t="e">
        <f t="shared" si="171"/>
        <v>#N/A</v>
      </c>
      <c r="O430" s="123" t="e">
        <f t="shared" si="171"/>
        <v>#N/A</v>
      </c>
      <c r="P430" s="123" t="e">
        <f t="shared" si="171"/>
        <v>#N/A</v>
      </c>
      <c r="Q430" s="123" t="e">
        <f t="shared" si="171"/>
        <v>#N/A</v>
      </c>
      <c r="R430" s="123" t="e">
        <f t="shared" si="171"/>
        <v>#N/A</v>
      </c>
      <c r="S430" s="123" t="e">
        <f t="shared" si="171"/>
        <v>#N/A</v>
      </c>
      <c r="T430" s="123" t="e">
        <f t="shared" si="171"/>
        <v>#N/A</v>
      </c>
      <c r="U430" s="123" t="e">
        <f t="shared" si="171"/>
        <v>#N/A</v>
      </c>
      <c r="V430" s="123" t="e">
        <f t="shared" si="171"/>
        <v>#N/A</v>
      </c>
      <c r="W430" s="123" t="e">
        <f t="shared" si="171"/>
        <v>#N/A</v>
      </c>
      <c r="X430" s="123" t="e">
        <f t="shared" si="171"/>
        <v>#N/A</v>
      </c>
      <c r="Y430" s="123" t="e">
        <f t="shared" si="171"/>
        <v>#N/A</v>
      </c>
      <c r="Z430" s="123" t="e">
        <f t="shared" si="171"/>
        <v>#N/A</v>
      </c>
      <c r="AA430" s="123" t="e">
        <f t="shared" si="171"/>
        <v>#N/A</v>
      </c>
      <c r="AB430" s="123" t="e">
        <f t="shared" si="171"/>
        <v>#N/A</v>
      </c>
      <c r="AC430" s="123" t="e">
        <f t="shared" si="171"/>
        <v>#N/A</v>
      </c>
      <c r="AD430" s="123" t="e">
        <f t="shared" si="171"/>
        <v>#N/A</v>
      </c>
      <c r="AE430" s="123" t="e">
        <f t="shared" si="171"/>
        <v>#N/A</v>
      </c>
      <c r="AF430" s="123" t="e">
        <f t="shared" si="171"/>
        <v>#N/A</v>
      </c>
      <c r="AG430" s="123" t="e">
        <f t="shared" si="171"/>
        <v>#N/A</v>
      </c>
      <c r="AH430" s="123" t="e">
        <f t="shared" si="171"/>
        <v>#N/A</v>
      </c>
      <c r="AI430" s="123" t="e">
        <f t="shared" si="171"/>
        <v>#N/A</v>
      </c>
      <c r="AJ430" s="123" t="e">
        <f t="shared" si="171"/>
        <v>#N/A</v>
      </c>
      <c r="AK430" s="123" t="e">
        <f t="shared" si="171"/>
        <v>#N/A</v>
      </c>
      <c r="AL430" s="123" t="e">
        <f t="shared" si="171"/>
        <v>#N/A</v>
      </c>
      <c r="AM430" s="123" t="e">
        <f t="shared" si="171"/>
        <v>#N/A</v>
      </c>
      <c r="AN430" s="123" t="e">
        <f t="shared" si="171"/>
        <v>#N/A</v>
      </c>
      <c r="AO430" s="123" t="e">
        <f t="shared" si="171"/>
        <v>#N/A</v>
      </c>
      <c r="AP430" s="123" t="e">
        <f t="shared" si="171"/>
        <v>#N/A</v>
      </c>
    </row>
    <row r="431" spans="1:42" x14ac:dyDescent="0.2">
      <c r="A431" s="23" t="str">
        <f t="shared" si="169"/>
        <v>5-yr SL</v>
      </c>
      <c r="B431" s="184">
        <f t="array" ref="B431">SUM(IF(ISNUMBER(C431:AP431),C431:AP431))</f>
        <v>0</v>
      </c>
      <c r="C431" s="123" t="e">
        <f>C423/100*$Q$390</f>
        <v>#N/A</v>
      </c>
      <c r="D431" s="123" t="e">
        <f t="shared" ref="D431:AP431" si="172">D423/100*$Q$390</f>
        <v>#N/A</v>
      </c>
      <c r="E431" s="123" t="e">
        <f t="shared" si="172"/>
        <v>#N/A</v>
      </c>
      <c r="F431" s="123" t="e">
        <f t="shared" si="172"/>
        <v>#N/A</v>
      </c>
      <c r="G431" s="123" t="e">
        <f t="shared" si="172"/>
        <v>#N/A</v>
      </c>
      <c r="H431" s="123" t="e">
        <f t="shared" si="172"/>
        <v>#N/A</v>
      </c>
      <c r="I431" s="123" t="e">
        <f t="shared" si="172"/>
        <v>#N/A</v>
      </c>
      <c r="J431" s="123" t="e">
        <f t="shared" si="172"/>
        <v>#N/A</v>
      </c>
      <c r="K431" s="123" t="e">
        <f t="shared" si="172"/>
        <v>#N/A</v>
      </c>
      <c r="L431" s="123" t="e">
        <f t="shared" si="172"/>
        <v>#N/A</v>
      </c>
      <c r="M431" s="123" t="e">
        <f t="shared" si="172"/>
        <v>#N/A</v>
      </c>
      <c r="N431" s="123" t="e">
        <f t="shared" si="172"/>
        <v>#N/A</v>
      </c>
      <c r="O431" s="123" t="e">
        <f t="shared" si="172"/>
        <v>#N/A</v>
      </c>
      <c r="P431" s="123" t="e">
        <f t="shared" si="172"/>
        <v>#N/A</v>
      </c>
      <c r="Q431" s="123" t="e">
        <f t="shared" si="172"/>
        <v>#N/A</v>
      </c>
      <c r="R431" s="123" t="e">
        <f t="shared" si="172"/>
        <v>#N/A</v>
      </c>
      <c r="S431" s="123" t="e">
        <f t="shared" si="172"/>
        <v>#N/A</v>
      </c>
      <c r="T431" s="123" t="e">
        <f t="shared" si="172"/>
        <v>#N/A</v>
      </c>
      <c r="U431" s="123" t="e">
        <f t="shared" si="172"/>
        <v>#N/A</v>
      </c>
      <c r="V431" s="123" t="e">
        <f t="shared" si="172"/>
        <v>#N/A</v>
      </c>
      <c r="W431" s="123" t="e">
        <f t="shared" si="172"/>
        <v>#N/A</v>
      </c>
      <c r="X431" s="123" t="e">
        <f t="shared" si="172"/>
        <v>#N/A</v>
      </c>
      <c r="Y431" s="123" t="e">
        <f t="shared" si="172"/>
        <v>#N/A</v>
      </c>
      <c r="Z431" s="123" t="e">
        <f t="shared" si="172"/>
        <v>#N/A</v>
      </c>
      <c r="AA431" s="123" t="e">
        <f t="shared" si="172"/>
        <v>#N/A</v>
      </c>
      <c r="AB431" s="123" t="e">
        <f t="shared" si="172"/>
        <v>#N/A</v>
      </c>
      <c r="AC431" s="123" t="e">
        <f t="shared" si="172"/>
        <v>#N/A</v>
      </c>
      <c r="AD431" s="123" t="e">
        <f t="shared" si="172"/>
        <v>#N/A</v>
      </c>
      <c r="AE431" s="123" t="e">
        <f t="shared" si="172"/>
        <v>#N/A</v>
      </c>
      <c r="AF431" s="123" t="e">
        <f t="shared" si="172"/>
        <v>#N/A</v>
      </c>
      <c r="AG431" s="123" t="e">
        <f t="shared" si="172"/>
        <v>#N/A</v>
      </c>
      <c r="AH431" s="123" t="e">
        <f t="shared" si="172"/>
        <v>#N/A</v>
      </c>
      <c r="AI431" s="123" t="e">
        <f t="shared" si="172"/>
        <v>#N/A</v>
      </c>
      <c r="AJ431" s="123" t="e">
        <f t="shared" si="172"/>
        <v>#N/A</v>
      </c>
      <c r="AK431" s="123" t="e">
        <f t="shared" si="172"/>
        <v>#N/A</v>
      </c>
      <c r="AL431" s="123" t="e">
        <f t="shared" si="172"/>
        <v>#N/A</v>
      </c>
      <c r="AM431" s="123" t="e">
        <f t="shared" si="172"/>
        <v>#N/A</v>
      </c>
      <c r="AN431" s="123" t="e">
        <f t="shared" si="172"/>
        <v>#N/A</v>
      </c>
      <c r="AO431" s="123" t="e">
        <f t="shared" si="172"/>
        <v>#N/A</v>
      </c>
      <c r="AP431" s="123" t="e">
        <f t="shared" si="172"/>
        <v>#N/A</v>
      </c>
    </row>
    <row r="432" spans="1:42" x14ac:dyDescent="0.2">
      <c r="A432" s="23" t="str">
        <f t="shared" si="169"/>
        <v>15-yr SL</v>
      </c>
      <c r="B432" s="184">
        <f t="array" ref="B432">SUM(IF(ISNUMBER(C432:AP432),C432:AP432))</f>
        <v>0</v>
      </c>
      <c r="C432" s="123" t="e">
        <f>C424/100*$Q$391</f>
        <v>#N/A</v>
      </c>
      <c r="D432" s="123" t="e">
        <f t="shared" ref="D432:AP432" si="173">D424/100*$Q$391</f>
        <v>#N/A</v>
      </c>
      <c r="E432" s="123" t="e">
        <f t="shared" si="173"/>
        <v>#N/A</v>
      </c>
      <c r="F432" s="123" t="e">
        <f t="shared" si="173"/>
        <v>#N/A</v>
      </c>
      <c r="G432" s="123" t="e">
        <f t="shared" si="173"/>
        <v>#N/A</v>
      </c>
      <c r="H432" s="123" t="e">
        <f t="shared" si="173"/>
        <v>#N/A</v>
      </c>
      <c r="I432" s="123" t="e">
        <f t="shared" si="173"/>
        <v>#N/A</v>
      </c>
      <c r="J432" s="123" t="e">
        <f t="shared" si="173"/>
        <v>#N/A</v>
      </c>
      <c r="K432" s="123" t="e">
        <f t="shared" si="173"/>
        <v>#N/A</v>
      </c>
      <c r="L432" s="123" t="e">
        <f t="shared" si="173"/>
        <v>#N/A</v>
      </c>
      <c r="M432" s="123" t="e">
        <f t="shared" si="173"/>
        <v>#N/A</v>
      </c>
      <c r="N432" s="123" t="e">
        <f t="shared" si="173"/>
        <v>#N/A</v>
      </c>
      <c r="O432" s="123" t="e">
        <f t="shared" si="173"/>
        <v>#N/A</v>
      </c>
      <c r="P432" s="123" t="e">
        <f t="shared" si="173"/>
        <v>#N/A</v>
      </c>
      <c r="Q432" s="123" t="e">
        <f t="shared" si="173"/>
        <v>#N/A</v>
      </c>
      <c r="R432" s="123" t="e">
        <f t="shared" si="173"/>
        <v>#N/A</v>
      </c>
      <c r="S432" s="123" t="e">
        <f t="shared" si="173"/>
        <v>#N/A</v>
      </c>
      <c r="T432" s="123" t="e">
        <f t="shared" si="173"/>
        <v>#N/A</v>
      </c>
      <c r="U432" s="123" t="e">
        <f t="shared" si="173"/>
        <v>#N/A</v>
      </c>
      <c r="V432" s="123" t="e">
        <f t="shared" si="173"/>
        <v>#N/A</v>
      </c>
      <c r="W432" s="123" t="e">
        <f t="shared" si="173"/>
        <v>#N/A</v>
      </c>
      <c r="X432" s="123" t="e">
        <f t="shared" si="173"/>
        <v>#N/A</v>
      </c>
      <c r="Y432" s="123" t="e">
        <f t="shared" si="173"/>
        <v>#N/A</v>
      </c>
      <c r="Z432" s="123" t="e">
        <f t="shared" si="173"/>
        <v>#N/A</v>
      </c>
      <c r="AA432" s="123" t="e">
        <f t="shared" si="173"/>
        <v>#N/A</v>
      </c>
      <c r="AB432" s="123" t="e">
        <f t="shared" si="173"/>
        <v>#N/A</v>
      </c>
      <c r="AC432" s="123" t="e">
        <f t="shared" si="173"/>
        <v>#N/A</v>
      </c>
      <c r="AD432" s="123" t="e">
        <f t="shared" si="173"/>
        <v>#N/A</v>
      </c>
      <c r="AE432" s="123" t="e">
        <f t="shared" si="173"/>
        <v>#N/A</v>
      </c>
      <c r="AF432" s="123" t="e">
        <f t="shared" si="173"/>
        <v>#N/A</v>
      </c>
      <c r="AG432" s="123" t="e">
        <f t="shared" si="173"/>
        <v>#N/A</v>
      </c>
      <c r="AH432" s="123" t="e">
        <f t="shared" si="173"/>
        <v>#N/A</v>
      </c>
      <c r="AI432" s="123" t="e">
        <f t="shared" si="173"/>
        <v>#N/A</v>
      </c>
      <c r="AJ432" s="123" t="e">
        <f t="shared" si="173"/>
        <v>#N/A</v>
      </c>
      <c r="AK432" s="123" t="e">
        <f t="shared" si="173"/>
        <v>#N/A</v>
      </c>
      <c r="AL432" s="123" t="e">
        <f t="shared" si="173"/>
        <v>#N/A</v>
      </c>
      <c r="AM432" s="123" t="e">
        <f t="shared" si="173"/>
        <v>#N/A</v>
      </c>
      <c r="AN432" s="123" t="e">
        <f t="shared" si="173"/>
        <v>#N/A</v>
      </c>
      <c r="AO432" s="123" t="e">
        <f t="shared" si="173"/>
        <v>#N/A</v>
      </c>
      <c r="AP432" s="123" t="e">
        <f t="shared" si="173"/>
        <v>#N/A</v>
      </c>
    </row>
    <row r="433" spans="1:42" x14ac:dyDescent="0.2">
      <c r="A433" s="23" t="str">
        <f t="shared" si="169"/>
        <v>20-yr SL</v>
      </c>
      <c r="B433" s="184">
        <f t="array" ref="B433">SUM(IF(ISNUMBER(C433:AP433),C433:AP433))</f>
        <v>0</v>
      </c>
      <c r="C433" s="123" t="e">
        <f>C425/100*$Q$392</f>
        <v>#N/A</v>
      </c>
      <c r="D433" s="123" t="e">
        <f t="shared" ref="D433:AP433" si="174">D425/100*$Q$392</f>
        <v>#N/A</v>
      </c>
      <c r="E433" s="123" t="e">
        <f t="shared" si="174"/>
        <v>#N/A</v>
      </c>
      <c r="F433" s="123" t="e">
        <f t="shared" si="174"/>
        <v>#N/A</v>
      </c>
      <c r="G433" s="123" t="e">
        <f t="shared" si="174"/>
        <v>#N/A</v>
      </c>
      <c r="H433" s="123" t="e">
        <f t="shared" si="174"/>
        <v>#N/A</v>
      </c>
      <c r="I433" s="123" t="e">
        <f t="shared" si="174"/>
        <v>#N/A</v>
      </c>
      <c r="J433" s="123" t="e">
        <f t="shared" si="174"/>
        <v>#N/A</v>
      </c>
      <c r="K433" s="123" t="e">
        <f t="shared" si="174"/>
        <v>#N/A</v>
      </c>
      <c r="L433" s="123" t="e">
        <f t="shared" si="174"/>
        <v>#N/A</v>
      </c>
      <c r="M433" s="123" t="e">
        <f t="shared" si="174"/>
        <v>#N/A</v>
      </c>
      <c r="N433" s="123" t="e">
        <f t="shared" si="174"/>
        <v>#N/A</v>
      </c>
      <c r="O433" s="123" t="e">
        <f t="shared" si="174"/>
        <v>#N/A</v>
      </c>
      <c r="P433" s="123" t="e">
        <f t="shared" si="174"/>
        <v>#N/A</v>
      </c>
      <c r="Q433" s="123" t="e">
        <f t="shared" si="174"/>
        <v>#N/A</v>
      </c>
      <c r="R433" s="123" t="e">
        <f t="shared" si="174"/>
        <v>#N/A</v>
      </c>
      <c r="S433" s="123" t="e">
        <f t="shared" si="174"/>
        <v>#N/A</v>
      </c>
      <c r="T433" s="123" t="e">
        <f t="shared" si="174"/>
        <v>#N/A</v>
      </c>
      <c r="U433" s="123" t="e">
        <f t="shared" si="174"/>
        <v>#N/A</v>
      </c>
      <c r="V433" s="123" t="e">
        <f t="shared" si="174"/>
        <v>#N/A</v>
      </c>
      <c r="W433" s="123" t="e">
        <f t="shared" si="174"/>
        <v>#N/A</v>
      </c>
      <c r="X433" s="123" t="e">
        <f t="shared" si="174"/>
        <v>#N/A</v>
      </c>
      <c r="Y433" s="123" t="e">
        <f t="shared" si="174"/>
        <v>#N/A</v>
      </c>
      <c r="Z433" s="123" t="e">
        <f t="shared" si="174"/>
        <v>#N/A</v>
      </c>
      <c r="AA433" s="123" t="e">
        <f t="shared" si="174"/>
        <v>#N/A</v>
      </c>
      <c r="AB433" s="123" t="e">
        <f t="shared" si="174"/>
        <v>#N/A</v>
      </c>
      <c r="AC433" s="123" t="e">
        <f t="shared" si="174"/>
        <v>#N/A</v>
      </c>
      <c r="AD433" s="123" t="e">
        <f t="shared" si="174"/>
        <v>#N/A</v>
      </c>
      <c r="AE433" s="123" t="e">
        <f t="shared" si="174"/>
        <v>#N/A</v>
      </c>
      <c r="AF433" s="123" t="e">
        <f t="shared" si="174"/>
        <v>#N/A</v>
      </c>
      <c r="AG433" s="123" t="e">
        <f t="shared" si="174"/>
        <v>#N/A</v>
      </c>
      <c r="AH433" s="123" t="e">
        <f t="shared" si="174"/>
        <v>#N/A</v>
      </c>
      <c r="AI433" s="123" t="e">
        <f t="shared" si="174"/>
        <v>#N/A</v>
      </c>
      <c r="AJ433" s="123" t="e">
        <f t="shared" si="174"/>
        <v>#N/A</v>
      </c>
      <c r="AK433" s="123" t="e">
        <f t="shared" si="174"/>
        <v>#N/A</v>
      </c>
      <c r="AL433" s="123" t="e">
        <f t="shared" si="174"/>
        <v>#N/A</v>
      </c>
      <c r="AM433" s="123" t="e">
        <f t="shared" si="174"/>
        <v>#N/A</v>
      </c>
      <c r="AN433" s="123" t="e">
        <f t="shared" si="174"/>
        <v>#N/A</v>
      </c>
      <c r="AO433" s="123" t="e">
        <f t="shared" si="174"/>
        <v>#N/A</v>
      </c>
      <c r="AP433" s="123" t="e">
        <f t="shared" si="174"/>
        <v>#N/A</v>
      </c>
    </row>
    <row r="434" spans="1:42" x14ac:dyDescent="0.2">
      <c r="A434" s="23" t="str">
        <f t="shared" si="169"/>
        <v>39-yr SL</v>
      </c>
      <c r="B434" s="184">
        <f>SUM(IF(ISNUMBER(C434:AP434),C434:AP434))</f>
        <v>0</v>
      </c>
      <c r="C434" s="123" t="e">
        <f>C426/100*$Q$393</f>
        <v>#N/A</v>
      </c>
      <c r="D434" s="123" t="e">
        <f t="shared" ref="D434:AP434" si="175">D426/100*$Q$393</f>
        <v>#N/A</v>
      </c>
      <c r="E434" s="123" t="e">
        <f t="shared" si="175"/>
        <v>#N/A</v>
      </c>
      <c r="F434" s="123" t="e">
        <f t="shared" si="175"/>
        <v>#N/A</v>
      </c>
      <c r="G434" s="123" t="e">
        <f t="shared" si="175"/>
        <v>#N/A</v>
      </c>
      <c r="H434" s="123" t="e">
        <f t="shared" si="175"/>
        <v>#N/A</v>
      </c>
      <c r="I434" s="123" t="e">
        <f t="shared" si="175"/>
        <v>#N/A</v>
      </c>
      <c r="J434" s="123" t="e">
        <f t="shared" si="175"/>
        <v>#N/A</v>
      </c>
      <c r="K434" s="123" t="e">
        <f t="shared" si="175"/>
        <v>#N/A</v>
      </c>
      <c r="L434" s="123" t="e">
        <f t="shared" si="175"/>
        <v>#N/A</v>
      </c>
      <c r="M434" s="123" t="e">
        <f t="shared" si="175"/>
        <v>#N/A</v>
      </c>
      <c r="N434" s="123" t="e">
        <f t="shared" si="175"/>
        <v>#N/A</v>
      </c>
      <c r="O434" s="123" t="e">
        <f t="shared" si="175"/>
        <v>#N/A</v>
      </c>
      <c r="P434" s="123" t="e">
        <f t="shared" si="175"/>
        <v>#N/A</v>
      </c>
      <c r="Q434" s="123" t="e">
        <f t="shared" si="175"/>
        <v>#N/A</v>
      </c>
      <c r="R434" s="123" t="e">
        <f t="shared" si="175"/>
        <v>#N/A</v>
      </c>
      <c r="S434" s="123" t="e">
        <f t="shared" si="175"/>
        <v>#N/A</v>
      </c>
      <c r="T434" s="123" t="e">
        <f t="shared" si="175"/>
        <v>#N/A</v>
      </c>
      <c r="U434" s="123" t="e">
        <f t="shared" si="175"/>
        <v>#N/A</v>
      </c>
      <c r="V434" s="123" t="e">
        <f t="shared" si="175"/>
        <v>#N/A</v>
      </c>
      <c r="W434" s="123" t="e">
        <f t="shared" si="175"/>
        <v>#N/A</v>
      </c>
      <c r="X434" s="123" t="e">
        <f t="shared" si="175"/>
        <v>#N/A</v>
      </c>
      <c r="Y434" s="123" t="e">
        <f t="shared" si="175"/>
        <v>#N/A</v>
      </c>
      <c r="Z434" s="123" t="e">
        <f t="shared" si="175"/>
        <v>#N/A</v>
      </c>
      <c r="AA434" s="123" t="e">
        <f t="shared" si="175"/>
        <v>#N/A</v>
      </c>
      <c r="AB434" s="123" t="e">
        <f t="shared" si="175"/>
        <v>#N/A</v>
      </c>
      <c r="AC434" s="123" t="e">
        <f t="shared" si="175"/>
        <v>#N/A</v>
      </c>
      <c r="AD434" s="123" t="e">
        <f t="shared" si="175"/>
        <v>#N/A</v>
      </c>
      <c r="AE434" s="123" t="e">
        <f t="shared" si="175"/>
        <v>#N/A</v>
      </c>
      <c r="AF434" s="123" t="e">
        <f t="shared" si="175"/>
        <v>#N/A</v>
      </c>
      <c r="AG434" s="123" t="e">
        <f t="shared" si="175"/>
        <v>#N/A</v>
      </c>
      <c r="AH434" s="123" t="e">
        <f t="shared" si="175"/>
        <v>#N/A</v>
      </c>
      <c r="AI434" s="123" t="e">
        <f t="shared" si="175"/>
        <v>#N/A</v>
      </c>
      <c r="AJ434" s="123" t="e">
        <f t="shared" si="175"/>
        <v>#N/A</v>
      </c>
      <c r="AK434" s="123" t="e">
        <f t="shared" si="175"/>
        <v>#N/A</v>
      </c>
      <c r="AL434" s="123" t="e">
        <f t="shared" si="175"/>
        <v>#N/A</v>
      </c>
      <c r="AM434" s="123" t="e">
        <f t="shared" si="175"/>
        <v>#N/A</v>
      </c>
      <c r="AN434" s="123" t="e">
        <f t="shared" si="175"/>
        <v>#N/A</v>
      </c>
      <c r="AO434" s="123" t="e">
        <f t="shared" si="175"/>
        <v>#N/A</v>
      </c>
      <c r="AP434" s="123" t="e">
        <f t="shared" si="175"/>
        <v>#N/A</v>
      </c>
    </row>
    <row r="435" spans="1:42" x14ac:dyDescent="0.2">
      <c r="A435" s="23" t="s">
        <v>322</v>
      </c>
      <c r="B435" s="184">
        <f>SUM(IF(ISNUMBER(C435:AP435),C435:AP435))</f>
        <v>0</v>
      </c>
      <c r="C435" s="123">
        <f>IF(C2&lt;=analysis_period,C427/100*$Q$394,0)</f>
        <v>0</v>
      </c>
      <c r="D435" s="123">
        <f>IF(D2&lt;=analysis_period,D427/100*$Q$394,0)</f>
        <v>0</v>
      </c>
      <c r="E435" s="123">
        <f>IF(E2&lt;=analysis_period,E427/100*$Q$394,0)</f>
        <v>0</v>
      </c>
      <c r="F435" s="123">
        <f>IF(F2&lt;=analysis_period,F427/100*$Q$394,0)</f>
        <v>0</v>
      </c>
      <c r="G435" s="123">
        <f>IF(G2&lt;=analysis_period,G427/100*$Q$394,0)</f>
        <v>0</v>
      </c>
      <c r="H435" s="123">
        <f>IF(H2&lt;=analysis_period,H427/100*$Q$394,0)</f>
        <v>0</v>
      </c>
      <c r="I435" s="123">
        <f>IF(I2&lt;=analysis_period,I427/100*$Q$394,0)</f>
        <v>0</v>
      </c>
      <c r="J435" s="123">
        <f>IF(J2&lt;=analysis_period,J427/100*$Q$394,0)</f>
        <v>0</v>
      </c>
      <c r="K435" s="123">
        <f>IF(K2&lt;=analysis_period,K427/100*$Q$394,0)</f>
        <v>0</v>
      </c>
      <c r="L435" s="123">
        <f>IF(L2&lt;=analysis_period,L427/100*$Q$394,0)</f>
        <v>0</v>
      </c>
      <c r="M435" s="123">
        <f>IF(M2&lt;=analysis_period,M427/100*$Q$394,0)</f>
        <v>0</v>
      </c>
      <c r="N435" s="123">
        <f>IF(N2&lt;=analysis_period,N427/100*$Q$394,0)</f>
        <v>0</v>
      </c>
      <c r="O435" s="123">
        <f>IF(O2&lt;=analysis_period,O427/100*$Q$394,0)</f>
        <v>0</v>
      </c>
      <c r="P435" s="123">
        <f>IF(P2&lt;=analysis_period,P427/100*$Q$394,0)</f>
        <v>0</v>
      </c>
      <c r="Q435" s="123">
        <f>IF(Q2&lt;=analysis_period,Q427/100*$Q$394,0)</f>
        <v>0</v>
      </c>
      <c r="R435" s="123">
        <f>IF(R2&lt;=analysis_period,R427/100*$Q$394,0)</f>
        <v>0</v>
      </c>
      <c r="S435" s="123">
        <f>IF(S2&lt;=analysis_period,S427/100*$Q$394,0)</f>
        <v>0</v>
      </c>
      <c r="T435" s="123">
        <f>IF(T2&lt;=analysis_period,T427/100*$Q$394,0)</f>
        <v>0</v>
      </c>
      <c r="U435" s="123">
        <f>IF(U2&lt;=analysis_period,U427/100*$Q$394,0)</f>
        <v>0</v>
      </c>
      <c r="V435" s="123">
        <f>IF(V2&lt;=analysis_period,V427/100*$Q$394,0)</f>
        <v>0</v>
      </c>
      <c r="W435" s="123">
        <f>IF(W2&lt;=analysis_period,W427/100*$Q$394,0)</f>
        <v>0</v>
      </c>
      <c r="X435" s="123">
        <f>IF(X2&lt;=analysis_period,X427/100*$Q$394,0)</f>
        <v>0</v>
      </c>
      <c r="Y435" s="123">
        <f>IF(Y2&lt;=analysis_period,Y427/100*$Q$394,0)</f>
        <v>0</v>
      </c>
      <c r="Z435" s="123">
        <f>IF(Z2&lt;=analysis_period,Z427/100*$Q$394,0)</f>
        <v>0</v>
      </c>
      <c r="AA435" s="123">
        <f>IF(AA2&lt;=analysis_period,AA427/100*$Q$394,0)</f>
        <v>0</v>
      </c>
      <c r="AB435" s="123">
        <f>IF(AB2&lt;=analysis_period,AB427/100*$Q$394,0)</f>
        <v>0</v>
      </c>
      <c r="AC435" s="123">
        <f>IF(AC2&lt;=analysis_period,AC427/100*$Q$394,0)</f>
        <v>0</v>
      </c>
      <c r="AD435" s="123">
        <f>IF(AD2&lt;=analysis_period,AD427/100*$Q$394,0)</f>
        <v>0</v>
      </c>
      <c r="AE435" s="123">
        <f>IF(AE2&lt;=analysis_period,AE427/100*$Q$394,0)</f>
        <v>0</v>
      </c>
      <c r="AF435" s="123">
        <f>IF(AF2&lt;=analysis_period,AF427/100*$Q$394,0)</f>
        <v>0</v>
      </c>
      <c r="AG435" s="123">
        <f>IF(AG2&lt;=analysis_period,AG427/100*$Q$394,0)</f>
        <v>0</v>
      </c>
      <c r="AH435" s="123">
        <f>IF(AH2&lt;=analysis_period,AH427/100*$Q$394,0)</f>
        <v>0</v>
      </c>
      <c r="AI435" s="123">
        <f>IF(AI2&lt;=analysis_period,AI427/100*$Q$394,0)</f>
        <v>0</v>
      </c>
      <c r="AJ435" s="123">
        <f>IF(AJ2&lt;=analysis_period,AJ427/100*$Q$394,0)</f>
        <v>0</v>
      </c>
      <c r="AK435" s="123">
        <f>IF(AK2&lt;=analysis_period,AK427/100*$Q$394,0)</f>
        <v>0</v>
      </c>
      <c r="AL435" s="123">
        <f>IF(AL2&lt;=analysis_period,AL427/100*$Q$394,0)</f>
        <v>0</v>
      </c>
      <c r="AM435" s="123">
        <f>IF(AM2&lt;=analysis_period,AM427/100*$Q$394,0)</f>
        <v>0</v>
      </c>
      <c r="AN435" s="123">
        <f>IF(AN2&lt;=analysis_period,AN427/100*$Q$394,0)</f>
        <v>0</v>
      </c>
      <c r="AO435" s="123">
        <f>IF(AO2&lt;=analysis_period,AO427/100*$Q$394,0)</f>
        <v>0</v>
      </c>
      <c r="AP435" s="123">
        <f>IF(AP2&lt;=analysis_period,AP427/100*$Q$394,0)</f>
        <v>0</v>
      </c>
    </row>
    <row r="436" spans="1:42" x14ac:dyDescent="0.2">
      <c r="A436" s="23" t="s">
        <v>87</v>
      </c>
      <c r="B436" s="184">
        <f t="array" ref="B436">SUM(IF(ISNUMBER(C436:AP436),C436:AP436))</f>
        <v>0</v>
      </c>
      <c r="C436" s="124">
        <f>P395</f>
        <v>0</v>
      </c>
      <c r="D436" s="124">
        <v>0</v>
      </c>
      <c r="E436" s="124">
        <v>0</v>
      </c>
      <c r="F436" s="124">
        <v>0</v>
      </c>
      <c r="G436" s="124">
        <v>0</v>
      </c>
      <c r="H436" s="124">
        <v>0</v>
      </c>
      <c r="I436" s="124">
        <v>0</v>
      </c>
      <c r="J436" s="124">
        <v>0</v>
      </c>
      <c r="K436" s="124">
        <v>0</v>
      </c>
      <c r="L436" s="124">
        <v>0</v>
      </c>
      <c r="M436" s="124">
        <v>0</v>
      </c>
      <c r="N436" s="124">
        <v>0</v>
      </c>
      <c r="O436" s="124">
        <v>0</v>
      </c>
      <c r="P436" s="124">
        <v>0</v>
      </c>
      <c r="Q436" s="124">
        <v>0</v>
      </c>
      <c r="R436" s="124">
        <v>0</v>
      </c>
      <c r="S436" s="124">
        <v>0</v>
      </c>
      <c r="T436" s="124">
        <v>0</v>
      </c>
      <c r="U436" s="124">
        <v>0</v>
      </c>
      <c r="V436" s="124">
        <v>0</v>
      </c>
      <c r="W436" s="124">
        <v>0</v>
      </c>
      <c r="X436" s="124">
        <v>0</v>
      </c>
      <c r="Y436" s="124">
        <v>0</v>
      </c>
      <c r="Z436" s="124">
        <v>0</v>
      </c>
      <c r="AA436" s="124">
        <v>0</v>
      </c>
      <c r="AB436" s="124">
        <v>0</v>
      </c>
      <c r="AC436" s="124">
        <v>0</v>
      </c>
      <c r="AD436" s="124">
        <v>0</v>
      </c>
      <c r="AE436" s="124">
        <v>0</v>
      </c>
      <c r="AF436" s="124">
        <v>0</v>
      </c>
      <c r="AG436" s="124">
        <v>0</v>
      </c>
      <c r="AH436" s="124">
        <v>0</v>
      </c>
      <c r="AI436" s="124">
        <v>0</v>
      </c>
      <c r="AJ436" s="124">
        <v>0</v>
      </c>
      <c r="AK436" s="124">
        <v>0</v>
      </c>
      <c r="AL436" s="124">
        <v>0</v>
      </c>
      <c r="AM436" s="124">
        <v>0</v>
      </c>
      <c r="AN436" s="124">
        <v>0</v>
      </c>
      <c r="AO436" s="124">
        <v>0</v>
      </c>
      <c r="AP436" s="124">
        <v>0</v>
      </c>
    </row>
    <row r="437" spans="1:42" x14ac:dyDescent="0.2">
      <c r="A437" s="22"/>
      <c r="B437" s="185">
        <f t="array" ref="B437">SUM(IF(ISNUMBER(C437:AP437),C437:AP437))</f>
        <v>0</v>
      </c>
      <c r="C437" s="123" t="e">
        <f>SUM(C429:C436)</f>
        <v>#N/A</v>
      </c>
      <c r="D437" s="123" t="e">
        <f t="shared" ref="D437:AP437" si="176">SUM(D429:D436)</f>
        <v>#N/A</v>
      </c>
      <c r="E437" s="123" t="e">
        <f t="shared" si="176"/>
        <v>#N/A</v>
      </c>
      <c r="F437" s="123" t="e">
        <f t="shared" si="176"/>
        <v>#N/A</v>
      </c>
      <c r="G437" s="123" t="e">
        <f t="shared" si="176"/>
        <v>#N/A</v>
      </c>
      <c r="H437" s="123" t="e">
        <f t="shared" si="176"/>
        <v>#N/A</v>
      </c>
      <c r="I437" s="123" t="e">
        <f t="shared" si="176"/>
        <v>#N/A</v>
      </c>
      <c r="J437" s="123" t="e">
        <f t="shared" si="176"/>
        <v>#N/A</v>
      </c>
      <c r="K437" s="123" t="e">
        <f t="shared" si="176"/>
        <v>#N/A</v>
      </c>
      <c r="L437" s="123" t="e">
        <f t="shared" si="176"/>
        <v>#N/A</v>
      </c>
      <c r="M437" s="123" t="e">
        <f t="shared" si="176"/>
        <v>#N/A</v>
      </c>
      <c r="N437" s="123" t="e">
        <f t="shared" si="176"/>
        <v>#N/A</v>
      </c>
      <c r="O437" s="123" t="e">
        <f t="shared" si="176"/>
        <v>#N/A</v>
      </c>
      <c r="P437" s="123" t="e">
        <f t="shared" si="176"/>
        <v>#N/A</v>
      </c>
      <c r="Q437" s="123" t="e">
        <f t="shared" si="176"/>
        <v>#N/A</v>
      </c>
      <c r="R437" s="123" t="e">
        <f t="shared" si="176"/>
        <v>#N/A</v>
      </c>
      <c r="S437" s="123" t="e">
        <f t="shared" si="176"/>
        <v>#N/A</v>
      </c>
      <c r="T437" s="123" t="e">
        <f t="shared" si="176"/>
        <v>#N/A</v>
      </c>
      <c r="U437" s="123" t="e">
        <f t="shared" si="176"/>
        <v>#N/A</v>
      </c>
      <c r="V437" s="123" t="e">
        <f t="shared" si="176"/>
        <v>#N/A</v>
      </c>
      <c r="W437" s="123" t="e">
        <f t="shared" si="176"/>
        <v>#N/A</v>
      </c>
      <c r="X437" s="123" t="e">
        <f t="shared" si="176"/>
        <v>#N/A</v>
      </c>
      <c r="Y437" s="123" t="e">
        <f t="shared" si="176"/>
        <v>#N/A</v>
      </c>
      <c r="Z437" s="123" t="e">
        <f t="shared" si="176"/>
        <v>#N/A</v>
      </c>
      <c r="AA437" s="123" t="e">
        <f t="shared" si="176"/>
        <v>#N/A</v>
      </c>
      <c r="AB437" s="123" t="e">
        <f t="shared" si="176"/>
        <v>#N/A</v>
      </c>
      <c r="AC437" s="123" t="e">
        <f t="shared" si="176"/>
        <v>#N/A</v>
      </c>
      <c r="AD437" s="123" t="e">
        <f t="shared" si="176"/>
        <v>#N/A</v>
      </c>
      <c r="AE437" s="123" t="e">
        <f t="shared" si="176"/>
        <v>#N/A</v>
      </c>
      <c r="AF437" s="123" t="e">
        <f t="shared" si="176"/>
        <v>#N/A</v>
      </c>
      <c r="AG437" s="123" t="e">
        <f t="shared" si="176"/>
        <v>#N/A</v>
      </c>
      <c r="AH437" s="123" t="e">
        <f t="shared" si="176"/>
        <v>#N/A</v>
      </c>
      <c r="AI437" s="123" t="e">
        <f t="shared" si="176"/>
        <v>#N/A</v>
      </c>
      <c r="AJ437" s="123" t="e">
        <f t="shared" si="176"/>
        <v>#N/A</v>
      </c>
      <c r="AK437" s="123" t="e">
        <f t="shared" si="176"/>
        <v>#N/A</v>
      </c>
      <c r="AL437" s="123" t="e">
        <f t="shared" si="176"/>
        <v>#N/A</v>
      </c>
      <c r="AM437" s="123" t="e">
        <f t="shared" si="176"/>
        <v>#N/A</v>
      </c>
      <c r="AN437" s="123" t="e">
        <f t="shared" si="176"/>
        <v>#N/A</v>
      </c>
      <c r="AO437" s="123" t="e">
        <f t="shared" si="176"/>
        <v>#N/A</v>
      </c>
      <c r="AP437" s="123" t="e">
        <f t="shared" si="176"/>
        <v>#N/A</v>
      </c>
    </row>
    <row r="438" spans="1:42" x14ac:dyDescent="0.2">
      <c r="A438" s="22"/>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row>
    <row r="439" spans="1:42" x14ac:dyDescent="0.2">
      <c r="A439" s="18" t="s">
        <v>74</v>
      </c>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row>
    <row r="440" spans="1:42" x14ac:dyDescent="0.2">
      <c r="A440" s="22" t="s">
        <v>76</v>
      </c>
      <c r="B440" s="27" t="str">
        <f>equip_reserve_depr_fed</f>
        <v>5-yr MACRS</v>
      </c>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row>
    <row r="441" spans="1:42" x14ac:dyDescent="0.2">
      <c r="A441" s="22" t="s">
        <v>77</v>
      </c>
      <c r="B441" s="180">
        <f t="shared" ref="B441:AP441" si="177">B2</f>
        <v>0</v>
      </c>
      <c r="C441" s="180" t="str">
        <f t="shared" si="177"/>
        <v/>
      </c>
      <c r="D441" s="180" t="str">
        <f t="shared" si="177"/>
        <v/>
      </c>
      <c r="E441" s="180" t="str">
        <f t="shared" si="177"/>
        <v/>
      </c>
      <c r="F441" s="180" t="str">
        <f t="shared" si="177"/>
        <v/>
      </c>
      <c r="G441" s="180" t="str">
        <f t="shared" si="177"/>
        <v/>
      </c>
      <c r="H441" s="180" t="str">
        <f t="shared" si="177"/>
        <v/>
      </c>
      <c r="I441" s="180" t="str">
        <f t="shared" si="177"/>
        <v/>
      </c>
      <c r="J441" s="180" t="str">
        <f t="shared" si="177"/>
        <v/>
      </c>
      <c r="K441" s="180" t="str">
        <f t="shared" si="177"/>
        <v/>
      </c>
      <c r="L441" s="180" t="str">
        <f t="shared" si="177"/>
        <v/>
      </c>
      <c r="M441" s="180" t="str">
        <f t="shared" si="177"/>
        <v/>
      </c>
      <c r="N441" s="180" t="str">
        <f t="shared" si="177"/>
        <v/>
      </c>
      <c r="O441" s="180" t="str">
        <f t="shared" si="177"/>
        <v/>
      </c>
      <c r="P441" s="180" t="str">
        <f t="shared" si="177"/>
        <v/>
      </c>
      <c r="Q441" s="180" t="str">
        <f t="shared" si="177"/>
        <v/>
      </c>
      <c r="R441" s="180" t="str">
        <f t="shared" si="177"/>
        <v/>
      </c>
      <c r="S441" s="180" t="str">
        <f t="shared" si="177"/>
        <v/>
      </c>
      <c r="T441" s="180" t="str">
        <f t="shared" si="177"/>
        <v/>
      </c>
      <c r="U441" s="180" t="str">
        <f t="shared" si="177"/>
        <v/>
      </c>
      <c r="V441" s="180" t="str">
        <f t="shared" si="177"/>
        <v/>
      </c>
      <c r="W441" s="180" t="str">
        <f t="shared" si="177"/>
        <v/>
      </c>
      <c r="X441" s="180" t="str">
        <f t="shared" si="177"/>
        <v/>
      </c>
      <c r="Y441" s="180" t="str">
        <f t="shared" si="177"/>
        <v/>
      </c>
      <c r="Z441" s="180" t="str">
        <f t="shared" si="177"/>
        <v/>
      </c>
      <c r="AA441" s="180" t="str">
        <f t="shared" si="177"/>
        <v/>
      </c>
      <c r="AB441" s="180" t="str">
        <f t="shared" si="177"/>
        <v/>
      </c>
      <c r="AC441" s="180" t="str">
        <f t="shared" si="177"/>
        <v/>
      </c>
      <c r="AD441" s="180" t="str">
        <f t="shared" si="177"/>
        <v/>
      </c>
      <c r="AE441" s="180" t="str">
        <f t="shared" si="177"/>
        <v/>
      </c>
      <c r="AF441" s="180" t="str">
        <f t="shared" si="177"/>
        <v/>
      </c>
      <c r="AG441" s="180" t="str">
        <f t="shared" si="177"/>
        <v/>
      </c>
      <c r="AH441" s="180" t="str">
        <f t="shared" si="177"/>
        <v/>
      </c>
      <c r="AI441" s="180" t="str">
        <f t="shared" si="177"/>
        <v/>
      </c>
      <c r="AJ441" s="180" t="str">
        <f t="shared" si="177"/>
        <v/>
      </c>
      <c r="AK441" s="180" t="str">
        <f t="shared" si="177"/>
        <v/>
      </c>
      <c r="AL441" s="180" t="str">
        <f t="shared" si="177"/>
        <v/>
      </c>
      <c r="AM441" s="180" t="str">
        <f t="shared" si="177"/>
        <v/>
      </c>
      <c r="AN441" s="180" t="str">
        <f t="shared" si="177"/>
        <v/>
      </c>
      <c r="AO441" s="180" t="str">
        <f t="shared" si="177"/>
        <v/>
      </c>
      <c r="AP441" s="180" t="str">
        <f t="shared" si="177"/>
        <v/>
      </c>
    </row>
    <row r="442" spans="1:42" x14ac:dyDescent="0.2">
      <c r="A442" s="22" t="s">
        <v>78</v>
      </c>
      <c r="B442" s="179">
        <v>0</v>
      </c>
      <c r="C442" s="172" t="e">
        <f t="shared" ref="C442:AP442" si="178">IF($B$440=$A421,C421,0)+IF($B$440=$A422,C422,0)+IF($B$440=$A423,C423,0)+IF($B$440=$A424,C424,0)+IF($B$440=$A425,C425,0)+IF($B$440=$A426,C426,0)</f>
        <v>#N/A</v>
      </c>
      <c r="D442" s="172" t="e">
        <f t="shared" si="178"/>
        <v>#N/A</v>
      </c>
      <c r="E442" s="172" t="e">
        <f t="shared" si="178"/>
        <v>#N/A</v>
      </c>
      <c r="F442" s="172" t="e">
        <f t="shared" si="178"/>
        <v>#N/A</v>
      </c>
      <c r="G442" s="172" t="e">
        <f t="shared" si="178"/>
        <v>#N/A</v>
      </c>
      <c r="H442" s="172" t="e">
        <f t="shared" si="178"/>
        <v>#N/A</v>
      </c>
      <c r="I442" s="172" t="e">
        <f t="shared" si="178"/>
        <v>#N/A</v>
      </c>
      <c r="J442" s="172" t="e">
        <f t="shared" si="178"/>
        <v>#N/A</v>
      </c>
      <c r="K442" s="172" t="e">
        <f t="shared" si="178"/>
        <v>#N/A</v>
      </c>
      <c r="L442" s="172" t="e">
        <f t="shared" si="178"/>
        <v>#N/A</v>
      </c>
      <c r="M442" s="172" t="e">
        <f t="shared" si="178"/>
        <v>#N/A</v>
      </c>
      <c r="N442" s="172" t="e">
        <f t="shared" si="178"/>
        <v>#N/A</v>
      </c>
      <c r="O442" s="172" t="e">
        <f t="shared" si="178"/>
        <v>#N/A</v>
      </c>
      <c r="P442" s="172" t="e">
        <f t="shared" si="178"/>
        <v>#N/A</v>
      </c>
      <c r="Q442" s="172" t="e">
        <f t="shared" si="178"/>
        <v>#N/A</v>
      </c>
      <c r="R442" s="172" t="e">
        <f t="shared" si="178"/>
        <v>#N/A</v>
      </c>
      <c r="S442" s="172" t="e">
        <f t="shared" si="178"/>
        <v>#N/A</v>
      </c>
      <c r="T442" s="172" t="e">
        <f t="shared" si="178"/>
        <v>#N/A</v>
      </c>
      <c r="U442" s="172" t="e">
        <f t="shared" si="178"/>
        <v>#N/A</v>
      </c>
      <c r="V442" s="172" t="e">
        <f t="shared" si="178"/>
        <v>#N/A</v>
      </c>
      <c r="W442" s="172" t="e">
        <f t="shared" si="178"/>
        <v>#N/A</v>
      </c>
      <c r="X442" s="172" t="e">
        <f t="shared" si="178"/>
        <v>#N/A</v>
      </c>
      <c r="Y442" s="172" t="e">
        <f t="shared" si="178"/>
        <v>#N/A</v>
      </c>
      <c r="Z442" s="172" t="e">
        <f t="shared" si="178"/>
        <v>#N/A</v>
      </c>
      <c r="AA442" s="172" t="e">
        <f t="shared" si="178"/>
        <v>#N/A</v>
      </c>
      <c r="AB442" s="172" t="e">
        <f t="shared" si="178"/>
        <v>#N/A</v>
      </c>
      <c r="AC442" s="172" t="e">
        <f t="shared" si="178"/>
        <v>#N/A</v>
      </c>
      <c r="AD442" s="172" t="e">
        <f t="shared" si="178"/>
        <v>#N/A</v>
      </c>
      <c r="AE442" s="172" t="e">
        <f t="shared" si="178"/>
        <v>#N/A</v>
      </c>
      <c r="AF442" s="172" t="e">
        <f t="shared" si="178"/>
        <v>#N/A</v>
      </c>
      <c r="AG442" s="172" t="e">
        <f t="shared" si="178"/>
        <v>#N/A</v>
      </c>
      <c r="AH442" s="172" t="e">
        <f t="shared" si="178"/>
        <v>#N/A</v>
      </c>
      <c r="AI442" s="172" t="e">
        <f t="shared" si="178"/>
        <v>#N/A</v>
      </c>
      <c r="AJ442" s="172" t="e">
        <f t="shared" si="178"/>
        <v>#N/A</v>
      </c>
      <c r="AK442" s="172" t="e">
        <f t="shared" si="178"/>
        <v>#N/A</v>
      </c>
      <c r="AL442" s="172" t="e">
        <f t="shared" si="178"/>
        <v>#N/A</v>
      </c>
      <c r="AM442" s="172" t="e">
        <f t="shared" si="178"/>
        <v>#N/A</v>
      </c>
      <c r="AN442" s="172" t="e">
        <f t="shared" si="178"/>
        <v>#N/A</v>
      </c>
      <c r="AO442" s="172" t="e">
        <f t="shared" si="178"/>
        <v>#N/A</v>
      </c>
      <c r="AP442" s="172" t="e">
        <f t="shared" si="178"/>
        <v>#N/A</v>
      </c>
    </row>
    <row r="443" spans="1:42" x14ac:dyDescent="0.2">
      <c r="A443" s="18"/>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row>
    <row r="444" spans="1:42" x14ac:dyDescent="0.2">
      <c r="A444" s="18" t="s">
        <v>89</v>
      </c>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row>
    <row r="445" spans="1:42" x14ac:dyDescent="0.2">
      <c r="A445" s="22" t="s">
        <v>75</v>
      </c>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row>
    <row r="446" spans="1:42" x14ac:dyDescent="0.2">
      <c r="A446" s="4">
        <v>1</v>
      </c>
      <c r="C446" s="163">
        <f t="shared" ref="C446:AP446" si="179">C310</f>
        <v>0</v>
      </c>
      <c r="D446" s="163">
        <f t="shared" si="179"/>
        <v>0</v>
      </c>
      <c r="E446" s="163">
        <f t="shared" si="179"/>
        <v>0</v>
      </c>
      <c r="F446" s="163">
        <f t="shared" si="179"/>
        <v>0</v>
      </c>
      <c r="G446" s="163">
        <f t="shared" si="179"/>
        <v>0</v>
      </c>
      <c r="H446" s="163">
        <f t="shared" si="179"/>
        <v>0</v>
      </c>
      <c r="I446" s="163">
        <f t="shared" si="179"/>
        <v>0</v>
      </c>
      <c r="J446" s="163">
        <f t="shared" si="179"/>
        <v>0</v>
      </c>
      <c r="K446" s="163">
        <f t="shared" si="179"/>
        <v>0</v>
      </c>
      <c r="L446" s="163">
        <f t="shared" si="179"/>
        <v>0</v>
      </c>
      <c r="M446" s="163">
        <f t="shared" si="179"/>
        <v>0</v>
      </c>
      <c r="N446" s="163">
        <f t="shared" si="179"/>
        <v>0</v>
      </c>
      <c r="O446" s="163">
        <f t="shared" si="179"/>
        <v>0</v>
      </c>
      <c r="P446" s="163">
        <f t="shared" si="179"/>
        <v>0</v>
      </c>
      <c r="Q446" s="163">
        <f t="shared" si="179"/>
        <v>0</v>
      </c>
      <c r="R446" s="163">
        <f t="shared" si="179"/>
        <v>0</v>
      </c>
      <c r="S446" s="163">
        <f t="shared" si="179"/>
        <v>0</v>
      </c>
      <c r="T446" s="163">
        <f t="shared" si="179"/>
        <v>0</v>
      </c>
      <c r="U446" s="163">
        <f t="shared" si="179"/>
        <v>0</v>
      </c>
      <c r="V446" s="163">
        <f t="shared" si="179"/>
        <v>0</v>
      </c>
      <c r="W446" s="163">
        <f t="shared" si="179"/>
        <v>0</v>
      </c>
      <c r="X446" s="163">
        <f t="shared" si="179"/>
        <v>0</v>
      </c>
      <c r="Y446" s="163">
        <f t="shared" si="179"/>
        <v>0</v>
      </c>
      <c r="Z446" s="163">
        <f t="shared" si="179"/>
        <v>0</v>
      </c>
      <c r="AA446" s="163">
        <f t="shared" si="179"/>
        <v>0</v>
      </c>
      <c r="AB446" s="163">
        <f t="shared" si="179"/>
        <v>0</v>
      </c>
      <c r="AC446" s="163">
        <f t="shared" si="179"/>
        <v>0</v>
      </c>
      <c r="AD446" s="163">
        <f t="shared" si="179"/>
        <v>0</v>
      </c>
      <c r="AE446" s="163">
        <f t="shared" si="179"/>
        <v>0</v>
      </c>
      <c r="AF446" s="163">
        <f t="shared" si="179"/>
        <v>0</v>
      </c>
      <c r="AG446" s="163">
        <f t="shared" si="179"/>
        <v>0</v>
      </c>
      <c r="AH446" s="163">
        <f t="shared" si="179"/>
        <v>0</v>
      </c>
      <c r="AI446" s="163">
        <f t="shared" si="179"/>
        <v>0</v>
      </c>
      <c r="AJ446" s="163">
        <f t="shared" si="179"/>
        <v>0</v>
      </c>
      <c r="AK446" s="163">
        <f t="shared" si="179"/>
        <v>0</v>
      </c>
      <c r="AL446" s="163">
        <f t="shared" si="179"/>
        <v>0</v>
      </c>
      <c r="AM446" s="163">
        <f t="shared" si="179"/>
        <v>0</v>
      </c>
      <c r="AN446" s="163">
        <f t="shared" si="179"/>
        <v>0</v>
      </c>
      <c r="AO446" s="163">
        <f t="shared" si="179"/>
        <v>0</v>
      </c>
      <c r="AP446" s="163">
        <f t="shared" si="179"/>
        <v>0</v>
      </c>
    </row>
    <row r="447" spans="1:42" x14ac:dyDescent="0.2">
      <c r="A447" s="4">
        <f>A446+1</f>
        <v>2</v>
      </c>
      <c r="C447" s="163">
        <f t="shared" ref="C447:AP447" si="180">C311</f>
        <v>0</v>
      </c>
      <c r="D447" s="163">
        <f t="shared" si="180"/>
        <v>0</v>
      </c>
      <c r="E447" s="163">
        <f t="shared" si="180"/>
        <v>0</v>
      </c>
      <c r="F447" s="163">
        <f t="shared" si="180"/>
        <v>0</v>
      </c>
      <c r="G447" s="163">
        <f t="shared" si="180"/>
        <v>0</v>
      </c>
      <c r="H447" s="163">
        <f t="shared" si="180"/>
        <v>0</v>
      </c>
      <c r="I447" s="163">
        <f t="shared" si="180"/>
        <v>0</v>
      </c>
      <c r="J447" s="163">
        <f t="shared" si="180"/>
        <v>0</v>
      </c>
      <c r="K447" s="163">
        <f t="shared" si="180"/>
        <v>0</v>
      </c>
      <c r="L447" s="163">
        <f t="shared" si="180"/>
        <v>0</v>
      </c>
      <c r="M447" s="163">
        <f t="shared" si="180"/>
        <v>0</v>
      </c>
      <c r="N447" s="163">
        <f t="shared" si="180"/>
        <v>0</v>
      </c>
      <c r="O447" s="163">
        <f t="shared" si="180"/>
        <v>0</v>
      </c>
      <c r="P447" s="163">
        <f t="shared" si="180"/>
        <v>0</v>
      </c>
      <c r="Q447" s="163">
        <f t="shared" si="180"/>
        <v>0</v>
      </c>
      <c r="R447" s="163">
        <f t="shared" si="180"/>
        <v>0</v>
      </c>
      <c r="S447" s="163">
        <f t="shared" si="180"/>
        <v>0</v>
      </c>
      <c r="T447" s="163">
        <f t="shared" si="180"/>
        <v>0</v>
      </c>
      <c r="U447" s="163">
        <f t="shared" si="180"/>
        <v>0</v>
      </c>
      <c r="V447" s="163">
        <f t="shared" si="180"/>
        <v>0</v>
      </c>
      <c r="W447" s="163">
        <f t="shared" si="180"/>
        <v>0</v>
      </c>
      <c r="X447" s="163">
        <f t="shared" si="180"/>
        <v>0</v>
      </c>
      <c r="Y447" s="163">
        <f t="shared" si="180"/>
        <v>0</v>
      </c>
      <c r="Z447" s="163">
        <f t="shared" si="180"/>
        <v>0</v>
      </c>
      <c r="AA447" s="163">
        <f t="shared" si="180"/>
        <v>0</v>
      </c>
      <c r="AB447" s="163">
        <f t="shared" si="180"/>
        <v>0</v>
      </c>
      <c r="AC447" s="163">
        <f t="shared" si="180"/>
        <v>0</v>
      </c>
      <c r="AD447" s="163">
        <f t="shared" si="180"/>
        <v>0</v>
      </c>
      <c r="AE447" s="163">
        <f t="shared" si="180"/>
        <v>0</v>
      </c>
      <c r="AF447" s="163">
        <f t="shared" si="180"/>
        <v>0</v>
      </c>
      <c r="AG447" s="163">
        <f t="shared" si="180"/>
        <v>0</v>
      </c>
      <c r="AH447" s="163">
        <f t="shared" si="180"/>
        <v>0</v>
      </c>
      <c r="AI447" s="163">
        <f t="shared" si="180"/>
        <v>0</v>
      </c>
      <c r="AJ447" s="163">
        <f t="shared" si="180"/>
        <v>0</v>
      </c>
      <c r="AK447" s="163">
        <f t="shared" si="180"/>
        <v>0</v>
      </c>
      <c r="AL447" s="163">
        <f t="shared" si="180"/>
        <v>0</v>
      </c>
      <c r="AM447" s="163">
        <f t="shared" si="180"/>
        <v>0</v>
      </c>
      <c r="AN447" s="163">
        <f t="shared" si="180"/>
        <v>0</v>
      </c>
      <c r="AO447" s="163">
        <f t="shared" si="180"/>
        <v>0</v>
      </c>
      <c r="AP447" s="163">
        <f t="shared" si="180"/>
        <v>0</v>
      </c>
    </row>
    <row r="448" spans="1:42" x14ac:dyDescent="0.2">
      <c r="A448" s="4">
        <f t="shared" ref="A448:A453" si="181">A447+1</f>
        <v>3</v>
      </c>
      <c r="C448" s="163">
        <f t="shared" ref="C448:AP448" si="182">C312</f>
        <v>0</v>
      </c>
      <c r="D448" s="163">
        <f t="shared" si="182"/>
        <v>0</v>
      </c>
      <c r="E448" s="163">
        <f t="shared" si="182"/>
        <v>0</v>
      </c>
      <c r="F448" s="163">
        <f t="shared" si="182"/>
        <v>0</v>
      </c>
      <c r="G448" s="163">
        <f t="shared" si="182"/>
        <v>0</v>
      </c>
      <c r="H448" s="163">
        <f t="shared" si="182"/>
        <v>0</v>
      </c>
      <c r="I448" s="163">
        <f t="shared" si="182"/>
        <v>0</v>
      </c>
      <c r="J448" s="163">
        <f t="shared" si="182"/>
        <v>0</v>
      </c>
      <c r="K448" s="163">
        <f t="shared" si="182"/>
        <v>0</v>
      </c>
      <c r="L448" s="163">
        <f t="shared" si="182"/>
        <v>0</v>
      </c>
      <c r="M448" s="163">
        <f t="shared" si="182"/>
        <v>0</v>
      </c>
      <c r="N448" s="163">
        <f t="shared" si="182"/>
        <v>0</v>
      </c>
      <c r="O448" s="163">
        <f t="shared" si="182"/>
        <v>0</v>
      </c>
      <c r="P448" s="163">
        <f t="shared" si="182"/>
        <v>0</v>
      </c>
      <c r="Q448" s="163">
        <f t="shared" si="182"/>
        <v>0</v>
      </c>
      <c r="R448" s="163">
        <f t="shared" si="182"/>
        <v>0</v>
      </c>
      <c r="S448" s="163">
        <f t="shared" si="182"/>
        <v>0</v>
      </c>
      <c r="T448" s="163">
        <f t="shared" si="182"/>
        <v>0</v>
      </c>
      <c r="U448" s="163">
        <f t="shared" si="182"/>
        <v>0</v>
      </c>
      <c r="V448" s="163">
        <f t="shared" si="182"/>
        <v>0</v>
      </c>
      <c r="W448" s="163">
        <f t="shared" si="182"/>
        <v>0</v>
      </c>
      <c r="X448" s="163">
        <f t="shared" si="182"/>
        <v>0</v>
      </c>
      <c r="Y448" s="163">
        <f t="shared" si="182"/>
        <v>0</v>
      </c>
      <c r="Z448" s="163">
        <f t="shared" si="182"/>
        <v>0</v>
      </c>
      <c r="AA448" s="163">
        <f t="shared" si="182"/>
        <v>0</v>
      </c>
      <c r="AB448" s="163">
        <f t="shared" si="182"/>
        <v>0</v>
      </c>
      <c r="AC448" s="163">
        <f t="shared" si="182"/>
        <v>0</v>
      </c>
      <c r="AD448" s="163">
        <f t="shared" si="182"/>
        <v>0</v>
      </c>
      <c r="AE448" s="163">
        <f t="shared" si="182"/>
        <v>0</v>
      </c>
      <c r="AF448" s="163">
        <f t="shared" si="182"/>
        <v>0</v>
      </c>
      <c r="AG448" s="163">
        <f t="shared" si="182"/>
        <v>0</v>
      </c>
      <c r="AH448" s="163">
        <f t="shared" si="182"/>
        <v>0</v>
      </c>
      <c r="AI448" s="163">
        <f t="shared" si="182"/>
        <v>0</v>
      </c>
      <c r="AJ448" s="163">
        <f t="shared" si="182"/>
        <v>0</v>
      </c>
      <c r="AK448" s="163">
        <f t="shared" si="182"/>
        <v>0</v>
      </c>
      <c r="AL448" s="163">
        <f t="shared" si="182"/>
        <v>0</v>
      </c>
      <c r="AM448" s="163">
        <f t="shared" si="182"/>
        <v>0</v>
      </c>
      <c r="AN448" s="163">
        <f t="shared" si="182"/>
        <v>0</v>
      </c>
      <c r="AO448" s="163">
        <f t="shared" si="182"/>
        <v>0</v>
      </c>
      <c r="AP448" s="163">
        <f t="shared" si="182"/>
        <v>0</v>
      </c>
    </row>
    <row r="449" spans="1:42" x14ac:dyDescent="0.2">
      <c r="A449" s="4">
        <f t="shared" si="181"/>
        <v>4</v>
      </c>
      <c r="C449" s="163">
        <f t="shared" ref="C449:AP449" si="183">C313</f>
        <v>0</v>
      </c>
      <c r="D449" s="163">
        <f t="shared" si="183"/>
        <v>0</v>
      </c>
      <c r="E449" s="163">
        <f t="shared" si="183"/>
        <v>0</v>
      </c>
      <c r="F449" s="163">
        <f t="shared" si="183"/>
        <v>0</v>
      </c>
      <c r="G449" s="163">
        <f t="shared" si="183"/>
        <v>0</v>
      </c>
      <c r="H449" s="163">
        <f t="shared" si="183"/>
        <v>0</v>
      </c>
      <c r="I449" s="163">
        <f t="shared" si="183"/>
        <v>0</v>
      </c>
      <c r="J449" s="163">
        <f t="shared" si="183"/>
        <v>0</v>
      </c>
      <c r="K449" s="163">
        <f t="shared" si="183"/>
        <v>0</v>
      </c>
      <c r="L449" s="163">
        <f t="shared" si="183"/>
        <v>0</v>
      </c>
      <c r="M449" s="163">
        <f t="shared" si="183"/>
        <v>0</v>
      </c>
      <c r="N449" s="163">
        <f t="shared" si="183"/>
        <v>0</v>
      </c>
      <c r="O449" s="163">
        <f t="shared" si="183"/>
        <v>0</v>
      </c>
      <c r="P449" s="163">
        <f t="shared" si="183"/>
        <v>0</v>
      </c>
      <c r="Q449" s="163">
        <f t="shared" si="183"/>
        <v>0</v>
      </c>
      <c r="R449" s="163">
        <f t="shared" si="183"/>
        <v>0</v>
      </c>
      <c r="S449" s="163">
        <f t="shared" si="183"/>
        <v>0</v>
      </c>
      <c r="T449" s="163">
        <f t="shared" si="183"/>
        <v>0</v>
      </c>
      <c r="U449" s="163">
        <f t="shared" si="183"/>
        <v>0</v>
      </c>
      <c r="V449" s="163">
        <f t="shared" si="183"/>
        <v>0</v>
      </c>
      <c r="W449" s="163">
        <f t="shared" si="183"/>
        <v>0</v>
      </c>
      <c r="X449" s="163">
        <f t="shared" si="183"/>
        <v>0</v>
      </c>
      <c r="Y449" s="163">
        <f t="shared" si="183"/>
        <v>0</v>
      </c>
      <c r="Z449" s="163">
        <f t="shared" si="183"/>
        <v>0</v>
      </c>
      <c r="AA449" s="163">
        <f t="shared" si="183"/>
        <v>0</v>
      </c>
      <c r="AB449" s="163">
        <f t="shared" si="183"/>
        <v>0</v>
      </c>
      <c r="AC449" s="163">
        <f t="shared" si="183"/>
        <v>0</v>
      </c>
      <c r="AD449" s="163">
        <f t="shared" si="183"/>
        <v>0</v>
      </c>
      <c r="AE449" s="163">
        <f t="shared" si="183"/>
        <v>0</v>
      </c>
      <c r="AF449" s="163">
        <f t="shared" si="183"/>
        <v>0</v>
      </c>
      <c r="AG449" s="163">
        <f t="shared" si="183"/>
        <v>0</v>
      </c>
      <c r="AH449" s="163">
        <f t="shared" si="183"/>
        <v>0</v>
      </c>
      <c r="AI449" s="163">
        <f t="shared" si="183"/>
        <v>0</v>
      </c>
      <c r="AJ449" s="163">
        <f t="shared" si="183"/>
        <v>0</v>
      </c>
      <c r="AK449" s="163">
        <f t="shared" si="183"/>
        <v>0</v>
      </c>
      <c r="AL449" s="163">
        <f t="shared" si="183"/>
        <v>0</v>
      </c>
      <c r="AM449" s="163">
        <f t="shared" si="183"/>
        <v>0</v>
      </c>
      <c r="AN449" s="163">
        <f t="shared" si="183"/>
        <v>0</v>
      </c>
      <c r="AO449" s="163">
        <f t="shared" si="183"/>
        <v>0</v>
      </c>
      <c r="AP449" s="163">
        <f t="shared" si="183"/>
        <v>0</v>
      </c>
    </row>
    <row r="450" spans="1:42" x14ac:dyDescent="0.2">
      <c r="A450" s="4">
        <f t="shared" si="181"/>
        <v>5</v>
      </c>
      <c r="C450" s="163">
        <f t="shared" ref="C450:AP450" si="184">C314</f>
        <v>0</v>
      </c>
      <c r="D450" s="163">
        <f t="shared" si="184"/>
        <v>0</v>
      </c>
      <c r="E450" s="163">
        <f t="shared" si="184"/>
        <v>0</v>
      </c>
      <c r="F450" s="163">
        <f t="shared" si="184"/>
        <v>0</v>
      </c>
      <c r="G450" s="163">
        <f t="shared" si="184"/>
        <v>0</v>
      </c>
      <c r="H450" s="163">
        <f t="shared" si="184"/>
        <v>0</v>
      </c>
      <c r="I450" s="163">
        <f t="shared" si="184"/>
        <v>0</v>
      </c>
      <c r="J450" s="163">
        <f t="shared" si="184"/>
        <v>0</v>
      </c>
      <c r="K450" s="163">
        <f t="shared" si="184"/>
        <v>0</v>
      </c>
      <c r="L450" s="163">
        <f t="shared" si="184"/>
        <v>0</v>
      </c>
      <c r="M450" s="163">
        <f t="shared" si="184"/>
        <v>0</v>
      </c>
      <c r="N450" s="163">
        <f t="shared" si="184"/>
        <v>0</v>
      </c>
      <c r="O450" s="163">
        <f t="shared" si="184"/>
        <v>0</v>
      </c>
      <c r="P450" s="163">
        <f t="shared" si="184"/>
        <v>0</v>
      </c>
      <c r="Q450" s="163">
        <f t="shared" si="184"/>
        <v>0</v>
      </c>
      <c r="R450" s="163">
        <f t="shared" si="184"/>
        <v>0</v>
      </c>
      <c r="S450" s="163">
        <f t="shared" si="184"/>
        <v>0</v>
      </c>
      <c r="T450" s="163">
        <f t="shared" si="184"/>
        <v>0</v>
      </c>
      <c r="U450" s="163">
        <f t="shared" si="184"/>
        <v>0</v>
      </c>
      <c r="V450" s="163">
        <f t="shared" si="184"/>
        <v>0</v>
      </c>
      <c r="W450" s="163">
        <f t="shared" si="184"/>
        <v>0</v>
      </c>
      <c r="X450" s="163">
        <f t="shared" si="184"/>
        <v>0</v>
      </c>
      <c r="Y450" s="163">
        <f t="shared" si="184"/>
        <v>0</v>
      </c>
      <c r="Z450" s="163">
        <f t="shared" si="184"/>
        <v>0</v>
      </c>
      <c r="AA450" s="163">
        <f t="shared" si="184"/>
        <v>0</v>
      </c>
      <c r="AB450" s="163">
        <f t="shared" si="184"/>
        <v>0</v>
      </c>
      <c r="AC450" s="163">
        <f t="shared" si="184"/>
        <v>0</v>
      </c>
      <c r="AD450" s="163">
        <f t="shared" si="184"/>
        <v>0</v>
      </c>
      <c r="AE450" s="163">
        <f t="shared" si="184"/>
        <v>0</v>
      </c>
      <c r="AF450" s="163">
        <f t="shared" si="184"/>
        <v>0</v>
      </c>
      <c r="AG450" s="163">
        <f t="shared" si="184"/>
        <v>0</v>
      </c>
      <c r="AH450" s="163">
        <f t="shared" si="184"/>
        <v>0</v>
      </c>
      <c r="AI450" s="163">
        <f t="shared" si="184"/>
        <v>0</v>
      </c>
      <c r="AJ450" s="163">
        <f t="shared" si="184"/>
        <v>0</v>
      </c>
      <c r="AK450" s="163">
        <f t="shared" si="184"/>
        <v>0</v>
      </c>
      <c r="AL450" s="163">
        <f t="shared" si="184"/>
        <v>0</v>
      </c>
      <c r="AM450" s="163">
        <f t="shared" si="184"/>
        <v>0</v>
      </c>
      <c r="AN450" s="163">
        <f t="shared" si="184"/>
        <v>0</v>
      </c>
      <c r="AO450" s="163">
        <f t="shared" si="184"/>
        <v>0</v>
      </c>
      <c r="AP450" s="163">
        <f t="shared" si="184"/>
        <v>0</v>
      </c>
    </row>
    <row r="451" spans="1:42" x14ac:dyDescent="0.2">
      <c r="A451" s="4">
        <f t="shared" si="181"/>
        <v>6</v>
      </c>
      <c r="C451" s="163">
        <f t="shared" ref="C451:AP451" si="185">C315</f>
        <v>0</v>
      </c>
      <c r="D451" s="163">
        <f t="shared" si="185"/>
        <v>0</v>
      </c>
      <c r="E451" s="163">
        <f t="shared" si="185"/>
        <v>0</v>
      </c>
      <c r="F451" s="163">
        <f t="shared" si="185"/>
        <v>0</v>
      </c>
      <c r="G451" s="163">
        <f t="shared" si="185"/>
        <v>0</v>
      </c>
      <c r="H451" s="163">
        <f t="shared" si="185"/>
        <v>0</v>
      </c>
      <c r="I451" s="163">
        <f t="shared" si="185"/>
        <v>0</v>
      </c>
      <c r="J451" s="163">
        <f t="shared" si="185"/>
        <v>0</v>
      </c>
      <c r="K451" s="163">
        <f t="shared" si="185"/>
        <v>0</v>
      </c>
      <c r="L451" s="163">
        <f t="shared" si="185"/>
        <v>0</v>
      </c>
      <c r="M451" s="163">
        <f t="shared" si="185"/>
        <v>0</v>
      </c>
      <c r="N451" s="163">
        <f t="shared" si="185"/>
        <v>0</v>
      </c>
      <c r="O451" s="163">
        <f t="shared" si="185"/>
        <v>0</v>
      </c>
      <c r="P451" s="163">
        <f t="shared" si="185"/>
        <v>0</v>
      </c>
      <c r="Q451" s="163">
        <f t="shared" si="185"/>
        <v>0</v>
      </c>
      <c r="R451" s="163">
        <f t="shared" si="185"/>
        <v>0</v>
      </c>
      <c r="S451" s="163">
        <f t="shared" si="185"/>
        <v>0</v>
      </c>
      <c r="T451" s="163">
        <f t="shared" si="185"/>
        <v>0</v>
      </c>
      <c r="U451" s="163">
        <f t="shared" si="185"/>
        <v>0</v>
      </c>
      <c r="V451" s="163">
        <f t="shared" si="185"/>
        <v>0</v>
      </c>
      <c r="W451" s="163">
        <f t="shared" si="185"/>
        <v>0</v>
      </c>
      <c r="X451" s="163">
        <f t="shared" si="185"/>
        <v>0</v>
      </c>
      <c r="Y451" s="163">
        <f t="shared" si="185"/>
        <v>0</v>
      </c>
      <c r="Z451" s="163">
        <f t="shared" si="185"/>
        <v>0</v>
      </c>
      <c r="AA451" s="163">
        <f t="shared" si="185"/>
        <v>0</v>
      </c>
      <c r="AB451" s="163">
        <f t="shared" si="185"/>
        <v>0</v>
      </c>
      <c r="AC451" s="163">
        <f t="shared" si="185"/>
        <v>0</v>
      </c>
      <c r="AD451" s="163">
        <f t="shared" si="185"/>
        <v>0</v>
      </c>
      <c r="AE451" s="163">
        <f t="shared" si="185"/>
        <v>0</v>
      </c>
      <c r="AF451" s="163">
        <f t="shared" si="185"/>
        <v>0</v>
      </c>
      <c r="AG451" s="163">
        <f t="shared" si="185"/>
        <v>0</v>
      </c>
      <c r="AH451" s="163">
        <f t="shared" si="185"/>
        <v>0</v>
      </c>
      <c r="AI451" s="163">
        <f t="shared" si="185"/>
        <v>0</v>
      </c>
      <c r="AJ451" s="163">
        <f t="shared" si="185"/>
        <v>0</v>
      </c>
      <c r="AK451" s="163">
        <f t="shared" si="185"/>
        <v>0</v>
      </c>
      <c r="AL451" s="163">
        <f t="shared" si="185"/>
        <v>0</v>
      </c>
      <c r="AM451" s="163">
        <f t="shared" si="185"/>
        <v>0</v>
      </c>
      <c r="AN451" s="163">
        <f t="shared" si="185"/>
        <v>0</v>
      </c>
      <c r="AO451" s="163">
        <f t="shared" si="185"/>
        <v>0</v>
      </c>
      <c r="AP451" s="163">
        <f t="shared" si="185"/>
        <v>0</v>
      </c>
    </row>
    <row r="452" spans="1:42" x14ac:dyDescent="0.2">
      <c r="A452" s="4">
        <f t="shared" si="181"/>
        <v>7</v>
      </c>
      <c r="C452" s="163">
        <f t="shared" ref="C452:AP452" si="186">C316</f>
        <v>0</v>
      </c>
      <c r="D452" s="163">
        <f t="shared" si="186"/>
        <v>0</v>
      </c>
      <c r="E452" s="163">
        <f t="shared" si="186"/>
        <v>0</v>
      </c>
      <c r="F452" s="163">
        <f t="shared" si="186"/>
        <v>0</v>
      </c>
      <c r="G452" s="163">
        <f t="shared" si="186"/>
        <v>0</v>
      </c>
      <c r="H452" s="163">
        <f t="shared" si="186"/>
        <v>0</v>
      </c>
      <c r="I452" s="163">
        <f t="shared" si="186"/>
        <v>0</v>
      </c>
      <c r="J452" s="163">
        <f t="shared" si="186"/>
        <v>0</v>
      </c>
      <c r="K452" s="163">
        <f t="shared" si="186"/>
        <v>0</v>
      </c>
      <c r="L452" s="163">
        <f t="shared" si="186"/>
        <v>0</v>
      </c>
      <c r="M452" s="163">
        <f t="shared" si="186"/>
        <v>0</v>
      </c>
      <c r="N452" s="163">
        <f t="shared" si="186"/>
        <v>0</v>
      </c>
      <c r="O452" s="163">
        <f t="shared" si="186"/>
        <v>0</v>
      </c>
      <c r="P452" s="163">
        <f t="shared" si="186"/>
        <v>0</v>
      </c>
      <c r="Q452" s="163">
        <f t="shared" si="186"/>
        <v>0</v>
      </c>
      <c r="R452" s="163">
        <f t="shared" si="186"/>
        <v>0</v>
      </c>
      <c r="S452" s="163">
        <f t="shared" si="186"/>
        <v>0</v>
      </c>
      <c r="T452" s="163">
        <f t="shared" si="186"/>
        <v>0</v>
      </c>
      <c r="U452" s="163">
        <f t="shared" si="186"/>
        <v>0</v>
      </c>
      <c r="V452" s="163">
        <f t="shared" si="186"/>
        <v>0</v>
      </c>
      <c r="W452" s="163">
        <f t="shared" si="186"/>
        <v>0</v>
      </c>
      <c r="X452" s="163">
        <f t="shared" si="186"/>
        <v>0</v>
      </c>
      <c r="Y452" s="163">
        <f t="shared" si="186"/>
        <v>0</v>
      </c>
      <c r="Z452" s="163">
        <f t="shared" si="186"/>
        <v>0</v>
      </c>
      <c r="AA452" s="163">
        <f t="shared" si="186"/>
        <v>0</v>
      </c>
      <c r="AB452" s="163">
        <f t="shared" si="186"/>
        <v>0</v>
      </c>
      <c r="AC452" s="163">
        <f t="shared" si="186"/>
        <v>0</v>
      </c>
      <c r="AD452" s="163">
        <f t="shared" si="186"/>
        <v>0</v>
      </c>
      <c r="AE452" s="163">
        <f t="shared" si="186"/>
        <v>0</v>
      </c>
      <c r="AF452" s="163">
        <f t="shared" si="186"/>
        <v>0</v>
      </c>
      <c r="AG452" s="163">
        <f t="shared" si="186"/>
        <v>0</v>
      </c>
      <c r="AH452" s="163">
        <f t="shared" si="186"/>
        <v>0</v>
      </c>
      <c r="AI452" s="163">
        <f t="shared" si="186"/>
        <v>0</v>
      </c>
      <c r="AJ452" s="163">
        <f t="shared" si="186"/>
        <v>0</v>
      </c>
      <c r="AK452" s="163">
        <f t="shared" si="186"/>
        <v>0</v>
      </c>
      <c r="AL452" s="163">
        <f t="shared" si="186"/>
        <v>0</v>
      </c>
      <c r="AM452" s="163">
        <f t="shared" si="186"/>
        <v>0</v>
      </c>
      <c r="AN452" s="163">
        <f t="shared" si="186"/>
        <v>0</v>
      </c>
      <c r="AO452" s="163">
        <f t="shared" si="186"/>
        <v>0</v>
      </c>
      <c r="AP452" s="163">
        <f t="shared" si="186"/>
        <v>0</v>
      </c>
    </row>
    <row r="453" spans="1:42" x14ac:dyDescent="0.2">
      <c r="A453" s="4">
        <f t="shared" si="181"/>
        <v>8</v>
      </c>
      <c r="C453" s="163">
        <f t="shared" ref="C453:AP453" si="187">C317</f>
        <v>0</v>
      </c>
      <c r="D453" s="163">
        <f t="shared" si="187"/>
        <v>0</v>
      </c>
      <c r="E453" s="163">
        <f t="shared" si="187"/>
        <v>0</v>
      </c>
      <c r="F453" s="163">
        <f t="shared" si="187"/>
        <v>0</v>
      </c>
      <c r="G453" s="163">
        <f t="shared" si="187"/>
        <v>0</v>
      </c>
      <c r="H453" s="163">
        <f t="shared" si="187"/>
        <v>0</v>
      </c>
      <c r="I453" s="163">
        <f t="shared" si="187"/>
        <v>0</v>
      </c>
      <c r="J453" s="163">
        <f t="shared" si="187"/>
        <v>0</v>
      </c>
      <c r="K453" s="163">
        <f t="shared" si="187"/>
        <v>0</v>
      </c>
      <c r="L453" s="163">
        <f t="shared" si="187"/>
        <v>0</v>
      </c>
      <c r="M453" s="163">
        <f t="shared" si="187"/>
        <v>0</v>
      </c>
      <c r="N453" s="163">
        <f t="shared" si="187"/>
        <v>0</v>
      </c>
      <c r="O453" s="163">
        <f t="shared" si="187"/>
        <v>0</v>
      </c>
      <c r="P453" s="163">
        <f t="shared" si="187"/>
        <v>0</v>
      </c>
      <c r="Q453" s="163">
        <f t="shared" si="187"/>
        <v>0</v>
      </c>
      <c r="R453" s="163">
        <f t="shared" si="187"/>
        <v>0</v>
      </c>
      <c r="S453" s="163">
        <f t="shared" si="187"/>
        <v>0</v>
      </c>
      <c r="T453" s="163">
        <f t="shared" si="187"/>
        <v>0</v>
      </c>
      <c r="U453" s="163">
        <f t="shared" si="187"/>
        <v>0</v>
      </c>
      <c r="V453" s="163">
        <f t="shared" si="187"/>
        <v>0</v>
      </c>
      <c r="W453" s="163">
        <f t="shared" si="187"/>
        <v>0</v>
      </c>
      <c r="X453" s="163">
        <f t="shared" si="187"/>
        <v>0</v>
      </c>
      <c r="Y453" s="163">
        <f t="shared" si="187"/>
        <v>0</v>
      </c>
      <c r="Z453" s="163">
        <f t="shared" si="187"/>
        <v>0</v>
      </c>
      <c r="AA453" s="163">
        <f t="shared" si="187"/>
        <v>0</v>
      </c>
      <c r="AB453" s="163">
        <f t="shared" si="187"/>
        <v>0</v>
      </c>
      <c r="AC453" s="163">
        <f t="shared" si="187"/>
        <v>0</v>
      </c>
      <c r="AD453" s="163">
        <f t="shared" si="187"/>
        <v>0</v>
      </c>
      <c r="AE453" s="163">
        <f t="shared" si="187"/>
        <v>0</v>
      </c>
      <c r="AF453" s="163">
        <f t="shared" si="187"/>
        <v>0</v>
      </c>
      <c r="AG453" s="163">
        <f t="shared" si="187"/>
        <v>0</v>
      </c>
      <c r="AH453" s="163">
        <f t="shared" si="187"/>
        <v>0</v>
      </c>
      <c r="AI453" s="163">
        <f t="shared" si="187"/>
        <v>0</v>
      </c>
      <c r="AJ453" s="163">
        <f t="shared" si="187"/>
        <v>0</v>
      </c>
      <c r="AK453" s="163">
        <f t="shared" si="187"/>
        <v>0</v>
      </c>
      <c r="AL453" s="163">
        <f t="shared" si="187"/>
        <v>0</v>
      </c>
      <c r="AM453" s="163">
        <f t="shared" si="187"/>
        <v>0</v>
      </c>
      <c r="AN453" s="163">
        <f t="shared" si="187"/>
        <v>0</v>
      </c>
      <c r="AO453" s="163">
        <f t="shared" si="187"/>
        <v>0</v>
      </c>
      <c r="AP453" s="163">
        <f t="shared" si="187"/>
        <v>0</v>
      </c>
    </row>
    <row r="454" spans="1:42" x14ac:dyDescent="0.2">
      <c r="A454" s="4">
        <f>A453+1</f>
        <v>9</v>
      </c>
      <c r="C454" s="163">
        <f t="shared" ref="C454:AP454" si="188">C318</f>
        <v>0</v>
      </c>
      <c r="D454" s="163">
        <f t="shared" si="188"/>
        <v>0</v>
      </c>
      <c r="E454" s="163">
        <f t="shared" si="188"/>
        <v>0</v>
      </c>
      <c r="F454" s="163">
        <f t="shared" si="188"/>
        <v>0</v>
      </c>
      <c r="G454" s="163">
        <f t="shared" si="188"/>
        <v>0</v>
      </c>
      <c r="H454" s="163">
        <f t="shared" si="188"/>
        <v>0</v>
      </c>
      <c r="I454" s="163">
        <f t="shared" si="188"/>
        <v>0</v>
      </c>
      <c r="J454" s="163">
        <f t="shared" si="188"/>
        <v>0</v>
      </c>
      <c r="K454" s="163">
        <f t="shared" si="188"/>
        <v>0</v>
      </c>
      <c r="L454" s="163">
        <f t="shared" si="188"/>
        <v>0</v>
      </c>
      <c r="M454" s="163">
        <f t="shared" si="188"/>
        <v>0</v>
      </c>
      <c r="N454" s="163">
        <f t="shared" si="188"/>
        <v>0</v>
      </c>
      <c r="O454" s="163">
        <f t="shared" si="188"/>
        <v>0</v>
      </c>
      <c r="P454" s="163">
        <f t="shared" si="188"/>
        <v>0</v>
      </c>
      <c r="Q454" s="163">
        <f t="shared" si="188"/>
        <v>0</v>
      </c>
      <c r="R454" s="163">
        <f t="shared" si="188"/>
        <v>0</v>
      </c>
      <c r="S454" s="163">
        <f t="shared" si="188"/>
        <v>0</v>
      </c>
      <c r="T454" s="163">
        <f t="shared" si="188"/>
        <v>0</v>
      </c>
      <c r="U454" s="163">
        <f t="shared" si="188"/>
        <v>0</v>
      </c>
      <c r="V454" s="163">
        <f t="shared" si="188"/>
        <v>0</v>
      </c>
      <c r="W454" s="163">
        <f t="shared" si="188"/>
        <v>0</v>
      </c>
      <c r="X454" s="163">
        <f t="shared" si="188"/>
        <v>0</v>
      </c>
      <c r="Y454" s="163">
        <f t="shared" si="188"/>
        <v>0</v>
      </c>
      <c r="Z454" s="163">
        <f t="shared" si="188"/>
        <v>0</v>
      </c>
      <c r="AA454" s="163">
        <f t="shared" si="188"/>
        <v>0</v>
      </c>
      <c r="AB454" s="163">
        <f t="shared" si="188"/>
        <v>0</v>
      </c>
      <c r="AC454" s="163">
        <f t="shared" si="188"/>
        <v>0</v>
      </c>
      <c r="AD454" s="163">
        <f t="shared" si="188"/>
        <v>0</v>
      </c>
      <c r="AE454" s="163">
        <f t="shared" si="188"/>
        <v>0</v>
      </c>
      <c r="AF454" s="163">
        <f t="shared" si="188"/>
        <v>0</v>
      </c>
      <c r="AG454" s="163">
        <f t="shared" si="188"/>
        <v>0</v>
      </c>
      <c r="AH454" s="163">
        <f t="shared" si="188"/>
        <v>0</v>
      </c>
      <c r="AI454" s="163">
        <f t="shared" si="188"/>
        <v>0</v>
      </c>
      <c r="AJ454" s="163">
        <f t="shared" si="188"/>
        <v>0</v>
      </c>
      <c r="AK454" s="163">
        <f t="shared" si="188"/>
        <v>0</v>
      </c>
      <c r="AL454" s="163">
        <f t="shared" si="188"/>
        <v>0</v>
      </c>
      <c r="AM454" s="163">
        <f t="shared" si="188"/>
        <v>0</v>
      </c>
      <c r="AN454" s="163">
        <f t="shared" si="188"/>
        <v>0</v>
      </c>
      <c r="AO454" s="163">
        <f t="shared" si="188"/>
        <v>0</v>
      </c>
      <c r="AP454" s="163">
        <f t="shared" si="188"/>
        <v>0</v>
      </c>
    </row>
    <row r="455" spans="1:42" x14ac:dyDescent="0.2">
      <c r="A455" s="4">
        <f t="shared" ref="A455" si="189">A454+1</f>
        <v>10</v>
      </c>
      <c r="C455" s="163">
        <f t="shared" ref="C455:AP455" si="190">C319</f>
        <v>0</v>
      </c>
      <c r="D455" s="163">
        <f t="shared" si="190"/>
        <v>0</v>
      </c>
      <c r="E455" s="163">
        <f t="shared" si="190"/>
        <v>0</v>
      </c>
      <c r="F455" s="163">
        <f t="shared" si="190"/>
        <v>0</v>
      </c>
      <c r="G455" s="163">
        <f t="shared" si="190"/>
        <v>0</v>
      </c>
      <c r="H455" s="163">
        <f t="shared" si="190"/>
        <v>0</v>
      </c>
      <c r="I455" s="163">
        <f t="shared" si="190"/>
        <v>0</v>
      </c>
      <c r="J455" s="163">
        <f t="shared" si="190"/>
        <v>0</v>
      </c>
      <c r="K455" s="163">
        <f t="shared" si="190"/>
        <v>0</v>
      </c>
      <c r="L455" s="163">
        <f t="shared" si="190"/>
        <v>0</v>
      </c>
      <c r="M455" s="163">
        <f t="shared" si="190"/>
        <v>0</v>
      </c>
      <c r="N455" s="163">
        <f t="shared" si="190"/>
        <v>0</v>
      </c>
      <c r="O455" s="163">
        <f t="shared" si="190"/>
        <v>0</v>
      </c>
      <c r="P455" s="163">
        <f t="shared" si="190"/>
        <v>0</v>
      </c>
      <c r="Q455" s="163">
        <f t="shared" si="190"/>
        <v>0</v>
      </c>
      <c r="R455" s="163">
        <f t="shared" si="190"/>
        <v>0</v>
      </c>
      <c r="S455" s="163">
        <f t="shared" si="190"/>
        <v>0</v>
      </c>
      <c r="T455" s="163">
        <f t="shared" si="190"/>
        <v>0</v>
      </c>
      <c r="U455" s="163">
        <f t="shared" si="190"/>
        <v>0</v>
      </c>
      <c r="V455" s="163">
        <f t="shared" si="190"/>
        <v>0</v>
      </c>
      <c r="W455" s="163">
        <f t="shared" si="190"/>
        <v>0</v>
      </c>
      <c r="X455" s="163">
        <f t="shared" si="190"/>
        <v>0</v>
      </c>
      <c r="Y455" s="163">
        <f t="shared" si="190"/>
        <v>0</v>
      </c>
      <c r="Z455" s="163">
        <f t="shared" si="190"/>
        <v>0</v>
      </c>
      <c r="AA455" s="163">
        <f t="shared" si="190"/>
        <v>0</v>
      </c>
      <c r="AB455" s="163">
        <f t="shared" si="190"/>
        <v>0</v>
      </c>
      <c r="AC455" s="163">
        <f t="shared" si="190"/>
        <v>0</v>
      </c>
      <c r="AD455" s="163">
        <f t="shared" si="190"/>
        <v>0</v>
      </c>
      <c r="AE455" s="163">
        <f t="shared" si="190"/>
        <v>0</v>
      </c>
      <c r="AF455" s="163">
        <f t="shared" si="190"/>
        <v>0</v>
      </c>
      <c r="AG455" s="163">
        <f t="shared" si="190"/>
        <v>0</v>
      </c>
      <c r="AH455" s="163">
        <f t="shared" si="190"/>
        <v>0</v>
      </c>
      <c r="AI455" s="163">
        <f t="shared" si="190"/>
        <v>0</v>
      </c>
      <c r="AJ455" s="163">
        <f t="shared" si="190"/>
        <v>0</v>
      </c>
      <c r="AK455" s="163">
        <f t="shared" si="190"/>
        <v>0</v>
      </c>
      <c r="AL455" s="163">
        <f t="shared" si="190"/>
        <v>0</v>
      </c>
      <c r="AM455" s="163">
        <f t="shared" si="190"/>
        <v>0</v>
      </c>
      <c r="AN455" s="163">
        <f t="shared" si="190"/>
        <v>0</v>
      </c>
      <c r="AO455" s="163">
        <f t="shared" si="190"/>
        <v>0</v>
      </c>
      <c r="AP455" s="163">
        <f t="shared" si="190"/>
        <v>0</v>
      </c>
    </row>
    <row r="456" spans="1:42" x14ac:dyDescent="0.2">
      <c r="A456" s="22"/>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row>
    <row r="457" spans="1:42" x14ac:dyDescent="0.2">
      <c r="A457" s="22" t="s">
        <v>79</v>
      </c>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row>
    <row r="458" spans="1:42" x14ac:dyDescent="0.2">
      <c r="A458" s="4">
        <v>1</v>
      </c>
      <c r="B458" s="181">
        <f t="shared" ref="B458:B467" si="191">SUM(C458:AP458)</f>
        <v>0</v>
      </c>
      <c r="C458" s="183">
        <f t="shared" ref="C458:AP458" si="192">LOOKUP(C446,$B$441:$AP$441,$B$442:$AP$442)*$B645/100</f>
        <v>0</v>
      </c>
      <c r="D458" s="183">
        <f t="shared" si="192"/>
        <v>0</v>
      </c>
      <c r="E458" s="183">
        <f t="shared" si="192"/>
        <v>0</v>
      </c>
      <c r="F458" s="183">
        <f t="shared" si="192"/>
        <v>0</v>
      </c>
      <c r="G458" s="183">
        <f t="shared" si="192"/>
        <v>0</v>
      </c>
      <c r="H458" s="183">
        <f t="shared" si="192"/>
        <v>0</v>
      </c>
      <c r="I458" s="183">
        <f t="shared" si="192"/>
        <v>0</v>
      </c>
      <c r="J458" s="183">
        <f t="shared" si="192"/>
        <v>0</v>
      </c>
      <c r="K458" s="183">
        <f t="shared" si="192"/>
        <v>0</v>
      </c>
      <c r="L458" s="183">
        <f t="shared" si="192"/>
        <v>0</v>
      </c>
      <c r="M458" s="183">
        <f t="shared" si="192"/>
        <v>0</v>
      </c>
      <c r="N458" s="183">
        <f t="shared" si="192"/>
        <v>0</v>
      </c>
      <c r="O458" s="183">
        <f t="shared" si="192"/>
        <v>0</v>
      </c>
      <c r="P458" s="183">
        <f t="shared" si="192"/>
        <v>0</v>
      </c>
      <c r="Q458" s="183">
        <f t="shared" si="192"/>
        <v>0</v>
      </c>
      <c r="R458" s="183">
        <f t="shared" si="192"/>
        <v>0</v>
      </c>
      <c r="S458" s="183">
        <f t="shared" si="192"/>
        <v>0</v>
      </c>
      <c r="T458" s="183">
        <f t="shared" si="192"/>
        <v>0</v>
      </c>
      <c r="U458" s="183">
        <f t="shared" si="192"/>
        <v>0</v>
      </c>
      <c r="V458" s="183">
        <f t="shared" si="192"/>
        <v>0</v>
      </c>
      <c r="W458" s="183">
        <f t="shared" si="192"/>
        <v>0</v>
      </c>
      <c r="X458" s="183">
        <f t="shared" si="192"/>
        <v>0</v>
      </c>
      <c r="Y458" s="183">
        <f t="shared" si="192"/>
        <v>0</v>
      </c>
      <c r="Z458" s="183">
        <f t="shared" si="192"/>
        <v>0</v>
      </c>
      <c r="AA458" s="183">
        <f t="shared" si="192"/>
        <v>0</v>
      </c>
      <c r="AB458" s="183">
        <f t="shared" si="192"/>
        <v>0</v>
      </c>
      <c r="AC458" s="183">
        <f t="shared" si="192"/>
        <v>0</v>
      </c>
      <c r="AD458" s="183">
        <f t="shared" si="192"/>
        <v>0</v>
      </c>
      <c r="AE458" s="183">
        <f t="shared" si="192"/>
        <v>0</v>
      </c>
      <c r="AF458" s="183">
        <f t="shared" si="192"/>
        <v>0</v>
      </c>
      <c r="AG458" s="183">
        <f t="shared" si="192"/>
        <v>0</v>
      </c>
      <c r="AH458" s="183">
        <f t="shared" si="192"/>
        <v>0</v>
      </c>
      <c r="AI458" s="183">
        <f t="shared" si="192"/>
        <v>0</v>
      </c>
      <c r="AJ458" s="183">
        <f t="shared" si="192"/>
        <v>0</v>
      </c>
      <c r="AK458" s="183">
        <f t="shared" si="192"/>
        <v>0</v>
      </c>
      <c r="AL458" s="183">
        <f t="shared" si="192"/>
        <v>0</v>
      </c>
      <c r="AM458" s="183">
        <f t="shared" si="192"/>
        <v>0</v>
      </c>
      <c r="AN458" s="183">
        <f t="shared" si="192"/>
        <v>0</v>
      </c>
      <c r="AO458" s="183">
        <f t="shared" si="192"/>
        <v>0</v>
      </c>
      <c r="AP458" s="183">
        <f t="shared" si="192"/>
        <v>0</v>
      </c>
    </row>
    <row r="459" spans="1:42" x14ac:dyDescent="0.2">
      <c r="A459" s="4">
        <f>A458+1</f>
        <v>2</v>
      </c>
      <c r="B459" s="181">
        <f t="shared" si="191"/>
        <v>0</v>
      </c>
      <c r="C459" s="183">
        <f t="shared" ref="C459:AP459" si="193">LOOKUP(C447,$B$441:$AP$441,$B$442:$AP$442)*$B646/100</f>
        <v>0</v>
      </c>
      <c r="D459" s="183">
        <f t="shared" si="193"/>
        <v>0</v>
      </c>
      <c r="E459" s="183">
        <f t="shared" si="193"/>
        <v>0</v>
      </c>
      <c r="F459" s="183">
        <f t="shared" si="193"/>
        <v>0</v>
      </c>
      <c r="G459" s="183">
        <f t="shared" si="193"/>
        <v>0</v>
      </c>
      <c r="H459" s="183">
        <f t="shared" si="193"/>
        <v>0</v>
      </c>
      <c r="I459" s="183">
        <f t="shared" si="193"/>
        <v>0</v>
      </c>
      <c r="J459" s="183">
        <f t="shared" si="193"/>
        <v>0</v>
      </c>
      <c r="K459" s="183">
        <f t="shared" si="193"/>
        <v>0</v>
      </c>
      <c r="L459" s="183">
        <f t="shared" si="193"/>
        <v>0</v>
      </c>
      <c r="M459" s="183">
        <f t="shared" si="193"/>
        <v>0</v>
      </c>
      <c r="N459" s="183">
        <f t="shared" si="193"/>
        <v>0</v>
      </c>
      <c r="O459" s="183">
        <f t="shared" si="193"/>
        <v>0</v>
      </c>
      <c r="P459" s="183">
        <f t="shared" si="193"/>
        <v>0</v>
      </c>
      <c r="Q459" s="183">
        <f t="shared" si="193"/>
        <v>0</v>
      </c>
      <c r="R459" s="183">
        <f t="shared" si="193"/>
        <v>0</v>
      </c>
      <c r="S459" s="183">
        <f t="shared" si="193"/>
        <v>0</v>
      </c>
      <c r="T459" s="183">
        <f t="shared" si="193"/>
        <v>0</v>
      </c>
      <c r="U459" s="183">
        <f t="shared" si="193"/>
        <v>0</v>
      </c>
      <c r="V459" s="183">
        <f t="shared" si="193"/>
        <v>0</v>
      </c>
      <c r="W459" s="183">
        <f t="shared" si="193"/>
        <v>0</v>
      </c>
      <c r="X459" s="183">
        <f t="shared" si="193"/>
        <v>0</v>
      </c>
      <c r="Y459" s="183">
        <f t="shared" si="193"/>
        <v>0</v>
      </c>
      <c r="Z459" s="183">
        <f t="shared" si="193"/>
        <v>0</v>
      </c>
      <c r="AA459" s="183">
        <f t="shared" si="193"/>
        <v>0</v>
      </c>
      <c r="AB459" s="183">
        <f t="shared" si="193"/>
        <v>0</v>
      </c>
      <c r="AC459" s="183">
        <f t="shared" si="193"/>
        <v>0</v>
      </c>
      <c r="AD459" s="183">
        <f t="shared" si="193"/>
        <v>0</v>
      </c>
      <c r="AE459" s="183">
        <f t="shared" si="193"/>
        <v>0</v>
      </c>
      <c r="AF459" s="183">
        <f t="shared" si="193"/>
        <v>0</v>
      </c>
      <c r="AG459" s="183">
        <f t="shared" si="193"/>
        <v>0</v>
      </c>
      <c r="AH459" s="183">
        <f t="shared" si="193"/>
        <v>0</v>
      </c>
      <c r="AI459" s="183">
        <f t="shared" si="193"/>
        <v>0</v>
      </c>
      <c r="AJ459" s="183">
        <f t="shared" si="193"/>
        <v>0</v>
      </c>
      <c r="AK459" s="183">
        <f t="shared" si="193"/>
        <v>0</v>
      </c>
      <c r="AL459" s="183">
        <f t="shared" si="193"/>
        <v>0</v>
      </c>
      <c r="AM459" s="183">
        <f t="shared" si="193"/>
        <v>0</v>
      </c>
      <c r="AN459" s="183">
        <f t="shared" si="193"/>
        <v>0</v>
      </c>
      <c r="AO459" s="183">
        <f t="shared" si="193"/>
        <v>0</v>
      </c>
      <c r="AP459" s="183">
        <f t="shared" si="193"/>
        <v>0</v>
      </c>
    </row>
    <row r="460" spans="1:42" x14ac:dyDescent="0.2">
      <c r="A460" s="4">
        <f t="shared" ref="A460:A465" si="194">A459+1</f>
        <v>3</v>
      </c>
      <c r="B460" s="181">
        <f t="shared" si="191"/>
        <v>0</v>
      </c>
      <c r="C460" s="183">
        <f t="shared" ref="C460:AP460" si="195">LOOKUP(C448,$B$441:$AP$441,$B$442:$AP$442)*$B647/100</f>
        <v>0</v>
      </c>
      <c r="D460" s="183">
        <f t="shared" si="195"/>
        <v>0</v>
      </c>
      <c r="E460" s="183">
        <f t="shared" si="195"/>
        <v>0</v>
      </c>
      <c r="F460" s="183">
        <f t="shared" si="195"/>
        <v>0</v>
      </c>
      <c r="G460" s="183">
        <f t="shared" si="195"/>
        <v>0</v>
      </c>
      <c r="H460" s="183">
        <f t="shared" si="195"/>
        <v>0</v>
      </c>
      <c r="I460" s="183">
        <f t="shared" si="195"/>
        <v>0</v>
      </c>
      <c r="J460" s="183">
        <f t="shared" si="195"/>
        <v>0</v>
      </c>
      <c r="K460" s="183">
        <f t="shared" si="195"/>
        <v>0</v>
      </c>
      <c r="L460" s="183">
        <f t="shared" si="195"/>
        <v>0</v>
      </c>
      <c r="M460" s="183">
        <f t="shared" si="195"/>
        <v>0</v>
      </c>
      <c r="N460" s="183">
        <f t="shared" si="195"/>
        <v>0</v>
      </c>
      <c r="O460" s="183">
        <f t="shared" si="195"/>
        <v>0</v>
      </c>
      <c r="P460" s="183">
        <f t="shared" si="195"/>
        <v>0</v>
      </c>
      <c r="Q460" s="183">
        <f t="shared" si="195"/>
        <v>0</v>
      </c>
      <c r="R460" s="183">
        <f t="shared" si="195"/>
        <v>0</v>
      </c>
      <c r="S460" s="183">
        <f t="shared" si="195"/>
        <v>0</v>
      </c>
      <c r="T460" s="183">
        <f t="shared" si="195"/>
        <v>0</v>
      </c>
      <c r="U460" s="183">
        <f t="shared" si="195"/>
        <v>0</v>
      </c>
      <c r="V460" s="183">
        <f t="shared" si="195"/>
        <v>0</v>
      </c>
      <c r="W460" s="183">
        <f t="shared" si="195"/>
        <v>0</v>
      </c>
      <c r="X460" s="183">
        <f t="shared" si="195"/>
        <v>0</v>
      </c>
      <c r="Y460" s="183">
        <f t="shared" si="195"/>
        <v>0</v>
      </c>
      <c r="Z460" s="183">
        <f t="shared" si="195"/>
        <v>0</v>
      </c>
      <c r="AA460" s="183">
        <f t="shared" si="195"/>
        <v>0</v>
      </c>
      <c r="AB460" s="183">
        <f t="shared" si="195"/>
        <v>0</v>
      </c>
      <c r="AC460" s="183">
        <f t="shared" si="195"/>
        <v>0</v>
      </c>
      <c r="AD460" s="183">
        <f t="shared" si="195"/>
        <v>0</v>
      </c>
      <c r="AE460" s="183">
        <f t="shared" si="195"/>
        <v>0</v>
      </c>
      <c r="AF460" s="183">
        <f t="shared" si="195"/>
        <v>0</v>
      </c>
      <c r="AG460" s="183">
        <f t="shared" si="195"/>
        <v>0</v>
      </c>
      <c r="AH460" s="183">
        <f t="shared" si="195"/>
        <v>0</v>
      </c>
      <c r="AI460" s="183">
        <f t="shared" si="195"/>
        <v>0</v>
      </c>
      <c r="AJ460" s="183">
        <f t="shared" si="195"/>
        <v>0</v>
      </c>
      <c r="AK460" s="183">
        <f t="shared" si="195"/>
        <v>0</v>
      </c>
      <c r="AL460" s="183">
        <f t="shared" si="195"/>
        <v>0</v>
      </c>
      <c r="AM460" s="183">
        <f t="shared" si="195"/>
        <v>0</v>
      </c>
      <c r="AN460" s="183">
        <f t="shared" si="195"/>
        <v>0</v>
      </c>
      <c r="AO460" s="183">
        <f t="shared" si="195"/>
        <v>0</v>
      </c>
      <c r="AP460" s="183">
        <f t="shared" si="195"/>
        <v>0</v>
      </c>
    </row>
    <row r="461" spans="1:42" x14ac:dyDescent="0.2">
      <c r="A461" s="4">
        <f t="shared" si="194"/>
        <v>4</v>
      </c>
      <c r="B461" s="181">
        <f t="shared" si="191"/>
        <v>0</v>
      </c>
      <c r="C461" s="183">
        <f t="shared" ref="C461:AP461" si="196">LOOKUP(C449,$B$441:$AP$441,$B$442:$AP$442)*$B648/100</f>
        <v>0</v>
      </c>
      <c r="D461" s="183">
        <f t="shared" si="196"/>
        <v>0</v>
      </c>
      <c r="E461" s="183">
        <f t="shared" si="196"/>
        <v>0</v>
      </c>
      <c r="F461" s="183">
        <f t="shared" si="196"/>
        <v>0</v>
      </c>
      <c r="G461" s="183">
        <f t="shared" si="196"/>
        <v>0</v>
      </c>
      <c r="H461" s="183">
        <f t="shared" si="196"/>
        <v>0</v>
      </c>
      <c r="I461" s="183">
        <f t="shared" si="196"/>
        <v>0</v>
      </c>
      <c r="J461" s="183">
        <f t="shared" si="196"/>
        <v>0</v>
      </c>
      <c r="K461" s="183">
        <f t="shared" si="196"/>
        <v>0</v>
      </c>
      <c r="L461" s="183">
        <f t="shared" si="196"/>
        <v>0</v>
      </c>
      <c r="M461" s="183">
        <f t="shared" si="196"/>
        <v>0</v>
      </c>
      <c r="N461" s="183">
        <f t="shared" si="196"/>
        <v>0</v>
      </c>
      <c r="O461" s="183">
        <f t="shared" si="196"/>
        <v>0</v>
      </c>
      <c r="P461" s="183">
        <f t="shared" si="196"/>
        <v>0</v>
      </c>
      <c r="Q461" s="183">
        <f t="shared" si="196"/>
        <v>0</v>
      </c>
      <c r="R461" s="183">
        <f t="shared" si="196"/>
        <v>0</v>
      </c>
      <c r="S461" s="183">
        <f t="shared" si="196"/>
        <v>0</v>
      </c>
      <c r="T461" s="183">
        <f t="shared" si="196"/>
        <v>0</v>
      </c>
      <c r="U461" s="183">
        <f t="shared" si="196"/>
        <v>0</v>
      </c>
      <c r="V461" s="183">
        <f t="shared" si="196"/>
        <v>0</v>
      </c>
      <c r="W461" s="183">
        <f t="shared" si="196"/>
        <v>0</v>
      </c>
      <c r="X461" s="183">
        <f t="shared" si="196"/>
        <v>0</v>
      </c>
      <c r="Y461" s="183">
        <f t="shared" si="196"/>
        <v>0</v>
      </c>
      <c r="Z461" s="183">
        <f t="shared" si="196"/>
        <v>0</v>
      </c>
      <c r="AA461" s="183">
        <f t="shared" si="196"/>
        <v>0</v>
      </c>
      <c r="AB461" s="183">
        <f t="shared" si="196"/>
        <v>0</v>
      </c>
      <c r="AC461" s="183">
        <f t="shared" si="196"/>
        <v>0</v>
      </c>
      <c r="AD461" s="183">
        <f t="shared" si="196"/>
        <v>0</v>
      </c>
      <c r="AE461" s="183">
        <f t="shared" si="196"/>
        <v>0</v>
      </c>
      <c r="AF461" s="183">
        <f t="shared" si="196"/>
        <v>0</v>
      </c>
      <c r="AG461" s="183">
        <f t="shared" si="196"/>
        <v>0</v>
      </c>
      <c r="AH461" s="183">
        <f t="shared" si="196"/>
        <v>0</v>
      </c>
      <c r="AI461" s="183">
        <f t="shared" si="196"/>
        <v>0</v>
      </c>
      <c r="AJ461" s="183">
        <f t="shared" si="196"/>
        <v>0</v>
      </c>
      <c r="AK461" s="183">
        <f t="shared" si="196"/>
        <v>0</v>
      </c>
      <c r="AL461" s="183">
        <f t="shared" si="196"/>
        <v>0</v>
      </c>
      <c r="AM461" s="183">
        <f t="shared" si="196"/>
        <v>0</v>
      </c>
      <c r="AN461" s="183">
        <f t="shared" si="196"/>
        <v>0</v>
      </c>
      <c r="AO461" s="183">
        <f t="shared" si="196"/>
        <v>0</v>
      </c>
      <c r="AP461" s="183">
        <f t="shared" si="196"/>
        <v>0</v>
      </c>
    </row>
    <row r="462" spans="1:42" x14ac:dyDescent="0.2">
      <c r="A462" s="4">
        <f t="shared" si="194"/>
        <v>5</v>
      </c>
      <c r="B462" s="181">
        <f t="shared" si="191"/>
        <v>0</v>
      </c>
      <c r="C462" s="183">
        <f t="shared" ref="C462:AP462" si="197">LOOKUP(C450,$B$441:$AP$441,$B$442:$AP$442)*$B649/100</f>
        <v>0</v>
      </c>
      <c r="D462" s="183">
        <f t="shared" si="197"/>
        <v>0</v>
      </c>
      <c r="E462" s="183">
        <f t="shared" si="197"/>
        <v>0</v>
      </c>
      <c r="F462" s="183">
        <f t="shared" si="197"/>
        <v>0</v>
      </c>
      <c r="G462" s="183">
        <f t="shared" si="197"/>
        <v>0</v>
      </c>
      <c r="H462" s="183">
        <f t="shared" si="197"/>
        <v>0</v>
      </c>
      <c r="I462" s="183">
        <f t="shared" si="197"/>
        <v>0</v>
      </c>
      <c r="J462" s="183">
        <f t="shared" si="197"/>
        <v>0</v>
      </c>
      <c r="K462" s="183">
        <f t="shared" si="197"/>
        <v>0</v>
      </c>
      <c r="L462" s="183">
        <f t="shared" si="197"/>
        <v>0</v>
      </c>
      <c r="M462" s="183">
        <f t="shared" si="197"/>
        <v>0</v>
      </c>
      <c r="N462" s="183">
        <f t="shared" si="197"/>
        <v>0</v>
      </c>
      <c r="O462" s="183">
        <f t="shared" si="197"/>
        <v>0</v>
      </c>
      <c r="P462" s="183">
        <f t="shared" si="197"/>
        <v>0</v>
      </c>
      <c r="Q462" s="183">
        <f t="shared" si="197"/>
        <v>0</v>
      </c>
      <c r="R462" s="183">
        <f t="shared" si="197"/>
        <v>0</v>
      </c>
      <c r="S462" s="183">
        <f t="shared" si="197"/>
        <v>0</v>
      </c>
      <c r="T462" s="183">
        <f t="shared" si="197"/>
        <v>0</v>
      </c>
      <c r="U462" s="183">
        <f t="shared" si="197"/>
        <v>0</v>
      </c>
      <c r="V462" s="183">
        <f t="shared" si="197"/>
        <v>0</v>
      </c>
      <c r="W462" s="183">
        <f t="shared" si="197"/>
        <v>0</v>
      </c>
      <c r="X462" s="183">
        <f t="shared" si="197"/>
        <v>0</v>
      </c>
      <c r="Y462" s="183">
        <f t="shared" si="197"/>
        <v>0</v>
      </c>
      <c r="Z462" s="183">
        <f t="shared" si="197"/>
        <v>0</v>
      </c>
      <c r="AA462" s="183">
        <f t="shared" si="197"/>
        <v>0</v>
      </c>
      <c r="AB462" s="183">
        <f t="shared" si="197"/>
        <v>0</v>
      </c>
      <c r="AC462" s="183">
        <f t="shared" si="197"/>
        <v>0</v>
      </c>
      <c r="AD462" s="183">
        <f t="shared" si="197"/>
        <v>0</v>
      </c>
      <c r="AE462" s="183">
        <f t="shared" si="197"/>
        <v>0</v>
      </c>
      <c r="AF462" s="183">
        <f t="shared" si="197"/>
        <v>0</v>
      </c>
      <c r="AG462" s="183">
        <f t="shared" si="197"/>
        <v>0</v>
      </c>
      <c r="AH462" s="183">
        <f t="shared" si="197"/>
        <v>0</v>
      </c>
      <c r="AI462" s="183">
        <f t="shared" si="197"/>
        <v>0</v>
      </c>
      <c r="AJ462" s="183">
        <f t="shared" si="197"/>
        <v>0</v>
      </c>
      <c r="AK462" s="183">
        <f t="shared" si="197"/>
        <v>0</v>
      </c>
      <c r="AL462" s="183">
        <f t="shared" si="197"/>
        <v>0</v>
      </c>
      <c r="AM462" s="183">
        <f t="shared" si="197"/>
        <v>0</v>
      </c>
      <c r="AN462" s="183">
        <f t="shared" si="197"/>
        <v>0</v>
      </c>
      <c r="AO462" s="183">
        <f t="shared" si="197"/>
        <v>0</v>
      </c>
      <c r="AP462" s="183">
        <f t="shared" si="197"/>
        <v>0</v>
      </c>
    </row>
    <row r="463" spans="1:42" x14ac:dyDescent="0.2">
      <c r="A463" s="4">
        <f t="shared" si="194"/>
        <v>6</v>
      </c>
      <c r="B463" s="181">
        <f t="shared" si="191"/>
        <v>0</v>
      </c>
      <c r="C463" s="183">
        <f t="shared" ref="C463:AP463" si="198">LOOKUP(C451,$B$441:$AP$441,$B$442:$AP$442)*$B650/100</f>
        <v>0</v>
      </c>
      <c r="D463" s="183">
        <f t="shared" si="198"/>
        <v>0</v>
      </c>
      <c r="E463" s="183">
        <f t="shared" si="198"/>
        <v>0</v>
      </c>
      <c r="F463" s="183">
        <f t="shared" si="198"/>
        <v>0</v>
      </c>
      <c r="G463" s="183">
        <f t="shared" si="198"/>
        <v>0</v>
      </c>
      <c r="H463" s="183">
        <f t="shared" si="198"/>
        <v>0</v>
      </c>
      <c r="I463" s="183">
        <f t="shared" si="198"/>
        <v>0</v>
      </c>
      <c r="J463" s="183">
        <f t="shared" si="198"/>
        <v>0</v>
      </c>
      <c r="K463" s="183">
        <f t="shared" si="198"/>
        <v>0</v>
      </c>
      <c r="L463" s="183">
        <f t="shared" si="198"/>
        <v>0</v>
      </c>
      <c r="M463" s="183">
        <f t="shared" si="198"/>
        <v>0</v>
      </c>
      <c r="N463" s="183">
        <f t="shared" si="198"/>
        <v>0</v>
      </c>
      <c r="O463" s="183">
        <f t="shared" si="198"/>
        <v>0</v>
      </c>
      <c r="P463" s="183">
        <f t="shared" si="198"/>
        <v>0</v>
      </c>
      <c r="Q463" s="183">
        <f t="shared" si="198"/>
        <v>0</v>
      </c>
      <c r="R463" s="183">
        <f t="shared" si="198"/>
        <v>0</v>
      </c>
      <c r="S463" s="183">
        <f t="shared" si="198"/>
        <v>0</v>
      </c>
      <c r="T463" s="183">
        <f t="shared" si="198"/>
        <v>0</v>
      </c>
      <c r="U463" s="183">
        <f t="shared" si="198"/>
        <v>0</v>
      </c>
      <c r="V463" s="183">
        <f t="shared" si="198"/>
        <v>0</v>
      </c>
      <c r="W463" s="183">
        <f t="shared" si="198"/>
        <v>0</v>
      </c>
      <c r="X463" s="183">
        <f t="shared" si="198"/>
        <v>0</v>
      </c>
      <c r="Y463" s="183">
        <f t="shared" si="198"/>
        <v>0</v>
      </c>
      <c r="Z463" s="183">
        <f t="shared" si="198"/>
        <v>0</v>
      </c>
      <c r="AA463" s="183">
        <f t="shared" si="198"/>
        <v>0</v>
      </c>
      <c r="AB463" s="183">
        <f t="shared" si="198"/>
        <v>0</v>
      </c>
      <c r="AC463" s="183">
        <f t="shared" si="198"/>
        <v>0</v>
      </c>
      <c r="AD463" s="183">
        <f t="shared" si="198"/>
        <v>0</v>
      </c>
      <c r="AE463" s="183">
        <f t="shared" si="198"/>
        <v>0</v>
      </c>
      <c r="AF463" s="183">
        <f t="shared" si="198"/>
        <v>0</v>
      </c>
      <c r="AG463" s="183">
        <f t="shared" si="198"/>
        <v>0</v>
      </c>
      <c r="AH463" s="183">
        <f t="shared" si="198"/>
        <v>0</v>
      </c>
      <c r="AI463" s="183">
        <f t="shared" si="198"/>
        <v>0</v>
      </c>
      <c r="AJ463" s="183">
        <f t="shared" si="198"/>
        <v>0</v>
      </c>
      <c r="AK463" s="183">
        <f t="shared" si="198"/>
        <v>0</v>
      </c>
      <c r="AL463" s="183">
        <f t="shared" si="198"/>
        <v>0</v>
      </c>
      <c r="AM463" s="183">
        <f t="shared" si="198"/>
        <v>0</v>
      </c>
      <c r="AN463" s="183">
        <f t="shared" si="198"/>
        <v>0</v>
      </c>
      <c r="AO463" s="183">
        <f t="shared" si="198"/>
        <v>0</v>
      </c>
      <c r="AP463" s="183">
        <f t="shared" si="198"/>
        <v>0</v>
      </c>
    </row>
    <row r="464" spans="1:42" x14ac:dyDescent="0.2">
      <c r="A464" s="4">
        <f t="shared" si="194"/>
        <v>7</v>
      </c>
      <c r="B464" s="181">
        <f t="shared" si="191"/>
        <v>0</v>
      </c>
      <c r="C464" s="183">
        <f t="shared" ref="C464:AP464" si="199">LOOKUP(C452,$B$441:$AP$441,$B$442:$AP$442)*$B651/100</f>
        <v>0</v>
      </c>
      <c r="D464" s="183">
        <f t="shared" si="199"/>
        <v>0</v>
      </c>
      <c r="E464" s="183">
        <f t="shared" si="199"/>
        <v>0</v>
      </c>
      <c r="F464" s="183">
        <f t="shared" si="199"/>
        <v>0</v>
      </c>
      <c r="G464" s="183">
        <f t="shared" si="199"/>
        <v>0</v>
      </c>
      <c r="H464" s="183">
        <f t="shared" si="199"/>
        <v>0</v>
      </c>
      <c r="I464" s="183">
        <f t="shared" si="199"/>
        <v>0</v>
      </c>
      <c r="J464" s="183">
        <f t="shared" si="199"/>
        <v>0</v>
      </c>
      <c r="K464" s="183">
        <f t="shared" si="199"/>
        <v>0</v>
      </c>
      <c r="L464" s="183">
        <f t="shared" si="199"/>
        <v>0</v>
      </c>
      <c r="M464" s="183">
        <f t="shared" si="199"/>
        <v>0</v>
      </c>
      <c r="N464" s="183">
        <f t="shared" si="199"/>
        <v>0</v>
      </c>
      <c r="O464" s="183">
        <f t="shared" si="199"/>
        <v>0</v>
      </c>
      <c r="P464" s="183">
        <f t="shared" si="199"/>
        <v>0</v>
      </c>
      <c r="Q464" s="183">
        <f t="shared" si="199"/>
        <v>0</v>
      </c>
      <c r="R464" s="183">
        <f t="shared" si="199"/>
        <v>0</v>
      </c>
      <c r="S464" s="183">
        <f t="shared" si="199"/>
        <v>0</v>
      </c>
      <c r="T464" s="183">
        <f t="shared" si="199"/>
        <v>0</v>
      </c>
      <c r="U464" s="183">
        <f t="shared" si="199"/>
        <v>0</v>
      </c>
      <c r="V464" s="183">
        <f t="shared" si="199"/>
        <v>0</v>
      </c>
      <c r="W464" s="183">
        <f t="shared" si="199"/>
        <v>0</v>
      </c>
      <c r="X464" s="183">
        <f t="shared" si="199"/>
        <v>0</v>
      </c>
      <c r="Y464" s="183">
        <f t="shared" si="199"/>
        <v>0</v>
      </c>
      <c r="Z464" s="183">
        <f t="shared" si="199"/>
        <v>0</v>
      </c>
      <c r="AA464" s="183">
        <f t="shared" si="199"/>
        <v>0</v>
      </c>
      <c r="AB464" s="183">
        <f t="shared" si="199"/>
        <v>0</v>
      </c>
      <c r="AC464" s="183">
        <f t="shared" si="199"/>
        <v>0</v>
      </c>
      <c r="AD464" s="183">
        <f t="shared" si="199"/>
        <v>0</v>
      </c>
      <c r="AE464" s="183">
        <f t="shared" si="199"/>
        <v>0</v>
      </c>
      <c r="AF464" s="183">
        <f t="shared" si="199"/>
        <v>0</v>
      </c>
      <c r="AG464" s="183">
        <f t="shared" si="199"/>
        <v>0</v>
      </c>
      <c r="AH464" s="183">
        <f t="shared" si="199"/>
        <v>0</v>
      </c>
      <c r="AI464" s="183">
        <f t="shared" si="199"/>
        <v>0</v>
      </c>
      <c r="AJ464" s="183">
        <f t="shared" si="199"/>
        <v>0</v>
      </c>
      <c r="AK464" s="183">
        <f t="shared" si="199"/>
        <v>0</v>
      </c>
      <c r="AL464" s="183">
        <f t="shared" si="199"/>
        <v>0</v>
      </c>
      <c r="AM464" s="183">
        <f t="shared" si="199"/>
        <v>0</v>
      </c>
      <c r="AN464" s="183">
        <f t="shared" si="199"/>
        <v>0</v>
      </c>
      <c r="AO464" s="183">
        <f t="shared" si="199"/>
        <v>0</v>
      </c>
      <c r="AP464" s="183">
        <f t="shared" si="199"/>
        <v>0</v>
      </c>
    </row>
    <row r="465" spans="1:42" x14ac:dyDescent="0.2">
      <c r="A465" s="4">
        <f t="shared" si="194"/>
        <v>8</v>
      </c>
      <c r="B465" s="181">
        <f t="shared" si="191"/>
        <v>0</v>
      </c>
      <c r="C465" s="183">
        <f t="shared" ref="C465:AP465" si="200">LOOKUP(C453,$B$441:$AP$441,$B$442:$AP$442)*$B652/100</f>
        <v>0</v>
      </c>
      <c r="D465" s="183">
        <f t="shared" si="200"/>
        <v>0</v>
      </c>
      <c r="E465" s="183">
        <f t="shared" si="200"/>
        <v>0</v>
      </c>
      <c r="F465" s="183">
        <f t="shared" si="200"/>
        <v>0</v>
      </c>
      <c r="G465" s="183">
        <f t="shared" si="200"/>
        <v>0</v>
      </c>
      <c r="H465" s="183">
        <f t="shared" si="200"/>
        <v>0</v>
      </c>
      <c r="I465" s="183">
        <f t="shared" si="200"/>
        <v>0</v>
      </c>
      <c r="J465" s="183">
        <f t="shared" si="200"/>
        <v>0</v>
      </c>
      <c r="K465" s="183">
        <f t="shared" si="200"/>
        <v>0</v>
      </c>
      <c r="L465" s="183">
        <f t="shared" si="200"/>
        <v>0</v>
      </c>
      <c r="M465" s="183">
        <f t="shared" si="200"/>
        <v>0</v>
      </c>
      <c r="N465" s="183">
        <f t="shared" si="200"/>
        <v>0</v>
      </c>
      <c r="O465" s="183">
        <f t="shared" si="200"/>
        <v>0</v>
      </c>
      <c r="P465" s="183">
        <f t="shared" si="200"/>
        <v>0</v>
      </c>
      <c r="Q465" s="183">
        <f t="shared" si="200"/>
        <v>0</v>
      </c>
      <c r="R465" s="183">
        <f t="shared" si="200"/>
        <v>0</v>
      </c>
      <c r="S465" s="183">
        <f t="shared" si="200"/>
        <v>0</v>
      </c>
      <c r="T465" s="183">
        <f t="shared" si="200"/>
        <v>0</v>
      </c>
      <c r="U465" s="183">
        <f t="shared" si="200"/>
        <v>0</v>
      </c>
      <c r="V465" s="183">
        <f t="shared" si="200"/>
        <v>0</v>
      </c>
      <c r="W465" s="183">
        <f t="shared" si="200"/>
        <v>0</v>
      </c>
      <c r="X465" s="183">
        <f t="shared" si="200"/>
        <v>0</v>
      </c>
      <c r="Y465" s="183">
        <f t="shared" si="200"/>
        <v>0</v>
      </c>
      <c r="Z465" s="183">
        <f t="shared" si="200"/>
        <v>0</v>
      </c>
      <c r="AA465" s="183">
        <f t="shared" si="200"/>
        <v>0</v>
      </c>
      <c r="AB465" s="183">
        <f t="shared" si="200"/>
        <v>0</v>
      </c>
      <c r="AC465" s="183">
        <f t="shared" si="200"/>
        <v>0</v>
      </c>
      <c r="AD465" s="183">
        <f t="shared" si="200"/>
        <v>0</v>
      </c>
      <c r="AE465" s="183">
        <f t="shared" si="200"/>
        <v>0</v>
      </c>
      <c r="AF465" s="183">
        <f t="shared" si="200"/>
        <v>0</v>
      </c>
      <c r="AG465" s="183">
        <f t="shared" si="200"/>
        <v>0</v>
      </c>
      <c r="AH465" s="183">
        <f t="shared" si="200"/>
        <v>0</v>
      </c>
      <c r="AI465" s="183">
        <f t="shared" si="200"/>
        <v>0</v>
      </c>
      <c r="AJ465" s="183">
        <f t="shared" si="200"/>
        <v>0</v>
      </c>
      <c r="AK465" s="183">
        <f t="shared" si="200"/>
        <v>0</v>
      </c>
      <c r="AL465" s="183">
        <f t="shared" si="200"/>
        <v>0</v>
      </c>
      <c r="AM465" s="183">
        <f t="shared" si="200"/>
        <v>0</v>
      </c>
      <c r="AN465" s="183">
        <f t="shared" si="200"/>
        <v>0</v>
      </c>
      <c r="AO465" s="183">
        <f t="shared" si="200"/>
        <v>0</v>
      </c>
      <c r="AP465" s="183">
        <f t="shared" si="200"/>
        <v>0</v>
      </c>
    </row>
    <row r="466" spans="1:42" x14ac:dyDescent="0.2">
      <c r="A466" s="4">
        <f>A465+1</f>
        <v>9</v>
      </c>
      <c r="B466" s="181">
        <f t="shared" si="191"/>
        <v>0</v>
      </c>
      <c r="C466" s="183">
        <f t="shared" ref="C466:AP466" si="201">LOOKUP(C454,$B$441:$AP$441,$B$442:$AP$442)*$B653/100</f>
        <v>0</v>
      </c>
      <c r="D466" s="183">
        <f t="shared" si="201"/>
        <v>0</v>
      </c>
      <c r="E466" s="183">
        <f t="shared" si="201"/>
        <v>0</v>
      </c>
      <c r="F466" s="183">
        <f t="shared" si="201"/>
        <v>0</v>
      </c>
      <c r="G466" s="183">
        <f t="shared" si="201"/>
        <v>0</v>
      </c>
      <c r="H466" s="183">
        <f t="shared" si="201"/>
        <v>0</v>
      </c>
      <c r="I466" s="183">
        <f t="shared" si="201"/>
        <v>0</v>
      </c>
      <c r="J466" s="183">
        <f t="shared" si="201"/>
        <v>0</v>
      </c>
      <c r="K466" s="183">
        <f t="shared" si="201"/>
        <v>0</v>
      </c>
      <c r="L466" s="183">
        <f t="shared" si="201"/>
        <v>0</v>
      </c>
      <c r="M466" s="183">
        <f t="shared" si="201"/>
        <v>0</v>
      </c>
      <c r="N466" s="183">
        <f t="shared" si="201"/>
        <v>0</v>
      </c>
      <c r="O466" s="183">
        <f t="shared" si="201"/>
        <v>0</v>
      </c>
      <c r="P466" s="183">
        <f t="shared" si="201"/>
        <v>0</v>
      </c>
      <c r="Q466" s="183">
        <f t="shared" si="201"/>
        <v>0</v>
      </c>
      <c r="R466" s="183">
        <f t="shared" si="201"/>
        <v>0</v>
      </c>
      <c r="S466" s="183">
        <f t="shared" si="201"/>
        <v>0</v>
      </c>
      <c r="T466" s="183">
        <f t="shared" si="201"/>
        <v>0</v>
      </c>
      <c r="U466" s="183">
        <f t="shared" si="201"/>
        <v>0</v>
      </c>
      <c r="V466" s="183">
        <f t="shared" si="201"/>
        <v>0</v>
      </c>
      <c r="W466" s="183">
        <f t="shared" si="201"/>
        <v>0</v>
      </c>
      <c r="X466" s="183">
        <f t="shared" si="201"/>
        <v>0</v>
      </c>
      <c r="Y466" s="183">
        <f t="shared" si="201"/>
        <v>0</v>
      </c>
      <c r="Z466" s="183">
        <f t="shared" si="201"/>
        <v>0</v>
      </c>
      <c r="AA466" s="183">
        <f t="shared" si="201"/>
        <v>0</v>
      </c>
      <c r="AB466" s="183">
        <f t="shared" si="201"/>
        <v>0</v>
      </c>
      <c r="AC466" s="183">
        <f t="shared" si="201"/>
        <v>0</v>
      </c>
      <c r="AD466" s="183">
        <f t="shared" si="201"/>
        <v>0</v>
      </c>
      <c r="AE466" s="183">
        <f t="shared" si="201"/>
        <v>0</v>
      </c>
      <c r="AF466" s="183">
        <f t="shared" si="201"/>
        <v>0</v>
      </c>
      <c r="AG466" s="183">
        <f t="shared" si="201"/>
        <v>0</v>
      </c>
      <c r="AH466" s="183">
        <f t="shared" si="201"/>
        <v>0</v>
      </c>
      <c r="AI466" s="183">
        <f t="shared" si="201"/>
        <v>0</v>
      </c>
      <c r="AJ466" s="183">
        <f t="shared" si="201"/>
        <v>0</v>
      </c>
      <c r="AK466" s="183">
        <f t="shared" si="201"/>
        <v>0</v>
      </c>
      <c r="AL466" s="183">
        <f t="shared" si="201"/>
        <v>0</v>
      </c>
      <c r="AM466" s="183">
        <f t="shared" si="201"/>
        <v>0</v>
      </c>
      <c r="AN466" s="183">
        <f t="shared" si="201"/>
        <v>0</v>
      </c>
      <c r="AO466" s="183">
        <f t="shared" si="201"/>
        <v>0</v>
      </c>
      <c r="AP466" s="183">
        <f t="shared" si="201"/>
        <v>0</v>
      </c>
    </row>
    <row r="467" spans="1:42" x14ac:dyDescent="0.2">
      <c r="A467" s="4">
        <f t="shared" ref="A467" si="202">A466+1</f>
        <v>10</v>
      </c>
      <c r="B467" s="181">
        <f t="shared" si="191"/>
        <v>0</v>
      </c>
      <c r="C467" s="183">
        <f t="shared" ref="C467:AP467" si="203">LOOKUP(C455,$B$441:$AP$441,$B$442:$AP$442)*$B654/100</f>
        <v>0</v>
      </c>
      <c r="D467" s="183">
        <f t="shared" si="203"/>
        <v>0</v>
      </c>
      <c r="E467" s="183">
        <f t="shared" si="203"/>
        <v>0</v>
      </c>
      <c r="F467" s="183">
        <f t="shared" si="203"/>
        <v>0</v>
      </c>
      <c r="G467" s="183">
        <f t="shared" si="203"/>
        <v>0</v>
      </c>
      <c r="H467" s="183">
        <f t="shared" si="203"/>
        <v>0</v>
      </c>
      <c r="I467" s="183">
        <f t="shared" si="203"/>
        <v>0</v>
      </c>
      <c r="J467" s="183">
        <f t="shared" si="203"/>
        <v>0</v>
      </c>
      <c r="K467" s="183">
        <f t="shared" si="203"/>
        <v>0</v>
      </c>
      <c r="L467" s="183">
        <f t="shared" si="203"/>
        <v>0</v>
      </c>
      <c r="M467" s="183">
        <f t="shared" si="203"/>
        <v>0</v>
      </c>
      <c r="N467" s="183">
        <f t="shared" si="203"/>
        <v>0</v>
      </c>
      <c r="O467" s="183">
        <f t="shared" si="203"/>
        <v>0</v>
      </c>
      <c r="P467" s="183">
        <f t="shared" si="203"/>
        <v>0</v>
      </c>
      <c r="Q467" s="183">
        <f t="shared" si="203"/>
        <v>0</v>
      </c>
      <c r="R467" s="183">
        <f t="shared" si="203"/>
        <v>0</v>
      </c>
      <c r="S467" s="183">
        <f t="shared" si="203"/>
        <v>0</v>
      </c>
      <c r="T467" s="183">
        <f t="shared" si="203"/>
        <v>0</v>
      </c>
      <c r="U467" s="183">
        <f t="shared" si="203"/>
        <v>0</v>
      </c>
      <c r="V467" s="183">
        <f t="shared" si="203"/>
        <v>0</v>
      </c>
      <c r="W467" s="183">
        <f t="shared" si="203"/>
        <v>0</v>
      </c>
      <c r="X467" s="183">
        <f t="shared" si="203"/>
        <v>0</v>
      </c>
      <c r="Y467" s="183">
        <f t="shared" si="203"/>
        <v>0</v>
      </c>
      <c r="Z467" s="183">
        <f t="shared" si="203"/>
        <v>0</v>
      </c>
      <c r="AA467" s="183">
        <f t="shared" si="203"/>
        <v>0</v>
      </c>
      <c r="AB467" s="183">
        <f t="shared" si="203"/>
        <v>0</v>
      </c>
      <c r="AC467" s="183">
        <f t="shared" si="203"/>
        <v>0</v>
      </c>
      <c r="AD467" s="183">
        <f t="shared" si="203"/>
        <v>0</v>
      </c>
      <c r="AE467" s="183">
        <f t="shared" si="203"/>
        <v>0</v>
      </c>
      <c r="AF467" s="183">
        <f t="shared" si="203"/>
        <v>0</v>
      </c>
      <c r="AG467" s="183">
        <f t="shared" si="203"/>
        <v>0</v>
      </c>
      <c r="AH467" s="183">
        <f t="shared" si="203"/>
        <v>0</v>
      </c>
      <c r="AI467" s="183">
        <f t="shared" si="203"/>
        <v>0</v>
      </c>
      <c r="AJ467" s="183">
        <f t="shared" si="203"/>
        <v>0</v>
      </c>
      <c r="AK467" s="183">
        <f t="shared" si="203"/>
        <v>0</v>
      </c>
      <c r="AL467" s="183">
        <f t="shared" si="203"/>
        <v>0</v>
      </c>
      <c r="AM467" s="183">
        <f t="shared" si="203"/>
        <v>0</v>
      </c>
      <c r="AN467" s="183">
        <f t="shared" si="203"/>
        <v>0</v>
      </c>
      <c r="AO467" s="183">
        <f t="shared" si="203"/>
        <v>0</v>
      </c>
      <c r="AP467" s="183">
        <f t="shared" si="203"/>
        <v>0</v>
      </c>
    </row>
    <row r="468" spans="1:42" x14ac:dyDescent="0.2">
      <c r="A468" s="27" t="s">
        <v>12</v>
      </c>
      <c r="B468" s="15"/>
      <c r="C468" s="163">
        <f>SUM(C458:C467)</f>
        <v>0</v>
      </c>
      <c r="D468" s="163">
        <f t="shared" ref="D468:AP468" si="204">SUM(D458:D467)</f>
        <v>0</v>
      </c>
      <c r="E468" s="163">
        <f t="shared" si="204"/>
        <v>0</v>
      </c>
      <c r="F468" s="163">
        <f t="shared" si="204"/>
        <v>0</v>
      </c>
      <c r="G468" s="163">
        <f t="shared" si="204"/>
        <v>0</v>
      </c>
      <c r="H468" s="163">
        <f t="shared" si="204"/>
        <v>0</v>
      </c>
      <c r="I468" s="163">
        <f t="shared" si="204"/>
        <v>0</v>
      </c>
      <c r="J468" s="163">
        <f t="shared" si="204"/>
        <v>0</v>
      </c>
      <c r="K468" s="163">
        <f t="shared" si="204"/>
        <v>0</v>
      </c>
      <c r="L468" s="163">
        <f t="shared" si="204"/>
        <v>0</v>
      </c>
      <c r="M468" s="163">
        <f t="shared" si="204"/>
        <v>0</v>
      </c>
      <c r="N468" s="163">
        <f t="shared" si="204"/>
        <v>0</v>
      </c>
      <c r="O468" s="163">
        <f t="shared" si="204"/>
        <v>0</v>
      </c>
      <c r="P468" s="163">
        <f t="shared" si="204"/>
        <v>0</v>
      </c>
      <c r="Q468" s="163">
        <f t="shared" si="204"/>
        <v>0</v>
      </c>
      <c r="R468" s="163">
        <f t="shared" si="204"/>
        <v>0</v>
      </c>
      <c r="S468" s="163">
        <f t="shared" si="204"/>
        <v>0</v>
      </c>
      <c r="T468" s="163">
        <f t="shared" si="204"/>
        <v>0</v>
      </c>
      <c r="U468" s="163">
        <f t="shared" si="204"/>
        <v>0</v>
      </c>
      <c r="V468" s="163">
        <f t="shared" si="204"/>
        <v>0</v>
      </c>
      <c r="W468" s="163">
        <f t="shared" si="204"/>
        <v>0</v>
      </c>
      <c r="X468" s="163">
        <f t="shared" si="204"/>
        <v>0</v>
      </c>
      <c r="Y468" s="163">
        <f t="shared" si="204"/>
        <v>0</v>
      </c>
      <c r="Z468" s="163">
        <f t="shared" si="204"/>
        <v>0</v>
      </c>
      <c r="AA468" s="163">
        <f t="shared" si="204"/>
        <v>0</v>
      </c>
      <c r="AB468" s="163">
        <f t="shared" si="204"/>
        <v>0</v>
      </c>
      <c r="AC468" s="163">
        <f t="shared" si="204"/>
        <v>0</v>
      </c>
      <c r="AD468" s="163">
        <f t="shared" si="204"/>
        <v>0</v>
      </c>
      <c r="AE468" s="163">
        <f t="shared" si="204"/>
        <v>0</v>
      </c>
      <c r="AF468" s="163">
        <f t="shared" si="204"/>
        <v>0</v>
      </c>
      <c r="AG468" s="163">
        <f t="shared" si="204"/>
        <v>0</v>
      </c>
      <c r="AH468" s="163">
        <f t="shared" si="204"/>
        <v>0</v>
      </c>
      <c r="AI468" s="163">
        <f t="shared" si="204"/>
        <v>0</v>
      </c>
      <c r="AJ468" s="163">
        <f t="shared" si="204"/>
        <v>0</v>
      </c>
      <c r="AK468" s="163">
        <f t="shared" si="204"/>
        <v>0</v>
      </c>
      <c r="AL468" s="163">
        <f t="shared" si="204"/>
        <v>0</v>
      </c>
      <c r="AM468" s="163">
        <f t="shared" si="204"/>
        <v>0</v>
      </c>
      <c r="AN468" s="163">
        <f t="shared" si="204"/>
        <v>0</v>
      </c>
      <c r="AO468" s="163">
        <f t="shared" si="204"/>
        <v>0</v>
      </c>
      <c r="AP468" s="163">
        <f t="shared" si="204"/>
        <v>0</v>
      </c>
    </row>
    <row r="469" spans="1:42" x14ac:dyDescent="0.2">
      <c r="A469" s="27"/>
      <c r="B469" s="15"/>
      <c r="C469" s="163"/>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row>
    <row r="470" spans="1:42" x14ac:dyDescent="0.2">
      <c r="A470" s="18" t="s">
        <v>92</v>
      </c>
      <c r="C470" s="163"/>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row>
    <row r="471" spans="1:42" x14ac:dyDescent="0.2">
      <c r="A471" s="22" t="s">
        <v>75</v>
      </c>
      <c r="C471" s="163"/>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row>
    <row r="472" spans="1:42" x14ac:dyDescent="0.2">
      <c r="A472" s="4">
        <v>1</v>
      </c>
      <c r="C472" s="163">
        <f t="shared" ref="C472:AP472" si="205">C335</f>
        <v>0</v>
      </c>
      <c r="D472" s="163">
        <f t="shared" si="205"/>
        <v>0</v>
      </c>
      <c r="E472" s="163">
        <f t="shared" si="205"/>
        <v>0</v>
      </c>
      <c r="F472" s="163">
        <f t="shared" si="205"/>
        <v>0</v>
      </c>
      <c r="G472" s="163">
        <f t="shared" si="205"/>
        <v>0</v>
      </c>
      <c r="H472" s="163">
        <f t="shared" si="205"/>
        <v>0</v>
      </c>
      <c r="I472" s="163">
        <f t="shared" si="205"/>
        <v>0</v>
      </c>
      <c r="J472" s="163">
        <f t="shared" si="205"/>
        <v>0</v>
      </c>
      <c r="K472" s="163">
        <f t="shared" si="205"/>
        <v>0</v>
      </c>
      <c r="L472" s="163">
        <f t="shared" si="205"/>
        <v>0</v>
      </c>
      <c r="M472" s="163">
        <f t="shared" si="205"/>
        <v>0</v>
      </c>
      <c r="N472" s="163">
        <f t="shared" si="205"/>
        <v>0</v>
      </c>
      <c r="O472" s="163">
        <f t="shared" si="205"/>
        <v>0</v>
      </c>
      <c r="P472" s="163">
        <f t="shared" si="205"/>
        <v>0</v>
      </c>
      <c r="Q472" s="163">
        <f t="shared" si="205"/>
        <v>0</v>
      </c>
      <c r="R472" s="163">
        <f t="shared" si="205"/>
        <v>0</v>
      </c>
      <c r="S472" s="163">
        <f t="shared" si="205"/>
        <v>0</v>
      </c>
      <c r="T472" s="163">
        <f t="shared" si="205"/>
        <v>0</v>
      </c>
      <c r="U472" s="163">
        <f t="shared" si="205"/>
        <v>0</v>
      </c>
      <c r="V472" s="163">
        <f t="shared" si="205"/>
        <v>0</v>
      </c>
      <c r="W472" s="163">
        <f t="shared" si="205"/>
        <v>0</v>
      </c>
      <c r="X472" s="163">
        <f t="shared" si="205"/>
        <v>0</v>
      </c>
      <c r="Y472" s="163">
        <f t="shared" si="205"/>
        <v>0</v>
      </c>
      <c r="Z472" s="163">
        <f t="shared" si="205"/>
        <v>0</v>
      </c>
      <c r="AA472" s="163">
        <f t="shared" si="205"/>
        <v>0</v>
      </c>
      <c r="AB472" s="163">
        <f t="shared" si="205"/>
        <v>0</v>
      </c>
      <c r="AC472" s="163">
        <f t="shared" si="205"/>
        <v>0</v>
      </c>
      <c r="AD472" s="163">
        <f t="shared" si="205"/>
        <v>0</v>
      </c>
      <c r="AE472" s="163">
        <f t="shared" si="205"/>
        <v>0</v>
      </c>
      <c r="AF472" s="163">
        <f t="shared" si="205"/>
        <v>0</v>
      </c>
      <c r="AG472" s="163">
        <f t="shared" si="205"/>
        <v>0</v>
      </c>
      <c r="AH472" s="163">
        <f t="shared" si="205"/>
        <v>0</v>
      </c>
      <c r="AI472" s="163">
        <f t="shared" si="205"/>
        <v>0</v>
      </c>
      <c r="AJ472" s="163">
        <f t="shared" si="205"/>
        <v>0</v>
      </c>
      <c r="AK472" s="163">
        <f t="shared" si="205"/>
        <v>0</v>
      </c>
      <c r="AL472" s="163">
        <f t="shared" si="205"/>
        <v>0</v>
      </c>
      <c r="AM472" s="163">
        <f t="shared" si="205"/>
        <v>0</v>
      </c>
      <c r="AN472" s="163">
        <f t="shared" si="205"/>
        <v>0</v>
      </c>
      <c r="AO472" s="163">
        <f t="shared" si="205"/>
        <v>0</v>
      </c>
      <c r="AP472" s="163">
        <f t="shared" si="205"/>
        <v>0</v>
      </c>
    </row>
    <row r="473" spans="1:42" x14ac:dyDescent="0.2">
      <c r="A473" s="4">
        <f>A472+1</f>
        <v>2</v>
      </c>
      <c r="C473" s="163">
        <f t="shared" ref="C473:AP473" si="206">C336</f>
        <v>0</v>
      </c>
      <c r="D473" s="163">
        <f t="shared" si="206"/>
        <v>0</v>
      </c>
      <c r="E473" s="163">
        <f t="shared" si="206"/>
        <v>0</v>
      </c>
      <c r="F473" s="163">
        <f t="shared" si="206"/>
        <v>0</v>
      </c>
      <c r="G473" s="163">
        <f t="shared" si="206"/>
        <v>0</v>
      </c>
      <c r="H473" s="163">
        <f t="shared" si="206"/>
        <v>0</v>
      </c>
      <c r="I473" s="163">
        <f t="shared" si="206"/>
        <v>0</v>
      </c>
      <c r="J473" s="163">
        <f t="shared" si="206"/>
        <v>0</v>
      </c>
      <c r="K473" s="163">
        <f t="shared" si="206"/>
        <v>0</v>
      </c>
      <c r="L473" s="163">
        <f t="shared" si="206"/>
        <v>0</v>
      </c>
      <c r="M473" s="163">
        <f t="shared" si="206"/>
        <v>0</v>
      </c>
      <c r="N473" s="163">
        <f t="shared" si="206"/>
        <v>0</v>
      </c>
      <c r="O473" s="163">
        <f t="shared" si="206"/>
        <v>0</v>
      </c>
      <c r="P473" s="163">
        <f t="shared" si="206"/>
        <v>0</v>
      </c>
      <c r="Q473" s="163">
        <f t="shared" si="206"/>
        <v>0</v>
      </c>
      <c r="R473" s="163">
        <f t="shared" si="206"/>
        <v>0</v>
      </c>
      <c r="S473" s="163">
        <f t="shared" si="206"/>
        <v>0</v>
      </c>
      <c r="T473" s="163">
        <f t="shared" si="206"/>
        <v>0</v>
      </c>
      <c r="U473" s="163">
        <f t="shared" si="206"/>
        <v>0</v>
      </c>
      <c r="V473" s="163">
        <f t="shared" si="206"/>
        <v>0</v>
      </c>
      <c r="W473" s="163">
        <f t="shared" si="206"/>
        <v>0</v>
      </c>
      <c r="X473" s="163">
        <f t="shared" si="206"/>
        <v>0</v>
      </c>
      <c r="Y473" s="163">
        <f t="shared" si="206"/>
        <v>0</v>
      </c>
      <c r="Z473" s="163">
        <f t="shared" si="206"/>
        <v>0</v>
      </c>
      <c r="AA473" s="163">
        <f t="shared" si="206"/>
        <v>0</v>
      </c>
      <c r="AB473" s="163">
        <f t="shared" si="206"/>
        <v>0</v>
      </c>
      <c r="AC473" s="163">
        <f t="shared" si="206"/>
        <v>0</v>
      </c>
      <c r="AD473" s="163">
        <f t="shared" si="206"/>
        <v>0</v>
      </c>
      <c r="AE473" s="163">
        <f t="shared" si="206"/>
        <v>0</v>
      </c>
      <c r="AF473" s="163">
        <f t="shared" si="206"/>
        <v>0</v>
      </c>
      <c r="AG473" s="163">
        <f t="shared" si="206"/>
        <v>0</v>
      </c>
      <c r="AH473" s="163">
        <f t="shared" si="206"/>
        <v>0</v>
      </c>
      <c r="AI473" s="163">
        <f t="shared" si="206"/>
        <v>0</v>
      </c>
      <c r="AJ473" s="163">
        <f t="shared" si="206"/>
        <v>0</v>
      </c>
      <c r="AK473" s="163">
        <f t="shared" si="206"/>
        <v>0</v>
      </c>
      <c r="AL473" s="163">
        <f t="shared" si="206"/>
        <v>0</v>
      </c>
      <c r="AM473" s="163">
        <f t="shared" si="206"/>
        <v>0</v>
      </c>
      <c r="AN473" s="163">
        <f t="shared" si="206"/>
        <v>0</v>
      </c>
      <c r="AO473" s="163">
        <f t="shared" si="206"/>
        <v>0</v>
      </c>
      <c r="AP473" s="163">
        <f t="shared" si="206"/>
        <v>0</v>
      </c>
    </row>
    <row r="474" spans="1:42" x14ac:dyDescent="0.2">
      <c r="A474" s="4">
        <f t="shared" ref="A474:A479" si="207">A473+1</f>
        <v>3</v>
      </c>
      <c r="C474" s="163">
        <f t="shared" ref="C474:AP474" si="208">C337</f>
        <v>0</v>
      </c>
      <c r="D474" s="163">
        <f t="shared" si="208"/>
        <v>0</v>
      </c>
      <c r="E474" s="163">
        <f t="shared" si="208"/>
        <v>0</v>
      </c>
      <c r="F474" s="163">
        <f t="shared" si="208"/>
        <v>0</v>
      </c>
      <c r="G474" s="163">
        <f t="shared" si="208"/>
        <v>0</v>
      </c>
      <c r="H474" s="163">
        <f t="shared" si="208"/>
        <v>0</v>
      </c>
      <c r="I474" s="163">
        <f t="shared" si="208"/>
        <v>0</v>
      </c>
      <c r="J474" s="163">
        <f t="shared" si="208"/>
        <v>0</v>
      </c>
      <c r="K474" s="163">
        <f t="shared" si="208"/>
        <v>0</v>
      </c>
      <c r="L474" s="163">
        <f t="shared" si="208"/>
        <v>0</v>
      </c>
      <c r="M474" s="163">
        <f t="shared" si="208"/>
        <v>0</v>
      </c>
      <c r="N474" s="163">
        <f t="shared" si="208"/>
        <v>0</v>
      </c>
      <c r="O474" s="163">
        <f t="shared" si="208"/>
        <v>0</v>
      </c>
      <c r="P474" s="163">
        <f t="shared" si="208"/>
        <v>0</v>
      </c>
      <c r="Q474" s="163">
        <f t="shared" si="208"/>
        <v>0</v>
      </c>
      <c r="R474" s="163">
        <f t="shared" si="208"/>
        <v>0</v>
      </c>
      <c r="S474" s="163">
        <f t="shared" si="208"/>
        <v>0</v>
      </c>
      <c r="T474" s="163">
        <f t="shared" si="208"/>
        <v>0</v>
      </c>
      <c r="U474" s="163">
        <f t="shared" si="208"/>
        <v>0</v>
      </c>
      <c r="V474" s="163">
        <f t="shared" si="208"/>
        <v>0</v>
      </c>
      <c r="W474" s="163">
        <f t="shared" si="208"/>
        <v>0</v>
      </c>
      <c r="X474" s="163">
        <f t="shared" si="208"/>
        <v>0</v>
      </c>
      <c r="Y474" s="163">
        <f t="shared" si="208"/>
        <v>0</v>
      </c>
      <c r="Z474" s="163">
        <f t="shared" si="208"/>
        <v>0</v>
      </c>
      <c r="AA474" s="163">
        <f t="shared" si="208"/>
        <v>0</v>
      </c>
      <c r="AB474" s="163">
        <f t="shared" si="208"/>
        <v>0</v>
      </c>
      <c r="AC474" s="163">
        <f t="shared" si="208"/>
        <v>0</v>
      </c>
      <c r="AD474" s="163">
        <f t="shared" si="208"/>
        <v>0</v>
      </c>
      <c r="AE474" s="163">
        <f t="shared" si="208"/>
        <v>0</v>
      </c>
      <c r="AF474" s="163">
        <f t="shared" si="208"/>
        <v>0</v>
      </c>
      <c r="AG474" s="163">
        <f t="shared" si="208"/>
        <v>0</v>
      </c>
      <c r="AH474" s="163">
        <f t="shared" si="208"/>
        <v>0</v>
      </c>
      <c r="AI474" s="163">
        <f t="shared" si="208"/>
        <v>0</v>
      </c>
      <c r="AJ474" s="163">
        <f t="shared" si="208"/>
        <v>0</v>
      </c>
      <c r="AK474" s="163">
        <f t="shared" si="208"/>
        <v>0</v>
      </c>
      <c r="AL474" s="163">
        <f t="shared" si="208"/>
        <v>0</v>
      </c>
      <c r="AM474" s="163">
        <f t="shared" si="208"/>
        <v>0</v>
      </c>
      <c r="AN474" s="163">
        <f t="shared" si="208"/>
        <v>0</v>
      </c>
      <c r="AO474" s="163">
        <f t="shared" si="208"/>
        <v>0</v>
      </c>
      <c r="AP474" s="163">
        <f t="shared" si="208"/>
        <v>0</v>
      </c>
    </row>
    <row r="475" spans="1:42" x14ac:dyDescent="0.2">
      <c r="A475" s="4">
        <f t="shared" si="207"/>
        <v>4</v>
      </c>
      <c r="C475" s="163">
        <f t="shared" ref="C475:AP475" si="209">C338</f>
        <v>0</v>
      </c>
      <c r="D475" s="163">
        <f t="shared" si="209"/>
        <v>0</v>
      </c>
      <c r="E475" s="163">
        <f t="shared" si="209"/>
        <v>0</v>
      </c>
      <c r="F475" s="163">
        <f t="shared" si="209"/>
        <v>0</v>
      </c>
      <c r="G475" s="163">
        <f t="shared" si="209"/>
        <v>0</v>
      </c>
      <c r="H475" s="163">
        <f t="shared" si="209"/>
        <v>0</v>
      </c>
      <c r="I475" s="163">
        <f t="shared" si="209"/>
        <v>0</v>
      </c>
      <c r="J475" s="163">
        <f t="shared" si="209"/>
        <v>0</v>
      </c>
      <c r="K475" s="163">
        <f t="shared" si="209"/>
        <v>0</v>
      </c>
      <c r="L475" s="163">
        <f t="shared" si="209"/>
        <v>0</v>
      </c>
      <c r="M475" s="163">
        <f t="shared" si="209"/>
        <v>0</v>
      </c>
      <c r="N475" s="163">
        <f t="shared" si="209"/>
        <v>0</v>
      </c>
      <c r="O475" s="163">
        <f t="shared" si="209"/>
        <v>0</v>
      </c>
      <c r="P475" s="163">
        <f t="shared" si="209"/>
        <v>0</v>
      </c>
      <c r="Q475" s="163">
        <f t="shared" si="209"/>
        <v>0</v>
      </c>
      <c r="R475" s="163">
        <f t="shared" si="209"/>
        <v>0</v>
      </c>
      <c r="S475" s="163">
        <f t="shared" si="209"/>
        <v>0</v>
      </c>
      <c r="T475" s="163">
        <f t="shared" si="209"/>
        <v>0</v>
      </c>
      <c r="U475" s="163">
        <f t="shared" si="209"/>
        <v>0</v>
      </c>
      <c r="V475" s="163">
        <f t="shared" si="209"/>
        <v>0</v>
      </c>
      <c r="W475" s="163">
        <f t="shared" si="209"/>
        <v>0</v>
      </c>
      <c r="X475" s="163">
        <f t="shared" si="209"/>
        <v>0</v>
      </c>
      <c r="Y475" s="163">
        <f t="shared" si="209"/>
        <v>0</v>
      </c>
      <c r="Z475" s="163">
        <f t="shared" si="209"/>
        <v>0</v>
      </c>
      <c r="AA475" s="163">
        <f t="shared" si="209"/>
        <v>0</v>
      </c>
      <c r="AB475" s="163">
        <f t="shared" si="209"/>
        <v>0</v>
      </c>
      <c r="AC475" s="163">
        <f t="shared" si="209"/>
        <v>0</v>
      </c>
      <c r="AD475" s="163">
        <f t="shared" si="209"/>
        <v>0</v>
      </c>
      <c r="AE475" s="163">
        <f t="shared" si="209"/>
        <v>0</v>
      </c>
      <c r="AF475" s="163">
        <f t="shared" si="209"/>
        <v>0</v>
      </c>
      <c r="AG475" s="163">
        <f t="shared" si="209"/>
        <v>0</v>
      </c>
      <c r="AH475" s="163">
        <f t="shared" si="209"/>
        <v>0</v>
      </c>
      <c r="AI475" s="163">
        <f t="shared" si="209"/>
        <v>0</v>
      </c>
      <c r="AJ475" s="163">
        <f t="shared" si="209"/>
        <v>0</v>
      </c>
      <c r="AK475" s="163">
        <f t="shared" si="209"/>
        <v>0</v>
      </c>
      <c r="AL475" s="163">
        <f t="shared" si="209"/>
        <v>0</v>
      </c>
      <c r="AM475" s="163">
        <f t="shared" si="209"/>
        <v>0</v>
      </c>
      <c r="AN475" s="163">
        <f t="shared" si="209"/>
        <v>0</v>
      </c>
      <c r="AO475" s="163">
        <f t="shared" si="209"/>
        <v>0</v>
      </c>
      <c r="AP475" s="163">
        <f t="shared" si="209"/>
        <v>0</v>
      </c>
    </row>
    <row r="476" spans="1:42" x14ac:dyDescent="0.2">
      <c r="A476" s="4">
        <f t="shared" si="207"/>
        <v>5</v>
      </c>
      <c r="C476" s="163">
        <f t="shared" ref="C476:AP476" si="210">C339</f>
        <v>0</v>
      </c>
      <c r="D476" s="163">
        <f t="shared" si="210"/>
        <v>0</v>
      </c>
      <c r="E476" s="163">
        <f t="shared" si="210"/>
        <v>0</v>
      </c>
      <c r="F476" s="163">
        <f t="shared" si="210"/>
        <v>0</v>
      </c>
      <c r="G476" s="163">
        <f t="shared" si="210"/>
        <v>0</v>
      </c>
      <c r="H476" s="163">
        <f t="shared" si="210"/>
        <v>0</v>
      </c>
      <c r="I476" s="163">
        <f t="shared" si="210"/>
        <v>0</v>
      </c>
      <c r="J476" s="163">
        <f t="shared" si="210"/>
        <v>0</v>
      </c>
      <c r="K476" s="163">
        <f t="shared" si="210"/>
        <v>0</v>
      </c>
      <c r="L476" s="163">
        <f t="shared" si="210"/>
        <v>0</v>
      </c>
      <c r="M476" s="163">
        <f t="shared" si="210"/>
        <v>0</v>
      </c>
      <c r="N476" s="163">
        <f t="shared" si="210"/>
        <v>0</v>
      </c>
      <c r="O476" s="163">
        <f t="shared" si="210"/>
        <v>0</v>
      </c>
      <c r="P476" s="163">
        <f t="shared" si="210"/>
        <v>0</v>
      </c>
      <c r="Q476" s="163">
        <f t="shared" si="210"/>
        <v>0</v>
      </c>
      <c r="R476" s="163">
        <f t="shared" si="210"/>
        <v>0</v>
      </c>
      <c r="S476" s="163">
        <f t="shared" si="210"/>
        <v>0</v>
      </c>
      <c r="T476" s="163">
        <f t="shared" si="210"/>
        <v>0</v>
      </c>
      <c r="U476" s="163">
        <f t="shared" si="210"/>
        <v>0</v>
      </c>
      <c r="V476" s="163">
        <f t="shared" si="210"/>
        <v>0</v>
      </c>
      <c r="W476" s="163">
        <f t="shared" si="210"/>
        <v>0</v>
      </c>
      <c r="X476" s="163">
        <f t="shared" si="210"/>
        <v>0</v>
      </c>
      <c r="Y476" s="163">
        <f t="shared" si="210"/>
        <v>0</v>
      </c>
      <c r="Z476" s="163">
        <f t="shared" si="210"/>
        <v>0</v>
      </c>
      <c r="AA476" s="163">
        <f t="shared" si="210"/>
        <v>0</v>
      </c>
      <c r="AB476" s="163">
        <f t="shared" si="210"/>
        <v>0</v>
      </c>
      <c r="AC476" s="163">
        <f t="shared" si="210"/>
        <v>0</v>
      </c>
      <c r="AD476" s="163">
        <f t="shared" si="210"/>
        <v>0</v>
      </c>
      <c r="AE476" s="163">
        <f t="shared" si="210"/>
        <v>0</v>
      </c>
      <c r="AF476" s="163">
        <f t="shared" si="210"/>
        <v>0</v>
      </c>
      <c r="AG476" s="163">
        <f t="shared" si="210"/>
        <v>0</v>
      </c>
      <c r="AH476" s="163">
        <f t="shared" si="210"/>
        <v>0</v>
      </c>
      <c r="AI476" s="163">
        <f t="shared" si="210"/>
        <v>0</v>
      </c>
      <c r="AJ476" s="163">
        <f t="shared" si="210"/>
        <v>0</v>
      </c>
      <c r="AK476" s="163">
        <f t="shared" si="210"/>
        <v>0</v>
      </c>
      <c r="AL476" s="163">
        <f t="shared" si="210"/>
        <v>0</v>
      </c>
      <c r="AM476" s="163">
        <f t="shared" si="210"/>
        <v>0</v>
      </c>
      <c r="AN476" s="163">
        <f t="shared" si="210"/>
        <v>0</v>
      </c>
      <c r="AO476" s="163">
        <f t="shared" si="210"/>
        <v>0</v>
      </c>
      <c r="AP476" s="163">
        <f t="shared" si="210"/>
        <v>0</v>
      </c>
    </row>
    <row r="477" spans="1:42" x14ac:dyDescent="0.2">
      <c r="A477" s="4">
        <f t="shared" si="207"/>
        <v>6</v>
      </c>
      <c r="C477" s="163">
        <f t="shared" ref="C477:AP477" si="211">C340</f>
        <v>0</v>
      </c>
      <c r="D477" s="163">
        <f t="shared" si="211"/>
        <v>0</v>
      </c>
      <c r="E477" s="163">
        <f t="shared" si="211"/>
        <v>0</v>
      </c>
      <c r="F477" s="163">
        <f t="shared" si="211"/>
        <v>0</v>
      </c>
      <c r="G477" s="163">
        <f t="shared" si="211"/>
        <v>0</v>
      </c>
      <c r="H477" s="163">
        <f t="shared" si="211"/>
        <v>0</v>
      </c>
      <c r="I477" s="163">
        <f t="shared" si="211"/>
        <v>0</v>
      </c>
      <c r="J477" s="163">
        <f t="shared" si="211"/>
        <v>0</v>
      </c>
      <c r="K477" s="163">
        <f t="shared" si="211"/>
        <v>0</v>
      </c>
      <c r="L477" s="163">
        <f t="shared" si="211"/>
        <v>0</v>
      </c>
      <c r="M477" s="163">
        <f t="shared" si="211"/>
        <v>0</v>
      </c>
      <c r="N477" s="163">
        <f t="shared" si="211"/>
        <v>0</v>
      </c>
      <c r="O477" s="163">
        <f t="shared" si="211"/>
        <v>0</v>
      </c>
      <c r="P477" s="163">
        <f t="shared" si="211"/>
        <v>0</v>
      </c>
      <c r="Q477" s="163">
        <f t="shared" si="211"/>
        <v>0</v>
      </c>
      <c r="R477" s="163">
        <f t="shared" si="211"/>
        <v>0</v>
      </c>
      <c r="S477" s="163">
        <f t="shared" si="211"/>
        <v>0</v>
      </c>
      <c r="T477" s="163">
        <f t="shared" si="211"/>
        <v>0</v>
      </c>
      <c r="U477" s="163">
        <f t="shared" si="211"/>
        <v>0</v>
      </c>
      <c r="V477" s="163">
        <f t="shared" si="211"/>
        <v>0</v>
      </c>
      <c r="W477" s="163">
        <f t="shared" si="211"/>
        <v>0</v>
      </c>
      <c r="X477" s="163">
        <f t="shared" si="211"/>
        <v>0</v>
      </c>
      <c r="Y477" s="163">
        <f t="shared" si="211"/>
        <v>0</v>
      </c>
      <c r="Z477" s="163">
        <f t="shared" si="211"/>
        <v>0</v>
      </c>
      <c r="AA477" s="163">
        <f t="shared" si="211"/>
        <v>0</v>
      </c>
      <c r="AB477" s="163">
        <f t="shared" si="211"/>
        <v>0</v>
      </c>
      <c r="AC477" s="163">
        <f t="shared" si="211"/>
        <v>0</v>
      </c>
      <c r="AD477" s="163">
        <f t="shared" si="211"/>
        <v>0</v>
      </c>
      <c r="AE477" s="163">
        <f t="shared" si="211"/>
        <v>0</v>
      </c>
      <c r="AF477" s="163">
        <f t="shared" si="211"/>
        <v>0</v>
      </c>
      <c r="AG477" s="163">
        <f t="shared" si="211"/>
        <v>0</v>
      </c>
      <c r="AH477" s="163">
        <f t="shared" si="211"/>
        <v>0</v>
      </c>
      <c r="AI477" s="163">
        <f t="shared" si="211"/>
        <v>0</v>
      </c>
      <c r="AJ477" s="163">
        <f t="shared" si="211"/>
        <v>0</v>
      </c>
      <c r="AK477" s="163">
        <f t="shared" si="211"/>
        <v>0</v>
      </c>
      <c r="AL477" s="163">
        <f t="shared" si="211"/>
        <v>0</v>
      </c>
      <c r="AM477" s="163">
        <f t="shared" si="211"/>
        <v>0</v>
      </c>
      <c r="AN477" s="163">
        <f t="shared" si="211"/>
        <v>0</v>
      </c>
      <c r="AO477" s="163">
        <f t="shared" si="211"/>
        <v>0</v>
      </c>
      <c r="AP477" s="163">
        <f t="shared" si="211"/>
        <v>0</v>
      </c>
    </row>
    <row r="478" spans="1:42" x14ac:dyDescent="0.2">
      <c r="A478" s="4">
        <f t="shared" si="207"/>
        <v>7</v>
      </c>
      <c r="C478" s="163">
        <f t="shared" ref="C478:AP478" si="212">C341</f>
        <v>0</v>
      </c>
      <c r="D478" s="163">
        <f t="shared" si="212"/>
        <v>0</v>
      </c>
      <c r="E478" s="163">
        <f t="shared" si="212"/>
        <v>0</v>
      </c>
      <c r="F478" s="163">
        <f t="shared" si="212"/>
        <v>0</v>
      </c>
      <c r="G478" s="163">
        <f t="shared" si="212"/>
        <v>0</v>
      </c>
      <c r="H478" s="163">
        <f t="shared" si="212"/>
        <v>0</v>
      </c>
      <c r="I478" s="163">
        <f t="shared" si="212"/>
        <v>0</v>
      </c>
      <c r="J478" s="163">
        <f t="shared" si="212"/>
        <v>0</v>
      </c>
      <c r="K478" s="163">
        <f t="shared" si="212"/>
        <v>0</v>
      </c>
      <c r="L478" s="163">
        <f t="shared" si="212"/>
        <v>0</v>
      </c>
      <c r="M478" s="163">
        <f t="shared" si="212"/>
        <v>0</v>
      </c>
      <c r="N478" s="163">
        <f t="shared" si="212"/>
        <v>0</v>
      </c>
      <c r="O478" s="163">
        <f t="shared" si="212"/>
        <v>0</v>
      </c>
      <c r="P478" s="163">
        <f t="shared" si="212"/>
        <v>0</v>
      </c>
      <c r="Q478" s="163">
        <f t="shared" si="212"/>
        <v>0</v>
      </c>
      <c r="R478" s="163">
        <f t="shared" si="212"/>
        <v>0</v>
      </c>
      <c r="S478" s="163">
        <f t="shared" si="212"/>
        <v>0</v>
      </c>
      <c r="T478" s="163">
        <f t="shared" si="212"/>
        <v>0</v>
      </c>
      <c r="U478" s="163">
        <f t="shared" si="212"/>
        <v>0</v>
      </c>
      <c r="V478" s="163">
        <f t="shared" si="212"/>
        <v>0</v>
      </c>
      <c r="W478" s="163">
        <f t="shared" si="212"/>
        <v>0</v>
      </c>
      <c r="X478" s="163">
        <f t="shared" si="212"/>
        <v>0</v>
      </c>
      <c r="Y478" s="163">
        <f t="shared" si="212"/>
        <v>0</v>
      </c>
      <c r="Z478" s="163">
        <f t="shared" si="212"/>
        <v>0</v>
      </c>
      <c r="AA478" s="163">
        <f t="shared" si="212"/>
        <v>0</v>
      </c>
      <c r="AB478" s="163">
        <f t="shared" si="212"/>
        <v>0</v>
      </c>
      <c r="AC478" s="163">
        <f t="shared" si="212"/>
        <v>0</v>
      </c>
      <c r="AD478" s="163">
        <f t="shared" si="212"/>
        <v>0</v>
      </c>
      <c r="AE478" s="163">
        <f t="shared" si="212"/>
        <v>0</v>
      </c>
      <c r="AF478" s="163">
        <f t="shared" si="212"/>
        <v>0</v>
      </c>
      <c r="AG478" s="163">
        <f t="shared" si="212"/>
        <v>0</v>
      </c>
      <c r="AH478" s="163">
        <f t="shared" si="212"/>
        <v>0</v>
      </c>
      <c r="AI478" s="163">
        <f t="shared" si="212"/>
        <v>0</v>
      </c>
      <c r="AJ478" s="163">
        <f t="shared" si="212"/>
        <v>0</v>
      </c>
      <c r="AK478" s="163">
        <f t="shared" si="212"/>
        <v>0</v>
      </c>
      <c r="AL478" s="163">
        <f t="shared" si="212"/>
        <v>0</v>
      </c>
      <c r="AM478" s="163">
        <f t="shared" si="212"/>
        <v>0</v>
      </c>
      <c r="AN478" s="163">
        <f t="shared" si="212"/>
        <v>0</v>
      </c>
      <c r="AO478" s="163">
        <f t="shared" si="212"/>
        <v>0</v>
      </c>
      <c r="AP478" s="163">
        <f t="shared" si="212"/>
        <v>0</v>
      </c>
    </row>
    <row r="479" spans="1:42" x14ac:dyDescent="0.2">
      <c r="A479" s="4">
        <f t="shared" si="207"/>
        <v>8</v>
      </c>
      <c r="C479" s="163">
        <f t="shared" ref="C479:AP479" si="213">C342</f>
        <v>0</v>
      </c>
      <c r="D479" s="163">
        <f t="shared" si="213"/>
        <v>0</v>
      </c>
      <c r="E479" s="163">
        <f t="shared" si="213"/>
        <v>0</v>
      </c>
      <c r="F479" s="163">
        <f t="shared" si="213"/>
        <v>0</v>
      </c>
      <c r="G479" s="163">
        <f t="shared" si="213"/>
        <v>0</v>
      </c>
      <c r="H479" s="163">
        <f t="shared" si="213"/>
        <v>0</v>
      </c>
      <c r="I479" s="163">
        <f t="shared" si="213"/>
        <v>0</v>
      </c>
      <c r="J479" s="163">
        <f t="shared" si="213"/>
        <v>0</v>
      </c>
      <c r="K479" s="163">
        <f t="shared" si="213"/>
        <v>0</v>
      </c>
      <c r="L479" s="163">
        <f t="shared" si="213"/>
        <v>0</v>
      </c>
      <c r="M479" s="163">
        <f t="shared" si="213"/>
        <v>0</v>
      </c>
      <c r="N479" s="163">
        <f t="shared" si="213"/>
        <v>0</v>
      </c>
      <c r="O479" s="163">
        <f t="shared" si="213"/>
        <v>0</v>
      </c>
      <c r="P479" s="163">
        <f t="shared" si="213"/>
        <v>0</v>
      </c>
      <c r="Q479" s="163">
        <f t="shared" si="213"/>
        <v>0</v>
      </c>
      <c r="R479" s="163">
        <f t="shared" si="213"/>
        <v>0</v>
      </c>
      <c r="S479" s="163">
        <f t="shared" si="213"/>
        <v>0</v>
      </c>
      <c r="T479" s="163">
        <f t="shared" si="213"/>
        <v>0</v>
      </c>
      <c r="U479" s="163">
        <f t="shared" si="213"/>
        <v>0</v>
      </c>
      <c r="V479" s="163">
        <f t="shared" si="213"/>
        <v>0</v>
      </c>
      <c r="W479" s="163">
        <f t="shared" si="213"/>
        <v>0</v>
      </c>
      <c r="X479" s="163">
        <f t="shared" si="213"/>
        <v>0</v>
      </c>
      <c r="Y479" s="163">
        <f t="shared" si="213"/>
        <v>0</v>
      </c>
      <c r="Z479" s="163">
        <f t="shared" si="213"/>
        <v>0</v>
      </c>
      <c r="AA479" s="163">
        <f t="shared" si="213"/>
        <v>0</v>
      </c>
      <c r="AB479" s="163">
        <f t="shared" si="213"/>
        <v>0</v>
      </c>
      <c r="AC479" s="163">
        <f t="shared" si="213"/>
        <v>0</v>
      </c>
      <c r="AD479" s="163">
        <f t="shared" si="213"/>
        <v>0</v>
      </c>
      <c r="AE479" s="163">
        <f t="shared" si="213"/>
        <v>0</v>
      </c>
      <c r="AF479" s="163">
        <f t="shared" si="213"/>
        <v>0</v>
      </c>
      <c r="AG479" s="163">
        <f t="shared" si="213"/>
        <v>0</v>
      </c>
      <c r="AH479" s="163">
        <f t="shared" si="213"/>
        <v>0</v>
      </c>
      <c r="AI479" s="163">
        <f t="shared" si="213"/>
        <v>0</v>
      </c>
      <c r="AJ479" s="163">
        <f t="shared" si="213"/>
        <v>0</v>
      </c>
      <c r="AK479" s="163">
        <f t="shared" si="213"/>
        <v>0</v>
      </c>
      <c r="AL479" s="163">
        <f t="shared" si="213"/>
        <v>0</v>
      </c>
      <c r="AM479" s="163">
        <f t="shared" si="213"/>
        <v>0</v>
      </c>
      <c r="AN479" s="163">
        <f t="shared" si="213"/>
        <v>0</v>
      </c>
      <c r="AO479" s="163">
        <f t="shared" si="213"/>
        <v>0</v>
      </c>
      <c r="AP479" s="163">
        <f t="shared" si="213"/>
        <v>0</v>
      </c>
    </row>
    <row r="480" spans="1:42" x14ac:dyDescent="0.2">
      <c r="A480" s="4">
        <f>A479+1</f>
        <v>9</v>
      </c>
      <c r="C480" s="163">
        <f t="shared" ref="C480:AP480" si="214">C343</f>
        <v>0</v>
      </c>
      <c r="D480" s="163">
        <f t="shared" si="214"/>
        <v>0</v>
      </c>
      <c r="E480" s="163">
        <f t="shared" si="214"/>
        <v>0</v>
      </c>
      <c r="F480" s="163">
        <f t="shared" si="214"/>
        <v>0</v>
      </c>
      <c r="G480" s="163">
        <f t="shared" si="214"/>
        <v>0</v>
      </c>
      <c r="H480" s="163">
        <f t="shared" si="214"/>
        <v>0</v>
      </c>
      <c r="I480" s="163">
        <f t="shared" si="214"/>
        <v>0</v>
      </c>
      <c r="J480" s="163">
        <f t="shared" si="214"/>
        <v>0</v>
      </c>
      <c r="K480" s="163">
        <f t="shared" si="214"/>
        <v>0</v>
      </c>
      <c r="L480" s="163">
        <f t="shared" si="214"/>
        <v>0</v>
      </c>
      <c r="M480" s="163">
        <f t="shared" si="214"/>
        <v>0</v>
      </c>
      <c r="N480" s="163">
        <f t="shared" si="214"/>
        <v>0</v>
      </c>
      <c r="O480" s="163">
        <f t="shared" si="214"/>
        <v>0</v>
      </c>
      <c r="P480" s="163">
        <f t="shared" si="214"/>
        <v>0</v>
      </c>
      <c r="Q480" s="163">
        <f t="shared" si="214"/>
        <v>0</v>
      </c>
      <c r="R480" s="163">
        <f t="shared" si="214"/>
        <v>0</v>
      </c>
      <c r="S480" s="163">
        <f t="shared" si="214"/>
        <v>0</v>
      </c>
      <c r="T480" s="163">
        <f t="shared" si="214"/>
        <v>0</v>
      </c>
      <c r="U480" s="163">
        <f t="shared" si="214"/>
        <v>0</v>
      </c>
      <c r="V480" s="163">
        <f t="shared" si="214"/>
        <v>0</v>
      </c>
      <c r="W480" s="163">
        <f t="shared" si="214"/>
        <v>0</v>
      </c>
      <c r="X480" s="163">
        <f t="shared" si="214"/>
        <v>0</v>
      </c>
      <c r="Y480" s="163">
        <f t="shared" si="214"/>
        <v>0</v>
      </c>
      <c r="Z480" s="163">
        <f t="shared" si="214"/>
        <v>0</v>
      </c>
      <c r="AA480" s="163">
        <f t="shared" si="214"/>
        <v>0</v>
      </c>
      <c r="AB480" s="163">
        <f t="shared" si="214"/>
        <v>0</v>
      </c>
      <c r="AC480" s="163">
        <f t="shared" si="214"/>
        <v>0</v>
      </c>
      <c r="AD480" s="163">
        <f t="shared" si="214"/>
        <v>0</v>
      </c>
      <c r="AE480" s="163">
        <f t="shared" si="214"/>
        <v>0</v>
      </c>
      <c r="AF480" s="163">
        <f t="shared" si="214"/>
        <v>0</v>
      </c>
      <c r="AG480" s="163">
        <f t="shared" si="214"/>
        <v>0</v>
      </c>
      <c r="AH480" s="163">
        <f t="shared" si="214"/>
        <v>0</v>
      </c>
      <c r="AI480" s="163">
        <f t="shared" si="214"/>
        <v>0</v>
      </c>
      <c r="AJ480" s="163">
        <f t="shared" si="214"/>
        <v>0</v>
      </c>
      <c r="AK480" s="163">
        <f t="shared" si="214"/>
        <v>0</v>
      </c>
      <c r="AL480" s="163">
        <f t="shared" si="214"/>
        <v>0</v>
      </c>
      <c r="AM480" s="163">
        <f t="shared" si="214"/>
        <v>0</v>
      </c>
      <c r="AN480" s="163">
        <f t="shared" si="214"/>
        <v>0</v>
      </c>
      <c r="AO480" s="163">
        <f t="shared" si="214"/>
        <v>0</v>
      </c>
      <c r="AP480" s="163">
        <f t="shared" si="214"/>
        <v>0</v>
      </c>
    </row>
    <row r="481" spans="1:42" x14ac:dyDescent="0.2">
      <c r="A481" s="4">
        <f t="shared" ref="A481" si="215">A480+1</f>
        <v>10</v>
      </c>
      <c r="C481" s="163">
        <f t="shared" ref="C481:AP481" si="216">C344</f>
        <v>0</v>
      </c>
      <c r="D481" s="163">
        <f t="shared" si="216"/>
        <v>0</v>
      </c>
      <c r="E481" s="163">
        <f t="shared" si="216"/>
        <v>0</v>
      </c>
      <c r="F481" s="163">
        <f t="shared" si="216"/>
        <v>0</v>
      </c>
      <c r="G481" s="163">
        <f t="shared" si="216"/>
        <v>0</v>
      </c>
      <c r="H481" s="163">
        <f t="shared" si="216"/>
        <v>0</v>
      </c>
      <c r="I481" s="163">
        <f t="shared" si="216"/>
        <v>0</v>
      </c>
      <c r="J481" s="163">
        <f t="shared" si="216"/>
        <v>0</v>
      </c>
      <c r="K481" s="163">
        <f t="shared" si="216"/>
        <v>0</v>
      </c>
      <c r="L481" s="163">
        <f t="shared" si="216"/>
        <v>0</v>
      </c>
      <c r="M481" s="163">
        <f t="shared" si="216"/>
        <v>0</v>
      </c>
      <c r="N481" s="163">
        <f t="shared" si="216"/>
        <v>0</v>
      </c>
      <c r="O481" s="163">
        <f t="shared" si="216"/>
        <v>0</v>
      </c>
      <c r="P481" s="163">
        <f t="shared" si="216"/>
        <v>0</v>
      </c>
      <c r="Q481" s="163">
        <f t="shared" si="216"/>
        <v>0</v>
      </c>
      <c r="R481" s="163">
        <f t="shared" si="216"/>
        <v>0</v>
      </c>
      <c r="S481" s="163">
        <f t="shared" si="216"/>
        <v>0</v>
      </c>
      <c r="T481" s="163">
        <f t="shared" si="216"/>
        <v>0</v>
      </c>
      <c r="U481" s="163">
        <f t="shared" si="216"/>
        <v>0</v>
      </c>
      <c r="V481" s="163">
        <f t="shared" si="216"/>
        <v>0</v>
      </c>
      <c r="W481" s="163">
        <f t="shared" si="216"/>
        <v>0</v>
      </c>
      <c r="X481" s="163">
        <f t="shared" si="216"/>
        <v>0</v>
      </c>
      <c r="Y481" s="163">
        <f t="shared" si="216"/>
        <v>0</v>
      </c>
      <c r="Z481" s="163">
        <f t="shared" si="216"/>
        <v>0</v>
      </c>
      <c r="AA481" s="163">
        <f t="shared" si="216"/>
        <v>0</v>
      </c>
      <c r="AB481" s="163">
        <f t="shared" si="216"/>
        <v>0</v>
      </c>
      <c r="AC481" s="163">
        <f t="shared" si="216"/>
        <v>0</v>
      </c>
      <c r="AD481" s="163">
        <f t="shared" si="216"/>
        <v>0</v>
      </c>
      <c r="AE481" s="163">
        <f t="shared" si="216"/>
        <v>0</v>
      </c>
      <c r="AF481" s="163">
        <f t="shared" si="216"/>
        <v>0</v>
      </c>
      <c r="AG481" s="163">
        <f t="shared" si="216"/>
        <v>0</v>
      </c>
      <c r="AH481" s="163">
        <f t="shared" si="216"/>
        <v>0</v>
      </c>
      <c r="AI481" s="163">
        <f t="shared" si="216"/>
        <v>0</v>
      </c>
      <c r="AJ481" s="163">
        <f t="shared" si="216"/>
        <v>0</v>
      </c>
      <c r="AK481" s="163">
        <f t="shared" si="216"/>
        <v>0</v>
      </c>
      <c r="AL481" s="163">
        <f t="shared" si="216"/>
        <v>0</v>
      </c>
      <c r="AM481" s="163">
        <f t="shared" si="216"/>
        <v>0</v>
      </c>
      <c r="AN481" s="163">
        <f t="shared" si="216"/>
        <v>0</v>
      </c>
      <c r="AO481" s="163">
        <f t="shared" si="216"/>
        <v>0</v>
      </c>
      <c r="AP481" s="163">
        <f t="shared" si="216"/>
        <v>0</v>
      </c>
    </row>
    <row r="482" spans="1:42" x14ac:dyDescent="0.2">
      <c r="A482" s="22"/>
      <c r="C482" s="163"/>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row>
    <row r="483" spans="1:42" x14ac:dyDescent="0.2">
      <c r="A483" s="22" t="s">
        <v>79</v>
      </c>
      <c r="C483" s="163"/>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row>
    <row r="484" spans="1:42" x14ac:dyDescent="0.2">
      <c r="A484" s="4">
        <v>1</v>
      </c>
      <c r="B484" s="153">
        <f t="shared" ref="B484:B493" si="217">SUM(C484:AP484)</f>
        <v>0</v>
      </c>
      <c r="C484" s="163">
        <f t="shared" ref="C484:AP484" si="218">LOOKUP(C472,$B$441:$AP$441,$B$442:$AP$442)*$B677/100</f>
        <v>0</v>
      </c>
      <c r="D484" s="163">
        <f t="shared" si="218"/>
        <v>0</v>
      </c>
      <c r="E484" s="163">
        <f t="shared" si="218"/>
        <v>0</v>
      </c>
      <c r="F484" s="163">
        <f t="shared" si="218"/>
        <v>0</v>
      </c>
      <c r="G484" s="163">
        <f t="shared" si="218"/>
        <v>0</v>
      </c>
      <c r="H484" s="163">
        <f t="shared" si="218"/>
        <v>0</v>
      </c>
      <c r="I484" s="163">
        <f t="shared" si="218"/>
        <v>0</v>
      </c>
      <c r="J484" s="163">
        <f t="shared" si="218"/>
        <v>0</v>
      </c>
      <c r="K484" s="163">
        <f t="shared" si="218"/>
        <v>0</v>
      </c>
      <c r="L484" s="163">
        <f t="shared" si="218"/>
        <v>0</v>
      </c>
      <c r="M484" s="163">
        <f t="shared" si="218"/>
        <v>0</v>
      </c>
      <c r="N484" s="163">
        <f t="shared" si="218"/>
        <v>0</v>
      </c>
      <c r="O484" s="163">
        <f t="shared" si="218"/>
        <v>0</v>
      </c>
      <c r="P484" s="163">
        <f t="shared" si="218"/>
        <v>0</v>
      </c>
      <c r="Q484" s="163">
        <f t="shared" si="218"/>
        <v>0</v>
      </c>
      <c r="R484" s="163">
        <f t="shared" si="218"/>
        <v>0</v>
      </c>
      <c r="S484" s="163">
        <f t="shared" si="218"/>
        <v>0</v>
      </c>
      <c r="T484" s="163">
        <f t="shared" si="218"/>
        <v>0</v>
      </c>
      <c r="U484" s="163">
        <f t="shared" si="218"/>
        <v>0</v>
      </c>
      <c r="V484" s="163">
        <f t="shared" si="218"/>
        <v>0</v>
      </c>
      <c r="W484" s="163">
        <f t="shared" si="218"/>
        <v>0</v>
      </c>
      <c r="X484" s="163">
        <f t="shared" si="218"/>
        <v>0</v>
      </c>
      <c r="Y484" s="163">
        <f t="shared" si="218"/>
        <v>0</v>
      </c>
      <c r="Z484" s="163">
        <f t="shared" si="218"/>
        <v>0</v>
      </c>
      <c r="AA484" s="163">
        <f t="shared" si="218"/>
        <v>0</v>
      </c>
      <c r="AB484" s="163">
        <f t="shared" si="218"/>
        <v>0</v>
      </c>
      <c r="AC484" s="163">
        <f t="shared" si="218"/>
        <v>0</v>
      </c>
      <c r="AD484" s="163">
        <f t="shared" si="218"/>
        <v>0</v>
      </c>
      <c r="AE484" s="163">
        <f t="shared" si="218"/>
        <v>0</v>
      </c>
      <c r="AF484" s="163">
        <f t="shared" si="218"/>
        <v>0</v>
      </c>
      <c r="AG484" s="163">
        <f t="shared" si="218"/>
        <v>0</v>
      </c>
      <c r="AH484" s="163">
        <f t="shared" si="218"/>
        <v>0</v>
      </c>
      <c r="AI484" s="163">
        <f t="shared" si="218"/>
        <v>0</v>
      </c>
      <c r="AJ484" s="163">
        <f t="shared" si="218"/>
        <v>0</v>
      </c>
      <c r="AK484" s="163">
        <f t="shared" si="218"/>
        <v>0</v>
      </c>
      <c r="AL484" s="163">
        <f t="shared" si="218"/>
        <v>0</v>
      </c>
      <c r="AM484" s="163">
        <f t="shared" si="218"/>
        <v>0</v>
      </c>
      <c r="AN484" s="163">
        <f t="shared" si="218"/>
        <v>0</v>
      </c>
      <c r="AO484" s="163">
        <f t="shared" si="218"/>
        <v>0</v>
      </c>
      <c r="AP484" s="163">
        <f t="shared" si="218"/>
        <v>0</v>
      </c>
    </row>
    <row r="485" spans="1:42" x14ac:dyDescent="0.2">
      <c r="A485" s="4">
        <f>A484+1</f>
        <v>2</v>
      </c>
      <c r="B485" s="153">
        <f t="shared" si="217"/>
        <v>0</v>
      </c>
      <c r="C485" s="163">
        <f t="shared" ref="C485:AP485" si="219">LOOKUP(C473,$B$441:$AP$441,$B$442:$AP$442)*$B678/100</f>
        <v>0</v>
      </c>
      <c r="D485" s="163">
        <f t="shared" si="219"/>
        <v>0</v>
      </c>
      <c r="E485" s="163">
        <f t="shared" si="219"/>
        <v>0</v>
      </c>
      <c r="F485" s="163">
        <f t="shared" si="219"/>
        <v>0</v>
      </c>
      <c r="G485" s="163">
        <f t="shared" si="219"/>
        <v>0</v>
      </c>
      <c r="H485" s="163">
        <f t="shared" si="219"/>
        <v>0</v>
      </c>
      <c r="I485" s="163">
        <f t="shared" si="219"/>
        <v>0</v>
      </c>
      <c r="J485" s="163">
        <f t="shared" si="219"/>
        <v>0</v>
      </c>
      <c r="K485" s="163">
        <f t="shared" si="219"/>
        <v>0</v>
      </c>
      <c r="L485" s="163">
        <f t="shared" si="219"/>
        <v>0</v>
      </c>
      <c r="M485" s="163">
        <f t="shared" si="219"/>
        <v>0</v>
      </c>
      <c r="N485" s="163">
        <f t="shared" si="219"/>
        <v>0</v>
      </c>
      <c r="O485" s="163">
        <f t="shared" si="219"/>
        <v>0</v>
      </c>
      <c r="P485" s="163">
        <f t="shared" si="219"/>
        <v>0</v>
      </c>
      <c r="Q485" s="163">
        <f t="shared" si="219"/>
        <v>0</v>
      </c>
      <c r="R485" s="163">
        <f t="shared" si="219"/>
        <v>0</v>
      </c>
      <c r="S485" s="163">
        <f t="shared" si="219"/>
        <v>0</v>
      </c>
      <c r="T485" s="163">
        <f t="shared" si="219"/>
        <v>0</v>
      </c>
      <c r="U485" s="163">
        <f t="shared" si="219"/>
        <v>0</v>
      </c>
      <c r="V485" s="163">
        <f t="shared" si="219"/>
        <v>0</v>
      </c>
      <c r="W485" s="163">
        <f t="shared" si="219"/>
        <v>0</v>
      </c>
      <c r="X485" s="163">
        <f t="shared" si="219"/>
        <v>0</v>
      </c>
      <c r="Y485" s="163">
        <f t="shared" si="219"/>
        <v>0</v>
      </c>
      <c r="Z485" s="163">
        <f t="shared" si="219"/>
        <v>0</v>
      </c>
      <c r="AA485" s="163">
        <f t="shared" si="219"/>
        <v>0</v>
      </c>
      <c r="AB485" s="163">
        <f t="shared" si="219"/>
        <v>0</v>
      </c>
      <c r="AC485" s="163">
        <f t="shared" si="219"/>
        <v>0</v>
      </c>
      <c r="AD485" s="163">
        <f t="shared" si="219"/>
        <v>0</v>
      </c>
      <c r="AE485" s="163">
        <f t="shared" si="219"/>
        <v>0</v>
      </c>
      <c r="AF485" s="163">
        <f t="shared" si="219"/>
        <v>0</v>
      </c>
      <c r="AG485" s="163">
        <f t="shared" si="219"/>
        <v>0</v>
      </c>
      <c r="AH485" s="163">
        <f t="shared" si="219"/>
        <v>0</v>
      </c>
      <c r="AI485" s="163">
        <f t="shared" si="219"/>
        <v>0</v>
      </c>
      <c r="AJ485" s="163">
        <f t="shared" si="219"/>
        <v>0</v>
      </c>
      <c r="AK485" s="163">
        <f t="shared" si="219"/>
        <v>0</v>
      </c>
      <c r="AL485" s="163">
        <f t="shared" si="219"/>
        <v>0</v>
      </c>
      <c r="AM485" s="163">
        <f t="shared" si="219"/>
        <v>0</v>
      </c>
      <c r="AN485" s="163">
        <f t="shared" si="219"/>
        <v>0</v>
      </c>
      <c r="AO485" s="163">
        <f t="shared" si="219"/>
        <v>0</v>
      </c>
      <c r="AP485" s="163">
        <f t="shared" si="219"/>
        <v>0</v>
      </c>
    </row>
    <row r="486" spans="1:42" x14ac:dyDescent="0.2">
      <c r="A486" s="4">
        <f t="shared" ref="A486:A491" si="220">A485+1</f>
        <v>3</v>
      </c>
      <c r="B486" s="153">
        <f t="shared" si="217"/>
        <v>0</v>
      </c>
      <c r="C486" s="163">
        <f t="shared" ref="C486:AP486" si="221">LOOKUP(C474,$B$441:$AP$441,$B$442:$AP$442)*$B679/100</f>
        <v>0</v>
      </c>
      <c r="D486" s="163">
        <f t="shared" si="221"/>
        <v>0</v>
      </c>
      <c r="E486" s="163">
        <f t="shared" si="221"/>
        <v>0</v>
      </c>
      <c r="F486" s="163">
        <f t="shared" si="221"/>
        <v>0</v>
      </c>
      <c r="G486" s="163">
        <f t="shared" si="221"/>
        <v>0</v>
      </c>
      <c r="H486" s="163">
        <f t="shared" si="221"/>
        <v>0</v>
      </c>
      <c r="I486" s="163">
        <f t="shared" si="221"/>
        <v>0</v>
      </c>
      <c r="J486" s="163">
        <f t="shared" si="221"/>
        <v>0</v>
      </c>
      <c r="K486" s="163">
        <f t="shared" si="221"/>
        <v>0</v>
      </c>
      <c r="L486" s="163">
        <f t="shared" si="221"/>
        <v>0</v>
      </c>
      <c r="M486" s="163">
        <f t="shared" si="221"/>
        <v>0</v>
      </c>
      <c r="N486" s="163">
        <f t="shared" si="221"/>
        <v>0</v>
      </c>
      <c r="O486" s="163">
        <f t="shared" si="221"/>
        <v>0</v>
      </c>
      <c r="P486" s="163">
        <f t="shared" si="221"/>
        <v>0</v>
      </c>
      <c r="Q486" s="163">
        <f t="shared" si="221"/>
        <v>0</v>
      </c>
      <c r="R486" s="163">
        <f t="shared" si="221"/>
        <v>0</v>
      </c>
      <c r="S486" s="163">
        <f t="shared" si="221"/>
        <v>0</v>
      </c>
      <c r="T486" s="163">
        <f t="shared" si="221"/>
        <v>0</v>
      </c>
      <c r="U486" s="163">
        <f t="shared" si="221"/>
        <v>0</v>
      </c>
      <c r="V486" s="163">
        <f t="shared" si="221"/>
        <v>0</v>
      </c>
      <c r="W486" s="163">
        <f t="shared" si="221"/>
        <v>0</v>
      </c>
      <c r="X486" s="163">
        <f t="shared" si="221"/>
        <v>0</v>
      </c>
      <c r="Y486" s="163">
        <f t="shared" si="221"/>
        <v>0</v>
      </c>
      <c r="Z486" s="163">
        <f t="shared" si="221"/>
        <v>0</v>
      </c>
      <c r="AA486" s="163">
        <f t="shared" si="221"/>
        <v>0</v>
      </c>
      <c r="AB486" s="163">
        <f t="shared" si="221"/>
        <v>0</v>
      </c>
      <c r="AC486" s="163">
        <f t="shared" si="221"/>
        <v>0</v>
      </c>
      <c r="AD486" s="163">
        <f t="shared" si="221"/>
        <v>0</v>
      </c>
      <c r="AE486" s="163">
        <f t="shared" si="221"/>
        <v>0</v>
      </c>
      <c r="AF486" s="163">
        <f t="shared" si="221"/>
        <v>0</v>
      </c>
      <c r="AG486" s="163">
        <f t="shared" si="221"/>
        <v>0</v>
      </c>
      <c r="AH486" s="163">
        <f t="shared" si="221"/>
        <v>0</v>
      </c>
      <c r="AI486" s="163">
        <f t="shared" si="221"/>
        <v>0</v>
      </c>
      <c r="AJ486" s="163">
        <f t="shared" si="221"/>
        <v>0</v>
      </c>
      <c r="AK486" s="163">
        <f t="shared" si="221"/>
        <v>0</v>
      </c>
      <c r="AL486" s="163">
        <f t="shared" si="221"/>
        <v>0</v>
      </c>
      <c r="AM486" s="163">
        <f t="shared" si="221"/>
        <v>0</v>
      </c>
      <c r="AN486" s="163">
        <f t="shared" si="221"/>
        <v>0</v>
      </c>
      <c r="AO486" s="163">
        <f t="shared" si="221"/>
        <v>0</v>
      </c>
      <c r="AP486" s="163">
        <f t="shared" si="221"/>
        <v>0</v>
      </c>
    </row>
    <row r="487" spans="1:42" x14ac:dyDescent="0.2">
      <c r="A487" s="4">
        <f t="shared" si="220"/>
        <v>4</v>
      </c>
      <c r="B487" s="153">
        <f t="shared" si="217"/>
        <v>0</v>
      </c>
      <c r="C487" s="163">
        <f t="shared" ref="C487:AP487" si="222">LOOKUP(C475,$B$441:$AP$441,$B$442:$AP$442)*$B680/100</f>
        <v>0</v>
      </c>
      <c r="D487" s="163">
        <f t="shared" si="222"/>
        <v>0</v>
      </c>
      <c r="E487" s="163">
        <f t="shared" si="222"/>
        <v>0</v>
      </c>
      <c r="F487" s="163">
        <f t="shared" si="222"/>
        <v>0</v>
      </c>
      <c r="G487" s="163">
        <f t="shared" si="222"/>
        <v>0</v>
      </c>
      <c r="H487" s="163">
        <f t="shared" si="222"/>
        <v>0</v>
      </c>
      <c r="I487" s="163">
        <f t="shared" si="222"/>
        <v>0</v>
      </c>
      <c r="J487" s="163">
        <f t="shared" si="222"/>
        <v>0</v>
      </c>
      <c r="K487" s="163">
        <f t="shared" si="222"/>
        <v>0</v>
      </c>
      <c r="L487" s="163">
        <f t="shared" si="222"/>
        <v>0</v>
      </c>
      <c r="M487" s="163">
        <f t="shared" si="222"/>
        <v>0</v>
      </c>
      <c r="N487" s="163">
        <f t="shared" si="222"/>
        <v>0</v>
      </c>
      <c r="O487" s="163">
        <f t="shared" si="222"/>
        <v>0</v>
      </c>
      <c r="P487" s="163">
        <f t="shared" si="222"/>
        <v>0</v>
      </c>
      <c r="Q487" s="163">
        <f t="shared" si="222"/>
        <v>0</v>
      </c>
      <c r="R487" s="163">
        <f t="shared" si="222"/>
        <v>0</v>
      </c>
      <c r="S487" s="163">
        <f t="shared" si="222"/>
        <v>0</v>
      </c>
      <c r="T487" s="163">
        <f t="shared" si="222"/>
        <v>0</v>
      </c>
      <c r="U487" s="163">
        <f t="shared" si="222"/>
        <v>0</v>
      </c>
      <c r="V487" s="163">
        <f t="shared" si="222"/>
        <v>0</v>
      </c>
      <c r="W487" s="163">
        <f t="shared" si="222"/>
        <v>0</v>
      </c>
      <c r="X487" s="163">
        <f t="shared" si="222"/>
        <v>0</v>
      </c>
      <c r="Y487" s="163">
        <f t="shared" si="222"/>
        <v>0</v>
      </c>
      <c r="Z487" s="163">
        <f t="shared" si="222"/>
        <v>0</v>
      </c>
      <c r="AA487" s="163">
        <f t="shared" si="222"/>
        <v>0</v>
      </c>
      <c r="AB487" s="163">
        <f t="shared" si="222"/>
        <v>0</v>
      </c>
      <c r="AC487" s="163">
        <f t="shared" si="222"/>
        <v>0</v>
      </c>
      <c r="AD487" s="163">
        <f t="shared" si="222"/>
        <v>0</v>
      </c>
      <c r="AE487" s="163">
        <f t="shared" si="222"/>
        <v>0</v>
      </c>
      <c r="AF487" s="163">
        <f t="shared" si="222"/>
        <v>0</v>
      </c>
      <c r="AG487" s="163">
        <f t="shared" si="222"/>
        <v>0</v>
      </c>
      <c r="AH487" s="163">
        <f t="shared" si="222"/>
        <v>0</v>
      </c>
      <c r="AI487" s="163">
        <f t="shared" si="222"/>
        <v>0</v>
      </c>
      <c r="AJ487" s="163">
        <f t="shared" si="222"/>
        <v>0</v>
      </c>
      <c r="AK487" s="163">
        <f t="shared" si="222"/>
        <v>0</v>
      </c>
      <c r="AL487" s="163">
        <f t="shared" si="222"/>
        <v>0</v>
      </c>
      <c r="AM487" s="163">
        <f t="shared" si="222"/>
        <v>0</v>
      </c>
      <c r="AN487" s="163">
        <f t="shared" si="222"/>
        <v>0</v>
      </c>
      <c r="AO487" s="163">
        <f t="shared" si="222"/>
        <v>0</v>
      </c>
      <c r="AP487" s="163">
        <f t="shared" si="222"/>
        <v>0</v>
      </c>
    </row>
    <row r="488" spans="1:42" x14ac:dyDescent="0.2">
      <c r="A488" s="4">
        <f t="shared" si="220"/>
        <v>5</v>
      </c>
      <c r="B488" s="153">
        <f t="shared" si="217"/>
        <v>0</v>
      </c>
      <c r="C488" s="163">
        <f t="shared" ref="C488:AP488" si="223">LOOKUP(C476,$B$441:$AP$441,$B$442:$AP$442)*$B681/100</f>
        <v>0</v>
      </c>
      <c r="D488" s="163">
        <f t="shared" si="223"/>
        <v>0</v>
      </c>
      <c r="E488" s="163">
        <f t="shared" si="223"/>
        <v>0</v>
      </c>
      <c r="F488" s="163">
        <f t="shared" si="223"/>
        <v>0</v>
      </c>
      <c r="G488" s="163">
        <f t="shared" si="223"/>
        <v>0</v>
      </c>
      <c r="H488" s="163">
        <f t="shared" si="223"/>
        <v>0</v>
      </c>
      <c r="I488" s="163">
        <f t="shared" si="223"/>
        <v>0</v>
      </c>
      <c r="J488" s="163">
        <f t="shared" si="223"/>
        <v>0</v>
      </c>
      <c r="K488" s="163">
        <f t="shared" si="223"/>
        <v>0</v>
      </c>
      <c r="L488" s="163">
        <f t="shared" si="223"/>
        <v>0</v>
      </c>
      <c r="M488" s="163">
        <f t="shared" si="223"/>
        <v>0</v>
      </c>
      <c r="N488" s="163">
        <f t="shared" si="223"/>
        <v>0</v>
      </c>
      <c r="O488" s="163">
        <f t="shared" si="223"/>
        <v>0</v>
      </c>
      <c r="P488" s="163">
        <f t="shared" si="223"/>
        <v>0</v>
      </c>
      <c r="Q488" s="163">
        <f t="shared" si="223"/>
        <v>0</v>
      </c>
      <c r="R488" s="163">
        <f t="shared" si="223"/>
        <v>0</v>
      </c>
      <c r="S488" s="163">
        <f t="shared" si="223"/>
        <v>0</v>
      </c>
      <c r="T488" s="163">
        <f t="shared" si="223"/>
        <v>0</v>
      </c>
      <c r="U488" s="163">
        <f t="shared" si="223"/>
        <v>0</v>
      </c>
      <c r="V488" s="163">
        <f t="shared" si="223"/>
        <v>0</v>
      </c>
      <c r="W488" s="163">
        <f t="shared" si="223"/>
        <v>0</v>
      </c>
      <c r="X488" s="163">
        <f t="shared" si="223"/>
        <v>0</v>
      </c>
      <c r="Y488" s="163">
        <f t="shared" si="223"/>
        <v>0</v>
      </c>
      <c r="Z488" s="163">
        <f t="shared" si="223"/>
        <v>0</v>
      </c>
      <c r="AA488" s="163">
        <f t="shared" si="223"/>
        <v>0</v>
      </c>
      <c r="AB488" s="163">
        <f t="shared" si="223"/>
        <v>0</v>
      </c>
      <c r="AC488" s="163">
        <f t="shared" si="223"/>
        <v>0</v>
      </c>
      <c r="AD488" s="163">
        <f t="shared" si="223"/>
        <v>0</v>
      </c>
      <c r="AE488" s="163">
        <f t="shared" si="223"/>
        <v>0</v>
      </c>
      <c r="AF488" s="163">
        <f t="shared" si="223"/>
        <v>0</v>
      </c>
      <c r="AG488" s="163">
        <f t="shared" si="223"/>
        <v>0</v>
      </c>
      <c r="AH488" s="163">
        <f t="shared" si="223"/>
        <v>0</v>
      </c>
      <c r="AI488" s="163">
        <f t="shared" si="223"/>
        <v>0</v>
      </c>
      <c r="AJ488" s="163">
        <f t="shared" si="223"/>
        <v>0</v>
      </c>
      <c r="AK488" s="163">
        <f t="shared" si="223"/>
        <v>0</v>
      </c>
      <c r="AL488" s="163">
        <f t="shared" si="223"/>
        <v>0</v>
      </c>
      <c r="AM488" s="163">
        <f t="shared" si="223"/>
        <v>0</v>
      </c>
      <c r="AN488" s="163">
        <f t="shared" si="223"/>
        <v>0</v>
      </c>
      <c r="AO488" s="163">
        <f t="shared" si="223"/>
        <v>0</v>
      </c>
      <c r="AP488" s="163">
        <f t="shared" si="223"/>
        <v>0</v>
      </c>
    </row>
    <row r="489" spans="1:42" x14ac:dyDescent="0.2">
      <c r="A489" s="4">
        <f t="shared" si="220"/>
        <v>6</v>
      </c>
      <c r="B489" s="153">
        <f t="shared" si="217"/>
        <v>0</v>
      </c>
      <c r="C489" s="163">
        <f t="shared" ref="C489:AP489" si="224">LOOKUP(C477,$B$441:$AP$441,$B$442:$AP$442)*$B682/100</f>
        <v>0</v>
      </c>
      <c r="D489" s="163">
        <f t="shared" si="224"/>
        <v>0</v>
      </c>
      <c r="E489" s="163">
        <f t="shared" si="224"/>
        <v>0</v>
      </c>
      <c r="F489" s="163">
        <f t="shared" si="224"/>
        <v>0</v>
      </c>
      <c r="G489" s="163">
        <f t="shared" si="224"/>
        <v>0</v>
      </c>
      <c r="H489" s="163">
        <f t="shared" si="224"/>
        <v>0</v>
      </c>
      <c r="I489" s="163">
        <f t="shared" si="224"/>
        <v>0</v>
      </c>
      <c r="J489" s="163">
        <f t="shared" si="224"/>
        <v>0</v>
      </c>
      <c r="K489" s="163">
        <f t="shared" si="224"/>
        <v>0</v>
      </c>
      <c r="L489" s="163">
        <f t="shared" si="224"/>
        <v>0</v>
      </c>
      <c r="M489" s="163">
        <f t="shared" si="224"/>
        <v>0</v>
      </c>
      <c r="N489" s="163">
        <f t="shared" si="224"/>
        <v>0</v>
      </c>
      <c r="O489" s="163">
        <f t="shared" si="224"/>
        <v>0</v>
      </c>
      <c r="P489" s="163">
        <f t="shared" si="224"/>
        <v>0</v>
      </c>
      <c r="Q489" s="163">
        <f t="shared" si="224"/>
        <v>0</v>
      </c>
      <c r="R489" s="163">
        <f t="shared" si="224"/>
        <v>0</v>
      </c>
      <c r="S489" s="163">
        <f t="shared" si="224"/>
        <v>0</v>
      </c>
      <c r="T489" s="163">
        <f t="shared" si="224"/>
        <v>0</v>
      </c>
      <c r="U489" s="163">
        <f t="shared" si="224"/>
        <v>0</v>
      </c>
      <c r="V489" s="163">
        <f t="shared" si="224"/>
        <v>0</v>
      </c>
      <c r="W489" s="163">
        <f t="shared" si="224"/>
        <v>0</v>
      </c>
      <c r="X489" s="163">
        <f t="shared" si="224"/>
        <v>0</v>
      </c>
      <c r="Y489" s="163">
        <f t="shared" si="224"/>
        <v>0</v>
      </c>
      <c r="Z489" s="163">
        <f t="shared" si="224"/>
        <v>0</v>
      </c>
      <c r="AA489" s="163">
        <f t="shared" si="224"/>
        <v>0</v>
      </c>
      <c r="AB489" s="163">
        <f t="shared" si="224"/>
        <v>0</v>
      </c>
      <c r="AC489" s="163">
        <f t="shared" si="224"/>
        <v>0</v>
      </c>
      <c r="AD489" s="163">
        <f t="shared" si="224"/>
        <v>0</v>
      </c>
      <c r="AE489" s="163">
        <f t="shared" si="224"/>
        <v>0</v>
      </c>
      <c r="AF489" s="163">
        <f t="shared" si="224"/>
        <v>0</v>
      </c>
      <c r="AG489" s="163">
        <f t="shared" si="224"/>
        <v>0</v>
      </c>
      <c r="AH489" s="163">
        <f t="shared" si="224"/>
        <v>0</v>
      </c>
      <c r="AI489" s="163">
        <f t="shared" si="224"/>
        <v>0</v>
      </c>
      <c r="AJ489" s="163">
        <f t="shared" si="224"/>
        <v>0</v>
      </c>
      <c r="AK489" s="163">
        <f t="shared" si="224"/>
        <v>0</v>
      </c>
      <c r="AL489" s="163">
        <f t="shared" si="224"/>
        <v>0</v>
      </c>
      <c r="AM489" s="163">
        <f t="shared" si="224"/>
        <v>0</v>
      </c>
      <c r="AN489" s="163">
        <f t="shared" si="224"/>
        <v>0</v>
      </c>
      <c r="AO489" s="163">
        <f t="shared" si="224"/>
        <v>0</v>
      </c>
      <c r="AP489" s="163">
        <f t="shared" si="224"/>
        <v>0</v>
      </c>
    </row>
    <row r="490" spans="1:42" x14ac:dyDescent="0.2">
      <c r="A490" s="4">
        <f t="shared" si="220"/>
        <v>7</v>
      </c>
      <c r="B490" s="153">
        <f t="shared" si="217"/>
        <v>0</v>
      </c>
      <c r="C490" s="163">
        <f t="shared" ref="C490:AP490" si="225">LOOKUP(C478,$B$441:$AP$441,$B$442:$AP$442)*$B683/100</f>
        <v>0</v>
      </c>
      <c r="D490" s="163">
        <f t="shared" si="225"/>
        <v>0</v>
      </c>
      <c r="E490" s="163">
        <f t="shared" si="225"/>
        <v>0</v>
      </c>
      <c r="F490" s="163">
        <f t="shared" si="225"/>
        <v>0</v>
      </c>
      <c r="G490" s="163">
        <f t="shared" si="225"/>
        <v>0</v>
      </c>
      <c r="H490" s="163">
        <f t="shared" si="225"/>
        <v>0</v>
      </c>
      <c r="I490" s="163">
        <f t="shared" si="225"/>
        <v>0</v>
      </c>
      <c r="J490" s="163">
        <f t="shared" si="225"/>
        <v>0</v>
      </c>
      <c r="K490" s="163">
        <f t="shared" si="225"/>
        <v>0</v>
      </c>
      <c r="L490" s="163">
        <f t="shared" si="225"/>
        <v>0</v>
      </c>
      <c r="M490" s="163">
        <f t="shared" si="225"/>
        <v>0</v>
      </c>
      <c r="N490" s="163">
        <f t="shared" si="225"/>
        <v>0</v>
      </c>
      <c r="O490" s="163">
        <f t="shared" si="225"/>
        <v>0</v>
      </c>
      <c r="P490" s="163">
        <f t="shared" si="225"/>
        <v>0</v>
      </c>
      <c r="Q490" s="163">
        <f t="shared" si="225"/>
        <v>0</v>
      </c>
      <c r="R490" s="163">
        <f t="shared" si="225"/>
        <v>0</v>
      </c>
      <c r="S490" s="163">
        <f t="shared" si="225"/>
        <v>0</v>
      </c>
      <c r="T490" s="163">
        <f t="shared" si="225"/>
        <v>0</v>
      </c>
      <c r="U490" s="163">
        <f t="shared" si="225"/>
        <v>0</v>
      </c>
      <c r="V490" s="163">
        <f t="shared" si="225"/>
        <v>0</v>
      </c>
      <c r="W490" s="163">
        <f t="shared" si="225"/>
        <v>0</v>
      </c>
      <c r="X490" s="163">
        <f t="shared" si="225"/>
        <v>0</v>
      </c>
      <c r="Y490" s="163">
        <f t="shared" si="225"/>
        <v>0</v>
      </c>
      <c r="Z490" s="163">
        <f t="shared" si="225"/>
        <v>0</v>
      </c>
      <c r="AA490" s="163">
        <f t="shared" si="225"/>
        <v>0</v>
      </c>
      <c r="AB490" s="163">
        <f t="shared" si="225"/>
        <v>0</v>
      </c>
      <c r="AC490" s="163">
        <f t="shared" si="225"/>
        <v>0</v>
      </c>
      <c r="AD490" s="163">
        <f t="shared" si="225"/>
        <v>0</v>
      </c>
      <c r="AE490" s="163">
        <f t="shared" si="225"/>
        <v>0</v>
      </c>
      <c r="AF490" s="163">
        <f t="shared" si="225"/>
        <v>0</v>
      </c>
      <c r="AG490" s="163">
        <f t="shared" si="225"/>
        <v>0</v>
      </c>
      <c r="AH490" s="163">
        <f t="shared" si="225"/>
        <v>0</v>
      </c>
      <c r="AI490" s="163">
        <f t="shared" si="225"/>
        <v>0</v>
      </c>
      <c r="AJ490" s="163">
        <f t="shared" si="225"/>
        <v>0</v>
      </c>
      <c r="AK490" s="163">
        <f t="shared" si="225"/>
        <v>0</v>
      </c>
      <c r="AL490" s="163">
        <f t="shared" si="225"/>
        <v>0</v>
      </c>
      <c r="AM490" s="163">
        <f t="shared" si="225"/>
        <v>0</v>
      </c>
      <c r="AN490" s="163">
        <f t="shared" si="225"/>
        <v>0</v>
      </c>
      <c r="AO490" s="163">
        <f t="shared" si="225"/>
        <v>0</v>
      </c>
      <c r="AP490" s="163">
        <f t="shared" si="225"/>
        <v>0</v>
      </c>
    </row>
    <row r="491" spans="1:42" x14ac:dyDescent="0.2">
      <c r="A491" s="4">
        <f t="shared" si="220"/>
        <v>8</v>
      </c>
      <c r="B491" s="153">
        <f t="shared" si="217"/>
        <v>0</v>
      </c>
      <c r="C491" s="163">
        <f t="shared" ref="C491:AP491" si="226">LOOKUP(C479,$B$441:$AP$441,$B$442:$AP$442)*$B684/100</f>
        <v>0</v>
      </c>
      <c r="D491" s="163">
        <f t="shared" si="226"/>
        <v>0</v>
      </c>
      <c r="E491" s="163">
        <f t="shared" si="226"/>
        <v>0</v>
      </c>
      <c r="F491" s="163">
        <f t="shared" si="226"/>
        <v>0</v>
      </c>
      <c r="G491" s="163">
        <f t="shared" si="226"/>
        <v>0</v>
      </c>
      <c r="H491" s="163">
        <f t="shared" si="226"/>
        <v>0</v>
      </c>
      <c r="I491" s="163">
        <f t="shared" si="226"/>
        <v>0</v>
      </c>
      <c r="J491" s="163">
        <f t="shared" si="226"/>
        <v>0</v>
      </c>
      <c r="K491" s="163">
        <f t="shared" si="226"/>
        <v>0</v>
      </c>
      <c r="L491" s="163">
        <f t="shared" si="226"/>
        <v>0</v>
      </c>
      <c r="M491" s="163">
        <f t="shared" si="226"/>
        <v>0</v>
      </c>
      <c r="N491" s="163">
        <f t="shared" si="226"/>
        <v>0</v>
      </c>
      <c r="O491" s="163">
        <f t="shared" si="226"/>
        <v>0</v>
      </c>
      <c r="P491" s="163">
        <f t="shared" si="226"/>
        <v>0</v>
      </c>
      <c r="Q491" s="163">
        <f t="shared" si="226"/>
        <v>0</v>
      </c>
      <c r="R491" s="163">
        <f t="shared" si="226"/>
        <v>0</v>
      </c>
      <c r="S491" s="163">
        <f t="shared" si="226"/>
        <v>0</v>
      </c>
      <c r="T491" s="163">
        <f t="shared" si="226"/>
        <v>0</v>
      </c>
      <c r="U491" s="163">
        <f t="shared" si="226"/>
        <v>0</v>
      </c>
      <c r="V491" s="163">
        <f t="shared" si="226"/>
        <v>0</v>
      </c>
      <c r="W491" s="163">
        <f t="shared" si="226"/>
        <v>0</v>
      </c>
      <c r="X491" s="163">
        <f t="shared" si="226"/>
        <v>0</v>
      </c>
      <c r="Y491" s="163">
        <f t="shared" si="226"/>
        <v>0</v>
      </c>
      <c r="Z491" s="163">
        <f t="shared" si="226"/>
        <v>0</v>
      </c>
      <c r="AA491" s="163">
        <f t="shared" si="226"/>
        <v>0</v>
      </c>
      <c r="AB491" s="163">
        <f t="shared" si="226"/>
        <v>0</v>
      </c>
      <c r="AC491" s="163">
        <f t="shared" si="226"/>
        <v>0</v>
      </c>
      <c r="AD491" s="163">
        <f t="shared" si="226"/>
        <v>0</v>
      </c>
      <c r="AE491" s="163">
        <f t="shared" si="226"/>
        <v>0</v>
      </c>
      <c r="AF491" s="163">
        <f t="shared" si="226"/>
        <v>0</v>
      </c>
      <c r="AG491" s="163">
        <f t="shared" si="226"/>
        <v>0</v>
      </c>
      <c r="AH491" s="163">
        <f t="shared" si="226"/>
        <v>0</v>
      </c>
      <c r="AI491" s="163">
        <f t="shared" si="226"/>
        <v>0</v>
      </c>
      <c r="AJ491" s="163">
        <f t="shared" si="226"/>
        <v>0</v>
      </c>
      <c r="AK491" s="163">
        <f t="shared" si="226"/>
        <v>0</v>
      </c>
      <c r="AL491" s="163">
        <f t="shared" si="226"/>
        <v>0</v>
      </c>
      <c r="AM491" s="163">
        <f t="shared" si="226"/>
        <v>0</v>
      </c>
      <c r="AN491" s="163">
        <f t="shared" si="226"/>
        <v>0</v>
      </c>
      <c r="AO491" s="163">
        <f t="shared" si="226"/>
        <v>0</v>
      </c>
      <c r="AP491" s="163">
        <f t="shared" si="226"/>
        <v>0</v>
      </c>
    </row>
    <row r="492" spans="1:42" x14ac:dyDescent="0.2">
      <c r="A492" s="4">
        <f>A491+1</f>
        <v>9</v>
      </c>
      <c r="B492" s="153">
        <f t="shared" si="217"/>
        <v>0</v>
      </c>
      <c r="C492" s="163">
        <f t="shared" ref="C492:AP492" si="227">LOOKUP(C480,$B$441:$AP$441,$B$442:$AP$442)*$B685/100</f>
        <v>0</v>
      </c>
      <c r="D492" s="163">
        <f t="shared" si="227"/>
        <v>0</v>
      </c>
      <c r="E492" s="163">
        <f t="shared" si="227"/>
        <v>0</v>
      </c>
      <c r="F492" s="163">
        <f t="shared" si="227"/>
        <v>0</v>
      </c>
      <c r="G492" s="163">
        <f t="shared" si="227"/>
        <v>0</v>
      </c>
      <c r="H492" s="163">
        <f t="shared" si="227"/>
        <v>0</v>
      </c>
      <c r="I492" s="163">
        <f t="shared" si="227"/>
        <v>0</v>
      </c>
      <c r="J492" s="163">
        <f t="shared" si="227"/>
        <v>0</v>
      </c>
      <c r="K492" s="163">
        <f t="shared" si="227"/>
        <v>0</v>
      </c>
      <c r="L492" s="163">
        <f t="shared" si="227"/>
        <v>0</v>
      </c>
      <c r="M492" s="163">
        <f t="shared" si="227"/>
        <v>0</v>
      </c>
      <c r="N492" s="163">
        <f t="shared" si="227"/>
        <v>0</v>
      </c>
      <c r="O492" s="163">
        <f t="shared" si="227"/>
        <v>0</v>
      </c>
      <c r="P492" s="163">
        <f t="shared" si="227"/>
        <v>0</v>
      </c>
      <c r="Q492" s="163">
        <f t="shared" si="227"/>
        <v>0</v>
      </c>
      <c r="R492" s="163">
        <f t="shared" si="227"/>
        <v>0</v>
      </c>
      <c r="S492" s="163">
        <f t="shared" si="227"/>
        <v>0</v>
      </c>
      <c r="T492" s="163">
        <f t="shared" si="227"/>
        <v>0</v>
      </c>
      <c r="U492" s="163">
        <f t="shared" si="227"/>
        <v>0</v>
      </c>
      <c r="V492" s="163">
        <f t="shared" si="227"/>
        <v>0</v>
      </c>
      <c r="W492" s="163">
        <f t="shared" si="227"/>
        <v>0</v>
      </c>
      <c r="X492" s="163">
        <f t="shared" si="227"/>
        <v>0</v>
      </c>
      <c r="Y492" s="163">
        <f t="shared" si="227"/>
        <v>0</v>
      </c>
      <c r="Z492" s="163">
        <f t="shared" si="227"/>
        <v>0</v>
      </c>
      <c r="AA492" s="163">
        <f t="shared" si="227"/>
        <v>0</v>
      </c>
      <c r="AB492" s="163">
        <f t="shared" si="227"/>
        <v>0</v>
      </c>
      <c r="AC492" s="163">
        <f t="shared" si="227"/>
        <v>0</v>
      </c>
      <c r="AD492" s="163">
        <f t="shared" si="227"/>
        <v>0</v>
      </c>
      <c r="AE492" s="163">
        <f t="shared" si="227"/>
        <v>0</v>
      </c>
      <c r="AF492" s="163">
        <f t="shared" si="227"/>
        <v>0</v>
      </c>
      <c r="AG492" s="163">
        <f t="shared" si="227"/>
        <v>0</v>
      </c>
      <c r="AH492" s="163">
        <f t="shared" si="227"/>
        <v>0</v>
      </c>
      <c r="AI492" s="163">
        <f t="shared" si="227"/>
        <v>0</v>
      </c>
      <c r="AJ492" s="163">
        <f t="shared" si="227"/>
        <v>0</v>
      </c>
      <c r="AK492" s="163">
        <f t="shared" si="227"/>
        <v>0</v>
      </c>
      <c r="AL492" s="163">
        <f t="shared" si="227"/>
        <v>0</v>
      </c>
      <c r="AM492" s="163">
        <f t="shared" si="227"/>
        <v>0</v>
      </c>
      <c r="AN492" s="163">
        <f t="shared" si="227"/>
        <v>0</v>
      </c>
      <c r="AO492" s="163">
        <f t="shared" si="227"/>
        <v>0</v>
      </c>
      <c r="AP492" s="163">
        <f t="shared" si="227"/>
        <v>0</v>
      </c>
    </row>
    <row r="493" spans="1:42" x14ac:dyDescent="0.2">
      <c r="A493" s="4">
        <f t="shared" ref="A493" si="228">A492+1</f>
        <v>10</v>
      </c>
      <c r="B493" s="153">
        <f t="shared" si="217"/>
        <v>0</v>
      </c>
      <c r="C493" s="163">
        <f t="shared" ref="C493:AP493" si="229">LOOKUP(C481,$B$441:$AP$441,$B$442:$AP$442)*$B686/100</f>
        <v>0</v>
      </c>
      <c r="D493" s="163">
        <f t="shared" si="229"/>
        <v>0</v>
      </c>
      <c r="E493" s="163">
        <f t="shared" si="229"/>
        <v>0</v>
      </c>
      <c r="F493" s="163">
        <f t="shared" si="229"/>
        <v>0</v>
      </c>
      <c r="G493" s="163">
        <f t="shared" si="229"/>
        <v>0</v>
      </c>
      <c r="H493" s="163">
        <f t="shared" si="229"/>
        <v>0</v>
      </c>
      <c r="I493" s="163">
        <f t="shared" si="229"/>
        <v>0</v>
      </c>
      <c r="J493" s="163">
        <f t="shared" si="229"/>
        <v>0</v>
      </c>
      <c r="K493" s="163">
        <f t="shared" si="229"/>
        <v>0</v>
      </c>
      <c r="L493" s="163">
        <f t="shared" si="229"/>
        <v>0</v>
      </c>
      <c r="M493" s="163">
        <f t="shared" si="229"/>
        <v>0</v>
      </c>
      <c r="N493" s="163">
        <f t="shared" si="229"/>
        <v>0</v>
      </c>
      <c r="O493" s="163">
        <f t="shared" si="229"/>
        <v>0</v>
      </c>
      <c r="P493" s="163">
        <f t="shared" si="229"/>
        <v>0</v>
      </c>
      <c r="Q493" s="163">
        <f t="shared" si="229"/>
        <v>0</v>
      </c>
      <c r="R493" s="163">
        <f t="shared" si="229"/>
        <v>0</v>
      </c>
      <c r="S493" s="163">
        <f t="shared" si="229"/>
        <v>0</v>
      </c>
      <c r="T493" s="163">
        <f t="shared" si="229"/>
        <v>0</v>
      </c>
      <c r="U493" s="163">
        <f t="shared" si="229"/>
        <v>0</v>
      </c>
      <c r="V493" s="163">
        <f t="shared" si="229"/>
        <v>0</v>
      </c>
      <c r="W493" s="163">
        <f t="shared" si="229"/>
        <v>0</v>
      </c>
      <c r="X493" s="163">
        <f t="shared" si="229"/>
        <v>0</v>
      </c>
      <c r="Y493" s="163">
        <f t="shared" si="229"/>
        <v>0</v>
      </c>
      <c r="Z493" s="163">
        <f t="shared" si="229"/>
        <v>0</v>
      </c>
      <c r="AA493" s="163">
        <f t="shared" si="229"/>
        <v>0</v>
      </c>
      <c r="AB493" s="163">
        <f t="shared" si="229"/>
        <v>0</v>
      </c>
      <c r="AC493" s="163">
        <f t="shared" si="229"/>
        <v>0</v>
      </c>
      <c r="AD493" s="163">
        <f t="shared" si="229"/>
        <v>0</v>
      </c>
      <c r="AE493" s="163">
        <f t="shared" si="229"/>
        <v>0</v>
      </c>
      <c r="AF493" s="163">
        <f t="shared" si="229"/>
        <v>0</v>
      </c>
      <c r="AG493" s="163">
        <f t="shared" si="229"/>
        <v>0</v>
      </c>
      <c r="AH493" s="163">
        <f t="shared" si="229"/>
        <v>0</v>
      </c>
      <c r="AI493" s="163">
        <f t="shared" si="229"/>
        <v>0</v>
      </c>
      <c r="AJ493" s="163">
        <f t="shared" si="229"/>
        <v>0</v>
      </c>
      <c r="AK493" s="163">
        <f t="shared" si="229"/>
        <v>0</v>
      </c>
      <c r="AL493" s="163">
        <f t="shared" si="229"/>
        <v>0</v>
      </c>
      <c r="AM493" s="163">
        <f t="shared" si="229"/>
        <v>0</v>
      </c>
      <c r="AN493" s="163">
        <f t="shared" si="229"/>
        <v>0</v>
      </c>
      <c r="AO493" s="163">
        <f t="shared" si="229"/>
        <v>0</v>
      </c>
      <c r="AP493" s="163">
        <f t="shared" si="229"/>
        <v>0</v>
      </c>
    </row>
    <row r="494" spans="1:42" x14ac:dyDescent="0.2">
      <c r="A494" s="27" t="s">
        <v>12</v>
      </c>
      <c r="B494" s="15"/>
      <c r="C494" s="163">
        <f>SUM(C484:C493)</f>
        <v>0</v>
      </c>
      <c r="D494" s="163">
        <f t="shared" ref="D494:AP494" si="230">SUM(D484:D493)</f>
        <v>0</v>
      </c>
      <c r="E494" s="163">
        <f t="shared" si="230"/>
        <v>0</v>
      </c>
      <c r="F494" s="163">
        <f t="shared" si="230"/>
        <v>0</v>
      </c>
      <c r="G494" s="163">
        <f t="shared" si="230"/>
        <v>0</v>
      </c>
      <c r="H494" s="163">
        <f t="shared" si="230"/>
        <v>0</v>
      </c>
      <c r="I494" s="163">
        <f t="shared" si="230"/>
        <v>0</v>
      </c>
      <c r="J494" s="163">
        <f t="shared" si="230"/>
        <v>0</v>
      </c>
      <c r="K494" s="163">
        <f t="shared" si="230"/>
        <v>0</v>
      </c>
      <c r="L494" s="163">
        <f t="shared" si="230"/>
        <v>0</v>
      </c>
      <c r="M494" s="163">
        <f t="shared" si="230"/>
        <v>0</v>
      </c>
      <c r="N494" s="163">
        <f t="shared" si="230"/>
        <v>0</v>
      </c>
      <c r="O494" s="163">
        <f t="shared" si="230"/>
        <v>0</v>
      </c>
      <c r="P494" s="163">
        <f t="shared" si="230"/>
        <v>0</v>
      </c>
      <c r="Q494" s="163">
        <f t="shared" si="230"/>
        <v>0</v>
      </c>
      <c r="R494" s="163">
        <f t="shared" si="230"/>
        <v>0</v>
      </c>
      <c r="S494" s="163">
        <f t="shared" si="230"/>
        <v>0</v>
      </c>
      <c r="T494" s="163">
        <f t="shared" si="230"/>
        <v>0</v>
      </c>
      <c r="U494" s="163">
        <f t="shared" si="230"/>
        <v>0</v>
      </c>
      <c r="V494" s="163">
        <f t="shared" si="230"/>
        <v>0</v>
      </c>
      <c r="W494" s="163">
        <f t="shared" si="230"/>
        <v>0</v>
      </c>
      <c r="X494" s="163">
        <f t="shared" si="230"/>
        <v>0</v>
      </c>
      <c r="Y494" s="163">
        <f t="shared" si="230"/>
        <v>0</v>
      </c>
      <c r="Z494" s="163">
        <f t="shared" si="230"/>
        <v>0</v>
      </c>
      <c r="AA494" s="163">
        <f t="shared" si="230"/>
        <v>0</v>
      </c>
      <c r="AB494" s="163">
        <f t="shared" si="230"/>
        <v>0</v>
      </c>
      <c r="AC494" s="163">
        <f t="shared" si="230"/>
        <v>0</v>
      </c>
      <c r="AD494" s="163">
        <f t="shared" si="230"/>
        <v>0</v>
      </c>
      <c r="AE494" s="163">
        <f t="shared" si="230"/>
        <v>0</v>
      </c>
      <c r="AF494" s="163">
        <f t="shared" si="230"/>
        <v>0</v>
      </c>
      <c r="AG494" s="163">
        <f t="shared" si="230"/>
        <v>0</v>
      </c>
      <c r="AH494" s="163">
        <f t="shared" si="230"/>
        <v>0</v>
      </c>
      <c r="AI494" s="163">
        <f t="shared" si="230"/>
        <v>0</v>
      </c>
      <c r="AJ494" s="163">
        <f t="shared" si="230"/>
        <v>0</v>
      </c>
      <c r="AK494" s="163">
        <f t="shared" si="230"/>
        <v>0</v>
      </c>
      <c r="AL494" s="163">
        <f t="shared" si="230"/>
        <v>0</v>
      </c>
      <c r="AM494" s="163">
        <f t="shared" si="230"/>
        <v>0</v>
      </c>
      <c r="AN494" s="163">
        <f t="shared" si="230"/>
        <v>0</v>
      </c>
      <c r="AO494" s="163">
        <f t="shared" si="230"/>
        <v>0</v>
      </c>
      <c r="AP494" s="163">
        <f t="shared" si="230"/>
        <v>0</v>
      </c>
    </row>
    <row r="495" spans="1:42" x14ac:dyDescent="0.2">
      <c r="A495" s="27"/>
      <c r="B495" s="15"/>
      <c r="C495" s="163"/>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row>
    <row r="496" spans="1:42" x14ac:dyDescent="0.2">
      <c r="A496" s="18" t="s">
        <v>93</v>
      </c>
      <c r="C496" s="163"/>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row>
    <row r="497" spans="1:42" x14ac:dyDescent="0.2">
      <c r="A497" s="22" t="s">
        <v>75</v>
      </c>
      <c r="C497" s="163"/>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row>
    <row r="498" spans="1:42" x14ac:dyDescent="0.2">
      <c r="A498" s="4">
        <v>1</v>
      </c>
      <c r="C498" s="163">
        <f t="shared" ref="C498:AP498" si="231">C361</f>
        <v>0</v>
      </c>
      <c r="D498" s="163">
        <f t="shared" si="231"/>
        <v>0</v>
      </c>
      <c r="E498" s="163">
        <f t="shared" si="231"/>
        <v>0</v>
      </c>
      <c r="F498" s="163">
        <f t="shared" si="231"/>
        <v>0</v>
      </c>
      <c r="G498" s="163">
        <f t="shared" si="231"/>
        <v>0</v>
      </c>
      <c r="H498" s="163">
        <f t="shared" si="231"/>
        <v>0</v>
      </c>
      <c r="I498" s="163">
        <f t="shared" si="231"/>
        <v>0</v>
      </c>
      <c r="J498" s="163">
        <f t="shared" si="231"/>
        <v>0</v>
      </c>
      <c r="K498" s="163">
        <f t="shared" si="231"/>
        <v>0</v>
      </c>
      <c r="L498" s="163">
        <f t="shared" si="231"/>
        <v>0</v>
      </c>
      <c r="M498" s="163">
        <f t="shared" si="231"/>
        <v>0</v>
      </c>
      <c r="N498" s="163">
        <f t="shared" si="231"/>
        <v>0</v>
      </c>
      <c r="O498" s="163">
        <f t="shared" si="231"/>
        <v>0</v>
      </c>
      <c r="P498" s="163">
        <f t="shared" si="231"/>
        <v>0</v>
      </c>
      <c r="Q498" s="163">
        <f t="shared" si="231"/>
        <v>0</v>
      </c>
      <c r="R498" s="163">
        <f t="shared" si="231"/>
        <v>0</v>
      </c>
      <c r="S498" s="163">
        <f t="shared" si="231"/>
        <v>0</v>
      </c>
      <c r="T498" s="163">
        <f t="shared" si="231"/>
        <v>0</v>
      </c>
      <c r="U498" s="163">
        <f t="shared" si="231"/>
        <v>0</v>
      </c>
      <c r="V498" s="163">
        <f t="shared" si="231"/>
        <v>0</v>
      </c>
      <c r="W498" s="163">
        <f t="shared" si="231"/>
        <v>0</v>
      </c>
      <c r="X498" s="163">
        <f t="shared" si="231"/>
        <v>0</v>
      </c>
      <c r="Y498" s="163">
        <f t="shared" si="231"/>
        <v>0</v>
      </c>
      <c r="Z498" s="163">
        <f t="shared" si="231"/>
        <v>0</v>
      </c>
      <c r="AA498" s="163">
        <f t="shared" si="231"/>
        <v>0</v>
      </c>
      <c r="AB498" s="163">
        <f t="shared" si="231"/>
        <v>0</v>
      </c>
      <c r="AC498" s="163">
        <f t="shared" si="231"/>
        <v>0</v>
      </c>
      <c r="AD498" s="163">
        <f t="shared" si="231"/>
        <v>0</v>
      </c>
      <c r="AE498" s="163">
        <f t="shared" si="231"/>
        <v>0</v>
      </c>
      <c r="AF498" s="163">
        <f t="shared" si="231"/>
        <v>0</v>
      </c>
      <c r="AG498" s="163">
        <f t="shared" si="231"/>
        <v>0</v>
      </c>
      <c r="AH498" s="163">
        <f t="shared" si="231"/>
        <v>0</v>
      </c>
      <c r="AI498" s="163">
        <f t="shared" si="231"/>
        <v>0</v>
      </c>
      <c r="AJ498" s="163">
        <f t="shared" si="231"/>
        <v>0</v>
      </c>
      <c r="AK498" s="163">
        <f t="shared" si="231"/>
        <v>0</v>
      </c>
      <c r="AL498" s="163">
        <f t="shared" si="231"/>
        <v>0</v>
      </c>
      <c r="AM498" s="163">
        <f t="shared" si="231"/>
        <v>0</v>
      </c>
      <c r="AN498" s="163">
        <f t="shared" si="231"/>
        <v>0</v>
      </c>
      <c r="AO498" s="163">
        <f t="shared" si="231"/>
        <v>0</v>
      </c>
      <c r="AP498" s="163">
        <f t="shared" si="231"/>
        <v>0</v>
      </c>
    </row>
    <row r="499" spans="1:42" x14ac:dyDescent="0.2">
      <c r="A499" s="4">
        <f>A498+1</f>
        <v>2</v>
      </c>
      <c r="C499" s="163">
        <f t="shared" ref="C499:AP499" si="232">C362</f>
        <v>0</v>
      </c>
      <c r="D499" s="163">
        <f t="shared" si="232"/>
        <v>0</v>
      </c>
      <c r="E499" s="163">
        <f t="shared" si="232"/>
        <v>0</v>
      </c>
      <c r="F499" s="163">
        <f t="shared" si="232"/>
        <v>0</v>
      </c>
      <c r="G499" s="163">
        <f t="shared" si="232"/>
        <v>0</v>
      </c>
      <c r="H499" s="163">
        <f t="shared" si="232"/>
        <v>0</v>
      </c>
      <c r="I499" s="163">
        <f t="shared" si="232"/>
        <v>0</v>
      </c>
      <c r="J499" s="163">
        <f t="shared" si="232"/>
        <v>0</v>
      </c>
      <c r="K499" s="163">
        <f t="shared" si="232"/>
        <v>0</v>
      </c>
      <c r="L499" s="163">
        <f t="shared" si="232"/>
        <v>0</v>
      </c>
      <c r="M499" s="163">
        <f t="shared" si="232"/>
        <v>0</v>
      </c>
      <c r="N499" s="163">
        <f t="shared" si="232"/>
        <v>0</v>
      </c>
      <c r="O499" s="163">
        <f t="shared" si="232"/>
        <v>0</v>
      </c>
      <c r="P499" s="163">
        <f t="shared" si="232"/>
        <v>0</v>
      </c>
      <c r="Q499" s="163">
        <f t="shared" si="232"/>
        <v>0</v>
      </c>
      <c r="R499" s="163">
        <f t="shared" si="232"/>
        <v>0</v>
      </c>
      <c r="S499" s="163">
        <f t="shared" si="232"/>
        <v>0</v>
      </c>
      <c r="T499" s="163">
        <f t="shared" si="232"/>
        <v>0</v>
      </c>
      <c r="U499" s="163">
        <f t="shared" si="232"/>
        <v>0</v>
      </c>
      <c r="V499" s="163">
        <f t="shared" si="232"/>
        <v>0</v>
      </c>
      <c r="W499" s="163">
        <f t="shared" si="232"/>
        <v>0</v>
      </c>
      <c r="X499" s="163">
        <f t="shared" si="232"/>
        <v>0</v>
      </c>
      <c r="Y499" s="163">
        <f t="shared" si="232"/>
        <v>0</v>
      </c>
      <c r="Z499" s="163">
        <f t="shared" si="232"/>
        <v>0</v>
      </c>
      <c r="AA499" s="163">
        <f t="shared" si="232"/>
        <v>0</v>
      </c>
      <c r="AB499" s="163">
        <f t="shared" si="232"/>
        <v>0</v>
      </c>
      <c r="AC499" s="163">
        <f t="shared" si="232"/>
        <v>0</v>
      </c>
      <c r="AD499" s="163">
        <f t="shared" si="232"/>
        <v>0</v>
      </c>
      <c r="AE499" s="163">
        <f t="shared" si="232"/>
        <v>0</v>
      </c>
      <c r="AF499" s="163">
        <f t="shared" si="232"/>
        <v>0</v>
      </c>
      <c r="AG499" s="163">
        <f t="shared" si="232"/>
        <v>0</v>
      </c>
      <c r="AH499" s="163">
        <f t="shared" si="232"/>
        <v>0</v>
      </c>
      <c r="AI499" s="163">
        <f t="shared" si="232"/>
        <v>0</v>
      </c>
      <c r="AJ499" s="163">
        <f t="shared" si="232"/>
        <v>0</v>
      </c>
      <c r="AK499" s="163">
        <f t="shared" si="232"/>
        <v>0</v>
      </c>
      <c r="AL499" s="163">
        <f t="shared" si="232"/>
        <v>0</v>
      </c>
      <c r="AM499" s="163">
        <f t="shared" si="232"/>
        <v>0</v>
      </c>
      <c r="AN499" s="163">
        <f t="shared" si="232"/>
        <v>0</v>
      </c>
      <c r="AO499" s="163">
        <f t="shared" si="232"/>
        <v>0</v>
      </c>
      <c r="AP499" s="163">
        <f t="shared" si="232"/>
        <v>0</v>
      </c>
    </row>
    <row r="500" spans="1:42" x14ac:dyDescent="0.2">
      <c r="A500" s="4">
        <f t="shared" ref="A500:A505" si="233">A499+1</f>
        <v>3</v>
      </c>
      <c r="C500" s="163">
        <f t="shared" ref="C500:AP500" si="234">C363</f>
        <v>0</v>
      </c>
      <c r="D500" s="163">
        <f t="shared" si="234"/>
        <v>0</v>
      </c>
      <c r="E500" s="163">
        <f t="shared" si="234"/>
        <v>0</v>
      </c>
      <c r="F500" s="163">
        <f t="shared" si="234"/>
        <v>0</v>
      </c>
      <c r="G500" s="163">
        <f t="shared" si="234"/>
        <v>0</v>
      </c>
      <c r="H500" s="163">
        <f t="shared" si="234"/>
        <v>0</v>
      </c>
      <c r="I500" s="163">
        <f t="shared" si="234"/>
        <v>0</v>
      </c>
      <c r="J500" s="163">
        <f t="shared" si="234"/>
        <v>0</v>
      </c>
      <c r="K500" s="163">
        <f t="shared" si="234"/>
        <v>0</v>
      </c>
      <c r="L500" s="163">
        <f t="shared" si="234"/>
        <v>0</v>
      </c>
      <c r="M500" s="163">
        <f t="shared" si="234"/>
        <v>0</v>
      </c>
      <c r="N500" s="163">
        <f t="shared" si="234"/>
        <v>0</v>
      </c>
      <c r="O500" s="163">
        <f t="shared" si="234"/>
        <v>0</v>
      </c>
      <c r="P500" s="163">
        <f t="shared" si="234"/>
        <v>0</v>
      </c>
      <c r="Q500" s="163">
        <f t="shared" si="234"/>
        <v>0</v>
      </c>
      <c r="R500" s="163">
        <f t="shared" si="234"/>
        <v>0</v>
      </c>
      <c r="S500" s="163">
        <f t="shared" si="234"/>
        <v>0</v>
      </c>
      <c r="T500" s="163">
        <f t="shared" si="234"/>
        <v>0</v>
      </c>
      <c r="U500" s="163">
        <f t="shared" si="234"/>
        <v>0</v>
      </c>
      <c r="V500" s="163">
        <f t="shared" si="234"/>
        <v>0</v>
      </c>
      <c r="W500" s="163">
        <f t="shared" si="234"/>
        <v>0</v>
      </c>
      <c r="X500" s="163">
        <f t="shared" si="234"/>
        <v>0</v>
      </c>
      <c r="Y500" s="163">
        <f t="shared" si="234"/>
        <v>0</v>
      </c>
      <c r="Z500" s="163">
        <f t="shared" si="234"/>
        <v>0</v>
      </c>
      <c r="AA500" s="163">
        <f t="shared" si="234"/>
        <v>0</v>
      </c>
      <c r="AB500" s="163">
        <f t="shared" si="234"/>
        <v>0</v>
      </c>
      <c r="AC500" s="163">
        <f t="shared" si="234"/>
        <v>0</v>
      </c>
      <c r="AD500" s="163">
        <f t="shared" si="234"/>
        <v>0</v>
      </c>
      <c r="AE500" s="163">
        <f t="shared" si="234"/>
        <v>0</v>
      </c>
      <c r="AF500" s="163">
        <f t="shared" si="234"/>
        <v>0</v>
      </c>
      <c r="AG500" s="163">
        <f t="shared" si="234"/>
        <v>0</v>
      </c>
      <c r="AH500" s="163">
        <f t="shared" si="234"/>
        <v>0</v>
      </c>
      <c r="AI500" s="163">
        <f t="shared" si="234"/>
        <v>0</v>
      </c>
      <c r="AJ500" s="163">
        <f t="shared" si="234"/>
        <v>0</v>
      </c>
      <c r="AK500" s="163">
        <f t="shared" si="234"/>
        <v>0</v>
      </c>
      <c r="AL500" s="163">
        <f t="shared" si="234"/>
        <v>0</v>
      </c>
      <c r="AM500" s="163">
        <f t="shared" si="234"/>
        <v>0</v>
      </c>
      <c r="AN500" s="163">
        <f t="shared" si="234"/>
        <v>0</v>
      </c>
      <c r="AO500" s="163">
        <f t="shared" si="234"/>
        <v>0</v>
      </c>
      <c r="AP500" s="163">
        <f t="shared" si="234"/>
        <v>0</v>
      </c>
    </row>
    <row r="501" spans="1:42" x14ac:dyDescent="0.2">
      <c r="A501" s="4">
        <f t="shared" si="233"/>
        <v>4</v>
      </c>
      <c r="C501" s="163">
        <f t="shared" ref="C501:AP501" si="235">C364</f>
        <v>0</v>
      </c>
      <c r="D501" s="163">
        <f t="shared" si="235"/>
        <v>0</v>
      </c>
      <c r="E501" s="163">
        <f t="shared" si="235"/>
        <v>0</v>
      </c>
      <c r="F501" s="163">
        <f t="shared" si="235"/>
        <v>0</v>
      </c>
      <c r="G501" s="163">
        <f t="shared" si="235"/>
        <v>0</v>
      </c>
      <c r="H501" s="163">
        <f t="shared" si="235"/>
        <v>0</v>
      </c>
      <c r="I501" s="163">
        <f t="shared" si="235"/>
        <v>0</v>
      </c>
      <c r="J501" s="163">
        <f t="shared" si="235"/>
        <v>0</v>
      </c>
      <c r="K501" s="163">
        <f t="shared" si="235"/>
        <v>0</v>
      </c>
      <c r="L501" s="163">
        <f t="shared" si="235"/>
        <v>0</v>
      </c>
      <c r="M501" s="163">
        <f t="shared" si="235"/>
        <v>0</v>
      </c>
      <c r="N501" s="163">
        <f t="shared" si="235"/>
        <v>0</v>
      </c>
      <c r="O501" s="163">
        <f t="shared" si="235"/>
        <v>0</v>
      </c>
      <c r="P501" s="163">
        <f t="shared" si="235"/>
        <v>0</v>
      </c>
      <c r="Q501" s="163">
        <f t="shared" si="235"/>
        <v>0</v>
      </c>
      <c r="R501" s="163">
        <f t="shared" si="235"/>
        <v>0</v>
      </c>
      <c r="S501" s="163">
        <f t="shared" si="235"/>
        <v>0</v>
      </c>
      <c r="T501" s="163">
        <f t="shared" si="235"/>
        <v>0</v>
      </c>
      <c r="U501" s="163">
        <f t="shared" si="235"/>
        <v>0</v>
      </c>
      <c r="V501" s="163">
        <f t="shared" si="235"/>
        <v>0</v>
      </c>
      <c r="W501" s="163">
        <f t="shared" si="235"/>
        <v>0</v>
      </c>
      <c r="X501" s="163">
        <f t="shared" si="235"/>
        <v>0</v>
      </c>
      <c r="Y501" s="163">
        <f t="shared" si="235"/>
        <v>0</v>
      </c>
      <c r="Z501" s="163">
        <f t="shared" si="235"/>
        <v>0</v>
      </c>
      <c r="AA501" s="163">
        <f t="shared" si="235"/>
        <v>0</v>
      </c>
      <c r="AB501" s="163">
        <f t="shared" si="235"/>
        <v>0</v>
      </c>
      <c r="AC501" s="163">
        <f t="shared" si="235"/>
        <v>0</v>
      </c>
      <c r="AD501" s="163">
        <f t="shared" si="235"/>
        <v>0</v>
      </c>
      <c r="AE501" s="163">
        <f t="shared" si="235"/>
        <v>0</v>
      </c>
      <c r="AF501" s="163">
        <f t="shared" si="235"/>
        <v>0</v>
      </c>
      <c r="AG501" s="163">
        <f t="shared" si="235"/>
        <v>0</v>
      </c>
      <c r="AH501" s="163">
        <f t="shared" si="235"/>
        <v>0</v>
      </c>
      <c r="AI501" s="163">
        <f t="shared" si="235"/>
        <v>0</v>
      </c>
      <c r="AJ501" s="163">
        <f t="shared" si="235"/>
        <v>0</v>
      </c>
      <c r="AK501" s="163">
        <f t="shared" si="235"/>
        <v>0</v>
      </c>
      <c r="AL501" s="163">
        <f t="shared" si="235"/>
        <v>0</v>
      </c>
      <c r="AM501" s="163">
        <f t="shared" si="235"/>
        <v>0</v>
      </c>
      <c r="AN501" s="163">
        <f t="shared" si="235"/>
        <v>0</v>
      </c>
      <c r="AO501" s="163">
        <f t="shared" si="235"/>
        <v>0</v>
      </c>
      <c r="AP501" s="163">
        <f t="shared" si="235"/>
        <v>0</v>
      </c>
    </row>
    <row r="502" spans="1:42" x14ac:dyDescent="0.2">
      <c r="A502" s="4">
        <f t="shared" si="233"/>
        <v>5</v>
      </c>
      <c r="C502" s="163">
        <f t="shared" ref="C502:AP502" si="236">C365</f>
        <v>0</v>
      </c>
      <c r="D502" s="163">
        <f t="shared" si="236"/>
        <v>0</v>
      </c>
      <c r="E502" s="163">
        <f t="shared" si="236"/>
        <v>0</v>
      </c>
      <c r="F502" s="163">
        <f t="shared" si="236"/>
        <v>0</v>
      </c>
      <c r="G502" s="163">
        <f t="shared" si="236"/>
        <v>0</v>
      </c>
      <c r="H502" s="163">
        <f t="shared" si="236"/>
        <v>0</v>
      </c>
      <c r="I502" s="163">
        <f t="shared" si="236"/>
        <v>0</v>
      </c>
      <c r="J502" s="163">
        <f t="shared" si="236"/>
        <v>0</v>
      </c>
      <c r="K502" s="163">
        <f t="shared" si="236"/>
        <v>0</v>
      </c>
      <c r="L502" s="163">
        <f t="shared" si="236"/>
        <v>0</v>
      </c>
      <c r="M502" s="163">
        <f t="shared" si="236"/>
        <v>0</v>
      </c>
      <c r="N502" s="163">
        <f t="shared" si="236"/>
        <v>0</v>
      </c>
      <c r="O502" s="163">
        <f t="shared" si="236"/>
        <v>0</v>
      </c>
      <c r="P502" s="163">
        <f t="shared" si="236"/>
        <v>0</v>
      </c>
      <c r="Q502" s="163">
        <f t="shared" si="236"/>
        <v>0</v>
      </c>
      <c r="R502" s="163">
        <f t="shared" si="236"/>
        <v>0</v>
      </c>
      <c r="S502" s="163">
        <f t="shared" si="236"/>
        <v>0</v>
      </c>
      <c r="T502" s="163">
        <f t="shared" si="236"/>
        <v>0</v>
      </c>
      <c r="U502" s="163">
        <f t="shared" si="236"/>
        <v>0</v>
      </c>
      <c r="V502" s="163">
        <f t="shared" si="236"/>
        <v>0</v>
      </c>
      <c r="W502" s="163">
        <f t="shared" si="236"/>
        <v>0</v>
      </c>
      <c r="X502" s="163">
        <f t="shared" si="236"/>
        <v>0</v>
      </c>
      <c r="Y502" s="163">
        <f t="shared" si="236"/>
        <v>0</v>
      </c>
      <c r="Z502" s="163">
        <f t="shared" si="236"/>
        <v>0</v>
      </c>
      <c r="AA502" s="163">
        <f t="shared" si="236"/>
        <v>0</v>
      </c>
      <c r="AB502" s="163">
        <f t="shared" si="236"/>
        <v>0</v>
      </c>
      <c r="AC502" s="163">
        <f t="shared" si="236"/>
        <v>0</v>
      </c>
      <c r="AD502" s="163">
        <f t="shared" si="236"/>
        <v>0</v>
      </c>
      <c r="AE502" s="163">
        <f t="shared" si="236"/>
        <v>0</v>
      </c>
      <c r="AF502" s="163">
        <f t="shared" si="236"/>
        <v>0</v>
      </c>
      <c r="AG502" s="163">
        <f t="shared" si="236"/>
        <v>0</v>
      </c>
      <c r="AH502" s="163">
        <f t="shared" si="236"/>
        <v>0</v>
      </c>
      <c r="AI502" s="163">
        <f t="shared" si="236"/>
        <v>0</v>
      </c>
      <c r="AJ502" s="163">
        <f t="shared" si="236"/>
        <v>0</v>
      </c>
      <c r="AK502" s="163">
        <f t="shared" si="236"/>
        <v>0</v>
      </c>
      <c r="AL502" s="163">
        <f t="shared" si="236"/>
        <v>0</v>
      </c>
      <c r="AM502" s="163">
        <f t="shared" si="236"/>
        <v>0</v>
      </c>
      <c r="AN502" s="163">
        <f t="shared" si="236"/>
        <v>0</v>
      </c>
      <c r="AO502" s="163">
        <f t="shared" si="236"/>
        <v>0</v>
      </c>
      <c r="AP502" s="163">
        <f t="shared" si="236"/>
        <v>0</v>
      </c>
    </row>
    <row r="503" spans="1:42" x14ac:dyDescent="0.2">
      <c r="A503" s="4">
        <f t="shared" si="233"/>
        <v>6</v>
      </c>
      <c r="C503" s="163">
        <f t="shared" ref="C503:AP503" si="237">C366</f>
        <v>0</v>
      </c>
      <c r="D503" s="163">
        <f t="shared" si="237"/>
        <v>0</v>
      </c>
      <c r="E503" s="163">
        <f t="shared" si="237"/>
        <v>0</v>
      </c>
      <c r="F503" s="163">
        <f t="shared" si="237"/>
        <v>0</v>
      </c>
      <c r="G503" s="163">
        <f t="shared" si="237"/>
        <v>0</v>
      </c>
      <c r="H503" s="163">
        <f t="shared" si="237"/>
        <v>0</v>
      </c>
      <c r="I503" s="163">
        <f t="shared" si="237"/>
        <v>0</v>
      </c>
      <c r="J503" s="163">
        <f t="shared" si="237"/>
        <v>0</v>
      </c>
      <c r="K503" s="163">
        <f t="shared" si="237"/>
        <v>0</v>
      </c>
      <c r="L503" s="163">
        <f t="shared" si="237"/>
        <v>0</v>
      </c>
      <c r="M503" s="163">
        <f t="shared" si="237"/>
        <v>0</v>
      </c>
      <c r="N503" s="163">
        <f t="shared" si="237"/>
        <v>0</v>
      </c>
      <c r="O503" s="163">
        <f t="shared" si="237"/>
        <v>0</v>
      </c>
      <c r="P503" s="163">
        <f t="shared" si="237"/>
        <v>0</v>
      </c>
      <c r="Q503" s="163">
        <f t="shared" si="237"/>
        <v>0</v>
      </c>
      <c r="R503" s="163">
        <f t="shared" si="237"/>
        <v>0</v>
      </c>
      <c r="S503" s="163">
        <f t="shared" si="237"/>
        <v>0</v>
      </c>
      <c r="T503" s="163">
        <f t="shared" si="237"/>
        <v>0</v>
      </c>
      <c r="U503" s="163">
        <f t="shared" si="237"/>
        <v>0</v>
      </c>
      <c r="V503" s="163">
        <f t="shared" si="237"/>
        <v>0</v>
      </c>
      <c r="W503" s="163">
        <f t="shared" si="237"/>
        <v>0</v>
      </c>
      <c r="X503" s="163">
        <f t="shared" si="237"/>
        <v>0</v>
      </c>
      <c r="Y503" s="163">
        <f t="shared" si="237"/>
        <v>0</v>
      </c>
      <c r="Z503" s="163">
        <f t="shared" si="237"/>
        <v>0</v>
      </c>
      <c r="AA503" s="163">
        <f t="shared" si="237"/>
        <v>0</v>
      </c>
      <c r="AB503" s="163">
        <f t="shared" si="237"/>
        <v>0</v>
      </c>
      <c r="AC503" s="163">
        <f t="shared" si="237"/>
        <v>0</v>
      </c>
      <c r="AD503" s="163">
        <f t="shared" si="237"/>
        <v>0</v>
      </c>
      <c r="AE503" s="163">
        <f t="shared" si="237"/>
        <v>0</v>
      </c>
      <c r="AF503" s="163">
        <f t="shared" si="237"/>
        <v>0</v>
      </c>
      <c r="AG503" s="163">
        <f t="shared" si="237"/>
        <v>0</v>
      </c>
      <c r="AH503" s="163">
        <f t="shared" si="237"/>
        <v>0</v>
      </c>
      <c r="AI503" s="163">
        <f t="shared" si="237"/>
        <v>0</v>
      </c>
      <c r="AJ503" s="163">
        <f t="shared" si="237"/>
        <v>0</v>
      </c>
      <c r="AK503" s="163">
        <f t="shared" si="237"/>
        <v>0</v>
      </c>
      <c r="AL503" s="163">
        <f t="shared" si="237"/>
        <v>0</v>
      </c>
      <c r="AM503" s="163">
        <f t="shared" si="237"/>
        <v>0</v>
      </c>
      <c r="AN503" s="163">
        <f t="shared" si="237"/>
        <v>0</v>
      </c>
      <c r="AO503" s="163">
        <f t="shared" si="237"/>
        <v>0</v>
      </c>
      <c r="AP503" s="163">
        <f t="shared" si="237"/>
        <v>0</v>
      </c>
    </row>
    <row r="504" spans="1:42" x14ac:dyDescent="0.2">
      <c r="A504" s="4">
        <f t="shared" si="233"/>
        <v>7</v>
      </c>
      <c r="C504" s="163">
        <f t="shared" ref="C504:AP504" si="238">C367</f>
        <v>0</v>
      </c>
      <c r="D504" s="163">
        <f t="shared" si="238"/>
        <v>0</v>
      </c>
      <c r="E504" s="163">
        <f t="shared" si="238"/>
        <v>0</v>
      </c>
      <c r="F504" s="163">
        <f t="shared" si="238"/>
        <v>0</v>
      </c>
      <c r="G504" s="163">
        <f t="shared" si="238"/>
        <v>0</v>
      </c>
      <c r="H504" s="163">
        <f t="shared" si="238"/>
        <v>0</v>
      </c>
      <c r="I504" s="163">
        <f t="shared" si="238"/>
        <v>0</v>
      </c>
      <c r="J504" s="163">
        <f t="shared" si="238"/>
        <v>0</v>
      </c>
      <c r="K504" s="163">
        <f t="shared" si="238"/>
        <v>0</v>
      </c>
      <c r="L504" s="163">
        <f t="shared" si="238"/>
        <v>0</v>
      </c>
      <c r="M504" s="163">
        <f t="shared" si="238"/>
        <v>0</v>
      </c>
      <c r="N504" s="163">
        <f t="shared" si="238"/>
        <v>0</v>
      </c>
      <c r="O504" s="163">
        <f t="shared" si="238"/>
        <v>0</v>
      </c>
      <c r="P504" s="163">
        <f t="shared" si="238"/>
        <v>0</v>
      </c>
      <c r="Q504" s="163">
        <f t="shared" si="238"/>
        <v>0</v>
      </c>
      <c r="R504" s="163">
        <f t="shared" si="238"/>
        <v>0</v>
      </c>
      <c r="S504" s="163">
        <f t="shared" si="238"/>
        <v>0</v>
      </c>
      <c r="T504" s="163">
        <f t="shared" si="238"/>
        <v>0</v>
      </c>
      <c r="U504" s="163">
        <f t="shared" si="238"/>
        <v>0</v>
      </c>
      <c r="V504" s="163">
        <f t="shared" si="238"/>
        <v>0</v>
      </c>
      <c r="W504" s="163">
        <f t="shared" si="238"/>
        <v>0</v>
      </c>
      <c r="X504" s="163">
        <f t="shared" si="238"/>
        <v>0</v>
      </c>
      <c r="Y504" s="163">
        <f t="shared" si="238"/>
        <v>0</v>
      </c>
      <c r="Z504" s="163">
        <f t="shared" si="238"/>
        <v>0</v>
      </c>
      <c r="AA504" s="163">
        <f t="shared" si="238"/>
        <v>0</v>
      </c>
      <c r="AB504" s="163">
        <f t="shared" si="238"/>
        <v>0</v>
      </c>
      <c r="AC504" s="163">
        <f t="shared" si="238"/>
        <v>0</v>
      </c>
      <c r="AD504" s="163">
        <f t="shared" si="238"/>
        <v>0</v>
      </c>
      <c r="AE504" s="163">
        <f t="shared" si="238"/>
        <v>0</v>
      </c>
      <c r="AF504" s="163">
        <f t="shared" si="238"/>
        <v>0</v>
      </c>
      <c r="AG504" s="163">
        <f t="shared" si="238"/>
        <v>0</v>
      </c>
      <c r="AH504" s="163">
        <f t="shared" si="238"/>
        <v>0</v>
      </c>
      <c r="AI504" s="163">
        <f t="shared" si="238"/>
        <v>0</v>
      </c>
      <c r="AJ504" s="163">
        <f t="shared" si="238"/>
        <v>0</v>
      </c>
      <c r="AK504" s="163">
        <f t="shared" si="238"/>
        <v>0</v>
      </c>
      <c r="AL504" s="163">
        <f t="shared" si="238"/>
        <v>0</v>
      </c>
      <c r="AM504" s="163">
        <f t="shared" si="238"/>
        <v>0</v>
      </c>
      <c r="AN504" s="163">
        <f t="shared" si="238"/>
        <v>0</v>
      </c>
      <c r="AO504" s="163">
        <f t="shared" si="238"/>
        <v>0</v>
      </c>
      <c r="AP504" s="163">
        <f t="shared" si="238"/>
        <v>0</v>
      </c>
    </row>
    <row r="505" spans="1:42" x14ac:dyDescent="0.2">
      <c r="A505" s="4">
        <f t="shared" si="233"/>
        <v>8</v>
      </c>
      <c r="C505" s="163">
        <f t="shared" ref="C505:AP505" si="239">C368</f>
        <v>0</v>
      </c>
      <c r="D505" s="163">
        <f t="shared" si="239"/>
        <v>0</v>
      </c>
      <c r="E505" s="163">
        <f t="shared" si="239"/>
        <v>0</v>
      </c>
      <c r="F505" s="163">
        <f t="shared" si="239"/>
        <v>0</v>
      </c>
      <c r="G505" s="163">
        <f t="shared" si="239"/>
        <v>0</v>
      </c>
      <c r="H505" s="163">
        <f t="shared" si="239"/>
        <v>0</v>
      </c>
      <c r="I505" s="163">
        <f t="shared" si="239"/>
        <v>0</v>
      </c>
      <c r="J505" s="163">
        <f t="shared" si="239"/>
        <v>0</v>
      </c>
      <c r="K505" s="163">
        <f t="shared" si="239"/>
        <v>0</v>
      </c>
      <c r="L505" s="163">
        <f t="shared" si="239"/>
        <v>0</v>
      </c>
      <c r="M505" s="163">
        <f t="shared" si="239"/>
        <v>0</v>
      </c>
      <c r="N505" s="163">
        <f t="shared" si="239"/>
        <v>0</v>
      </c>
      <c r="O505" s="163">
        <f t="shared" si="239"/>
        <v>0</v>
      </c>
      <c r="P505" s="163">
        <f t="shared" si="239"/>
        <v>0</v>
      </c>
      <c r="Q505" s="163">
        <f t="shared" si="239"/>
        <v>0</v>
      </c>
      <c r="R505" s="163">
        <f t="shared" si="239"/>
        <v>0</v>
      </c>
      <c r="S505" s="163">
        <f t="shared" si="239"/>
        <v>0</v>
      </c>
      <c r="T505" s="163">
        <f t="shared" si="239"/>
        <v>0</v>
      </c>
      <c r="U505" s="163">
        <f t="shared" si="239"/>
        <v>0</v>
      </c>
      <c r="V505" s="163">
        <f t="shared" si="239"/>
        <v>0</v>
      </c>
      <c r="W505" s="163">
        <f t="shared" si="239"/>
        <v>0</v>
      </c>
      <c r="X505" s="163">
        <f t="shared" si="239"/>
        <v>0</v>
      </c>
      <c r="Y505" s="163">
        <f t="shared" si="239"/>
        <v>0</v>
      </c>
      <c r="Z505" s="163">
        <f t="shared" si="239"/>
        <v>0</v>
      </c>
      <c r="AA505" s="163">
        <f t="shared" si="239"/>
        <v>0</v>
      </c>
      <c r="AB505" s="163">
        <f t="shared" si="239"/>
        <v>0</v>
      </c>
      <c r="AC505" s="163">
        <f t="shared" si="239"/>
        <v>0</v>
      </c>
      <c r="AD505" s="163">
        <f t="shared" si="239"/>
        <v>0</v>
      </c>
      <c r="AE505" s="163">
        <f t="shared" si="239"/>
        <v>0</v>
      </c>
      <c r="AF505" s="163">
        <f t="shared" si="239"/>
        <v>0</v>
      </c>
      <c r="AG505" s="163">
        <f t="shared" si="239"/>
        <v>0</v>
      </c>
      <c r="AH505" s="163">
        <f t="shared" si="239"/>
        <v>0</v>
      </c>
      <c r="AI505" s="163">
        <f t="shared" si="239"/>
        <v>0</v>
      </c>
      <c r="AJ505" s="163">
        <f t="shared" si="239"/>
        <v>0</v>
      </c>
      <c r="AK505" s="163">
        <f t="shared" si="239"/>
        <v>0</v>
      </c>
      <c r="AL505" s="163">
        <f t="shared" si="239"/>
        <v>0</v>
      </c>
      <c r="AM505" s="163">
        <f t="shared" si="239"/>
        <v>0</v>
      </c>
      <c r="AN505" s="163">
        <f t="shared" si="239"/>
        <v>0</v>
      </c>
      <c r="AO505" s="163">
        <f t="shared" si="239"/>
        <v>0</v>
      </c>
      <c r="AP505" s="163">
        <f t="shared" si="239"/>
        <v>0</v>
      </c>
    </row>
    <row r="506" spans="1:42" x14ac:dyDescent="0.2">
      <c r="A506" s="4">
        <f>A505+1</f>
        <v>9</v>
      </c>
      <c r="C506" s="163">
        <f t="shared" ref="C506:AP506" si="240">C369</f>
        <v>0</v>
      </c>
      <c r="D506" s="163">
        <f t="shared" si="240"/>
        <v>0</v>
      </c>
      <c r="E506" s="163">
        <f t="shared" si="240"/>
        <v>0</v>
      </c>
      <c r="F506" s="163">
        <f t="shared" si="240"/>
        <v>0</v>
      </c>
      <c r="G506" s="163">
        <f t="shared" si="240"/>
        <v>0</v>
      </c>
      <c r="H506" s="163">
        <f t="shared" si="240"/>
        <v>0</v>
      </c>
      <c r="I506" s="163">
        <f t="shared" si="240"/>
        <v>0</v>
      </c>
      <c r="J506" s="163">
        <f t="shared" si="240"/>
        <v>0</v>
      </c>
      <c r="K506" s="163">
        <f t="shared" si="240"/>
        <v>0</v>
      </c>
      <c r="L506" s="163">
        <f t="shared" si="240"/>
        <v>0</v>
      </c>
      <c r="M506" s="163">
        <f t="shared" si="240"/>
        <v>0</v>
      </c>
      <c r="N506" s="163">
        <f t="shared" si="240"/>
        <v>0</v>
      </c>
      <c r="O506" s="163">
        <f t="shared" si="240"/>
        <v>0</v>
      </c>
      <c r="P506" s="163">
        <f t="shared" si="240"/>
        <v>0</v>
      </c>
      <c r="Q506" s="163">
        <f t="shared" si="240"/>
        <v>0</v>
      </c>
      <c r="R506" s="163">
        <f t="shared" si="240"/>
        <v>0</v>
      </c>
      <c r="S506" s="163">
        <f t="shared" si="240"/>
        <v>0</v>
      </c>
      <c r="T506" s="163">
        <f t="shared" si="240"/>
        <v>0</v>
      </c>
      <c r="U506" s="163">
        <f t="shared" si="240"/>
        <v>0</v>
      </c>
      <c r="V506" s="163">
        <f t="shared" si="240"/>
        <v>0</v>
      </c>
      <c r="W506" s="163">
        <f t="shared" si="240"/>
        <v>0</v>
      </c>
      <c r="X506" s="163">
        <f t="shared" si="240"/>
        <v>0</v>
      </c>
      <c r="Y506" s="163">
        <f t="shared" si="240"/>
        <v>0</v>
      </c>
      <c r="Z506" s="163">
        <f t="shared" si="240"/>
        <v>0</v>
      </c>
      <c r="AA506" s="163">
        <f t="shared" si="240"/>
        <v>0</v>
      </c>
      <c r="AB506" s="163">
        <f t="shared" si="240"/>
        <v>0</v>
      </c>
      <c r="AC506" s="163">
        <f t="shared" si="240"/>
        <v>0</v>
      </c>
      <c r="AD506" s="163">
        <f t="shared" si="240"/>
        <v>0</v>
      </c>
      <c r="AE506" s="163">
        <f t="shared" si="240"/>
        <v>0</v>
      </c>
      <c r="AF506" s="163">
        <f t="shared" si="240"/>
        <v>0</v>
      </c>
      <c r="AG506" s="163">
        <f t="shared" si="240"/>
        <v>0</v>
      </c>
      <c r="AH506" s="163">
        <f t="shared" si="240"/>
        <v>0</v>
      </c>
      <c r="AI506" s="163">
        <f t="shared" si="240"/>
        <v>0</v>
      </c>
      <c r="AJ506" s="163">
        <f t="shared" si="240"/>
        <v>0</v>
      </c>
      <c r="AK506" s="163">
        <f t="shared" si="240"/>
        <v>0</v>
      </c>
      <c r="AL506" s="163">
        <f t="shared" si="240"/>
        <v>0</v>
      </c>
      <c r="AM506" s="163">
        <f t="shared" si="240"/>
        <v>0</v>
      </c>
      <c r="AN506" s="163">
        <f t="shared" si="240"/>
        <v>0</v>
      </c>
      <c r="AO506" s="163">
        <f t="shared" si="240"/>
        <v>0</v>
      </c>
      <c r="AP506" s="163">
        <f t="shared" si="240"/>
        <v>0</v>
      </c>
    </row>
    <row r="507" spans="1:42" x14ac:dyDescent="0.2">
      <c r="A507" s="4">
        <f t="shared" ref="A507" si="241">A506+1</f>
        <v>10</v>
      </c>
      <c r="C507" s="163">
        <f t="shared" ref="C507:AP507" si="242">C370</f>
        <v>0</v>
      </c>
      <c r="D507" s="163">
        <f t="shared" si="242"/>
        <v>0</v>
      </c>
      <c r="E507" s="163">
        <f t="shared" si="242"/>
        <v>0</v>
      </c>
      <c r="F507" s="163">
        <f t="shared" si="242"/>
        <v>0</v>
      </c>
      <c r="G507" s="163">
        <f t="shared" si="242"/>
        <v>0</v>
      </c>
      <c r="H507" s="163">
        <f t="shared" si="242"/>
        <v>0</v>
      </c>
      <c r="I507" s="163">
        <f t="shared" si="242"/>
        <v>0</v>
      </c>
      <c r="J507" s="163">
        <f t="shared" si="242"/>
        <v>0</v>
      </c>
      <c r="K507" s="163">
        <f t="shared" si="242"/>
        <v>0</v>
      </c>
      <c r="L507" s="163">
        <f t="shared" si="242"/>
        <v>0</v>
      </c>
      <c r="M507" s="163">
        <f t="shared" si="242"/>
        <v>0</v>
      </c>
      <c r="N507" s="163">
        <f t="shared" si="242"/>
        <v>0</v>
      </c>
      <c r="O507" s="163">
        <f t="shared" si="242"/>
        <v>0</v>
      </c>
      <c r="P507" s="163">
        <f t="shared" si="242"/>
        <v>0</v>
      </c>
      <c r="Q507" s="163">
        <f t="shared" si="242"/>
        <v>0</v>
      </c>
      <c r="R507" s="163">
        <f t="shared" si="242"/>
        <v>0</v>
      </c>
      <c r="S507" s="163">
        <f t="shared" si="242"/>
        <v>0</v>
      </c>
      <c r="T507" s="163">
        <f t="shared" si="242"/>
        <v>0</v>
      </c>
      <c r="U507" s="163">
        <f t="shared" si="242"/>
        <v>0</v>
      </c>
      <c r="V507" s="163">
        <f t="shared" si="242"/>
        <v>0</v>
      </c>
      <c r="W507" s="163">
        <f t="shared" si="242"/>
        <v>0</v>
      </c>
      <c r="X507" s="163">
        <f t="shared" si="242"/>
        <v>0</v>
      </c>
      <c r="Y507" s="163">
        <f t="shared" si="242"/>
        <v>0</v>
      </c>
      <c r="Z507" s="163">
        <f t="shared" si="242"/>
        <v>0</v>
      </c>
      <c r="AA507" s="163">
        <f t="shared" si="242"/>
        <v>0</v>
      </c>
      <c r="AB507" s="163">
        <f t="shared" si="242"/>
        <v>0</v>
      </c>
      <c r="AC507" s="163">
        <f t="shared" si="242"/>
        <v>0</v>
      </c>
      <c r="AD507" s="163">
        <f t="shared" si="242"/>
        <v>0</v>
      </c>
      <c r="AE507" s="163">
        <f t="shared" si="242"/>
        <v>0</v>
      </c>
      <c r="AF507" s="163">
        <f t="shared" si="242"/>
        <v>0</v>
      </c>
      <c r="AG507" s="163">
        <f t="shared" si="242"/>
        <v>0</v>
      </c>
      <c r="AH507" s="163">
        <f t="shared" si="242"/>
        <v>0</v>
      </c>
      <c r="AI507" s="163">
        <f t="shared" si="242"/>
        <v>0</v>
      </c>
      <c r="AJ507" s="163">
        <f t="shared" si="242"/>
        <v>0</v>
      </c>
      <c r="AK507" s="163">
        <f t="shared" si="242"/>
        <v>0</v>
      </c>
      <c r="AL507" s="163">
        <f t="shared" si="242"/>
        <v>0</v>
      </c>
      <c r="AM507" s="163">
        <f t="shared" si="242"/>
        <v>0</v>
      </c>
      <c r="AN507" s="163">
        <f t="shared" si="242"/>
        <v>0</v>
      </c>
      <c r="AO507" s="163">
        <f t="shared" si="242"/>
        <v>0</v>
      </c>
      <c r="AP507" s="163">
        <f t="shared" si="242"/>
        <v>0</v>
      </c>
    </row>
    <row r="508" spans="1:42" x14ac:dyDescent="0.2">
      <c r="A508" s="22"/>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row>
    <row r="509" spans="1:42" x14ac:dyDescent="0.2">
      <c r="A509" s="22" t="s">
        <v>79</v>
      </c>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row>
    <row r="510" spans="1:42" x14ac:dyDescent="0.2">
      <c r="A510" s="4">
        <v>1</v>
      </c>
      <c r="B510" s="181">
        <f t="shared" ref="B510:B519" si="243">SUM(C510:AP510)</f>
        <v>0</v>
      </c>
      <c r="C510" s="183">
        <f t="shared" ref="C510:AP510" si="244">LOOKUP(C498,$B$441:$AP$441,$B$442:$AP$442)*$B709/100</f>
        <v>0</v>
      </c>
      <c r="D510" s="183">
        <f t="shared" si="244"/>
        <v>0</v>
      </c>
      <c r="E510" s="183">
        <f t="shared" si="244"/>
        <v>0</v>
      </c>
      <c r="F510" s="183">
        <f t="shared" si="244"/>
        <v>0</v>
      </c>
      <c r="G510" s="183">
        <f t="shared" si="244"/>
        <v>0</v>
      </c>
      <c r="H510" s="183">
        <f t="shared" si="244"/>
        <v>0</v>
      </c>
      <c r="I510" s="183">
        <f t="shared" si="244"/>
        <v>0</v>
      </c>
      <c r="J510" s="183">
        <f t="shared" si="244"/>
        <v>0</v>
      </c>
      <c r="K510" s="183">
        <f t="shared" si="244"/>
        <v>0</v>
      </c>
      <c r="L510" s="183">
        <f t="shared" si="244"/>
        <v>0</v>
      </c>
      <c r="M510" s="183">
        <f t="shared" si="244"/>
        <v>0</v>
      </c>
      <c r="N510" s="183">
        <f t="shared" si="244"/>
        <v>0</v>
      </c>
      <c r="O510" s="183">
        <f t="shared" si="244"/>
        <v>0</v>
      </c>
      <c r="P510" s="183">
        <f t="shared" si="244"/>
        <v>0</v>
      </c>
      <c r="Q510" s="183">
        <f t="shared" si="244"/>
        <v>0</v>
      </c>
      <c r="R510" s="183">
        <f t="shared" si="244"/>
        <v>0</v>
      </c>
      <c r="S510" s="183">
        <f t="shared" si="244"/>
        <v>0</v>
      </c>
      <c r="T510" s="183">
        <f t="shared" si="244"/>
        <v>0</v>
      </c>
      <c r="U510" s="183">
        <f t="shared" si="244"/>
        <v>0</v>
      </c>
      <c r="V510" s="183">
        <f t="shared" si="244"/>
        <v>0</v>
      </c>
      <c r="W510" s="183">
        <f t="shared" si="244"/>
        <v>0</v>
      </c>
      <c r="X510" s="183">
        <f t="shared" si="244"/>
        <v>0</v>
      </c>
      <c r="Y510" s="183">
        <f t="shared" si="244"/>
        <v>0</v>
      </c>
      <c r="Z510" s="183">
        <f t="shared" si="244"/>
        <v>0</v>
      </c>
      <c r="AA510" s="183">
        <f t="shared" si="244"/>
        <v>0</v>
      </c>
      <c r="AB510" s="183">
        <f t="shared" si="244"/>
        <v>0</v>
      </c>
      <c r="AC510" s="183">
        <f t="shared" si="244"/>
        <v>0</v>
      </c>
      <c r="AD510" s="183">
        <f t="shared" si="244"/>
        <v>0</v>
      </c>
      <c r="AE510" s="183">
        <f t="shared" si="244"/>
        <v>0</v>
      </c>
      <c r="AF510" s="183">
        <f t="shared" si="244"/>
        <v>0</v>
      </c>
      <c r="AG510" s="183">
        <f t="shared" si="244"/>
        <v>0</v>
      </c>
      <c r="AH510" s="183">
        <f t="shared" si="244"/>
        <v>0</v>
      </c>
      <c r="AI510" s="183">
        <f t="shared" si="244"/>
        <v>0</v>
      </c>
      <c r="AJ510" s="183">
        <f t="shared" si="244"/>
        <v>0</v>
      </c>
      <c r="AK510" s="183">
        <f t="shared" si="244"/>
        <v>0</v>
      </c>
      <c r="AL510" s="183">
        <f t="shared" si="244"/>
        <v>0</v>
      </c>
      <c r="AM510" s="183">
        <f t="shared" si="244"/>
        <v>0</v>
      </c>
      <c r="AN510" s="183">
        <f t="shared" si="244"/>
        <v>0</v>
      </c>
      <c r="AO510" s="183">
        <f t="shared" si="244"/>
        <v>0</v>
      </c>
      <c r="AP510" s="183">
        <f t="shared" si="244"/>
        <v>0</v>
      </c>
    </row>
    <row r="511" spans="1:42" x14ac:dyDescent="0.2">
      <c r="A511" s="4">
        <f>A510+1</f>
        <v>2</v>
      </c>
      <c r="B511" s="181">
        <f t="shared" si="243"/>
        <v>0</v>
      </c>
      <c r="C511" s="183">
        <f t="shared" ref="C511:AP511" si="245">LOOKUP(C499,$B$441:$AP$441,$B$442:$AP$442)*$B710/100</f>
        <v>0</v>
      </c>
      <c r="D511" s="183">
        <f t="shared" si="245"/>
        <v>0</v>
      </c>
      <c r="E511" s="183">
        <f t="shared" si="245"/>
        <v>0</v>
      </c>
      <c r="F511" s="183">
        <f t="shared" si="245"/>
        <v>0</v>
      </c>
      <c r="G511" s="183">
        <f t="shared" si="245"/>
        <v>0</v>
      </c>
      <c r="H511" s="183">
        <f t="shared" si="245"/>
        <v>0</v>
      </c>
      <c r="I511" s="183">
        <f t="shared" si="245"/>
        <v>0</v>
      </c>
      <c r="J511" s="183">
        <f t="shared" si="245"/>
        <v>0</v>
      </c>
      <c r="K511" s="183">
        <f t="shared" si="245"/>
        <v>0</v>
      </c>
      <c r="L511" s="183">
        <f t="shared" si="245"/>
        <v>0</v>
      </c>
      <c r="M511" s="183">
        <f t="shared" si="245"/>
        <v>0</v>
      </c>
      <c r="N511" s="183">
        <f t="shared" si="245"/>
        <v>0</v>
      </c>
      <c r="O511" s="183">
        <f t="shared" si="245"/>
        <v>0</v>
      </c>
      <c r="P511" s="183">
        <f t="shared" si="245"/>
        <v>0</v>
      </c>
      <c r="Q511" s="183">
        <f t="shared" si="245"/>
        <v>0</v>
      </c>
      <c r="R511" s="183">
        <f t="shared" si="245"/>
        <v>0</v>
      </c>
      <c r="S511" s="183">
        <f t="shared" si="245"/>
        <v>0</v>
      </c>
      <c r="T511" s="183">
        <f t="shared" si="245"/>
        <v>0</v>
      </c>
      <c r="U511" s="183">
        <f t="shared" si="245"/>
        <v>0</v>
      </c>
      <c r="V511" s="183">
        <f t="shared" si="245"/>
        <v>0</v>
      </c>
      <c r="W511" s="183">
        <f t="shared" si="245"/>
        <v>0</v>
      </c>
      <c r="X511" s="183">
        <f t="shared" si="245"/>
        <v>0</v>
      </c>
      <c r="Y511" s="183">
        <f t="shared" si="245"/>
        <v>0</v>
      </c>
      <c r="Z511" s="183">
        <f t="shared" si="245"/>
        <v>0</v>
      </c>
      <c r="AA511" s="183">
        <f t="shared" si="245"/>
        <v>0</v>
      </c>
      <c r="AB511" s="183">
        <f t="shared" si="245"/>
        <v>0</v>
      </c>
      <c r="AC511" s="183">
        <f t="shared" si="245"/>
        <v>0</v>
      </c>
      <c r="AD511" s="183">
        <f t="shared" si="245"/>
        <v>0</v>
      </c>
      <c r="AE511" s="183">
        <f t="shared" si="245"/>
        <v>0</v>
      </c>
      <c r="AF511" s="183">
        <f t="shared" si="245"/>
        <v>0</v>
      </c>
      <c r="AG511" s="183">
        <f t="shared" si="245"/>
        <v>0</v>
      </c>
      <c r="AH511" s="183">
        <f t="shared" si="245"/>
        <v>0</v>
      </c>
      <c r="AI511" s="183">
        <f t="shared" si="245"/>
        <v>0</v>
      </c>
      <c r="AJ511" s="183">
        <f t="shared" si="245"/>
        <v>0</v>
      </c>
      <c r="AK511" s="183">
        <f t="shared" si="245"/>
        <v>0</v>
      </c>
      <c r="AL511" s="183">
        <f t="shared" si="245"/>
        <v>0</v>
      </c>
      <c r="AM511" s="183">
        <f t="shared" si="245"/>
        <v>0</v>
      </c>
      <c r="AN511" s="183">
        <f t="shared" si="245"/>
        <v>0</v>
      </c>
      <c r="AO511" s="183">
        <f t="shared" si="245"/>
        <v>0</v>
      </c>
      <c r="AP511" s="183">
        <f t="shared" si="245"/>
        <v>0</v>
      </c>
    </row>
    <row r="512" spans="1:42" x14ac:dyDescent="0.2">
      <c r="A512" s="4">
        <f t="shared" ref="A512:A517" si="246">A511+1</f>
        <v>3</v>
      </c>
      <c r="B512" s="181">
        <f t="shared" si="243"/>
        <v>0</v>
      </c>
      <c r="C512" s="183">
        <f t="shared" ref="C512:AP512" si="247">LOOKUP(C500,$B$441:$AP$441,$B$442:$AP$442)*$B711/100</f>
        <v>0</v>
      </c>
      <c r="D512" s="183">
        <f t="shared" si="247"/>
        <v>0</v>
      </c>
      <c r="E512" s="183">
        <f t="shared" si="247"/>
        <v>0</v>
      </c>
      <c r="F512" s="183">
        <f t="shared" si="247"/>
        <v>0</v>
      </c>
      <c r="G512" s="183">
        <f t="shared" si="247"/>
        <v>0</v>
      </c>
      <c r="H512" s="183">
        <f t="shared" si="247"/>
        <v>0</v>
      </c>
      <c r="I512" s="183">
        <f t="shared" si="247"/>
        <v>0</v>
      </c>
      <c r="J512" s="183">
        <f t="shared" si="247"/>
        <v>0</v>
      </c>
      <c r="K512" s="183">
        <f t="shared" si="247"/>
        <v>0</v>
      </c>
      <c r="L512" s="183">
        <f t="shared" si="247"/>
        <v>0</v>
      </c>
      <c r="M512" s="183">
        <f t="shared" si="247"/>
        <v>0</v>
      </c>
      <c r="N512" s="183">
        <f t="shared" si="247"/>
        <v>0</v>
      </c>
      <c r="O512" s="183">
        <f t="shared" si="247"/>
        <v>0</v>
      </c>
      <c r="P512" s="183">
        <f t="shared" si="247"/>
        <v>0</v>
      </c>
      <c r="Q512" s="183">
        <f t="shared" si="247"/>
        <v>0</v>
      </c>
      <c r="R512" s="183">
        <f t="shared" si="247"/>
        <v>0</v>
      </c>
      <c r="S512" s="183">
        <f t="shared" si="247"/>
        <v>0</v>
      </c>
      <c r="T512" s="183">
        <f t="shared" si="247"/>
        <v>0</v>
      </c>
      <c r="U512" s="183">
        <f t="shared" si="247"/>
        <v>0</v>
      </c>
      <c r="V512" s="183">
        <f t="shared" si="247"/>
        <v>0</v>
      </c>
      <c r="W512" s="183">
        <f t="shared" si="247"/>
        <v>0</v>
      </c>
      <c r="X512" s="183">
        <f t="shared" si="247"/>
        <v>0</v>
      </c>
      <c r="Y512" s="183">
        <f t="shared" si="247"/>
        <v>0</v>
      </c>
      <c r="Z512" s="183">
        <f t="shared" si="247"/>
        <v>0</v>
      </c>
      <c r="AA512" s="183">
        <f t="shared" si="247"/>
        <v>0</v>
      </c>
      <c r="AB512" s="183">
        <f t="shared" si="247"/>
        <v>0</v>
      </c>
      <c r="AC512" s="183">
        <f t="shared" si="247"/>
        <v>0</v>
      </c>
      <c r="AD512" s="183">
        <f t="shared" si="247"/>
        <v>0</v>
      </c>
      <c r="AE512" s="183">
        <f t="shared" si="247"/>
        <v>0</v>
      </c>
      <c r="AF512" s="183">
        <f t="shared" si="247"/>
        <v>0</v>
      </c>
      <c r="AG512" s="183">
        <f t="shared" si="247"/>
        <v>0</v>
      </c>
      <c r="AH512" s="183">
        <f t="shared" si="247"/>
        <v>0</v>
      </c>
      <c r="AI512" s="183">
        <f t="shared" si="247"/>
        <v>0</v>
      </c>
      <c r="AJ512" s="183">
        <f t="shared" si="247"/>
        <v>0</v>
      </c>
      <c r="AK512" s="183">
        <f t="shared" si="247"/>
        <v>0</v>
      </c>
      <c r="AL512" s="183">
        <f t="shared" si="247"/>
        <v>0</v>
      </c>
      <c r="AM512" s="183">
        <f t="shared" si="247"/>
        <v>0</v>
      </c>
      <c r="AN512" s="183">
        <f t="shared" si="247"/>
        <v>0</v>
      </c>
      <c r="AO512" s="183">
        <f t="shared" si="247"/>
        <v>0</v>
      </c>
      <c r="AP512" s="183">
        <f t="shared" si="247"/>
        <v>0</v>
      </c>
    </row>
    <row r="513" spans="1:42" x14ac:dyDescent="0.2">
      <c r="A513" s="4">
        <f t="shared" si="246"/>
        <v>4</v>
      </c>
      <c r="B513" s="181">
        <f t="shared" si="243"/>
        <v>0</v>
      </c>
      <c r="C513" s="183">
        <f t="shared" ref="C513:AP513" si="248">LOOKUP(C501,$B$441:$AP$441,$B$442:$AP$442)*$B712/100</f>
        <v>0</v>
      </c>
      <c r="D513" s="183">
        <f t="shared" si="248"/>
        <v>0</v>
      </c>
      <c r="E513" s="183">
        <f t="shared" si="248"/>
        <v>0</v>
      </c>
      <c r="F513" s="183">
        <f t="shared" si="248"/>
        <v>0</v>
      </c>
      <c r="G513" s="183">
        <f t="shared" si="248"/>
        <v>0</v>
      </c>
      <c r="H513" s="183">
        <f t="shared" si="248"/>
        <v>0</v>
      </c>
      <c r="I513" s="183">
        <f t="shared" si="248"/>
        <v>0</v>
      </c>
      <c r="J513" s="183">
        <f t="shared" si="248"/>
        <v>0</v>
      </c>
      <c r="K513" s="183">
        <f t="shared" si="248"/>
        <v>0</v>
      </c>
      <c r="L513" s="183">
        <f t="shared" si="248"/>
        <v>0</v>
      </c>
      <c r="M513" s="183">
        <f t="shared" si="248"/>
        <v>0</v>
      </c>
      <c r="N513" s="183">
        <f t="shared" si="248"/>
        <v>0</v>
      </c>
      <c r="O513" s="183">
        <f t="shared" si="248"/>
        <v>0</v>
      </c>
      <c r="P513" s="183">
        <f t="shared" si="248"/>
        <v>0</v>
      </c>
      <c r="Q513" s="183">
        <f t="shared" si="248"/>
        <v>0</v>
      </c>
      <c r="R513" s="183">
        <f t="shared" si="248"/>
        <v>0</v>
      </c>
      <c r="S513" s="183">
        <f t="shared" si="248"/>
        <v>0</v>
      </c>
      <c r="T513" s="183">
        <f t="shared" si="248"/>
        <v>0</v>
      </c>
      <c r="U513" s="183">
        <f t="shared" si="248"/>
        <v>0</v>
      </c>
      <c r="V513" s="183">
        <f t="shared" si="248"/>
        <v>0</v>
      </c>
      <c r="W513" s="183">
        <f t="shared" si="248"/>
        <v>0</v>
      </c>
      <c r="X513" s="183">
        <f t="shared" si="248"/>
        <v>0</v>
      </c>
      <c r="Y513" s="183">
        <f t="shared" si="248"/>
        <v>0</v>
      </c>
      <c r="Z513" s="183">
        <f t="shared" si="248"/>
        <v>0</v>
      </c>
      <c r="AA513" s="183">
        <f t="shared" si="248"/>
        <v>0</v>
      </c>
      <c r="AB513" s="183">
        <f t="shared" si="248"/>
        <v>0</v>
      </c>
      <c r="AC513" s="183">
        <f t="shared" si="248"/>
        <v>0</v>
      </c>
      <c r="AD513" s="183">
        <f t="shared" si="248"/>
        <v>0</v>
      </c>
      <c r="AE513" s="183">
        <f t="shared" si="248"/>
        <v>0</v>
      </c>
      <c r="AF513" s="183">
        <f t="shared" si="248"/>
        <v>0</v>
      </c>
      <c r="AG513" s="183">
        <f t="shared" si="248"/>
        <v>0</v>
      </c>
      <c r="AH513" s="183">
        <f t="shared" si="248"/>
        <v>0</v>
      </c>
      <c r="AI513" s="183">
        <f t="shared" si="248"/>
        <v>0</v>
      </c>
      <c r="AJ513" s="183">
        <f t="shared" si="248"/>
        <v>0</v>
      </c>
      <c r="AK513" s="183">
        <f t="shared" si="248"/>
        <v>0</v>
      </c>
      <c r="AL513" s="183">
        <f t="shared" si="248"/>
        <v>0</v>
      </c>
      <c r="AM513" s="183">
        <f t="shared" si="248"/>
        <v>0</v>
      </c>
      <c r="AN513" s="183">
        <f t="shared" si="248"/>
        <v>0</v>
      </c>
      <c r="AO513" s="183">
        <f t="shared" si="248"/>
        <v>0</v>
      </c>
      <c r="AP513" s="183">
        <f t="shared" si="248"/>
        <v>0</v>
      </c>
    </row>
    <row r="514" spans="1:42" x14ac:dyDescent="0.2">
      <c r="A514" s="4">
        <f t="shared" si="246"/>
        <v>5</v>
      </c>
      <c r="B514" s="181">
        <f t="shared" si="243"/>
        <v>0</v>
      </c>
      <c r="C514" s="183">
        <f t="shared" ref="C514:AP514" si="249">LOOKUP(C502,$B$441:$AP$441,$B$442:$AP$442)*$B713/100</f>
        <v>0</v>
      </c>
      <c r="D514" s="183">
        <f t="shared" si="249"/>
        <v>0</v>
      </c>
      <c r="E514" s="183">
        <f t="shared" si="249"/>
        <v>0</v>
      </c>
      <c r="F514" s="183">
        <f t="shared" si="249"/>
        <v>0</v>
      </c>
      <c r="G514" s="183">
        <f t="shared" si="249"/>
        <v>0</v>
      </c>
      <c r="H514" s="183">
        <f t="shared" si="249"/>
        <v>0</v>
      </c>
      <c r="I514" s="183">
        <f t="shared" si="249"/>
        <v>0</v>
      </c>
      <c r="J514" s="183">
        <f t="shared" si="249"/>
        <v>0</v>
      </c>
      <c r="K514" s="183">
        <f t="shared" si="249"/>
        <v>0</v>
      </c>
      <c r="L514" s="183">
        <f t="shared" si="249"/>
        <v>0</v>
      </c>
      <c r="M514" s="183">
        <f t="shared" si="249"/>
        <v>0</v>
      </c>
      <c r="N514" s="183">
        <f t="shared" si="249"/>
        <v>0</v>
      </c>
      <c r="O514" s="183">
        <f t="shared" si="249"/>
        <v>0</v>
      </c>
      <c r="P514" s="183">
        <f t="shared" si="249"/>
        <v>0</v>
      </c>
      <c r="Q514" s="183">
        <f t="shared" si="249"/>
        <v>0</v>
      </c>
      <c r="R514" s="183">
        <f t="shared" si="249"/>
        <v>0</v>
      </c>
      <c r="S514" s="183">
        <f t="shared" si="249"/>
        <v>0</v>
      </c>
      <c r="T514" s="183">
        <f t="shared" si="249"/>
        <v>0</v>
      </c>
      <c r="U514" s="183">
        <f t="shared" si="249"/>
        <v>0</v>
      </c>
      <c r="V514" s="183">
        <f t="shared" si="249"/>
        <v>0</v>
      </c>
      <c r="W514" s="183">
        <f t="shared" si="249"/>
        <v>0</v>
      </c>
      <c r="X514" s="183">
        <f t="shared" si="249"/>
        <v>0</v>
      </c>
      <c r="Y514" s="183">
        <f t="shared" si="249"/>
        <v>0</v>
      </c>
      <c r="Z514" s="183">
        <f t="shared" si="249"/>
        <v>0</v>
      </c>
      <c r="AA514" s="183">
        <f t="shared" si="249"/>
        <v>0</v>
      </c>
      <c r="AB514" s="183">
        <f t="shared" si="249"/>
        <v>0</v>
      </c>
      <c r="AC514" s="183">
        <f t="shared" si="249"/>
        <v>0</v>
      </c>
      <c r="AD514" s="183">
        <f t="shared" si="249"/>
        <v>0</v>
      </c>
      <c r="AE514" s="183">
        <f t="shared" si="249"/>
        <v>0</v>
      </c>
      <c r="AF514" s="183">
        <f t="shared" si="249"/>
        <v>0</v>
      </c>
      <c r="AG514" s="183">
        <f t="shared" si="249"/>
        <v>0</v>
      </c>
      <c r="AH514" s="183">
        <f t="shared" si="249"/>
        <v>0</v>
      </c>
      <c r="AI514" s="183">
        <f t="shared" si="249"/>
        <v>0</v>
      </c>
      <c r="AJ514" s="183">
        <f t="shared" si="249"/>
        <v>0</v>
      </c>
      <c r="AK514" s="183">
        <f t="shared" si="249"/>
        <v>0</v>
      </c>
      <c r="AL514" s="183">
        <f t="shared" si="249"/>
        <v>0</v>
      </c>
      <c r="AM514" s="183">
        <f t="shared" si="249"/>
        <v>0</v>
      </c>
      <c r="AN514" s="183">
        <f t="shared" si="249"/>
        <v>0</v>
      </c>
      <c r="AO514" s="183">
        <f t="shared" si="249"/>
        <v>0</v>
      </c>
      <c r="AP514" s="183">
        <f t="shared" si="249"/>
        <v>0</v>
      </c>
    </row>
    <row r="515" spans="1:42" x14ac:dyDescent="0.2">
      <c r="A515" s="4">
        <f t="shared" si="246"/>
        <v>6</v>
      </c>
      <c r="B515" s="181">
        <f t="shared" si="243"/>
        <v>0</v>
      </c>
      <c r="C515" s="183">
        <f t="shared" ref="C515:AP515" si="250">LOOKUP(C503,$B$441:$AP$441,$B$442:$AP$442)*$B714/100</f>
        <v>0</v>
      </c>
      <c r="D515" s="183">
        <f t="shared" si="250"/>
        <v>0</v>
      </c>
      <c r="E515" s="183">
        <f t="shared" si="250"/>
        <v>0</v>
      </c>
      <c r="F515" s="183">
        <f t="shared" si="250"/>
        <v>0</v>
      </c>
      <c r="G515" s="183">
        <f t="shared" si="250"/>
        <v>0</v>
      </c>
      <c r="H515" s="183">
        <f t="shared" si="250"/>
        <v>0</v>
      </c>
      <c r="I515" s="183">
        <f t="shared" si="250"/>
        <v>0</v>
      </c>
      <c r="J515" s="183">
        <f t="shared" si="250"/>
        <v>0</v>
      </c>
      <c r="K515" s="183">
        <f t="shared" si="250"/>
        <v>0</v>
      </c>
      <c r="L515" s="183">
        <f t="shared" si="250"/>
        <v>0</v>
      </c>
      <c r="M515" s="183">
        <f t="shared" si="250"/>
        <v>0</v>
      </c>
      <c r="N515" s="183">
        <f t="shared" si="250"/>
        <v>0</v>
      </c>
      <c r="O515" s="183">
        <f t="shared" si="250"/>
        <v>0</v>
      </c>
      <c r="P515" s="183">
        <f t="shared" si="250"/>
        <v>0</v>
      </c>
      <c r="Q515" s="183">
        <f t="shared" si="250"/>
        <v>0</v>
      </c>
      <c r="R515" s="183">
        <f t="shared" si="250"/>
        <v>0</v>
      </c>
      <c r="S515" s="183">
        <f t="shared" si="250"/>
        <v>0</v>
      </c>
      <c r="T515" s="183">
        <f t="shared" si="250"/>
        <v>0</v>
      </c>
      <c r="U515" s="183">
        <f t="shared" si="250"/>
        <v>0</v>
      </c>
      <c r="V515" s="183">
        <f t="shared" si="250"/>
        <v>0</v>
      </c>
      <c r="W515" s="183">
        <f t="shared" si="250"/>
        <v>0</v>
      </c>
      <c r="X515" s="183">
        <f t="shared" si="250"/>
        <v>0</v>
      </c>
      <c r="Y515" s="183">
        <f t="shared" si="250"/>
        <v>0</v>
      </c>
      <c r="Z515" s="183">
        <f t="shared" si="250"/>
        <v>0</v>
      </c>
      <c r="AA515" s="183">
        <f t="shared" si="250"/>
        <v>0</v>
      </c>
      <c r="AB515" s="183">
        <f t="shared" si="250"/>
        <v>0</v>
      </c>
      <c r="AC515" s="183">
        <f t="shared" si="250"/>
        <v>0</v>
      </c>
      <c r="AD515" s="183">
        <f t="shared" si="250"/>
        <v>0</v>
      </c>
      <c r="AE515" s="183">
        <f t="shared" si="250"/>
        <v>0</v>
      </c>
      <c r="AF515" s="183">
        <f t="shared" si="250"/>
        <v>0</v>
      </c>
      <c r="AG515" s="183">
        <f t="shared" si="250"/>
        <v>0</v>
      </c>
      <c r="AH515" s="183">
        <f t="shared" si="250"/>
        <v>0</v>
      </c>
      <c r="AI515" s="183">
        <f t="shared" si="250"/>
        <v>0</v>
      </c>
      <c r="AJ515" s="183">
        <f t="shared" si="250"/>
        <v>0</v>
      </c>
      <c r="AK515" s="183">
        <f t="shared" si="250"/>
        <v>0</v>
      </c>
      <c r="AL515" s="183">
        <f t="shared" si="250"/>
        <v>0</v>
      </c>
      <c r="AM515" s="183">
        <f t="shared" si="250"/>
        <v>0</v>
      </c>
      <c r="AN515" s="183">
        <f t="shared" si="250"/>
        <v>0</v>
      </c>
      <c r="AO515" s="183">
        <f t="shared" si="250"/>
        <v>0</v>
      </c>
      <c r="AP515" s="183">
        <f t="shared" si="250"/>
        <v>0</v>
      </c>
    </row>
    <row r="516" spans="1:42" x14ac:dyDescent="0.2">
      <c r="A516" s="4">
        <f t="shared" si="246"/>
        <v>7</v>
      </c>
      <c r="B516" s="181">
        <f t="shared" si="243"/>
        <v>0</v>
      </c>
      <c r="C516" s="183">
        <f t="shared" ref="C516:AP516" si="251">LOOKUP(C504,$B$441:$AP$441,$B$442:$AP$442)*$B715/100</f>
        <v>0</v>
      </c>
      <c r="D516" s="183">
        <f t="shared" si="251"/>
        <v>0</v>
      </c>
      <c r="E516" s="183">
        <f t="shared" si="251"/>
        <v>0</v>
      </c>
      <c r="F516" s="183">
        <f t="shared" si="251"/>
        <v>0</v>
      </c>
      <c r="G516" s="183">
        <f t="shared" si="251"/>
        <v>0</v>
      </c>
      <c r="H516" s="183">
        <f t="shared" si="251"/>
        <v>0</v>
      </c>
      <c r="I516" s="183">
        <f t="shared" si="251"/>
        <v>0</v>
      </c>
      <c r="J516" s="183">
        <f t="shared" si="251"/>
        <v>0</v>
      </c>
      <c r="K516" s="183">
        <f t="shared" si="251"/>
        <v>0</v>
      </c>
      <c r="L516" s="183">
        <f t="shared" si="251"/>
        <v>0</v>
      </c>
      <c r="M516" s="183">
        <f t="shared" si="251"/>
        <v>0</v>
      </c>
      <c r="N516" s="183">
        <f t="shared" si="251"/>
        <v>0</v>
      </c>
      <c r="O516" s="183">
        <f t="shared" si="251"/>
        <v>0</v>
      </c>
      <c r="P516" s="183">
        <f t="shared" si="251"/>
        <v>0</v>
      </c>
      <c r="Q516" s="183">
        <f t="shared" si="251"/>
        <v>0</v>
      </c>
      <c r="R516" s="183">
        <f t="shared" si="251"/>
        <v>0</v>
      </c>
      <c r="S516" s="183">
        <f t="shared" si="251"/>
        <v>0</v>
      </c>
      <c r="T516" s="183">
        <f t="shared" si="251"/>
        <v>0</v>
      </c>
      <c r="U516" s="183">
        <f t="shared" si="251"/>
        <v>0</v>
      </c>
      <c r="V516" s="183">
        <f t="shared" si="251"/>
        <v>0</v>
      </c>
      <c r="W516" s="183">
        <f t="shared" si="251"/>
        <v>0</v>
      </c>
      <c r="X516" s="183">
        <f t="shared" si="251"/>
        <v>0</v>
      </c>
      <c r="Y516" s="183">
        <f t="shared" si="251"/>
        <v>0</v>
      </c>
      <c r="Z516" s="183">
        <f t="shared" si="251"/>
        <v>0</v>
      </c>
      <c r="AA516" s="183">
        <f t="shared" si="251"/>
        <v>0</v>
      </c>
      <c r="AB516" s="183">
        <f t="shared" si="251"/>
        <v>0</v>
      </c>
      <c r="AC516" s="183">
        <f t="shared" si="251"/>
        <v>0</v>
      </c>
      <c r="AD516" s="183">
        <f t="shared" si="251"/>
        <v>0</v>
      </c>
      <c r="AE516" s="183">
        <f t="shared" si="251"/>
        <v>0</v>
      </c>
      <c r="AF516" s="183">
        <f t="shared" si="251"/>
        <v>0</v>
      </c>
      <c r="AG516" s="183">
        <f t="shared" si="251"/>
        <v>0</v>
      </c>
      <c r="AH516" s="183">
        <f t="shared" si="251"/>
        <v>0</v>
      </c>
      <c r="AI516" s="183">
        <f t="shared" si="251"/>
        <v>0</v>
      </c>
      <c r="AJ516" s="183">
        <f t="shared" si="251"/>
        <v>0</v>
      </c>
      <c r="AK516" s="183">
        <f t="shared" si="251"/>
        <v>0</v>
      </c>
      <c r="AL516" s="183">
        <f t="shared" si="251"/>
        <v>0</v>
      </c>
      <c r="AM516" s="183">
        <f t="shared" si="251"/>
        <v>0</v>
      </c>
      <c r="AN516" s="183">
        <f t="shared" si="251"/>
        <v>0</v>
      </c>
      <c r="AO516" s="183">
        <f t="shared" si="251"/>
        <v>0</v>
      </c>
      <c r="AP516" s="183">
        <f t="shared" si="251"/>
        <v>0</v>
      </c>
    </row>
    <row r="517" spans="1:42" x14ac:dyDescent="0.2">
      <c r="A517" s="4">
        <f t="shared" si="246"/>
        <v>8</v>
      </c>
      <c r="B517" s="181">
        <f t="shared" si="243"/>
        <v>0</v>
      </c>
      <c r="C517" s="183">
        <f t="shared" ref="C517:AP517" si="252">LOOKUP(C505,$B$441:$AP$441,$B$442:$AP$442)*$B716/100</f>
        <v>0</v>
      </c>
      <c r="D517" s="183">
        <f t="shared" si="252"/>
        <v>0</v>
      </c>
      <c r="E517" s="183">
        <f t="shared" si="252"/>
        <v>0</v>
      </c>
      <c r="F517" s="183">
        <f t="shared" si="252"/>
        <v>0</v>
      </c>
      <c r="G517" s="183">
        <f t="shared" si="252"/>
        <v>0</v>
      </c>
      <c r="H517" s="183">
        <f t="shared" si="252"/>
        <v>0</v>
      </c>
      <c r="I517" s="183">
        <f t="shared" si="252"/>
        <v>0</v>
      </c>
      <c r="J517" s="183">
        <f t="shared" si="252"/>
        <v>0</v>
      </c>
      <c r="K517" s="183">
        <f t="shared" si="252"/>
        <v>0</v>
      </c>
      <c r="L517" s="183">
        <f t="shared" si="252"/>
        <v>0</v>
      </c>
      <c r="M517" s="183">
        <f t="shared" si="252"/>
        <v>0</v>
      </c>
      <c r="N517" s="183">
        <f t="shared" si="252"/>
        <v>0</v>
      </c>
      <c r="O517" s="183">
        <f t="shared" si="252"/>
        <v>0</v>
      </c>
      <c r="P517" s="183">
        <f t="shared" si="252"/>
        <v>0</v>
      </c>
      <c r="Q517" s="183">
        <f t="shared" si="252"/>
        <v>0</v>
      </c>
      <c r="R517" s="183">
        <f t="shared" si="252"/>
        <v>0</v>
      </c>
      <c r="S517" s="183">
        <f t="shared" si="252"/>
        <v>0</v>
      </c>
      <c r="T517" s="183">
        <f t="shared" si="252"/>
        <v>0</v>
      </c>
      <c r="U517" s="183">
        <f t="shared" si="252"/>
        <v>0</v>
      </c>
      <c r="V517" s="183">
        <f t="shared" si="252"/>
        <v>0</v>
      </c>
      <c r="W517" s="183">
        <f t="shared" si="252"/>
        <v>0</v>
      </c>
      <c r="X517" s="183">
        <f t="shared" si="252"/>
        <v>0</v>
      </c>
      <c r="Y517" s="183">
        <f t="shared" si="252"/>
        <v>0</v>
      </c>
      <c r="Z517" s="183">
        <f t="shared" si="252"/>
        <v>0</v>
      </c>
      <c r="AA517" s="183">
        <f t="shared" si="252"/>
        <v>0</v>
      </c>
      <c r="AB517" s="183">
        <f t="shared" si="252"/>
        <v>0</v>
      </c>
      <c r="AC517" s="183">
        <f t="shared" si="252"/>
        <v>0</v>
      </c>
      <c r="AD517" s="183">
        <f t="shared" si="252"/>
        <v>0</v>
      </c>
      <c r="AE517" s="183">
        <f t="shared" si="252"/>
        <v>0</v>
      </c>
      <c r="AF517" s="183">
        <f t="shared" si="252"/>
        <v>0</v>
      </c>
      <c r="AG517" s="183">
        <f t="shared" si="252"/>
        <v>0</v>
      </c>
      <c r="AH517" s="183">
        <f t="shared" si="252"/>
        <v>0</v>
      </c>
      <c r="AI517" s="183">
        <f t="shared" si="252"/>
        <v>0</v>
      </c>
      <c r="AJ517" s="183">
        <f t="shared" si="252"/>
        <v>0</v>
      </c>
      <c r="AK517" s="183">
        <f t="shared" si="252"/>
        <v>0</v>
      </c>
      <c r="AL517" s="183">
        <f t="shared" si="252"/>
        <v>0</v>
      </c>
      <c r="AM517" s="183">
        <f t="shared" si="252"/>
        <v>0</v>
      </c>
      <c r="AN517" s="183">
        <f t="shared" si="252"/>
        <v>0</v>
      </c>
      <c r="AO517" s="183">
        <f t="shared" si="252"/>
        <v>0</v>
      </c>
      <c r="AP517" s="183">
        <f t="shared" si="252"/>
        <v>0</v>
      </c>
    </row>
    <row r="518" spans="1:42" x14ac:dyDescent="0.2">
      <c r="A518" s="4">
        <f>A517+1</f>
        <v>9</v>
      </c>
      <c r="B518" s="181">
        <f t="shared" si="243"/>
        <v>0</v>
      </c>
      <c r="C518" s="183">
        <f t="shared" ref="C518:AP518" si="253">LOOKUP(C506,$B$441:$AP$441,$B$442:$AP$442)*$B717/100</f>
        <v>0</v>
      </c>
      <c r="D518" s="183">
        <f t="shared" si="253"/>
        <v>0</v>
      </c>
      <c r="E518" s="183">
        <f t="shared" si="253"/>
        <v>0</v>
      </c>
      <c r="F518" s="183">
        <f t="shared" si="253"/>
        <v>0</v>
      </c>
      <c r="G518" s="183">
        <f t="shared" si="253"/>
        <v>0</v>
      </c>
      <c r="H518" s="183">
        <f t="shared" si="253"/>
        <v>0</v>
      </c>
      <c r="I518" s="183">
        <f t="shared" si="253"/>
        <v>0</v>
      </c>
      <c r="J518" s="183">
        <f t="shared" si="253"/>
        <v>0</v>
      </c>
      <c r="K518" s="183">
        <f t="shared" si="253"/>
        <v>0</v>
      </c>
      <c r="L518" s="183">
        <f t="shared" si="253"/>
        <v>0</v>
      </c>
      <c r="M518" s="183">
        <f t="shared" si="253"/>
        <v>0</v>
      </c>
      <c r="N518" s="183">
        <f t="shared" si="253"/>
        <v>0</v>
      </c>
      <c r="O518" s="183">
        <f t="shared" si="253"/>
        <v>0</v>
      </c>
      <c r="P518" s="183">
        <f t="shared" si="253"/>
        <v>0</v>
      </c>
      <c r="Q518" s="183">
        <f t="shared" si="253"/>
        <v>0</v>
      </c>
      <c r="R518" s="183">
        <f t="shared" si="253"/>
        <v>0</v>
      </c>
      <c r="S518" s="183">
        <f t="shared" si="253"/>
        <v>0</v>
      </c>
      <c r="T518" s="183">
        <f t="shared" si="253"/>
        <v>0</v>
      </c>
      <c r="U518" s="183">
        <f t="shared" si="253"/>
        <v>0</v>
      </c>
      <c r="V518" s="183">
        <f t="shared" si="253"/>
        <v>0</v>
      </c>
      <c r="W518" s="183">
        <f t="shared" si="253"/>
        <v>0</v>
      </c>
      <c r="X518" s="183">
        <f t="shared" si="253"/>
        <v>0</v>
      </c>
      <c r="Y518" s="183">
        <f t="shared" si="253"/>
        <v>0</v>
      </c>
      <c r="Z518" s="183">
        <f t="shared" si="253"/>
        <v>0</v>
      </c>
      <c r="AA518" s="183">
        <f t="shared" si="253"/>
        <v>0</v>
      </c>
      <c r="AB518" s="183">
        <f t="shared" si="253"/>
        <v>0</v>
      </c>
      <c r="AC518" s="183">
        <f t="shared" si="253"/>
        <v>0</v>
      </c>
      <c r="AD518" s="183">
        <f t="shared" si="253"/>
        <v>0</v>
      </c>
      <c r="AE518" s="183">
        <f t="shared" si="253"/>
        <v>0</v>
      </c>
      <c r="AF518" s="183">
        <f t="shared" si="253"/>
        <v>0</v>
      </c>
      <c r="AG518" s="183">
        <f t="shared" si="253"/>
        <v>0</v>
      </c>
      <c r="AH518" s="183">
        <f t="shared" si="253"/>
        <v>0</v>
      </c>
      <c r="AI518" s="183">
        <f t="shared" si="253"/>
        <v>0</v>
      </c>
      <c r="AJ518" s="183">
        <f t="shared" si="253"/>
        <v>0</v>
      </c>
      <c r="AK518" s="183">
        <f t="shared" si="253"/>
        <v>0</v>
      </c>
      <c r="AL518" s="183">
        <f t="shared" si="253"/>
        <v>0</v>
      </c>
      <c r="AM518" s="183">
        <f t="shared" si="253"/>
        <v>0</v>
      </c>
      <c r="AN518" s="183">
        <f t="shared" si="253"/>
        <v>0</v>
      </c>
      <c r="AO518" s="183">
        <f t="shared" si="253"/>
        <v>0</v>
      </c>
      <c r="AP518" s="183">
        <f t="shared" si="253"/>
        <v>0</v>
      </c>
    </row>
    <row r="519" spans="1:42" x14ac:dyDescent="0.2">
      <c r="A519" s="4">
        <f t="shared" ref="A519" si="254">A518+1</f>
        <v>10</v>
      </c>
      <c r="B519" s="181">
        <f t="shared" si="243"/>
        <v>0</v>
      </c>
      <c r="C519" s="183">
        <f t="shared" ref="C519:AP519" si="255">LOOKUP(C507,$B$441:$AP$441,$B$442:$AP$442)*$B718/100</f>
        <v>0</v>
      </c>
      <c r="D519" s="183">
        <f t="shared" si="255"/>
        <v>0</v>
      </c>
      <c r="E519" s="183">
        <f t="shared" si="255"/>
        <v>0</v>
      </c>
      <c r="F519" s="183">
        <f t="shared" si="255"/>
        <v>0</v>
      </c>
      <c r="G519" s="183">
        <f t="shared" si="255"/>
        <v>0</v>
      </c>
      <c r="H519" s="183">
        <f t="shared" si="255"/>
        <v>0</v>
      </c>
      <c r="I519" s="183">
        <f t="shared" si="255"/>
        <v>0</v>
      </c>
      <c r="J519" s="183">
        <f t="shared" si="255"/>
        <v>0</v>
      </c>
      <c r="K519" s="183">
        <f t="shared" si="255"/>
        <v>0</v>
      </c>
      <c r="L519" s="183">
        <f t="shared" si="255"/>
        <v>0</v>
      </c>
      <c r="M519" s="183">
        <f t="shared" si="255"/>
        <v>0</v>
      </c>
      <c r="N519" s="183">
        <f t="shared" si="255"/>
        <v>0</v>
      </c>
      <c r="O519" s="183">
        <f t="shared" si="255"/>
        <v>0</v>
      </c>
      <c r="P519" s="183">
        <f t="shared" si="255"/>
        <v>0</v>
      </c>
      <c r="Q519" s="183">
        <f t="shared" si="255"/>
        <v>0</v>
      </c>
      <c r="R519" s="183">
        <f t="shared" si="255"/>
        <v>0</v>
      </c>
      <c r="S519" s="183">
        <f t="shared" si="255"/>
        <v>0</v>
      </c>
      <c r="T519" s="183">
        <f t="shared" si="255"/>
        <v>0</v>
      </c>
      <c r="U519" s="183">
        <f t="shared" si="255"/>
        <v>0</v>
      </c>
      <c r="V519" s="183">
        <f t="shared" si="255"/>
        <v>0</v>
      </c>
      <c r="W519" s="183">
        <f t="shared" si="255"/>
        <v>0</v>
      </c>
      <c r="X519" s="183">
        <f t="shared" si="255"/>
        <v>0</v>
      </c>
      <c r="Y519" s="183">
        <f t="shared" si="255"/>
        <v>0</v>
      </c>
      <c r="Z519" s="183">
        <f t="shared" si="255"/>
        <v>0</v>
      </c>
      <c r="AA519" s="183">
        <f t="shared" si="255"/>
        <v>0</v>
      </c>
      <c r="AB519" s="183">
        <f t="shared" si="255"/>
        <v>0</v>
      </c>
      <c r="AC519" s="183">
        <f t="shared" si="255"/>
        <v>0</v>
      </c>
      <c r="AD519" s="183">
        <f t="shared" si="255"/>
        <v>0</v>
      </c>
      <c r="AE519" s="183">
        <f t="shared" si="255"/>
        <v>0</v>
      </c>
      <c r="AF519" s="183">
        <f t="shared" si="255"/>
        <v>0</v>
      </c>
      <c r="AG519" s="183">
        <f t="shared" si="255"/>
        <v>0</v>
      </c>
      <c r="AH519" s="183">
        <f t="shared" si="255"/>
        <v>0</v>
      </c>
      <c r="AI519" s="183">
        <f t="shared" si="255"/>
        <v>0</v>
      </c>
      <c r="AJ519" s="183">
        <f t="shared" si="255"/>
        <v>0</v>
      </c>
      <c r="AK519" s="183">
        <f t="shared" si="255"/>
        <v>0</v>
      </c>
      <c r="AL519" s="183">
        <f t="shared" si="255"/>
        <v>0</v>
      </c>
      <c r="AM519" s="183">
        <f t="shared" si="255"/>
        <v>0</v>
      </c>
      <c r="AN519" s="183">
        <f t="shared" si="255"/>
        <v>0</v>
      </c>
      <c r="AO519" s="183">
        <f t="shared" si="255"/>
        <v>0</v>
      </c>
      <c r="AP519" s="183">
        <f t="shared" si="255"/>
        <v>0</v>
      </c>
    </row>
    <row r="520" spans="1:42" x14ac:dyDescent="0.2">
      <c r="A520" s="27" t="s">
        <v>12</v>
      </c>
      <c r="B520" s="15"/>
      <c r="C520" s="163">
        <f>SUM(C510:C519)</f>
        <v>0</v>
      </c>
      <c r="D520" s="163">
        <f t="shared" ref="D520:AP520" si="256">SUM(D510:D519)</f>
        <v>0</v>
      </c>
      <c r="E520" s="163">
        <f t="shared" si="256"/>
        <v>0</v>
      </c>
      <c r="F520" s="163">
        <f t="shared" si="256"/>
        <v>0</v>
      </c>
      <c r="G520" s="163">
        <f t="shared" si="256"/>
        <v>0</v>
      </c>
      <c r="H520" s="163">
        <f t="shared" si="256"/>
        <v>0</v>
      </c>
      <c r="I520" s="163">
        <f t="shared" si="256"/>
        <v>0</v>
      </c>
      <c r="J520" s="163">
        <f t="shared" si="256"/>
        <v>0</v>
      </c>
      <c r="K520" s="163">
        <f t="shared" si="256"/>
        <v>0</v>
      </c>
      <c r="L520" s="163">
        <f t="shared" si="256"/>
        <v>0</v>
      </c>
      <c r="M520" s="163">
        <f t="shared" si="256"/>
        <v>0</v>
      </c>
      <c r="N520" s="163">
        <f t="shared" si="256"/>
        <v>0</v>
      </c>
      <c r="O520" s="163">
        <f t="shared" si="256"/>
        <v>0</v>
      </c>
      <c r="P520" s="163">
        <f t="shared" si="256"/>
        <v>0</v>
      </c>
      <c r="Q520" s="163">
        <f t="shared" si="256"/>
        <v>0</v>
      </c>
      <c r="R520" s="163">
        <f t="shared" si="256"/>
        <v>0</v>
      </c>
      <c r="S520" s="163">
        <f t="shared" si="256"/>
        <v>0</v>
      </c>
      <c r="T520" s="163">
        <f t="shared" si="256"/>
        <v>0</v>
      </c>
      <c r="U520" s="163">
        <f t="shared" si="256"/>
        <v>0</v>
      </c>
      <c r="V520" s="163">
        <f t="shared" si="256"/>
        <v>0</v>
      </c>
      <c r="W520" s="163">
        <f t="shared" si="256"/>
        <v>0</v>
      </c>
      <c r="X520" s="163">
        <f t="shared" si="256"/>
        <v>0</v>
      </c>
      <c r="Y520" s="163">
        <f t="shared" si="256"/>
        <v>0</v>
      </c>
      <c r="Z520" s="163">
        <f t="shared" si="256"/>
        <v>0</v>
      </c>
      <c r="AA520" s="163">
        <f t="shared" si="256"/>
        <v>0</v>
      </c>
      <c r="AB520" s="163">
        <f t="shared" si="256"/>
        <v>0</v>
      </c>
      <c r="AC520" s="163">
        <f t="shared" si="256"/>
        <v>0</v>
      </c>
      <c r="AD520" s="163">
        <f t="shared" si="256"/>
        <v>0</v>
      </c>
      <c r="AE520" s="163">
        <f t="shared" si="256"/>
        <v>0</v>
      </c>
      <c r="AF520" s="163">
        <f t="shared" si="256"/>
        <v>0</v>
      </c>
      <c r="AG520" s="163">
        <f t="shared" si="256"/>
        <v>0</v>
      </c>
      <c r="AH520" s="163">
        <f t="shared" si="256"/>
        <v>0</v>
      </c>
      <c r="AI520" s="163">
        <f t="shared" si="256"/>
        <v>0</v>
      </c>
      <c r="AJ520" s="163">
        <f t="shared" si="256"/>
        <v>0</v>
      </c>
      <c r="AK520" s="163">
        <f t="shared" si="256"/>
        <v>0</v>
      </c>
      <c r="AL520" s="163">
        <f t="shared" si="256"/>
        <v>0</v>
      </c>
      <c r="AM520" s="163">
        <f t="shared" si="256"/>
        <v>0</v>
      </c>
      <c r="AN520" s="163">
        <f t="shared" si="256"/>
        <v>0</v>
      </c>
      <c r="AO520" s="163">
        <f t="shared" si="256"/>
        <v>0</v>
      </c>
      <c r="AP520" s="163">
        <f t="shared" si="256"/>
        <v>0</v>
      </c>
    </row>
    <row r="521" spans="1:42" x14ac:dyDescent="0.2">
      <c r="A521" s="27"/>
      <c r="B521" s="15"/>
      <c r="C521" s="163"/>
      <c r="D521" s="163"/>
      <c r="E521" s="163"/>
      <c r="F521" s="163"/>
      <c r="G521" s="163"/>
      <c r="H521" s="163"/>
      <c r="I521" s="163"/>
      <c r="J521" s="163"/>
      <c r="K521" s="163"/>
      <c r="L521" s="163"/>
      <c r="M521" s="163"/>
      <c r="N521" s="163"/>
      <c r="O521" s="163"/>
      <c r="P521" s="163"/>
      <c r="Q521" s="163"/>
      <c r="R521" s="163"/>
      <c r="S521" s="163"/>
      <c r="T521" s="163"/>
      <c r="U521" s="163"/>
      <c r="V521" s="163"/>
      <c r="W521" s="163"/>
      <c r="X521" s="163"/>
      <c r="Y521" s="163"/>
      <c r="Z521" s="163"/>
      <c r="AA521" s="163"/>
      <c r="AB521" s="163"/>
      <c r="AC521" s="163"/>
      <c r="AD521" s="163"/>
      <c r="AE521" s="163"/>
      <c r="AF521" s="163"/>
      <c r="AG521" s="163"/>
      <c r="AH521" s="163"/>
      <c r="AI521" s="163"/>
      <c r="AJ521" s="163"/>
      <c r="AK521" s="163"/>
      <c r="AL521" s="163"/>
      <c r="AM521" s="163"/>
      <c r="AN521" s="163"/>
      <c r="AO521" s="163"/>
      <c r="AP521" s="163"/>
    </row>
    <row r="522" spans="1:42" x14ac:dyDescent="0.2">
      <c r="A522" s="84" t="s">
        <v>209</v>
      </c>
      <c r="B522" s="222"/>
      <c r="C522" s="222"/>
      <c r="D522" s="222"/>
      <c r="E522" s="222"/>
      <c r="F522" s="222"/>
      <c r="G522" s="222"/>
      <c r="H522" s="222"/>
      <c r="I522" s="222"/>
      <c r="J522" s="222"/>
      <c r="K522" s="222"/>
      <c r="L522" s="222"/>
      <c r="M522" s="222"/>
      <c r="N522" s="222"/>
      <c r="O522" s="222"/>
      <c r="P522" s="222"/>
      <c r="Q522" s="222"/>
      <c r="R522" s="222"/>
      <c r="S522" s="222"/>
      <c r="T522" s="222"/>
      <c r="U522" s="222"/>
      <c r="V522" s="222"/>
      <c r="W522" s="222"/>
      <c r="X522" s="222"/>
      <c r="Y522" s="222"/>
      <c r="Z522" s="222"/>
      <c r="AA522" s="222"/>
      <c r="AB522" s="222"/>
      <c r="AC522" s="222"/>
      <c r="AD522" s="222"/>
      <c r="AE522" s="222"/>
      <c r="AF522" s="222"/>
      <c r="AG522" s="222"/>
      <c r="AH522" s="222"/>
      <c r="AI522" s="222"/>
      <c r="AJ522" s="222"/>
      <c r="AK522" s="222"/>
      <c r="AL522" s="222"/>
      <c r="AM522" s="222"/>
      <c r="AN522" s="222"/>
      <c r="AO522" s="222"/>
      <c r="AP522" s="222"/>
    </row>
    <row r="523" spans="1:42" x14ac:dyDescent="0.2">
      <c r="A523" s="20" t="s">
        <v>415</v>
      </c>
      <c r="B523" s="123"/>
      <c r="C523" s="123"/>
      <c r="D523" s="123"/>
      <c r="E523" s="123"/>
      <c r="F523" s="123"/>
      <c r="G523" s="123"/>
      <c r="H523" s="123"/>
      <c r="I523" s="123"/>
      <c r="J523" s="123"/>
      <c r="K523" s="123"/>
      <c r="L523" s="123"/>
      <c r="M523" s="123"/>
      <c r="N523" s="123"/>
      <c r="O523" s="123"/>
      <c r="P523" s="123"/>
      <c r="Q523" s="123"/>
      <c r="R523" s="123"/>
      <c r="S523" s="123"/>
      <c r="T523" s="123"/>
      <c r="U523" s="123"/>
      <c r="V523" s="123"/>
      <c r="W523" s="123"/>
      <c r="X523" s="123"/>
      <c r="Y523" s="123"/>
      <c r="Z523" s="123"/>
      <c r="AA523" s="123"/>
      <c r="AB523" s="123"/>
      <c r="AC523" s="123"/>
      <c r="AD523" s="123"/>
      <c r="AE523" s="123"/>
      <c r="AF523" s="123"/>
      <c r="AG523" s="123"/>
      <c r="AH523" s="123"/>
      <c r="AI523" s="123"/>
      <c r="AJ523" s="123"/>
      <c r="AK523" s="123"/>
      <c r="AL523" s="123"/>
      <c r="AM523" s="123"/>
      <c r="AN523" s="123"/>
      <c r="AO523" s="123"/>
      <c r="AP523" s="123"/>
    </row>
    <row r="524" spans="1:42" x14ac:dyDescent="0.2">
      <c r="A524" s="18" t="s">
        <v>5</v>
      </c>
      <c r="B524" s="123"/>
      <c r="C524" s="123"/>
      <c r="D524" s="123"/>
      <c r="E524" s="123"/>
      <c r="F524" s="123"/>
      <c r="G524" s="123"/>
      <c r="H524" s="123"/>
      <c r="I524" s="123"/>
      <c r="J524" s="123"/>
      <c r="K524" s="123"/>
      <c r="L524" s="123"/>
      <c r="M524" s="123"/>
      <c r="N524" s="123"/>
      <c r="O524" s="123"/>
      <c r="P524" s="123"/>
      <c r="Q524" s="123"/>
      <c r="R524" s="123"/>
      <c r="S524" s="123"/>
      <c r="T524" s="123"/>
      <c r="U524" s="123"/>
      <c r="V524" s="123"/>
      <c r="W524" s="123"/>
      <c r="X524" s="123"/>
      <c r="Y524" s="123"/>
      <c r="Z524" s="123"/>
      <c r="AA524" s="123"/>
      <c r="AB524" s="123"/>
      <c r="AC524" s="123"/>
      <c r="AD524" s="123"/>
      <c r="AE524" s="123"/>
      <c r="AF524" s="123"/>
      <c r="AG524" s="123"/>
      <c r="AH524" s="123"/>
      <c r="AI524" s="123"/>
      <c r="AJ524" s="123"/>
      <c r="AK524" s="123"/>
      <c r="AL524" s="123"/>
      <c r="AM524" s="123"/>
      <c r="AN524" s="123"/>
      <c r="AO524" s="123"/>
      <c r="AP524" s="123"/>
    </row>
    <row r="525" spans="1:42" x14ac:dyDescent="0.2">
      <c r="A525" s="90" t="s">
        <v>416</v>
      </c>
      <c r="B525" s="123"/>
      <c r="C525" s="123">
        <f t="array" ref="C525:AP525">Inputs!D173:AQ173</f>
        <v>0</v>
      </c>
      <c r="D525" s="123">
        <v>0</v>
      </c>
      <c r="E525" s="123">
        <v>0</v>
      </c>
      <c r="F525" s="123">
        <v>0</v>
      </c>
      <c r="G525" s="123">
        <v>0</v>
      </c>
      <c r="H525" s="123">
        <v>0</v>
      </c>
      <c r="I525" s="123">
        <v>0</v>
      </c>
      <c r="J525" s="123">
        <v>0</v>
      </c>
      <c r="K525" s="123">
        <v>0</v>
      </c>
      <c r="L525" s="123">
        <v>0</v>
      </c>
      <c r="M525" s="123">
        <v>0</v>
      </c>
      <c r="N525" s="123">
        <v>0</v>
      </c>
      <c r="O525" s="123">
        <v>0</v>
      </c>
      <c r="P525" s="123">
        <v>0</v>
      </c>
      <c r="Q525" s="123">
        <v>0</v>
      </c>
      <c r="R525" s="123">
        <v>0</v>
      </c>
      <c r="S525" s="123">
        <v>0</v>
      </c>
      <c r="T525" s="123">
        <v>0</v>
      </c>
      <c r="U525" s="123">
        <v>0</v>
      </c>
      <c r="V525" s="123">
        <v>0</v>
      </c>
      <c r="W525" s="123">
        <v>0</v>
      </c>
      <c r="X525" s="123">
        <v>0</v>
      </c>
      <c r="Y525" s="123">
        <v>0</v>
      </c>
      <c r="Z525" s="123">
        <v>0</v>
      </c>
      <c r="AA525" s="123">
        <v>0</v>
      </c>
      <c r="AB525" s="123">
        <v>0</v>
      </c>
      <c r="AC525" s="123">
        <v>0</v>
      </c>
      <c r="AD525" s="123">
        <v>0</v>
      </c>
      <c r="AE525" s="123">
        <v>0</v>
      </c>
      <c r="AF525" s="123">
        <v>0</v>
      </c>
      <c r="AG525" s="123">
        <v>0</v>
      </c>
      <c r="AH525" s="123">
        <v>0</v>
      </c>
      <c r="AI525" s="123">
        <v>0</v>
      </c>
      <c r="AJ525" s="123">
        <v>0</v>
      </c>
      <c r="AK525" s="123">
        <v>0</v>
      </c>
      <c r="AL525" s="123">
        <v>0</v>
      </c>
      <c r="AM525" s="123">
        <v>0</v>
      </c>
      <c r="AN525" s="123">
        <v>0</v>
      </c>
      <c r="AO525" s="123">
        <v>0</v>
      </c>
      <c r="AP525" s="123">
        <v>0</v>
      </c>
    </row>
    <row r="526" spans="1:42" x14ac:dyDescent="0.2">
      <c r="A526" s="90" t="s">
        <v>417</v>
      </c>
      <c r="B526" s="123"/>
      <c r="C526" s="123">
        <f t="array" ref="C526:AP526">Inputs!D176:AQ176</f>
        <v>0</v>
      </c>
      <c r="D526" s="123">
        <v>0</v>
      </c>
      <c r="E526" s="123">
        <v>0</v>
      </c>
      <c r="F526" s="123">
        <v>0</v>
      </c>
      <c r="G526" s="123">
        <v>0</v>
      </c>
      <c r="H526" s="123">
        <v>0</v>
      </c>
      <c r="I526" s="123">
        <v>0</v>
      </c>
      <c r="J526" s="123">
        <v>0</v>
      </c>
      <c r="K526" s="123">
        <v>0</v>
      </c>
      <c r="L526" s="123">
        <v>0</v>
      </c>
      <c r="M526" s="123">
        <v>0</v>
      </c>
      <c r="N526" s="123">
        <v>0</v>
      </c>
      <c r="O526" s="123">
        <v>0</v>
      </c>
      <c r="P526" s="123">
        <v>0</v>
      </c>
      <c r="Q526" s="123">
        <v>0</v>
      </c>
      <c r="R526" s="123">
        <v>0</v>
      </c>
      <c r="S526" s="123">
        <v>0</v>
      </c>
      <c r="T526" s="123">
        <v>0</v>
      </c>
      <c r="U526" s="123">
        <v>0</v>
      </c>
      <c r="V526" s="123">
        <v>0</v>
      </c>
      <c r="W526" s="123">
        <v>0</v>
      </c>
      <c r="X526" s="123">
        <v>0</v>
      </c>
      <c r="Y526" s="123">
        <v>0</v>
      </c>
      <c r="Z526" s="123">
        <v>0</v>
      </c>
      <c r="AA526" s="123">
        <v>0</v>
      </c>
      <c r="AB526" s="123">
        <v>0</v>
      </c>
      <c r="AC526" s="123">
        <v>0</v>
      </c>
      <c r="AD526" s="123">
        <v>0</v>
      </c>
      <c r="AE526" s="123">
        <v>0</v>
      </c>
      <c r="AF526" s="123">
        <v>0</v>
      </c>
      <c r="AG526" s="123">
        <v>0</v>
      </c>
      <c r="AH526" s="123">
        <v>0</v>
      </c>
      <c r="AI526" s="123">
        <v>0</v>
      </c>
      <c r="AJ526" s="123">
        <v>0</v>
      </c>
      <c r="AK526" s="123">
        <v>0</v>
      </c>
      <c r="AL526" s="123">
        <v>0</v>
      </c>
      <c r="AM526" s="123">
        <v>0</v>
      </c>
      <c r="AN526" s="123">
        <v>0</v>
      </c>
      <c r="AO526" s="123">
        <v>0</v>
      </c>
      <c r="AP526" s="123">
        <v>0</v>
      </c>
    </row>
    <row r="527" spans="1:42" x14ac:dyDescent="0.2">
      <c r="A527" s="22" t="s">
        <v>418</v>
      </c>
      <c r="B527" s="123"/>
      <c r="C527" s="328">
        <f t="array" ref="C527:AP527">Inputs!D177:AQ177</f>
        <v>0</v>
      </c>
      <c r="D527" s="328">
        <v>0</v>
      </c>
      <c r="E527" s="328">
        <v>0</v>
      </c>
      <c r="F527" s="328">
        <v>0</v>
      </c>
      <c r="G527" s="328">
        <v>0</v>
      </c>
      <c r="H527" s="328">
        <v>0</v>
      </c>
      <c r="I527" s="328">
        <v>0</v>
      </c>
      <c r="J527" s="328">
        <v>0</v>
      </c>
      <c r="K527" s="328">
        <v>0</v>
      </c>
      <c r="L527" s="328">
        <v>0</v>
      </c>
      <c r="M527" s="328">
        <v>0</v>
      </c>
      <c r="N527" s="328">
        <v>0</v>
      </c>
      <c r="O527" s="328">
        <v>0</v>
      </c>
      <c r="P527" s="328">
        <v>0</v>
      </c>
      <c r="Q527" s="328">
        <v>0</v>
      </c>
      <c r="R527" s="328">
        <v>0</v>
      </c>
      <c r="S527" s="328">
        <v>0</v>
      </c>
      <c r="T527" s="328">
        <v>0</v>
      </c>
      <c r="U527" s="328">
        <v>0</v>
      </c>
      <c r="V527" s="328">
        <v>0</v>
      </c>
      <c r="W527" s="328">
        <v>0</v>
      </c>
      <c r="X527" s="328">
        <v>0</v>
      </c>
      <c r="Y527" s="328">
        <v>0</v>
      </c>
      <c r="Z527" s="328">
        <v>0</v>
      </c>
      <c r="AA527" s="328">
        <v>0</v>
      </c>
      <c r="AB527" s="328">
        <v>0</v>
      </c>
      <c r="AC527" s="328">
        <v>0</v>
      </c>
      <c r="AD527" s="328">
        <v>0</v>
      </c>
      <c r="AE527" s="328">
        <v>0</v>
      </c>
      <c r="AF527" s="328">
        <v>0</v>
      </c>
      <c r="AG527" s="328">
        <v>0</v>
      </c>
      <c r="AH527" s="328">
        <v>0</v>
      </c>
      <c r="AI527" s="328">
        <v>0</v>
      </c>
      <c r="AJ527" s="328">
        <v>0</v>
      </c>
      <c r="AK527" s="328">
        <v>0</v>
      </c>
      <c r="AL527" s="328">
        <v>0</v>
      </c>
      <c r="AM527" s="328">
        <v>0</v>
      </c>
      <c r="AN527" s="328">
        <v>0</v>
      </c>
      <c r="AO527" s="328">
        <v>0</v>
      </c>
      <c r="AP527" s="328">
        <v>0</v>
      </c>
    </row>
    <row r="528" spans="1:42" x14ac:dyDescent="0.2">
      <c r="A528" s="22" t="s">
        <v>419</v>
      </c>
      <c r="B528" s="123"/>
      <c r="C528" s="123">
        <f>MIN(C$527,C$526/100*$G$259)</f>
        <v>0</v>
      </c>
      <c r="D528" s="123">
        <f t="shared" ref="D528:AP528" si="257">MIN(D$527,D$526/100*$G$259)</f>
        <v>0</v>
      </c>
      <c r="E528" s="123">
        <f t="shared" si="257"/>
        <v>0</v>
      </c>
      <c r="F528" s="123">
        <f t="shared" si="257"/>
        <v>0</v>
      </c>
      <c r="G528" s="123">
        <f t="shared" si="257"/>
        <v>0</v>
      </c>
      <c r="H528" s="123">
        <f t="shared" si="257"/>
        <v>0</v>
      </c>
      <c r="I528" s="123">
        <f t="shared" si="257"/>
        <v>0</v>
      </c>
      <c r="J528" s="123">
        <f t="shared" si="257"/>
        <v>0</v>
      </c>
      <c r="K528" s="123">
        <f t="shared" si="257"/>
        <v>0</v>
      </c>
      <c r="L528" s="123">
        <f t="shared" si="257"/>
        <v>0</v>
      </c>
      <c r="M528" s="123">
        <f t="shared" si="257"/>
        <v>0</v>
      </c>
      <c r="N528" s="123">
        <f t="shared" si="257"/>
        <v>0</v>
      </c>
      <c r="O528" s="123">
        <f t="shared" si="257"/>
        <v>0</v>
      </c>
      <c r="P528" s="123">
        <f t="shared" si="257"/>
        <v>0</v>
      </c>
      <c r="Q528" s="123">
        <f t="shared" si="257"/>
        <v>0</v>
      </c>
      <c r="R528" s="123">
        <f t="shared" si="257"/>
        <v>0</v>
      </c>
      <c r="S528" s="123">
        <f t="shared" si="257"/>
        <v>0</v>
      </c>
      <c r="T528" s="123">
        <f t="shared" si="257"/>
        <v>0</v>
      </c>
      <c r="U528" s="123">
        <f t="shared" si="257"/>
        <v>0</v>
      </c>
      <c r="V528" s="123">
        <f t="shared" si="257"/>
        <v>0</v>
      </c>
      <c r="W528" s="123">
        <f t="shared" si="257"/>
        <v>0</v>
      </c>
      <c r="X528" s="123">
        <f t="shared" si="257"/>
        <v>0</v>
      </c>
      <c r="Y528" s="123">
        <f t="shared" si="257"/>
        <v>0</v>
      </c>
      <c r="Z528" s="123">
        <f t="shared" si="257"/>
        <v>0</v>
      </c>
      <c r="AA528" s="123">
        <f t="shared" si="257"/>
        <v>0</v>
      </c>
      <c r="AB528" s="123">
        <f t="shared" si="257"/>
        <v>0</v>
      </c>
      <c r="AC528" s="123">
        <f t="shared" si="257"/>
        <v>0</v>
      </c>
      <c r="AD528" s="123">
        <f t="shared" si="257"/>
        <v>0</v>
      </c>
      <c r="AE528" s="123">
        <f t="shared" si="257"/>
        <v>0</v>
      </c>
      <c r="AF528" s="123">
        <f t="shared" si="257"/>
        <v>0</v>
      </c>
      <c r="AG528" s="123">
        <f t="shared" si="257"/>
        <v>0</v>
      </c>
      <c r="AH528" s="123">
        <f t="shared" si="257"/>
        <v>0</v>
      </c>
      <c r="AI528" s="123">
        <f t="shared" si="257"/>
        <v>0</v>
      </c>
      <c r="AJ528" s="123">
        <f t="shared" si="257"/>
        <v>0</v>
      </c>
      <c r="AK528" s="123">
        <f t="shared" si="257"/>
        <v>0</v>
      </c>
      <c r="AL528" s="123">
        <f t="shared" si="257"/>
        <v>0</v>
      </c>
      <c r="AM528" s="123">
        <f t="shared" si="257"/>
        <v>0</v>
      </c>
      <c r="AN528" s="123">
        <f t="shared" si="257"/>
        <v>0</v>
      </c>
      <c r="AO528" s="123">
        <f t="shared" si="257"/>
        <v>0</v>
      </c>
      <c r="AP528" s="123">
        <f t="shared" si="257"/>
        <v>0</v>
      </c>
    </row>
    <row r="529" spans="1:42" x14ac:dyDescent="0.2">
      <c r="A529" s="90" t="s">
        <v>12</v>
      </c>
      <c r="B529" s="123"/>
      <c r="C529" s="123">
        <f>C$525+C$528</f>
        <v>0</v>
      </c>
      <c r="D529" s="123">
        <f t="shared" ref="D529:AP529" si="258">D$525+D$528</f>
        <v>0</v>
      </c>
      <c r="E529" s="123">
        <f t="shared" si="258"/>
        <v>0</v>
      </c>
      <c r="F529" s="123">
        <f t="shared" si="258"/>
        <v>0</v>
      </c>
      <c r="G529" s="123">
        <f t="shared" si="258"/>
        <v>0</v>
      </c>
      <c r="H529" s="123">
        <f t="shared" si="258"/>
        <v>0</v>
      </c>
      <c r="I529" s="123">
        <f t="shared" si="258"/>
        <v>0</v>
      </c>
      <c r="J529" s="123">
        <f t="shared" si="258"/>
        <v>0</v>
      </c>
      <c r="K529" s="123">
        <f t="shared" si="258"/>
        <v>0</v>
      </c>
      <c r="L529" s="123">
        <f t="shared" si="258"/>
        <v>0</v>
      </c>
      <c r="M529" s="123">
        <f t="shared" si="258"/>
        <v>0</v>
      </c>
      <c r="N529" s="123">
        <f t="shared" si="258"/>
        <v>0</v>
      </c>
      <c r="O529" s="123">
        <f t="shared" si="258"/>
        <v>0</v>
      </c>
      <c r="P529" s="123">
        <f t="shared" si="258"/>
        <v>0</v>
      </c>
      <c r="Q529" s="123">
        <f t="shared" si="258"/>
        <v>0</v>
      </c>
      <c r="R529" s="123">
        <f t="shared" si="258"/>
        <v>0</v>
      </c>
      <c r="S529" s="123">
        <f t="shared" si="258"/>
        <v>0</v>
      </c>
      <c r="T529" s="123">
        <f t="shared" si="258"/>
        <v>0</v>
      </c>
      <c r="U529" s="123">
        <f t="shared" si="258"/>
        <v>0</v>
      </c>
      <c r="V529" s="123">
        <f t="shared" si="258"/>
        <v>0</v>
      </c>
      <c r="W529" s="123">
        <f t="shared" si="258"/>
        <v>0</v>
      </c>
      <c r="X529" s="123">
        <f t="shared" si="258"/>
        <v>0</v>
      </c>
      <c r="Y529" s="123">
        <f t="shared" si="258"/>
        <v>0</v>
      </c>
      <c r="Z529" s="123">
        <f t="shared" si="258"/>
        <v>0</v>
      </c>
      <c r="AA529" s="123">
        <f t="shared" si="258"/>
        <v>0</v>
      </c>
      <c r="AB529" s="123">
        <f t="shared" si="258"/>
        <v>0</v>
      </c>
      <c r="AC529" s="123">
        <f t="shared" si="258"/>
        <v>0</v>
      </c>
      <c r="AD529" s="123">
        <f t="shared" si="258"/>
        <v>0</v>
      </c>
      <c r="AE529" s="123">
        <f t="shared" si="258"/>
        <v>0</v>
      </c>
      <c r="AF529" s="123">
        <f t="shared" si="258"/>
        <v>0</v>
      </c>
      <c r="AG529" s="123">
        <f t="shared" si="258"/>
        <v>0</v>
      </c>
      <c r="AH529" s="123">
        <f t="shared" si="258"/>
        <v>0</v>
      </c>
      <c r="AI529" s="123">
        <f t="shared" si="258"/>
        <v>0</v>
      </c>
      <c r="AJ529" s="123">
        <f t="shared" si="258"/>
        <v>0</v>
      </c>
      <c r="AK529" s="123">
        <f t="shared" si="258"/>
        <v>0</v>
      </c>
      <c r="AL529" s="123">
        <f t="shared" si="258"/>
        <v>0</v>
      </c>
      <c r="AM529" s="123">
        <f t="shared" si="258"/>
        <v>0</v>
      </c>
      <c r="AN529" s="123">
        <f t="shared" si="258"/>
        <v>0</v>
      </c>
      <c r="AO529" s="123">
        <f t="shared" si="258"/>
        <v>0</v>
      </c>
      <c r="AP529" s="123">
        <f t="shared" si="258"/>
        <v>0</v>
      </c>
    </row>
    <row r="530" spans="1:42" x14ac:dyDescent="0.2">
      <c r="A530" s="18" t="s">
        <v>4</v>
      </c>
      <c r="B530" s="123"/>
      <c r="C530" s="123"/>
      <c r="D530" s="123"/>
      <c r="E530" s="123"/>
      <c r="F530" s="123"/>
      <c r="G530" s="123"/>
      <c r="H530" s="123"/>
      <c r="I530" s="123"/>
      <c r="J530" s="123"/>
      <c r="K530" s="123"/>
      <c r="L530" s="123"/>
      <c r="M530" s="123"/>
      <c r="N530" s="123"/>
      <c r="O530" s="123"/>
      <c r="P530" s="123"/>
      <c r="Q530" s="123"/>
      <c r="R530" s="123"/>
      <c r="S530" s="123"/>
      <c r="T530" s="123"/>
      <c r="U530" s="123"/>
      <c r="V530" s="123"/>
      <c r="W530" s="123"/>
      <c r="X530" s="123"/>
      <c r="Y530" s="123"/>
      <c r="Z530" s="123"/>
      <c r="AA530" s="123"/>
      <c r="AB530" s="123"/>
      <c r="AC530" s="123"/>
      <c r="AD530" s="123"/>
      <c r="AE530" s="123"/>
      <c r="AF530" s="123"/>
      <c r="AG530" s="123"/>
      <c r="AH530" s="123"/>
      <c r="AI530" s="123"/>
      <c r="AJ530" s="123"/>
      <c r="AK530" s="123"/>
      <c r="AL530" s="123"/>
      <c r="AM530" s="123"/>
      <c r="AN530" s="123"/>
      <c r="AO530" s="123"/>
      <c r="AP530" s="123"/>
    </row>
    <row r="531" spans="1:42" x14ac:dyDescent="0.2">
      <c r="A531" s="90" t="s">
        <v>416</v>
      </c>
      <c r="B531" s="123"/>
      <c r="C531" s="123">
        <f t="array" ref="C531:AP531">Inputs!D172:AQ172</f>
        <v>0</v>
      </c>
      <c r="D531" s="123">
        <v>0</v>
      </c>
      <c r="E531" s="123">
        <v>0</v>
      </c>
      <c r="F531" s="123">
        <v>0</v>
      </c>
      <c r="G531" s="123">
        <v>0</v>
      </c>
      <c r="H531" s="123">
        <v>0</v>
      </c>
      <c r="I531" s="123">
        <v>0</v>
      </c>
      <c r="J531" s="123">
        <v>0</v>
      </c>
      <c r="K531" s="123">
        <v>0</v>
      </c>
      <c r="L531" s="123">
        <v>0</v>
      </c>
      <c r="M531" s="123">
        <v>0</v>
      </c>
      <c r="N531" s="123">
        <v>0</v>
      </c>
      <c r="O531" s="123">
        <v>0</v>
      </c>
      <c r="P531" s="123">
        <v>0</v>
      </c>
      <c r="Q531" s="123">
        <v>0</v>
      </c>
      <c r="R531" s="123">
        <v>0</v>
      </c>
      <c r="S531" s="123">
        <v>0</v>
      </c>
      <c r="T531" s="123">
        <v>0</v>
      </c>
      <c r="U531" s="123">
        <v>0</v>
      </c>
      <c r="V531" s="123">
        <v>0</v>
      </c>
      <c r="W531" s="123">
        <v>0</v>
      </c>
      <c r="X531" s="123">
        <v>0</v>
      </c>
      <c r="Y531" s="123">
        <v>0</v>
      </c>
      <c r="Z531" s="123">
        <v>0</v>
      </c>
      <c r="AA531" s="123">
        <v>0</v>
      </c>
      <c r="AB531" s="123">
        <v>0</v>
      </c>
      <c r="AC531" s="123">
        <v>0</v>
      </c>
      <c r="AD531" s="123">
        <v>0</v>
      </c>
      <c r="AE531" s="123">
        <v>0</v>
      </c>
      <c r="AF531" s="123">
        <v>0</v>
      </c>
      <c r="AG531" s="123">
        <v>0</v>
      </c>
      <c r="AH531" s="123">
        <v>0</v>
      </c>
      <c r="AI531" s="123">
        <v>0</v>
      </c>
      <c r="AJ531" s="123">
        <v>0</v>
      </c>
      <c r="AK531" s="123">
        <v>0</v>
      </c>
      <c r="AL531" s="123">
        <v>0</v>
      </c>
      <c r="AM531" s="123">
        <v>0</v>
      </c>
      <c r="AN531" s="123">
        <v>0</v>
      </c>
      <c r="AO531" s="123">
        <v>0</v>
      </c>
      <c r="AP531" s="123">
        <v>0</v>
      </c>
    </row>
    <row r="532" spans="1:42" x14ac:dyDescent="0.2">
      <c r="A532" s="90" t="s">
        <v>420</v>
      </c>
      <c r="B532" s="123"/>
      <c r="C532" s="123">
        <f t="array" ref="C532:AP532">Inputs!D174:AQ174</f>
        <v>0</v>
      </c>
      <c r="D532" s="123">
        <v>0</v>
      </c>
      <c r="E532" s="123">
        <v>0</v>
      </c>
      <c r="F532" s="123">
        <v>0</v>
      </c>
      <c r="G532" s="123">
        <v>0</v>
      </c>
      <c r="H532" s="123">
        <v>0</v>
      </c>
      <c r="I532" s="123">
        <v>0</v>
      </c>
      <c r="J532" s="123">
        <v>0</v>
      </c>
      <c r="K532" s="123">
        <v>0</v>
      </c>
      <c r="L532" s="123">
        <v>0</v>
      </c>
      <c r="M532" s="123">
        <v>0</v>
      </c>
      <c r="N532" s="123">
        <v>0</v>
      </c>
      <c r="O532" s="123">
        <v>0</v>
      </c>
      <c r="P532" s="123">
        <v>0</v>
      </c>
      <c r="Q532" s="123">
        <v>0</v>
      </c>
      <c r="R532" s="123">
        <v>0</v>
      </c>
      <c r="S532" s="123">
        <v>0</v>
      </c>
      <c r="T532" s="123">
        <v>0</v>
      </c>
      <c r="U532" s="123">
        <v>0</v>
      </c>
      <c r="V532" s="123">
        <v>0</v>
      </c>
      <c r="W532" s="123">
        <v>0</v>
      </c>
      <c r="X532" s="123">
        <v>0</v>
      </c>
      <c r="Y532" s="123">
        <v>0</v>
      </c>
      <c r="Z532" s="123">
        <v>0</v>
      </c>
      <c r="AA532" s="123">
        <v>0</v>
      </c>
      <c r="AB532" s="123">
        <v>0</v>
      </c>
      <c r="AC532" s="123">
        <v>0</v>
      </c>
      <c r="AD532" s="123">
        <v>0</v>
      </c>
      <c r="AE532" s="123">
        <v>0</v>
      </c>
      <c r="AF532" s="123">
        <v>0</v>
      </c>
      <c r="AG532" s="123">
        <v>0</v>
      </c>
      <c r="AH532" s="123">
        <v>0</v>
      </c>
      <c r="AI532" s="123">
        <v>0</v>
      </c>
      <c r="AJ532" s="123">
        <v>0</v>
      </c>
      <c r="AK532" s="123">
        <v>0</v>
      </c>
      <c r="AL532" s="123">
        <v>0</v>
      </c>
      <c r="AM532" s="123">
        <v>0</v>
      </c>
      <c r="AN532" s="123">
        <v>0</v>
      </c>
      <c r="AO532" s="123">
        <v>0</v>
      </c>
      <c r="AP532" s="123">
        <v>0</v>
      </c>
    </row>
    <row r="533" spans="1:42" x14ac:dyDescent="0.2">
      <c r="A533" s="22" t="s">
        <v>418</v>
      </c>
      <c r="B533" s="123"/>
      <c r="C533" s="328">
        <f t="array" ref="C533:AP533">Inputs!D175:AQ175</f>
        <v>0</v>
      </c>
      <c r="D533" s="328">
        <v>0</v>
      </c>
      <c r="E533" s="328">
        <v>0</v>
      </c>
      <c r="F533" s="328">
        <v>0</v>
      </c>
      <c r="G533" s="328">
        <v>0</v>
      </c>
      <c r="H533" s="328">
        <v>0</v>
      </c>
      <c r="I533" s="328">
        <v>0</v>
      </c>
      <c r="J533" s="328">
        <v>0</v>
      </c>
      <c r="K533" s="328">
        <v>0</v>
      </c>
      <c r="L533" s="328">
        <v>0</v>
      </c>
      <c r="M533" s="328">
        <v>0</v>
      </c>
      <c r="N533" s="328">
        <v>0</v>
      </c>
      <c r="O533" s="328">
        <v>0</v>
      </c>
      <c r="P533" s="328">
        <v>0</v>
      </c>
      <c r="Q533" s="328">
        <v>0</v>
      </c>
      <c r="R533" s="328">
        <v>0</v>
      </c>
      <c r="S533" s="328">
        <v>0</v>
      </c>
      <c r="T533" s="328">
        <v>0</v>
      </c>
      <c r="U533" s="328">
        <v>0</v>
      </c>
      <c r="V533" s="328">
        <v>0</v>
      </c>
      <c r="W533" s="328">
        <v>0</v>
      </c>
      <c r="X533" s="328">
        <v>0</v>
      </c>
      <c r="Y533" s="328">
        <v>0</v>
      </c>
      <c r="Z533" s="328">
        <v>0</v>
      </c>
      <c r="AA533" s="328">
        <v>0</v>
      </c>
      <c r="AB533" s="328">
        <v>0</v>
      </c>
      <c r="AC533" s="328">
        <v>0</v>
      </c>
      <c r="AD533" s="328">
        <v>0</v>
      </c>
      <c r="AE533" s="328">
        <v>0</v>
      </c>
      <c r="AF533" s="328">
        <v>0</v>
      </c>
      <c r="AG533" s="328">
        <v>0</v>
      </c>
      <c r="AH533" s="328">
        <v>0</v>
      </c>
      <c r="AI533" s="328">
        <v>0</v>
      </c>
      <c r="AJ533" s="328">
        <v>0</v>
      </c>
      <c r="AK533" s="328">
        <v>0</v>
      </c>
      <c r="AL533" s="328">
        <v>0</v>
      </c>
      <c r="AM533" s="328">
        <v>0</v>
      </c>
      <c r="AN533" s="328">
        <v>0</v>
      </c>
      <c r="AO533" s="328">
        <v>0</v>
      </c>
      <c r="AP533" s="328">
        <v>0</v>
      </c>
    </row>
    <row r="534" spans="1:42" x14ac:dyDescent="0.2">
      <c r="A534" s="90" t="s">
        <v>419</v>
      </c>
      <c r="B534" s="123"/>
      <c r="C534" s="123">
        <f>MIN(C$533,C$532/100*$G$395)</f>
        <v>0</v>
      </c>
      <c r="D534" s="123">
        <f t="shared" ref="D534:AP534" si="259">MIN(D$533,D$532/100*$G$395)</f>
        <v>0</v>
      </c>
      <c r="E534" s="123">
        <f t="shared" si="259"/>
        <v>0</v>
      </c>
      <c r="F534" s="123">
        <f t="shared" si="259"/>
        <v>0</v>
      </c>
      <c r="G534" s="123">
        <f t="shared" si="259"/>
        <v>0</v>
      </c>
      <c r="H534" s="123">
        <f t="shared" si="259"/>
        <v>0</v>
      </c>
      <c r="I534" s="123">
        <f t="shared" si="259"/>
        <v>0</v>
      </c>
      <c r="J534" s="123">
        <f t="shared" si="259"/>
        <v>0</v>
      </c>
      <c r="K534" s="123">
        <f t="shared" si="259"/>
        <v>0</v>
      </c>
      <c r="L534" s="123">
        <f t="shared" si="259"/>
        <v>0</v>
      </c>
      <c r="M534" s="123">
        <f t="shared" si="259"/>
        <v>0</v>
      </c>
      <c r="N534" s="123">
        <f t="shared" si="259"/>
        <v>0</v>
      </c>
      <c r="O534" s="123">
        <f t="shared" si="259"/>
        <v>0</v>
      </c>
      <c r="P534" s="123">
        <f t="shared" si="259"/>
        <v>0</v>
      </c>
      <c r="Q534" s="123">
        <f t="shared" si="259"/>
        <v>0</v>
      </c>
      <c r="R534" s="123">
        <f t="shared" si="259"/>
        <v>0</v>
      </c>
      <c r="S534" s="123">
        <f t="shared" si="259"/>
        <v>0</v>
      </c>
      <c r="T534" s="123">
        <f t="shared" si="259"/>
        <v>0</v>
      </c>
      <c r="U534" s="123">
        <f t="shared" si="259"/>
        <v>0</v>
      </c>
      <c r="V534" s="123">
        <f t="shared" si="259"/>
        <v>0</v>
      </c>
      <c r="W534" s="123">
        <f t="shared" si="259"/>
        <v>0</v>
      </c>
      <c r="X534" s="123">
        <f t="shared" si="259"/>
        <v>0</v>
      </c>
      <c r="Y534" s="123">
        <f t="shared" si="259"/>
        <v>0</v>
      </c>
      <c r="Z534" s="123">
        <f t="shared" si="259"/>
        <v>0</v>
      </c>
      <c r="AA534" s="123">
        <f t="shared" si="259"/>
        <v>0</v>
      </c>
      <c r="AB534" s="123">
        <f t="shared" si="259"/>
        <v>0</v>
      </c>
      <c r="AC534" s="123">
        <f t="shared" si="259"/>
        <v>0</v>
      </c>
      <c r="AD534" s="123">
        <f t="shared" si="259"/>
        <v>0</v>
      </c>
      <c r="AE534" s="123">
        <f t="shared" si="259"/>
        <v>0</v>
      </c>
      <c r="AF534" s="123">
        <f t="shared" si="259"/>
        <v>0</v>
      </c>
      <c r="AG534" s="123">
        <f t="shared" si="259"/>
        <v>0</v>
      </c>
      <c r="AH534" s="123">
        <f t="shared" si="259"/>
        <v>0</v>
      </c>
      <c r="AI534" s="123">
        <f t="shared" si="259"/>
        <v>0</v>
      </c>
      <c r="AJ534" s="123">
        <f t="shared" si="259"/>
        <v>0</v>
      </c>
      <c r="AK534" s="123">
        <f t="shared" si="259"/>
        <v>0</v>
      </c>
      <c r="AL534" s="123">
        <f t="shared" si="259"/>
        <v>0</v>
      </c>
      <c r="AM534" s="123">
        <f t="shared" si="259"/>
        <v>0</v>
      </c>
      <c r="AN534" s="123">
        <f t="shared" si="259"/>
        <v>0</v>
      </c>
      <c r="AO534" s="123">
        <f t="shared" si="259"/>
        <v>0</v>
      </c>
      <c r="AP534" s="123">
        <f t="shared" si="259"/>
        <v>0</v>
      </c>
    </row>
    <row r="535" spans="1:42" x14ac:dyDescent="0.2">
      <c r="A535" s="90" t="s">
        <v>12</v>
      </c>
      <c r="B535" s="123"/>
      <c r="C535" s="123">
        <f>C$531+C$534</f>
        <v>0</v>
      </c>
      <c r="D535" s="123">
        <f t="shared" ref="D535:AP535" si="260">D$531+D$534</f>
        <v>0</v>
      </c>
      <c r="E535" s="123">
        <f t="shared" si="260"/>
        <v>0</v>
      </c>
      <c r="F535" s="123">
        <f t="shared" si="260"/>
        <v>0</v>
      </c>
      <c r="G535" s="123">
        <f t="shared" si="260"/>
        <v>0</v>
      </c>
      <c r="H535" s="123">
        <f t="shared" si="260"/>
        <v>0</v>
      </c>
      <c r="I535" s="123">
        <f t="shared" si="260"/>
        <v>0</v>
      </c>
      <c r="J535" s="123">
        <f t="shared" si="260"/>
        <v>0</v>
      </c>
      <c r="K535" s="123">
        <f t="shared" si="260"/>
        <v>0</v>
      </c>
      <c r="L535" s="123">
        <f t="shared" si="260"/>
        <v>0</v>
      </c>
      <c r="M535" s="123">
        <f t="shared" si="260"/>
        <v>0</v>
      </c>
      <c r="N535" s="123">
        <f t="shared" si="260"/>
        <v>0</v>
      </c>
      <c r="O535" s="123">
        <f t="shared" si="260"/>
        <v>0</v>
      </c>
      <c r="P535" s="123">
        <f t="shared" si="260"/>
        <v>0</v>
      </c>
      <c r="Q535" s="123">
        <f t="shared" si="260"/>
        <v>0</v>
      </c>
      <c r="R535" s="123">
        <f t="shared" si="260"/>
        <v>0</v>
      </c>
      <c r="S535" s="123">
        <f t="shared" si="260"/>
        <v>0</v>
      </c>
      <c r="T535" s="123">
        <f t="shared" si="260"/>
        <v>0</v>
      </c>
      <c r="U535" s="123">
        <f t="shared" si="260"/>
        <v>0</v>
      </c>
      <c r="V535" s="123">
        <f t="shared" si="260"/>
        <v>0</v>
      </c>
      <c r="W535" s="123">
        <f t="shared" si="260"/>
        <v>0</v>
      </c>
      <c r="X535" s="123">
        <f t="shared" si="260"/>
        <v>0</v>
      </c>
      <c r="Y535" s="123">
        <f t="shared" si="260"/>
        <v>0</v>
      </c>
      <c r="Z535" s="123">
        <f t="shared" si="260"/>
        <v>0</v>
      </c>
      <c r="AA535" s="123">
        <f t="shared" si="260"/>
        <v>0</v>
      </c>
      <c r="AB535" s="123">
        <f t="shared" si="260"/>
        <v>0</v>
      </c>
      <c r="AC535" s="123">
        <f t="shared" si="260"/>
        <v>0</v>
      </c>
      <c r="AD535" s="123">
        <f t="shared" si="260"/>
        <v>0</v>
      </c>
      <c r="AE535" s="123">
        <f t="shared" si="260"/>
        <v>0</v>
      </c>
      <c r="AF535" s="123">
        <f t="shared" si="260"/>
        <v>0</v>
      </c>
      <c r="AG535" s="123">
        <f t="shared" si="260"/>
        <v>0</v>
      </c>
      <c r="AH535" s="123">
        <f t="shared" si="260"/>
        <v>0</v>
      </c>
      <c r="AI535" s="123">
        <f t="shared" si="260"/>
        <v>0</v>
      </c>
      <c r="AJ535" s="123">
        <f t="shared" si="260"/>
        <v>0</v>
      </c>
      <c r="AK535" s="123">
        <f t="shared" si="260"/>
        <v>0</v>
      </c>
      <c r="AL535" s="123">
        <f t="shared" si="260"/>
        <v>0</v>
      </c>
      <c r="AM535" s="123">
        <f t="shared" si="260"/>
        <v>0</v>
      </c>
      <c r="AN535" s="123">
        <f t="shared" si="260"/>
        <v>0</v>
      </c>
      <c r="AO535" s="123">
        <f t="shared" si="260"/>
        <v>0</v>
      </c>
      <c r="AP535" s="123">
        <f t="shared" si="260"/>
        <v>0</v>
      </c>
    </row>
    <row r="536" spans="1:42" x14ac:dyDescent="0.2">
      <c r="A536" s="20"/>
      <c r="B536" s="123"/>
      <c r="C536" s="123"/>
      <c r="D536" s="123"/>
      <c r="E536" s="123"/>
      <c r="F536" s="123"/>
      <c r="G536" s="123"/>
      <c r="H536" s="123"/>
      <c r="I536" s="123"/>
      <c r="J536" s="123"/>
      <c r="K536" s="123"/>
      <c r="L536" s="123"/>
      <c r="M536" s="123"/>
      <c r="N536" s="123"/>
      <c r="O536" s="123"/>
      <c r="P536" s="123"/>
      <c r="Q536" s="123"/>
      <c r="R536" s="123"/>
      <c r="S536" s="123"/>
      <c r="T536" s="123"/>
      <c r="U536" s="123"/>
      <c r="V536" s="123"/>
      <c r="W536" s="123"/>
      <c r="X536" s="123"/>
      <c r="Y536" s="123"/>
      <c r="Z536" s="123"/>
      <c r="AA536" s="123"/>
      <c r="AB536" s="123"/>
      <c r="AC536" s="123"/>
      <c r="AD536" s="123"/>
      <c r="AE536" s="123"/>
      <c r="AF536" s="123"/>
      <c r="AG536" s="123"/>
      <c r="AH536" s="123"/>
      <c r="AI536" s="123"/>
      <c r="AJ536" s="123"/>
      <c r="AK536" s="123"/>
      <c r="AL536" s="123"/>
      <c r="AM536" s="123"/>
      <c r="AN536" s="123"/>
      <c r="AO536" s="123"/>
      <c r="AP536" s="123"/>
    </row>
    <row r="537" spans="1:42" x14ac:dyDescent="0.2">
      <c r="A537" s="20" t="s">
        <v>68</v>
      </c>
      <c r="B537" s="123"/>
      <c r="C537" s="123"/>
      <c r="D537" s="123"/>
      <c r="E537" s="123"/>
      <c r="F537" s="123"/>
      <c r="G537" s="123"/>
      <c r="H537" s="123"/>
      <c r="I537" s="123"/>
      <c r="J537" s="123"/>
      <c r="K537" s="123"/>
      <c r="L537" s="123"/>
      <c r="M537" s="123"/>
      <c r="N537" s="123"/>
      <c r="O537" s="123"/>
      <c r="P537" s="123"/>
      <c r="Q537" s="123"/>
      <c r="R537" s="123"/>
      <c r="S537" s="123"/>
      <c r="T537" s="123"/>
      <c r="U537" s="123"/>
      <c r="V537" s="123"/>
      <c r="W537" s="123"/>
      <c r="X537" s="123"/>
      <c r="Y537" s="123"/>
      <c r="Z537" s="123"/>
      <c r="AA537" s="123"/>
      <c r="AB537" s="123"/>
      <c r="AC537" s="123"/>
      <c r="AD537" s="123"/>
      <c r="AE537" s="123"/>
      <c r="AF537" s="123"/>
      <c r="AG537" s="123"/>
      <c r="AH537" s="123"/>
      <c r="AI537" s="123"/>
      <c r="AJ537" s="123"/>
      <c r="AK537" s="123"/>
      <c r="AL537" s="123"/>
      <c r="AM537" s="123"/>
      <c r="AN537" s="123"/>
      <c r="AO537" s="123"/>
      <c r="AP537" s="123"/>
    </row>
    <row r="538" spans="1:42" x14ac:dyDescent="0.2">
      <c r="A538" s="18" t="s">
        <v>5</v>
      </c>
      <c r="B538" s="123"/>
      <c r="C538" s="123"/>
      <c r="D538" s="123"/>
      <c r="E538" s="123"/>
      <c r="F538" s="123"/>
      <c r="G538" s="123"/>
      <c r="H538" s="123"/>
      <c r="I538" s="123"/>
      <c r="J538" s="123"/>
      <c r="K538" s="123"/>
      <c r="L538" s="123"/>
      <c r="M538" s="123"/>
      <c r="N538" s="123"/>
      <c r="O538" s="123"/>
      <c r="P538" s="123"/>
      <c r="Q538" s="123"/>
      <c r="R538" s="123"/>
      <c r="S538" s="123"/>
      <c r="T538" s="123"/>
      <c r="U538" s="123"/>
      <c r="V538" s="123"/>
      <c r="W538" s="123"/>
      <c r="X538" s="123"/>
      <c r="Y538" s="123"/>
      <c r="Z538" s="123"/>
      <c r="AA538" s="123"/>
      <c r="AB538" s="123"/>
      <c r="AC538" s="123"/>
      <c r="AD538" s="123"/>
      <c r="AE538" s="123"/>
      <c r="AF538" s="123"/>
      <c r="AG538" s="123"/>
      <c r="AH538" s="123"/>
      <c r="AI538" s="123"/>
      <c r="AJ538" s="123"/>
      <c r="AK538" s="123"/>
      <c r="AL538" s="123"/>
      <c r="AM538" s="123"/>
      <c r="AN538" s="123"/>
      <c r="AO538" s="123"/>
      <c r="AP538" s="123"/>
    </row>
    <row r="539" spans="1:42" x14ac:dyDescent="0.2">
      <c r="A539" s="90" t="s">
        <v>281</v>
      </c>
      <c r="C539" s="112">
        <f>IF(ptc_sta_amount="n/a",Inputs!D185,IF(C$2&lt;=ptc_sta_term,ptc_sta_amount*(1+ptc_sta_escal/100)^B$2,0))</f>
        <v>0</v>
      </c>
      <c r="D539" s="112">
        <f>IF(ptc_sta_amount="n/a",Inputs!E185,IF(D$2&lt;=ptc_sta_term,ptc_sta_amount*(1+ptc_sta_escal/100)^C$2,0))</f>
        <v>0</v>
      </c>
      <c r="E539" s="112">
        <f>IF(ptc_sta_amount="n/a",Inputs!F185,IF(E$2&lt;=ptc_sta_term,ptc_sta_amount*(1+ptc_sta_escal/100)^D$2,0))</f>
        <v>0</v>
      </c>
      <c r="F539" s="112">
        <f>IF(ptc_sta_amount="n/a",Inputs!G185,IF(F$2&lt;=ptc_sta_term,ptc_sta_amount*(1+ptc_sta_escal/100)^E$2,0))</f>
        <v>0</v>
      </c>
      <c r="G539" s="112">
        <f>IF(ptc_sta_amount="n/a",Inputs!H185,IF(G$2&lt;=ptc_sta_term,ptc_sta_amount*(1+ptc_sta_escal/100)^F$2,0))</f>
        <v>0</v>
      </c>
      <c r="H539" s="112">
        <f>IF(ptc_sta_amount="n/a",Inputs!I185,IF(H$2&lt;=ptc_sta_term,ptc_sta_amount*(1+ptc_sta_escal/100)^G$2,0))</f>
        <v>0</v>
      </c>
      <c r="I539" s="112">
        <f>IF(ptc_sta_amount="n/a",Inputs!J185,IF(I$2&lt;=ptc_sta_term,ptc_sta_amount*(1+ptc_sta_escal/100)^H$2,0))</f>
        <v>0</v>
      </c>
      <c r="J539" s="112">
        <f>IF(ptc_sta_amount="n/a",Inputs!K185,IF(J$2&lt;=ptc_sta_term,ptc_sta_amount*(1+ptc_sta_escal/100)^I$2,0))</f>
        <v>0</v>
      </c>
      <c r="K539" s="112">
        <f>IF(ptc_sta_amount="n/a",Inputs!L185,IF(K$2&lt;=ptc_sta_term,ptc_sta_amount*(1+ptc_sta_escal/100)^J$2,0))</f>
        <v>0</v>
      </c>
      <c r="L539" s="112">
        <f>IF(ptc_sta_amount="n/a",Inputs!M185,IF(L$2&lt;=ptc_sta_term,ptc_sta_amount*(1+ptc_sta_escal/100)^K$2,0))</f>
        <v>0</v>
      </c>
      <c r="M539" s="112">
        <f>IF(ptc_sta_amount="n/a",Inputs!N185,IF(M$2&lt;=ptc_sta_term,ptc_sta_amount*(1+ptc_sta_escal/100)^L$2,0))</f>
        <v>0</v>
      </c>
      <c r="N539" s="112">
        <f>IF(ptc_sta_amount="n/a",Inputs!O185,IF(N$2&lt;=ptc_sta_term,ptc_sta_amount*(1+ptc_sta_escal/100)^M$2,0))</f>
        <v>0</v>
      </c>
      <c r="O539" s="112">
        <f>IF(ptc_sta_amount="n/a",Inputs!P185,IF(O$2&lt;=ptc_sta_term,ptc_sta_amount*(1+ptc_sta_escal/100)^N$2,0))</f>
        <v>0</v>
      </c>
      <c r="P539" s="112">
        <f>IF(ptc_sta_amount="n/a",Inputs!Q185,IF(P$2&lt;=ptc_sta_term,ptc_sta_amount*(1+ptc_sta_escal/100)^O$2,0))</f>
        <v>0</v>
      </c>
      <c r="Q539" s="112">
        <f>IF(ptc_sta_amount="n/a",Inputs!R185,IF(Q$2&lt;=ptc_sta_term,ptc_sta_amount*(1+ptc_sta_escal/100)^P$2,0))</f>
        <v>0</v>
      </c>
      <c r="R539" s="112">
        <f>IF(ptc_sta_amount="n/a",Inputs!S185,IF(R$2&lt;=ptc_sta_term,ptc_sta_amount*(1+ptc_sta_escal/100)^Q$2,0))</f>
        <v>0</v>
      </c>
      <c r="S539" s="112">
        <f>IF(ptc_sta_amount="n/a",Inputs!T185,IF(S$2&lt;=ptc_sta_term,ptc_sta_amount*(1+ptc_sta_escal/100)^R$2,0))</f>
        <v>0</v>
      </c>
      <c r="T539" s="112">
        <f>IF(ptc_sta_amount="n/a",Inputs!U185,IF(T$2&lt;=ptc_sta_term,ptc_sta_amount*(1+ptc_sta_escal/100)^S$2,0))</f>
        <v>0</v>
      </c>
      <c r="U539" s="112">
        <f>IF(ptc_sta_amount="n/a",Inputs!V185,IF(U$2&lt;=ptc_sta_term,ptc_sta_amount*(1+ptc_sta_escal/100)^T$2,0))</f>
        <v>0</v>
      </c>
      <c r="V539" s="112">
        <f>IF(ptc_sta_amount="n/a",Inputs!W185,IF(V$2&lt;=ptc_sta_term,ptc_sta_amount*(1+ptc_sta_escal/100)^U$2,0))</f>
        <v>0</v>
      </c>
      <c r="W539" s="112">
        <f>IF(ptc_sta_amount="n/a",Inputs!X185,IF(W$2&lt;=ptc_sta_term,ptc_sta_amount*(1+ptc_sta_escal/100)^V$2,0))</f>
        <v>0</v>
      </c>
      <c r="X539" s="112">
        <f>IF(ptc_sta_amount="n/a",Inputs!Y185,IF(X$2&lt;=ptc_sta_term,ptc_sta_amount*(1+ptc_sta_escal/100)^W$2,0))</f>
        <v>0</v>
      </c>
      <c r="Y539" s="112">
        <f>IF(ptc_sta_amount="n/a",Inputs!Z185,IF(Y$2&lt;=ptc_sta_term,ptc_sta_amount*(1+ptc_sta_escal/100)^X$2,0))</f>
        <v>0</v>
      </c>
      <c r="Z539" s="112">
        <f>IF(ptc_sta_amount="n/a",Inputs!AA185,IF(Z$2&lt;=ptc_sta_term,ptc_sta_amount*(1+ptc_sta_escal/100)^Y$2,0))</f>
        <v>0</v>
      </c>
      <c r="AA539" s="112">
        <f>IF(ptc_sta_amount="n/a",Inputs!AB185,IF(AA$2&lt;=ptc_sta_term,ptc_sta_amount*(1+ptc_sta_escal/100)^Z$2,0))</f>
        <v>0</v>
      </c>
      <c r="AB539" s="112">
        <f>IF(ptc_sta_amount="n/a",Inputs!AC185,IF(AB$2&lt;=ptc_sta_term,ptc_sta_amount*(1+ptc_sta_escal/100)^AA$2,0))</f>
        <v>0</v>
      </c>
      <c r="AC539" s="112">
        <f>IF(ptc_sta_amount="n/a",Inputs!AD185,IF(AC$2&lt;=ptc_sta_term,ptc_sta_amount*(1+ptc_sta_escal/100)^AB$2,0))</f>
        <v>0</v>
      </c>
      <c r="AD539" s="112">
        <f>IF(ptc_sta_amount="n/a",Inputs!AE185,IF(AD$2&lt;=ptc_sta_term,ptc_sta_amount*(1+ptc_sta_escal/100)^AC$2,0))</f>
        <v>0</v>
      </c>
      <c r="AE539" s="112">
        <f>IF(ptc_sta_amount="n/a",Inputs!AF185,IF(AE$2&lt;=ptc_sta_term,ptc_sta_amount*(1+ptc_sta_escal/100)^AD$2,0))</f>
        <v>0</v>
      </c>
      <c r="AF539" s="112">
        <f>IF(ptc_sta_amount="n/a",Inputs!AG185,IF(AF$2&lt;=ptc_sta_term,ptc_sta_amount*(1+ptc_sta_escal/100)^AE$2,0))</f>
        <v>0</v>
      </c>
      <c r="AG539" s="112">
        <f>IF(ptc_sta_amount="n/a",Inputs!AH185,IF(AG$2&lt;=ptc_sta_term,ptc_sta_amount*(1+ptc_sta_escal/100)^AF$2,0))</f>
        <v>0</v>
      </c>
      <c r="AH539" s="112">
        <f>IF(ptc_sta_amount="n/a",Inputs!AI185,IF(AH$2&lt;=ptc_sta_term,ptc_sta_amount*(1+ptc_sta_escal/100)^AG$2,0))</f>
        <v>0</v>
      </c>
      <c r="AI539" s="112">
        <f>IF(ptc_sta_amount="n/a",Inputs!AJ185,IF(AI$2&lt;=ptc_sta_term,ptc_sta_amount*(1+ptc_sta_escal/100)^AH$2,0))</f>
        <v>0</v>
      </c>
      <c r="AJ539" s="112">
        <f>IF(ptc_sta_amount="n/a",Inputs!AK185,IF(AJ$2&lt;=ptc_sta_term,ptc_sta_amount*(1+ptc_sta_escal/100)^AI$2,0))</f>
        <v>0</v>
      </c>
      <c r="AK539" s="112">
        <f>IF(ptc_sta_amount="n/a",Inputs!AL185,IF(AK$2&lt;=ptc_sta_term,ptc_sta_amount*(1+ptc_sta_escal/100)^AJ$2,0))</f>
        <v>0</v>
      </c>
      <c r="AL539" s="112">
        <f>IF(ptc_sta_amount="n/a",Inputs!AM185,IF(AL$2&lt;=ptc_sta_term,ptc_sta_amount*(1+ptc_sta_escal/100)^AK$2,0))</f>
        <v>0</v>
      </c>
      <c r="AM539" s="112">
        <f>IF(ptc_sta_amount="n/a",Inputs!AN185,IF(AM$2&lt;=ptc_sta_term,ptc_sta_amount*(1+ptc_sta_escal/100)^AL$2,0))</f>
        <v>0</v>
      </c>
      <c r="AN539" s="112">
        <f>IF(ptc_sta_amount="n/a",Inputs!AO185,IF(AN$2&lt;=ptc_sta_term,ptc_sta_amount*(1+ptc_sta_escal/100)^AM$2,0))</f>
        <v>0</v>
      </c>
      <c r="AO539" s="112">
        <f>IF(ptc_sta_amount="n/a",Inputs!AP185,IF(AO$2&lt;=ptc_sta_term,ptc_sta_amount*(1+ptc_sta_escal/100)^AN$2,0))</f>
        <v>0</v>
      </c>
      <c r="AP539" s="112">
        <f>IF(ptc_sta_amount="n/a",Inputs!AQ185,IF(AP$2&lt;=ptc_sta_term,ptc_sta_amount*(1+ptc_sta_escal/100)^AO$2,0))</f>
        <v>0</v>
      </c>
    </row>
    <row r="540" spans="1:42" x14ac:dyDescent="0.2">
      <c r="A540" s="90" t="s">
        <v>282</v>
      </c>
      <c r="C540" s="112">
        <f>ROUND(C539*1000,0)</f>
        <v>0</v>
      </c>
      <c r="D540" s="112">
        <f>ROUND(D539*1000,0)</f>
        <v>0</v>
      </c>
      <c r="E540" s="112">
        <f t="shared" ref="E540:AP540" si="261">ROUND(E539*1000,0)</f>
        <v>0</v>
      </c>
      <c r="F540" s="112">
        <f t="shared" si="261"/>
        <v>0</v>
      </c>
      <c r="G540" s="112">
        <f t="shared" si="261"/>
        <v>0</v>
      </c>
      <c r="H540" s="112">
        <f t="shared" si="261"/>
        <v>0</v>
      </c>
      <c r="I540" s="112">
        <f t="shared" si="261"/>
        <v>0</v>
      </c>
      <c r="J540" s="112">
        <f t="shared" si="261"/>
        <v>0</v>
      </c>
      <c r="K540" s="112">
        <f t="shared" si="261"/>
        <v>0</v>
      </c>
      <c r="L540" s="112">
        <f t="shared" si="261"/>
        <v>0</v>
      </c>
      <c r="M540" s="112">
        <f t="shared" si="261"/>
        <v>0</v>
      </c>
      <c r="N540" s="112">
        <f t="shared" si="261"/>
        <v>0</v>
      </c>
      <c r="O540" s="112">
        <f t="shared" si="261"/>
        <v>0</v>
      </c>
      <c r="P540" s="112">
        <f t="shared" si="261"/>
        <v>0</v>
      </c>
      <c r="Q540" s="112">
        <f t="shared" si="261"/>
        <v>0</v>
      </c>
      <c r="R540" s="112">
        <f t="shared" si="261"/>
        <v>0</v>
      </c>
      <c r="S540" s="112">
        <f t="shared" si="261"/>
        <v>0</v>
      </c>
      <c r="T540" s="112">
        <f t="shared" si="261"/>
        <v>0</v>
      </c>
      <c r="U540" s="112">
        <f t="shared" si="261"/>
        <v>0</v>
      </c>
      <c r="V540" s="112">
        <f t="shared" si="261"/>
        <v>0</v>
      </c>
      <c r="W540" s="112">
        <f t="shared" si="261"/>
        <v>0</v>
      </c>
      <c r="X540" s="112">
        <f t="shared" si="261"/>
        <v>0</v>
      </c>
      <c r="Y540" s="112">
        <f t="shared" si="261"/>
        <v>0</v>
      </c>
      <c r="Z540" s="112">
        <f t="shared" si="261"/>
        <v>0</v>
      </c>
      <c r="AA540" s="112">
        <f t="shared" si="261"/>
        <v>0</v>
      </c>
      <c r="AB540" s="112">
        <f t="shared" si="261"/>
        <v>0</v>
      </c>
      <c r="AC540" s="112">
        <f t="shared" si="261"/>
        <v>0</v>
      </c>
      <c r="AD540" s="112">
        <f t="shared" si="261"/>
        <v>0</v>
      </c>
      <c r="AE540" s="112">
        <f t="shared" si="261"/>
        <v>0</v>
      </c>
      <c r="AF540" s="112">
        <f t="shared" si="261"/>
        <v>0</v>
      </c>
      <c r="AG540" s="112">
        <f t="shared" si="261"/>
        <v>0</v>
      </c>
      <c r="AH540" s="112">
        <f t="shared" si="261"/>
        <v>0</v>
      </c>
      <c r="AI540" s="112">
        <f t="shared" si="261"/>
        <v>0</v>
      </c>
      <c r="AJ540" s="112">
        <f t="shared" si="261"/>
        <v>0</v>
      </c>
      <c r="AK540" s="112">
        <f t="shared" si="261"/>
        <v>0</v>
      </c>
      <c r="AL540" s="112">
        <f t="shared" si="261"/>
        <v>0</v>
      </c>
      <c r="AM540" s="112">
        <f t="shared" si="261"/>
        <v>0</v>
      </c>
      <c r="AN540" s="112">
        <f t="shared" si="261"/>
        <v>0</v>
      </c>
      <c r="AO540" s="112">
        <f t="shared" si="261"/>
        <v>0</v>
      </c>
      <c r="AP540" s="112">
        <f t="shared" si="261"/>
        <v>0</v>
      </c>
    </row>
    <row r="541" spans="1:42" x14ac:dyDescent="0.2">
      <c r="A541" s="90" t="s">
        <v>69</v>
      </c>
      <c r="C541" s="124">
        <f>C$5/1000</f>
        <v>0</v>
      </c>
      <c r="D541" s="124">
        <f t="shared" ref="D541:AP541" si="262">D$5/1000</f>
        <v>0</v>
      </c>
      <c r="E541" s="124">
        <f t="shared" si="262"/>
        <v>0</v>
      </c>
      <c r="F541" s="124">
        <f t="shared" si="262"/>
        <v>0</v>
      </c>
      <c r="G541" s="124">
        <f t="shared" si="262"/>
        <v>0</v>
      </c>
      <c r="H541" s="124">
        <f t="shared" si="262"/>
        <v>0</v>
      </c>
      <c r="I541" s="124">
        <f t="shared" si="262"/>
        <v>0</v>
      </c>
      <c r="J541" s="124">
        <f t="shared" si="262"/>
        <v>0</v>
      </c>
      <c r="K541" s="124">
        <f t="shared" si="262"/>
        <v>0</v>
      </c>
      <c r="L541" s="124">
        <f t="shared" si="262"/>
        <v>0</v>
      </c>
      <c r="M541" s="124">
        <f t="shared" si="262"/>
        <v>0</v>
      </c>
      <c r="N541" s="124">
        <f t="shared" si="262"/>
        <v>0</v>
      </c>
      <c r="O541" s="124">
        <f t="shared" si="262"/>
        <v>0</v>
      </c>
      <c r="P541" s="124">
        <f t="shared" si="262"/>
        <v>0</v>
      </c>
      <c r="Q541" s="124">
        <f t="shared" si="262"/>
        <v>0</v>
      </c>
      <c r="R541" s="124">
        <f t="shared" si="262"/>
        <v>0</v>
      </c>
      <c r="S541" s="124">
        <f t="shared" si="262"/>
        <v>0</v>
      </c>
      <c r="T541" s="124">
        <f t="shared" si="262"/>
        <v>0</v>
      </c>
      <c r="U541" s="124">
        <f t="shared" si="262"/>
        <v>0</v>
      </c>
      <c r="V541" s="124">
        <f t="shared" si="262"/>
        <v>0</v>
      </c>
      <c r="W541" s="124">
        <f t="shared" si="262"/>
        <v>0</v>
      </c>
      <c r="X541" s="124">
        <f t="shared" si="262"/>
        <v>0</v>
      </c>
      <c r="Y541" s="124">
        <f t="shared" si="262"/>
        <v>0</v>
      </c>
      <c r="Z541" s="124">
        <f t="shared" si="262"/>
        <v>0</v>
      </c>
      <c r="AA541" s="124">
        <f t="shared" si="262"/>
        <v>0</v>
      </c>
      <c r="AB541" s="124">
        <f t="shared" si="262"/>
        <v>0</v>
      </c>
      <c r="AC541" s="124">
        <f t="shared" si="262"/>
        <v>0</v>
      </c>
      <c r="AD541" s="124">
        <f t="shared" si="262"/>
        <v>0</v>
      </c>
      <c r="AE541" s="124">
        <f t="shared" si="262"/>
        <v>0</v>
      </c>
      <c r="AF541" s="124">
        <f t="shared" si="262"/>
        <v>0</v>
      </c>
      <c r="AG541" s="124">
        <f t="shared" si="262"/>
        <v>0</v>
      </c>
      <c r="AH541" s="124">
        <f t="shared" si="262"/>
        <v>0</v>
      </c>
      <c r="AI541" s="124">
        <f t="shared" si="262"/>
        <v>0</v>
      </c>
      <c r="AJ541" s="124">
        <f t="shared" si="262"/>
        <v>0</v>
      </c>
      <c r="AK541" s="124">
        <f t="shared" si="262"/>
        <v>0</v>
      </c>
      <c r="AL541" s="124">
        <f t="shared" si="262"/>
        <v>0</v>
      </c>
      <c r="AM541" s="124">
        <f t="shared" si="262"/>
        <v>0</v>
      </c>
      <c r="AN541" s="124">
        <f t="shared" si="262"/>
        <v>0</v>
      </c>
      <c r="AO541" s="124">
        <f t="shared" si="262"/>
        <v>0</v>
      </c>
      <c r="AP541" s="124">
        <f t="shared" si="262"/>
        <v>0</v>
      </c>
    </row>
    <row r="542" spans="1:42" x14ac:dyDescent="0.2">
      <c r="A542" s="90" t="s">
        <v>12</v>
      </c>
      <c r="C542" s="123">
        <f>C540*C541</f>
        <v>0</v>
      </c>
      <c r="D542" s="123">
        <f>D540*D541</f>
        <v>0</v>
      </c>
      <c r="E542" s="123">
        <f t="shared" ref="E542:AP542" si="263">E540*E541</f>
        <v>0</v>
      </c>
      <c r="F542" s="123">
        <f t="shared" si="263"/>
        <v>0</v>
      </c>
      <c r="G542" s="123">
        <f t="shared" si="263"/>
        <v>0</v>
      </c>
      <c r="H542" s="123">
        <f t="shared" si="263"/>
        <v>0</v>
      </c>
      <c r="I542" s="123">
        <f t="shared" si="263"/>
        <v>0</v>
      </c>
      <c r="J542" s="123">
        <f t="shared" si="263"/>
        <v>0</v>
      </c>
      <c r="K542" s="123">
        <f t="shared" si="263"/>
        <v>0</v>
      </c>
      <c r="L542" s="123">
        <f t="shared" si="263"/>
        <v>0</v>
      </c>
      <c r="M542" s="123">
        <f t="shared" si="263"/>
        <v>0</v>
      </c>
      <c r="N542" s="123">
        <f t="shared" si="263"/>
        <v>0</v>
      </c>
      <c r="O542" s="123">
        <f t="shared" si="263"/>
        <v>0</v>
      </c>
      <c r="P542" s="123">
        <f t="shared" si="263"/>
        <v>0</v>
      </c>
      <c r="Q542" s="123">
        <f t="shared" si="263"/>
        <v>0</v>
      </c>
      <c r="R542" s="123">
        <f t="shared" si="263"/>
        <v>0</v>
      </c>
      <c r="S542" s="123">
        <f t="shared" si="263"/>
        <v>0</v>
      </c>
      <c r="T542" s="123">
        <f t="shared" si="263"/>
        <v>0</v>
      </c>
      <c r="U542" s="123">
        <f t="shared" si="263"/>
        <v>0</v>
      </c>
      <c r="V542" s="123">
        <f t="shared" si="263"/>
        <v>0</v>
      </c>
      <c r="W542" s="123">
        <f t="shared" si="263"/>
        <v>0</v>
      </c>
      <c r="X542" s="123">
        <f t="shared" si="263"/>
        <v>0</v>
      </c>
      <c r="Y542" s="123">
        <f t="shared" si="263"/>
        <v>0</v>
      </c>
      <c r="Z542" s="123">
        <f t="shared" si="263"/>
        <v>0</v>
      </c>
      <c r="AA542" s="123">
        <f t="shared" si="263"/>
        <v>0</v>
      </c>
      <c r="AB542" s="123">
        <f t="shared" si="263"/>
        <v>0</v>
      </c>
      <c r="AC542" s="123">
        <f t="shared" si="263"/>
        <v>0</v>
      </c>
      <c r="AD542" s="123">
        <f t="shared" si="263"/>
        <v>0</v>
      </c>
      <c r="AE542" s="123">
        <f t="shared" si="263"/>
        <v>0</v>
      </c>
      <c r="AF542" s="123">
        <f t="shared" si="263"/>
        <v>0</v>
      </c>
      <c r="AG542" s="123">
        <f t="shared" si="263"/>
        <v>0</v>
      </c>
      <c r="AH542" s="123">
        <f t="shared" si="263"/>
        <v>0</v>
      </c>
      <c r="AI542" s="123">
        <f t="shared" si="263"/>
        <v>0</v>
      </c>
      <c r="AJ542" s="123">
        <f t="shared" si="263"/>
        <v>0</v>
      </c>
      <c r="AK542" s="123">
        <f t="shared" si="263"/>
        <v>0</v>
      </c>
      <c r="AL542" s="123">
        <f t="shared" si="263"/>
        <v>0</v>
      </c>
      <c r="AM542" s="123">
        <f t="shared" si="263"/>
        <v>0</v>
      </c>
      <c r="AN542" s="123">
        <f t="shared" si="263"/>
        <v>0</v>
      </c>
      <c r="AO542" s="123">
        <f t="shared" si="263"/>
        <v>0</v>
      </c>
      <c r="AP542" s="123">
        <f t="shared" si="263"/>
        <v>0</v>
      </c>
    </row>
    <row r="543" spans="1:42" x14ac:dyDescent="0.2">
      <c r="A543" s="18"/>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row>
    <row r="544" spans="1:42" x14ac:dyDescent="0.2">
      <c r="A544" s="18" t="s">
        <v>4</v>
      </c>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row>
    <row r="545" spans="1:42" x14ac:dyDescent="0.2">
      <c r="A545" s="90" t="s">
        <v>281</v>
      </c>
      <c r="C545" s="112">
        <f>IF(ptc_fed_amount="n/a",Inputs!D184,IF(C$2&lt;=ptc_fed_term,ptc_fed_amount*(1+ptc_fed_escal/100)^B$2,0))</f>
        <v>0</v>
      </c>
      <c r="D545" s="112">
        <f>IF(ptc_fed_amount="n/a",Inputs!E184,IF(D$2&lt;=ptc_fed_term,ptc_fed_amount*(1+ptc_fed_escal/100)^C$2,0))</f>
        <v>0</v>
      </c>
      <c r="E545" s="112">
        <f>IF(ptc_fed_amount="n/a",Inputs!F184,IF(E$2&lt;=ptc_fed_term,ptc_fed_amount*(1+ptc_fed_escal/100)^D$2,0))</f>
        <v>0</v>
      </c>
      <c r="F545" s="112">
        <f>IF(ptc_fed_amount="n/a",Inputs!G184,IF(F$2&lt;=ptc_fed_term,ptc_fed_amount*(1+ptc_fed_escal/100)^E$2,0))</f>
        <v>0</v>
      </c>
      <c r="G545" s="112">
        <f>IF(ptc_fed_amount="n/a",Inputs!H184,IF(G$2&lt;=ptc_fed_term,ptc_fed_amount*(1+ptc_fed_escal/100)^F$2,0))</f>
        <v>0</v>
      </c>
      <c r="H545" s="112">
        <f>IF(ptc_fed_amount="n/a",Inputs!I184,IF(H$2&lt;=ptc_fed_term,ptc_fed_amount*(1+ptc_fed_escal/100)^G$2,0))</f>
        <v>0</v>
      </c>
      <c r="I545" s="112">
        <f>IF(ptc_fed_amount="n/a",Inputs!J184,IF(I$2&lt;=ptc_fed_term,ptc_fed_amount*(1+ptc_fed_escal/100)^H$2,0))</f>
        <v>0</v>
      </c>
      <c r="J545" s="112">
        <f>IF(ptc_fed_amount="n/a",Inputs!K184,IF(J$2&lt;=ptc_fed_term,ptc_fed_amount*(1+ptc_fed_escal/100)^I$2,0))</f>
        <v>0</v>
      </c>
      <c r="K545" s="112">
        <f>IF(ptc_fed_amount="n/a",Inputs!L184,IF(K$2&lt;=ptc_fed_term,ptc_fed_amount*(1+ptc_fed_escal/100)^J$2,0))</f>
        <v>0</v>
      </c>
      <c r="L545" s="112">
        <f>IF(ptc_fed_amount="n/a",Inputs!M184,IF(L$2&lt;=ptc_fed_term,ptc_fed_amount*(1+ptc_fed_escal/100)^K$2,0))</f>
        <v>0</v>
      </c>
      <c r="M545" s="112">
        <f>IF(ptc_fed_amount="n/a",Inputs!N184,IF(M$2&lt;=ptc_fed_term,ptc_fed_amount*(1+ptc_fed_escal/100)^L$2,0))</f>
        <v>0</v>
      </c>
      <c r="N545" s="112">
        <f>IF(ptc_fed_amount="n/a",Inputs!O184,IF(N$2&lt;=ptc_fed_term,ptc_fed_amount*(1+ptc_fed_escal/100)^M$2,0))</f>
        <v>0</v>
      </c>
      <c r="O545" s="112">
        <f>IF(ptc_fed_amount="n/a",Inputs!P184,IF(O$2&lt;=ptc_fed_term,ptc_fed_amount*(1+ptc_fed_escal/100)^N$2,0))</f>
        <v>0</v>
      </c>
      <c r="P545" s="112">
        <f>IF(ptc_fed_amount="n/a",Inputs!Q184,IF(P$2&lt;=ptc_fed_term,ptc_fed_amount*(1+ptc_fed_escal/100)^O$2,0))</f>
        <v>0</v>
      </c>
      <c r="Q545" s="112">
        <f>IF(ptc_fed_amount="n/a",Inputs!R184,IF(Q$2&lt;=ptc_fed_term,ptc_fed_amount*(1+ptc_fed_escal/100)^P$2,0))</f>
        <v>0</v>
      </c>
      <c r="R545" s="112">
        <f>IF(ptc_fed_amount="n/a",Inputs!S184,IF(R$2&lt;=ptc_fed_term,ptc_fed_amount*(1+ptc_fed_escal/100)^Q$2,0))</f>
        <v>0</v>
      </c>
      <c r="S545" s="112">
        <f>IF(ptc_fed_amount="n/a",Inputs!T184,IF(S$2&lt;=ptc_fed_term,ptc_fed_amount*(1+ptc_fed_escal/100)^R$2,0))</f>
        <v>0</v>
      </c>
      <c r="T545" s="112">
        <f>IF(ptc_fed_amount="n/a",Inputs!U184,IF(T$2&lt;=ptc_fed_term,ptc_fed_amount*(1+ptc_fed_escal/100)^S$2,0))</f>
        <v>0</v>
      </c>
      <c r="U545" s="112">
        <f>IF(ptc_fed_amount="n/a",Inputs!V184,IF(U$2&lt;=ptc_fed_term,ptc_fed_amount*(1+ptc_fed_escal/100)^T$2,0))</f>
        <v>0</v>
      </c>
      <c r="V545" s="112">
        <f>IF(ptc_fed_amount="n/a",Inputs!W184,IF(V$2&lt;=ptc_fed_term,ptc_fed_amount*(1+ptc_fed_escal/100)^U$2,0))</f>
        <v>0</v>
      </c>
      <c r="W545" s="112">
        <f>IF(ptc_fed_amount="n/a",Inputs!X184,IF(W$2&lt;=ptc_fed_term,ptc_fed_amount*(1+ptc_fed_escal/100)^V$2,0))</f>
        <v>0</v>
      </c>
      <c r="X545" s="112">
        <f>IF(ptc_fed_amount="n/a",Inputs!Y184,IF(X$2&lt;=ptc_fed_term,ptc_fed_amount*(1+ptc_fed_escal/100)^W$2,0))</f>
        <v>0</v>
      </c>
      <c r="Y545" s="112">
        <f>IF(ptc_fed_amount="n/a",Inputs!Z184,IF(Y$2&lt;=ptc_fed_term,ptc_fed_amount*(1+ptc_fed_escal/100)^X$2,0))</f>
        <v>0</v>
      </c>
      <c r="Z545" s="112">
        <f>IF(ptc_fed_amount="n/a",Inputs!AA184,IF(Z$2&lt;=ptc_fed_term,ptc_fed_amount*(1+ptc_fed_escal/100)^Y$2,0))</f>
        <v>0</v>
      </c>
      <c r="AA545" s="112">
        <f>IF(ptc_fed_amount="n/a",Inputs!AB184,IF(AA$2&lt;=ptc_fed_term,ptc_fed_amount*(1+ptc_fed_escal/100)^Z$2,0))</f>
        <v>0</v>
      </c>
      <c r="AB545" s="112">
        <f>IF(ptc_fed_amount="n/a",Inputs!AC184,IF(AB$2&lt;=ptc_fed_term,ptc_fed_amount*(1+ptc_fed_escal/100)^AA$2,0))</f>
        <v>0</v>
      </c>
      <c r="AC545" s="112">
        <f>IF(ptc_fed_amount="n/a",Inputs!AD184,IF(AC$2&lt;=ptc_fed_term,ptc_fed_amount*(1+ptc_fed_escal/100)^AB$2,0))</f>
        <v>0</v>
      </c>
      <c r="AD545" s="112">
        <f>IF(ptc_fed_amount="n/a",Inputs!AE184,IF(AD$2&lt;=ptc_fed_term,ptc_fed_amount*(1+ptc_fed_escal/100)^AC$2,0))</f>
        <v>0</v>
      </c>
      <c r="AE545" s="112">
        <f>IF(ptc_fed_amount="n/a",Inputs!AF184,IF(AE$2&lt;=ptc_fed_term,ptc_fed_amount*(1+ptc_fed_escal/100)^AD$2,0))</f>
        <v>0</v>
      </c>
      <c r="AF545" s="112">
        <f>IF(ptc_fed_amount="n/a",Inputs!AG184,IF(AF$2&lt;=ptc_fed_term,ptc_fed_amount*(1+ptc_fed_escal/100)^AE$2,0))</f>
        <v>0</v>
      </c>
      <c r="AG545" s="112">
        <f>IF(ptc_fed_amount="n/a",Inputs!AH184,IF(AG$2&lt;=ptc_fed_term,ptc_fed_amount*(1+ptc_fed_escal/100)^AF$2,0))</f>
        <v>0</v>
      </c>
      <c r="AH545" s="112">
        <f>IF(ptc_fed_amount="n/a",Inputs!AI184,IF(AH$2&lt;=ptc_fed_term,ptc_fed_amount*(1+ptc_fed_escal/100)^AG$2,0))</f>
        <v>0</v>
      </c>
      <c r="AI545" s="112">
        <f>IF(ptc_fed_amount="n/a",Inputs!AJ184,IF(AI$2&lt;=ptc_fed_term,ptc_fed_amount*(1+ptc_fed_escal/100)^AH$2,0))</f>
        <v>0</v>
      </c>
      <c r="AJ545" s="112">
        <f>IF(ptc_fed_amount="n/a",Inputs!AK184,IF(AJ$2&lt;=ptc_fed_term,ptc_fed_amount*(1+ptc_fed_escal/100)^AI$2,0))</f>
        <v>0</v>
      </c>
      <c r="AK545" s="112">
        <f>IF(ptc_fed_amount="n/a",Inputs!AL184,IF(AK$2&lt;=ptc_fed_term,ptc_fed_amount*(1+ptc_fed_escal/100)^AJ$2,0))</f>
        <v>0</v>
      </c>
      <c r="AL545" s="112">
        <f>IF(ptc_fed_amount="n/a",Inputs!AM184,IF(AL$2&lt;=ptc_fed_term,ptc_fed_amount*(1+ptc_fed_escal/100)^AK$2,0))</f>
        <v>0</v>
      </c>
      <c r="AM545" s="112">
        <f>IF(ptc_fed_amount="n/a",Inputs!AN184,IF(AM$2&lt;=ptc_fed_term,ptc_fed_amount*(1+ptc_fed_escal/100)^AL$2,0))</f>
        <v>0</v>
      </c>
      <c r="AN545" s="112">
        <f>IF(ptc_fed_amount="n/a",Inputs!AO184,IF(AN$2&lt;=ptc_fed_term,ptc_fed_amount*(1+ptc_fed_escal/100)^AM$2,0))</f>
        <v>0</v>
      </c>
      <c r="AO545" s="112">
        <f>IF(ptc_fed_amount="n/a",Inputs!AP184,IF(AO$2&lt;=ptc_fed_term,ptc_fed_amount*(1+ptc_fed_escal/100)^AN$2,0))</f>
        <v>0</v>
      </c>
      <c r="AP545" s="112">
        <f>IF(ptc_fed_amount="n/a",Inputs!AQ184,IF(AP$2&lt;=ptc_fed_term,ptc_fed_amount*(1+ptc_fed_escal/100)^AO$2,0))</f>
        <v>0</v>
      </c>
    </row>
    <row r="546" spans="1:42" x14ac:dyDescent="0.2">
      <c r="A546" s="90" t="s">
        <v>282</v>
      </c>
      <c r="C546" s="112">
        <f>ROUND(C545*1000,0)</f>
        <v>0</v>
      </c>
      <c r="D546" s="112">
        <f>ROUND(D545*1000,0)</f>
        <v>0</v>
      </c>
      <c r="E546" s="112">
        <f t="shared" ref="E546:AP546" si="264">ROUND(E545*1000,0)</f>
        <v>0</v>
      </c>
      <c r="F546" s="112">
        <f t="shared" si="264"/>
        <v>0</v>
      </c>
      <c r="G546" s="112">
        <f t="shared" si="264"/>
        <v>0</v>
      </c>
      <c r="H546" s="112">
        <f t="shared" si="264"/>
        <v>0</v>
      </c>
      <c r="I546" s="112">
        <f t="shared" si="264"/>
        <v>0</v>
      </c>
      <c r="J546" s="112">
        <f t="shared" si="264"/>
        <v>0</v>
      </c>
      <c r="K546" s="112">
        <f t="shared" si="264"/>
        <v>0</v>
      </c>
      <c r="L546" s="112">
        <f t="shared" si="264"/>
        <v>0</v>
      </c>
      <c r="M546" s="112">
        <f t="shared" si="264"/>
        <v>0</v>
      </c>
      <c r="N546" s="112">
        <f t="shared" si="264"/>
        <v>0</v>
      </c>
      <c r="O546" s="112">
        <f t="shared" si="264"/>
        <v>0</v>
      </c>
      <c r="P546" s="112">
        <f t="shared" si="264"/>
        <v>0</v>
      </c>
      <c r="Q546" s="112">
        <f t="shared" si="264"/>
        <v>0</v>
      </c>
      <c r="R546" s="112">
        <f t="shared" si="264"/>
        <v>0</v>
      </c>
      <c r="S546" s="112">
        <f t="shared" si="264"/>
        <v>0</v>
      </c>
      <c r="T546" s="112">
        <f t="shared" si="264"/>
        <v>0</v>
      </c>
      <c r="U546" s="112">
        <f t="shared" si="264"/>
        <v>0</v>
      </c>
      <c r="V546" s="112">
        <f t="shared" si="264"/>
        <v>0</v>
      </c>
      <c r="W546" s="112">
        <f t="shared" si="264"/>
        <v>0</v>
      </c>
      <c r="X546" s="112">
        <f t="shared" si="264"/>
        <v>0</v>
      </c>
      <c r="Y546" s="112">
        <f t="shared" si="264"/>
        <v>0</v>
      </c>
      <c r="Z546" s="112">
        <f t="shared" si="264"/>
        <v>0</v>
      </c>
      <c r="AA546" s="112">
        <f t="shared" si="264"/>
        <v>0</v>
      </c>
      <c r="AB546" s="112">
        <f t="shared" si="264"/>
        <v>0</v>
      </c>
      <c r="AC546" s="112">
        <f t="shared" si="264"/>
        <v>0</v>
      </c>
      <c r="AD546" s="112">
        <f t="shared" si="264"/>
        <v>0</v>
      </c>
      <c r="AE546" s="112">
        <f t="shared" si="264"/>
        <v>0</v>
      </c>
      <c r="AF546" s="112">
        <f t="shared" si="264"/>
        <v>0</v>
      </c>
      <c r="AG546" s="112">
        <f t="shared" si="264"/>
        <v>0</v>
      </c>
      <c r="AH546" s="112">
        <f t="shared" si="264"/>
        <v>0</v>
      </c>
      <c r="AI546" s="112">
        <f t="shared" si="264"/>
        <v>0</v>
      </c>
      <c r="AJ546" s="112">
        <f t="shared" si="264"/>
        <v>0</v>
      </c>
      <c r="AK546" s="112">
        <f t="shared" si="264"/>
        <v>0</v>
      </c>
      <c r="AL546" s="112">
        <f t="shared" si="264"/>
        <v>0</v>
      </c>
      <c r="AM546" s="112">
        <f t="shared" si="264"/>
        <v>0</v>
      </c>
      <c r="AN546" s="112">
        <f t="shared" si="264"/>
        <v>0</v>
      </c>
      <c r="AO546" s="112">
        <f t="shared" si="264"/>
        <v>0</v>
      </c>
      <c r="AP546" s="112">
        <f t="shared" si="264"/>
        <v>0</v>
      </c>
    </row>
    <row r="547" spans="1:42" x14ac:dyDescent="0.2">
      <c r="A547" s="90" t="s">
        <v>69</v>
      </c>
      <c r="C547" s="124">
        <f>C$5/1000</f>
        <v>0</v>
      </c>
      <c r="D547" s="124">
        <f t="shared" ref="D547:AP547" si="265">D$5/1000</f>
        <v>0</v>
      </c>
      <c r="E547" s="124">
        <f t="shared" si="265"/>
        <v>0</v>
      </c>
      <c r="F547" s="124">
        <f t="shared" si="265"/>
        <v>0</v>
      </c>
      <c r="G547" s="124">
        <f t="shared" si="265"/>
        <v>0</v>
      </c>
      <c r="H547" s="124">
        <f t="shared" si="265"/>
        <v>0</v>
      </c>
      <c r="I547" s="124">
        <f t="shared" si="265"/>
        <v>0</v>
      </c>
      <c r="J547" s="124">
        <f t="shared" si="265"/>
        <v>0</v>
      </c>
      <c r="K547" s="124">
        <f t="shared" si="265"/>
        <v>0</v>
      </c>
      <c r="L547" s="124">
        <f t="shared" si="265"/>
        <v>0</v>
      </c>
      <c r="M547" s="124">
        <f t="shared" si="265"/>
        <v>0</v>
      </c>
      <c r="N547" s="124">
        <f t="shared" si="265"/>
        <v>0</v>
      </c>
      <c r="O547" s="124">
        <f t="shared" si="265"/>
        <v>0</v>
      </c>
      <c r="P547" s="124">
        <f t="shared" si="265"/>
        <v>0</v>
      </c>
      <c r="Q547" s="124">
        <f t="shared" si="265"/>
        <v>0</v>
      </c>
      <c r="R547" s="124">
        <f t="shared" si="265"/>
        <v>0</v>
      </c>
      <c r="S547" s="124">
        <f t="shared" si="265"/>
        <v>0</v>
      </c>
      <c r="T547" s="124">
        <f t="shared" si="265"/>
        <v>0</v>
      </c>
      <c r="U547" s="124">
        <f t="shared" si="265"/>
        <v>0</v>
      </c>
      <c r="V547" s="124">
        <f t="shared" si="265"/>
        <v>0</v>
      </c>
      <c r="W547" s="124">
        <f t="shared" si="265"/>
        <v>0</v>
      </c>
      <c r="X547" s="124">
        <f t="shared" si="265"/>
        <v>0</v>
      </c>
      <c r="Y547" s="124">
        <f t="shared" si="265"/>
        <v>0</v>
      </c>
      <c r="Z547" s="124">
        <f t="shared" si="265"/>
        <v>0</v>
      </c>
      <c r="AA547" s="124">
        <f t="shared" si="265"/>
        <v>0</v>
      </c>
      <c r="AB547" s="124">
        <f t="shared" si="265"/>
        <v>0</v>
      </c>
      <c r="AC547" s="124">
        <f t="shared" si="265"/>
        <v>0</v>
      </c>
      <c r="AD547" s="124">
        <f t="shared" si="265"/>
        <v>0</v>
      </c>
      <c r="AE547" s="124">
        <f t="shared" si="265"/>
        <v>0</v>
      </c>
      <c r="AF547" s="124">
        <f t="shared" si="265"/>
        <v>0</v>
      </c>
      <c r="AG547" s="124">
        <f t="shared" si="265"/>
        <v>0</v>
      </c>
      <c r="AH547" s="124">
        <f t="shared" si="265"/>
        <v>0</v>
      </c>
      <c r="AI547" s="124">
        <f t="shared" si="265"/>
        <v>0</v>
      </c>
      <c r="AJ547" s="124">
        <f t="shared" si="265"/>
        <v>0</v>
      </c>
      <c r="AK547" s="124">
        <f t="shared" si="265"/>
        <v>0</v>
      </c>
      <c r="AL547" s="124">
        <f t="shared" si="265"/>
        <v>0</v>
      </c>
      <c r="AM547" s="124">
        <f t="shared" si="265"/>
        <v>0</v>
      </c>
      <c r="AN547" s="124">
        <f t="shared" si="265"/>
        <v>0</v>
      </c>
      <c r="AO547" s="124">
        <f t="shared" si="265"/>
        <v>0</v>
      </c>
      <c r="AP547" s="124">
        <f t="shared" si="265"/>
        <v>0</v>
      </c>
    </row>
    <row r="548" spans="1:42" x14ac:dyDescent="0.2">
      <c r="A548" s="90" t="s">
        <v>12</v>
      </c>
      <c r="C548" s="123">
        <f>C546*C547</f>
        <v>0</v>
      </c>
      <c r="D548" s="123">
        <f>D546*D547</f>
        <v>0</v>
      </c>
      <c r="E548" s="123">
        <f t="shared" ref="E548:AP548" si="266">E546*E547</f>
        <v>0</v>
      </c>
      <c r="F548" s="123">
        <f t="shared" si="266"/>
        <v>0</v>
      </c>
      <c r="G548" s="123">
        <f t="shared" si="266"/>
        <v>0</v>
      </c>
      <c r="H548" s="123">
        <f t="shared" si="266"/>
        <v>0</v>
      </c>
      <c r="I548" s="123">
        <f t="shared" si="266"/>
        <v>0</v>
      </c>
      <c r="J548" s="123">
        <f t="shared" si="266"/>
        <v>0</v>
      </c>
      <c r="K548" s="123">
        <f t="shared" si="266"/>
        <v>0</v>
      </c>
      <c r="L548" s="123">
        <f t="shared" si="266"/>
        <v>0</v>
      </c>
      <c r="M548" s="123">
        <f t="shared" si="266"/>
        <v>0</v>
      </c>
      <c r="N548" s="123">
        <f t="shared" si="266"/>
        <v>0</v>
      </c>
      <c r="O548" s="123">
        <f t="shared" si="266"/>
        <v>0</v>
      </c>
      <c r="P548" s="123">
        <f t="shared" si="266"/>
        <v>0</v>
      </c>
      <c r="Q548" s="123">
        <f t="shared" si="266"/>
        <v>0</v>
      </c>
      <c r="R548" s="123">
        <f t="shared" si="266"/>
        <v>0</v>
      </c>
      <c r="S548" s="123">
        <f t="shared" si="266"/>
        <v>0</v>
      </c>
      <c r="T548" s="123">
        <f t="shared" si="266"/>
        <v>0</v>
      </c>
      <c r="U548" s="123">
        <f t="shared" si="266"/>
        <v>0</v>
      </c>
      <c r="V548" s="123">
        <f t="shared" si="266"/>
        <v>0</v>
      </c>
      <c r="W548" s="123">
        <f t="shared" si="266"/>
        <v>0</v>
      </c>
      <c r="X548" s="123">
        <f t="shared" si="266"/>
        <v>0</v>
      </c>
      <c r="Y548" s="123">
        <f t="shared" si="266"/>
        <v>0</v>
      </c>
      <c r="Z548" s="123">
        <f t="shared" si="266"/>
        <v>0</v>
      </c>
      <c r="AA548" s="123">
        <f t="shared" si="266"/>
        <v>0</v>
      </c>
      <c r="AB548" s="123">
        <f t="shared" si="266"/>
        <v>0</v>
      </c>
      <c r="AC548" s="123">
        <f t="shared" si="266"/>
        <v>0</v>
      </c>
      <c r="AD548" s="123">
        <f t="shared" si="266"/>
        <v>0</v>
      </c>
      <c r="AE548" s="123">
        <f t="shared" si="266"/>
        <v>0</v>
      </c>
      <c r="AF548" s="123">
        <f t="shared" si="266"/>
        <v>0</v>
      </c>
      <c r="AG548" s="123">
        <f t="shared" si="266"/>
        <v>0</v>
      </c>
      <c r="AH548" s="123">
        <f t="shared" si="266"/>
        <v>0</v>
      </c>
      <c r="AI548" s="123">
        <f t="shared" si="266"/>
        <v>0</v>
      </c>
      <c r="AJ548" s="123">
        <f t="shared" si="266"/>
        <v>0</v>
      </c>
      <c r="AK548" s="123">
        <f t="shared" si="266"/>
        <v>0</v>
      </c>
      <c r="AL548" s="123">
        <f t="shared" si="266"/>
        <v>0</v>
      </c>
      <c r="AM548" s="123">
        <f t="shared" si="266"/>
        <v>0</v>
      </c>
      <c r="AN548" s="123">
        <f t="shared" si="266"/>
        <v>0</v>
      </c>
      <c r="AO548" s="123">
        <f t="shared" si="266"/>
        <v>0</v>
      </c>
      <c r="AP548" s="123">
        <f t="shared" si="266"/>
        <v>0</v>
      </c>
    </row>
    <row r="549" spans="1:42" x14ac:dyDescent="0.2">
      <c r="A549" s="22"/>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row>
    <row r="550" spans="1:42" x14ac:dyDescent="0.2">
      <c r="A550" s="20" t="s">
        <v>15</v>
      </c>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row>
    <row r="551" spans="1:42" x14ac:dyDescent="0.2">
      <c r="A551" s="18" t="str">
        <f>Inputs!B114</f>
        <v>As fixed amount</v>
      </c>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row>
    <row r="552" spans="1:42" x14ac:dyDescent="0.2">
      <c r="A552" s="22" t="str">
        <f>Inputs!B115</f>
        <v>Federal ($)</v>
      </c>
      <c r="C552" s="123">
        <f>ibi_fed_amount</f>
        <v>0</v>
      </c>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row>
    <row r="553" spans="1:42" x14ac:dyDescent="0.2">
      <c r="A553" s="22" t="str">
        <f>Inputs!B116</f>
        <v>State ($)</v>
      </c>
      <c r="C553" s="123">
        <f>ibi_sta_amount</f>
        <v>0</v>
      </c>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row>
    <row r="554" spans="1:42" x14ac:dyDescent="0.2">
      <c r="A554" s="22" t="str">
        <f>Inputs!B117</f>
        <v>Utility ($)</v>
      </c>
      <c r="C554" s="123">
        <f>ibi_uti_amount</f>
        <v>0</v>
      </c>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row>
    <row r="555" spans="1:42" x14ac:dyDescent="0.2">
      <c r="A555" s="22" t="str">
        <f>Inputs!B118</f>
        <v>Other ($)</v>
      </c>
      <c r="C555" s="124">
        <f>ibi_oth_amount</f>
        <v>0</v>
      </c>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row>
    <row r="556" spans="1:42" x14ac:dyDescent="0.2">
      <c r="A556" s="22" t="s">
        <v>12</v>
      </c>
      <c r="C556" s="123">
        <f>SUM(C552:C555)</f>
        <v>0</v>
      </c>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row>
    <row r="557" spans="1:42" x14ac:dyDescent="0.2">
      <c r="A557" s="18" t="str">
        <f>Inputs!B119</f>
        <v>As percentage</v>
      </c>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row>
    <row r="558" spans="1:42" x14ac:dyDescent="0.2">
      <c r="A558" s="22" t="str">
        <f>Inputs!B120</f>
        <v>Federal (% of total installed cost)</v>
      </c>
      <c r="C558" s="161">
        <f>MIN(ibi_fed_percent/100*total_installed_cost,Inputs!D120)</f>
        <v>0</v>
      </c>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row>
    <row r="559" spans="1:42" x14ac:dyDescent="0.2">
      <c r="A559" s="22" t="str">
        <f>Inputs!B121</f>
        <v>State (% of total installed cost)</v>
      </c>
      <c r="C559" s="161">
        <f>MIN(ibi_sta_percent/100*total_installed_cost,Inputs!D121)</f>
        <v>0</v>
      </c>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row>
    <row r="560" spans="1:42" x14ac:dyDescent="0.2">
      <c r="A560" s="22" t="str">
        <f>Inputs!B122</f>
        <v>Utility (% of total installed cost)</v>
      </c>
      <c r="C560" s="161">
        <f>MIN(ibi_uti_percent/100*total_installed_cost,Inputs!D122)</f>
        <v>0</v>
      </c>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row>
    <row r="561" spans="1:42" x14ac:dyDescent="0.2">
      <c r="A561" s="22" t="str">
        <f>Inputs!B123</f>
        <v>Other (% of total installed cost)</v>
      </c>
      <c r="C561" s="161">
        <f>MIN(ibi_oth_percent/100*total_installed_cost,Inputs!D123)</f>
        <v>0</v>
      </c>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spans="1:42" x14ac:dyDescent="0.2">
      <c r="A562" s="22" t="s">
        <v>12</v>
      </c>
      <c r="C562" s="129">
        <f>SUM(C558:C561)</f>
        <v>0</v>
      </c>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row>
    <row r="563" spans="1:42" x14ac:dyDescent="0.2">
      <c r="A563" s="22"/>
      <c r="C563" s="123"/>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row>
    <row r="564" spans="1:42" x14ac:dyDescent="0.2">
      <c r="A564" s="20" t="s">
        <v>36</v>
      </c>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row>
    <row r="565" spans="1:42" x14ac:dyDescent="0.2">
      <c r="A565" s="18" t="str">
        <f>Inputs!B125</f>
        <v>Federal ($/W)</v>
      </c>
      <c r="C565" s="161">
        <f>MIN(cbi_fed_amount*system_capacity*1000,cbi_fed_maxvalue)</f>
        <v>0</v>
      </c>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row>
    <row r="566" spans="1:42" x14ac:dyDescent="0.2">
      <c r="A566" s="18" t="str">
        <f>Inputs!B126</f>
        <v>State ($/W)</v>
      </c>
      <c r="C566" s="161">
        <f>MIN(cbi_sta_amount*system_capacity*1000,cbi_sta_maxvalue)</f>
        <v>0</v>
      </c>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row>
    <row r="567" spans="1:42" x14ac:dyDescent="0.2">
      <c r="A567" s="18" t="str">
        <f>Inputs!B127</f>
        <v>Utility ($/W)</v>
      </c>
      <c r="C567" s="161">
        <f>MIN(cbi_uti_amount*system_capacity*1000,cbi_uti_maxvalue)</f>
        <v>0</v>
      </c>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row>
    <row r="568" spans="1:42" x14ac:dyDescent="0.2">
      <c r="A568" s="18" t="str">
        <f>Inputs!B128</f>
        <v>Other ($/W)</v>
      </c>
      <c r="C568" s="161">
        <f>MIN(cbi_oth_amount*system_capacity*1000,cbi_oth_maxvalue)</f>
        <v>0</v>
      </c>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row>
    <row r="569" spans="1:42" x14ac:dyDescent="0.2">
      <c r="A569" s="18" t="s">
        <v>12</v>
      </c>
      <c r="C569" s="129">
        <f>SUM(C565:C568)</f>
        <v>0</v>
      </c>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row>
    <row r="570" spans="1:42" x14ac:dyDescent="0.2">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row>
    <row r="571" spans="1:42" x14ac:dyDescent="0.2">
      <c r="A571" s="20" t="s">
        <v>33</v>
      </c>
    </row>
    <row r="572" spans="1:42" x14ac:dyDescent="0.2">
      <c r="A572" s="18" t="str">
        <f>Inputs!B130</f>
        <v>Federal ($/kWh)</v>
      </c>
    </row>
    <row r="573" spans="1:42" x14ac:dyDescent="0.2">
      <c r="A573" s="22" t="s">
        <v>34</v>
      </c>
      <c r="C573" s="112">
        <f>IF(pbi_fed_amount="n/a",Inputs!D179,IF(AND(C$2&lt;=pbi_fed_term,C$2&lt;=analysis_period),pbi_fed_amount*(1+pbi_fed_escal/100)^B$2,0))</f>
        <v>0</v>
      </c>
      <c r="D573" s="112">
        <f>IF(pbi_fed_amount="n/a",Inputs!E179,IF(AND(D$2&lt;=pbi_fed_term,D$2&lt;=analysis_period),pbi_fed_amount*(1+pbi_fed_escal/100)^C$2,0))</f>
        <v>0</v>
      </c>
      <c r="E573" s="112">
        <f>IF(pbi_fed_amount="n/a",Inputs!F179,IF(AND(E$2&lt;=pbi_fed_term,E$2&lt;=analysis_period),pbi_fed_amount*(1+pbi_fed_escal/100)^D$2,0))</f>
        <v>0</v>
      </c>
      <c r="F573" s="112">
        <f>IF(pbi_fed_amount="n/a",Inputs!G179,IF(AND(F$2&lt;=pbi_fed_term,F$2&lt;=analysis_period),pbi_fed_amount*(1+pbi_fed_escal/100)^E$2,0))</f>
        <v>0</v>
      </c>
      <c r="G573" s="112">
        <f>IF(pbi_fed_amount="n/a",Inputs!H179,IF(AND(G$2&lt;=pbi_fed_term,G$2&lt;=analysis_period),pbi_fed_amount*(1+pbi_fed_escal/100)^F$2,0))</f>
        <v>0</v>
      </c>
      <c r="H573" s="112">
        <f>IF(pbi_fed_amount="n/a",Inputs!I179,IF(AND(H$2&lt;=pbi_fed_term,H$2&lt;=analysis_period),pbi_fed_amount*(1+pbi_fed_escal/100)^G$2,0))</f>
        <v>0</v>
      </c>
      <c r="I573" s="112">
        <f>IF(pbi_fed_amount="n/a",Inputs!J179,IF(AND(I$2&lt;=pbi_fed_term,I$2&lt;=analysis_period),pbi_fed_amount*(1+pbi_fed_escal/100)^H$2,0))</f>
        <v>0</v>
      </c>
      <c r="J573" s="112">
        <f>IF(pbi_fed_amount="n/a",Inputs!K179,IF(AND(J$2&lt;=pbi_fed_term,J$2&lt;=analysis_period),pbi_fed_amount*(1+pbi_fed_escal/100)^I$2,0))</f>
        <v>0</v>
      </c>
      <c r="K573" s="112">
        <f>IF(pbi_fed_amount="n/a",Inputs!L179,IF(AND(K$2&lt;=pbi_fed_term,K$2&lt;=analysis_period),pbi_fed_amount*(1+pbi_fed_escal/100)^J$2,0))</f>
        <v>0</v>
      </c>
      <c r="L573" s="112">
        <f>IF(pbi_fed_amount="n/a",Inputs!M179,IF(AND(L$2&lt;=pbi_fed_term,L$2&lt;=analysis_period),pbi_fed_amount*(1+pbi_fed_escal/100)^K$2,0))</f>
        <v>0</v>
      </c>
      <c r="M573" s="112">
        <f>IF(pbi_fed_amount="n/a",Inputs!N179,IF(AND(M$2&lt;=pbi_fed_term,M$2&lt;=analysis_period),pbi_fed_amount*(1+pbi_fed_escal/100)^L$2,0))</f>
        <v>0</v>
      </c>
      <c r="N573" s="112">
        <f>IF(pbi_fed_amount="n/a",Inputs!O179,IF(AND(N$2&lt;=pbi_fed_term,N$2&lt;=analysis_period),pbi_fed_amount*(1+pbi_fed_escal/100)^M$2,0))</f>
        <v>0</v>
      </c>
      <c r="O573" s="112">
        <f>IF(pbi_fed_amount="n/a",Inputs!P179,IF(AND(O$2&lt;=pbi_fed_term,O$2&lt;=analysis_period),pbi_fed_amount*(1+pbi_fed_escal/100)^N$2,0))</f>
        <v>0</v>
      </c>
      <c r="P573" s="112">
        <f>IF(pbi_fed_amount="n/a",Inputs!Q179,IF(AND(P$2&lt;=pbi_fed_term,P$2&lt;=analysis_period),pbi_fed_amount*(1+pbi_fed_escal/100)^O$2,0))</f>
        <v>0</v>
      </c>
      <c r="Q573" s="112">
        <f>IF(pbi_fed_amount="n/a",Inputs!R179,IF(AND(Q$2&lt;=pbi_fed_term,Q$2&lt;=analysis_period),pbi_fed_amount*(1+pbi_fed_escal/100)^P$2,0))</f>
        <v>0</v>
      </c>
      <c r="R573" s="112">
        <f>IF(pbi_fed_amount="n/a",Inputs!S179,IF(AND(R$2&lt;=pbi_fed_term,R$2&lt;=analysis_period),pbi_fed_amount*(1+pbi_fed_escal/100)^Q$2,0))</f>
        <v>0</v>
      </c>
      <c r="S573" s="112">
        <f>IF(pbi_fed_amount="n/a",Inputs!T179,IF(AND(S$2&lt;=pbi_fed_term,S$2&lt;=analysis_period),pbi_fed_amount*(1+pbi_fed_escal/100)^R$2,0))</f>
        <v>0</v>
      </c>
      <c r="T573" s="112">
        <f>IF(pbi_fed_amount="n/a",Inputs!U179,IF(AND(T$2&lt;=pbi_fed_term,T$2&lt;=analysis_period),pbi_fed_amount*(1+pbi_fed_escal/100)^S$2,0))</f>
        <v>0</v>
      </c>
      <c r="U573" s="112">
        <f>IF(pbi_fed_amount="n/a",Inputs!V179,IF(AND(U$2&lt;=pbi_fed_term,U$2&lt;=analysis_period),pbi_fed_amount*(1+pbi_fed_escal/100)^T$2,0))</f>
        <v>0</v>
      </c>
      <c r="V573" s="112">
        <f>IF(pbi_fed_amount="n/a",Inputs!W179,IF(AND(V$2&lt;=pbi_fed_term,V$2&lt;=analysis_period),pbi_fed_amount*(1+pbi_fed_escal/100)^U$2,0))</f>
        <v>0</v>
      </c>
      <c r="W573" s="112">
        <f>IF(pbi_fed_amount="n/a",Inputs!X179,IF(AND(W$2&lt;=pbi_fed_term,W$2&lt;=analysis_period),pbi_fed_amount*(1+pbi_fed_escal/100)^V$2,0))</f>
        <v>0</v>
      </c>
      <c r="X573" s="112">
        <f>IF(pbi_fed_amount="n/a",Inputs!Y179,IF(AND(X$2&lt;=pbi_fed_term,X$2&lt;=analysis_period),pbi_fed_amount*(1+pbi_fed_escal/100)^W$2,0))</f>
        <v>0</v>
      </c>
      <c r="Y573" s="112">
        <f>IF(pbi_fed_amount="n/a",Inputs!Z179,IF(AND(Y$2&lt;=pbi_fed_term,Y$2&lt;=analysis_period),pbi_fed_amount*(1+pbi_fed_escal/100)^X$2,0))</f>
        <v>0</v>
      </c>
      <c r="Z573" s="112">
        <f>IF(pbi_fed_amount="n/a",Inputs!AA179,IF(AND(Z$2&lt;=pbi_fed_term,Z$2&lt;=analysis_period),pbi_fed_amount*(1+pbi_fed_escal/100)^Y$2,0))</f>
        <v>0</v>
      </c>
      <c r="AA573" s="112">
        <f>IF(pbi_fed_amount="n/a",Inputs!AB179,IF(AND(AA$2&lt;=pbi_fed_term,AA$2&lt;=analysis_period),pbi_fed_amount*(1+pbi_fed_escal/100)^Z$2,0))</f>
        <v>0</v>
      </c>
      <c r="AB573" s="112">
        <f>IF(pbi_fed_amount="n/a",Inputs!AC179,IF(AND(AB$2&lt;=pbi_fed_term,AB$2&lt;=analysis_period),pbi_fed_amount*(1+pbi_fed_escal/100)^AA$2,0))</f>
        <v>0</v>
      </c>
      <c r="AC573" s="112">
        <f>IF(pbi_fed_amount="n/a",Inputs!AD179,IF(AND(AC$2&lt;=pbi_fed_term,AC$2&lt;=analysis_period),pbi_fed_amount*(1+pbi_fed_escal/100)^AB$2,0))</f>
        <v>0</v>
      </c>
      <c r="AD573" s="112">
        <f>IF(pbi_fed_amount="n/a",Inputs!AE179,IF(AND(AD$2&lt;=pbi_fed_term,AD$2&lt;=analysis_period),pbi_fed_amount*(1+pbi_fed_escal/100)^AC$2,0))</f>
        <v>0</v>
      </c>
      <c r="AE573" s="112">
        <f>IF(pbi_fed_amount="n/a",Inputs!AF179,IF(AND(AE$2&lt;=pbi_fed_term,AE$2&lt;=analysis_period),pbi_fed_amount*(1+pbi_fed_escal/100)^AD$2,0))</f>
        <v>0</v>
      </c>
      <c r="AF573" s="112">
        <f>IF(pbi_fed_amount="n/a",Inputs!AG179,IF(AND(AF$2&lt;=pbi_fed_term,AF$2&lt;=analysis_period),pbi_fed_amount*(1+pbi_fed_escal/100)^AE$2,0))</f>
        <v>0</v>
      </c>
      <c r="AG573" s="112">
        <f>IF(pbi_fed_amount="n/a",Inputs!AH179,IF(AND(AG$2&lt;=pbi_fed_term,AG$2&lt;=analysis_period),pbi_fed_amount*(1+pbi_fed_escal/100)^AF$2,0))</f>
        <v>0</v>
      </c>
      <c r="AH573" s="112">
        <f>IF(pbi_fed_amount="n/a",Inputs!AI179,IF(AND(AH$2&lt;=pbi_fed_term,AH$2&lt;=analysis_period),pbi_fed_amount*(1+pbi_fed_escal/100)^AG$2,0))</f>
        <v>0</v>
      </c>
      <c r="AI573" s="112">
        <f>IF(pbi_fed_amount="n/a",Inputs!AJ179,IF(AND(AI$2&lt;=pbi_fed_term,AI$2&lt;=analysis_period),pbi_fed_amount*(1+pbi_fed_escal/100)^AH$2,0))</f>
        <v>0</v>
      </c>
      <c r="AJ573" s="112">
        <f>IF(pbi_fed_amount="n/a",Inputs!AK179,IF(AND(AJ$2&lt;=pbi_fed_term,AJ$2&lt;=analysis_period),pbi_fed_amount*(1+pbi_fed_escal/100)^AI$2,0))</f>
        <v>0</v>
      </c>
      <c r="AK573" s="112">
        <f>IF(pbi_fed_amount="n/a",Inputs!AL179,IF(AND(AK$2&lt;=pbi_fed_term,AK$2&lt;=analysis_period),pbi_fed_amount*(1+pbi_fed_escal/100)^AJ$2,0))</f>
        <v>0</v>
      </c>
      <c r="AL573" s="112">
        <f>IF(pbi_fed_amount="n/a",Inputs!AM179,IF(AND(AL$2&lt;=pbi_fed_term,AL$2&lt;=analysis_period),pbi_fed_amount*(1+pbi_fed_escal/100)^AK$2,0))</f>
        <v>0</v>
      </c>
      <c r="AM573" s="112">
        <f>IF(pbi_fed_amount="n/a",Inputs!AN179,IF(AND(AM$2&lt;=pbi_fed_term,AM$2&lt;=analysis_period),pbi_fed_amount*(1+pbi_fed_escal/100)^AL$2,0))</f>
        <v>0</v>
      </c>
      <c r="AN573" s="112">
        <f>IF(pbi_fed_amount="n/a",Inputs!AO179,IF(AND(AN$2&lt;=pbi_fed_term,AN$2&lt;=analysis_period),pbi_fed_amount*(1+pbi_fed_escal/100)^AM$2,0))</f>
        <v>0</v>
      </c>
      <c r="AO573" s="112">
        <f>IF(pbi_fed_amount="n/a",Inputs!AP179,IF(AND(AO$2&lt;=pbi_fed_term,AO$2&lt;=analysis_period),pbi_fed_amount*(1+pbi_fed_escal/100)^AN$2,0))</f>
        <v>0</v>
      </c>
      <c r="AP573" s="112">
        <f>IF(pbi_fed_amount="n/a",Inputs!AQ179,IF(AND(AP$2&lt;=pbi_fed_term,AP$2&lt;=analysis_period),pbi_fed_amount*(1+pbi_fed_escal/100)^AO$2,0))</f>
        <v>0</v>
      </c>
    </row>
    <row r="574" spans="1:42" x14ac:dyDescent="0.2">
      <c r="A574" s="22" t="s">
        <v>35</v>
      </c>
      <c r="C574" s="124">
        <f>C$5</f>
        <v>0</v>
      </c>
      <c r="D574" s="124">
        <f t="shared" ref="D574:AP574" si="267">D$5</f>
        <v>0</v>
      </c>
      <c r="E574" s="124">
        <f t="shared" si="267"/>
        <v>0</v>
      </c>
      <c r="F574" s="124">
        <f t="shared" si="267"/>
        <v>0</v>
      </c>
      <c r="G574" s="124">
        <f t="shared" si="267"/>
        <v>0</v>
      </c>
      <c r="H574" s="124">
        <f t="shared" si="267"/>
        <v>0</v>
      </c>
      <c r="I574" s="124">
        <f t="shared" si="267"/>
        <v>0</v>
      </c>
      <c r="J574" s="124">
        <f t="shared" si="267"/>
        <v>0</v>
      </c>
      <c r="K574" s="124">
        <f t="shared" si="267"/>
        <v>0</v>
      </c>
      <c r="L574" s="124">
        <f t="shared" si="267"/>
        <v>0</v>
      </c>
      <c r="M574" s="124">
        <f t="shared" si="267"/>
        <v>0</v>
      </c>
      <c r="N574" s="124">
        <f t="shared" si="267"/>
        <v>0</v>
      </c>
      <c r="O574" s="124">
        <f t="shared" si="267"/>
        <v>0</v>
      </c>
      <c r="P574" s="124">
        <f t="shared" si="267"/>
        <v>0</v>
      </c>
      <c r="Q574" s="124">
        <f t="shared" si="267"/>
        <v>0</v>
      </c>
      <c r="R574" s="124">
        <f t="shared" si="267"/>
        <v>0</v>
      </c>
      <c r="S574" s="124">
        <f t="shared" si="267"/>
        <v>0</v>
      </c>
      <c r="T574" s="124">
        <f t="shared" si="267"/>
        <v>0</v>
      </c>
      <c r="U574" s="124">
        <f t="shared" si="267"/>
        <v>0</v>
      </c>
      <c r="V574" s="124">
        <f t="shared" si="267"/>
        <v>0</v>
      </c>
      <c r="W574" s="124">
        <f t="shared" si="267"/>
        <v>0</v>
      </c>
      <c r="X574" s="124">
        <f t="shared" si="267"/>
        <v>0</v>
      </c>
      <c r="Y574" s="124">
        <f t="shared" si="267"/>
        <v>0</v>
      </c>
      <c r="Z574" s="124">
        <f t="shared" si="267"/>
        <v>0</v>
      </c>
      <c r="AA574" s="124">
        <f t="shared" si="267"/>
        <v>0</v>
      </c>
      <c r="AB574" s="124">
        <f t="shared" si="267"/>
        <v>0</v>
      </c>
      <c r="AC574" s="124">
        <f t="shared" si="267"/>
        <v>0</v>
      </c>
      <c r="AD574" s="124">
        <f t="shared" si="267"/>
        <v>0</v>
      </c>
      <c r="AE574" s="124">
        <f t="shared" si="267"/>
        <v>0</v>
      </c>
      <c r="AF574" s="124">
        <f t="shared" si="267"/>
        <v>0</v>
      </c>
      <c r="AG574" s="124">
        <f t="shared" si="267"/>
        <v>0</v>
      </c>
      <c r="AH574" s="124">
        <f t="shared" si="267"/>
        <v>0</v>
      </c>
      <c r="AI574" s="124">
        <f t="shared" si="267"/>
        <v>0</v>
      </c>
      <c r="AJ574" s="124">
        <f t="shared" si="267"/>
        <v>0</v>
      </c>
      <c r="AK574" s="124">
        <f t="shared" si="267"/>
        <v>0</v>
      </c>
      <c r="AL574" s="124">
        <f t="shared" si="267"/>
        <v>0</v>
      </c>
      <c r="AM574" s="124">
        <f t="shared" si="267"/>
        <v>0</v>
      </c>
      <c r="AN574" s="124">
        <f t="shared" si="267"/>
        <v>0</v>
      </c>
      <c r="AO574" s="124">
        <f t="shared" si="267"/>
        <v>0</v>
      </c>
      <c r="AP574" s="124">
        <f t="shared" si="267"/>
        <v>0</v>
      </c>
    </row>
    <row r="575" spans="1:42" x14ac:dyDescent="0.2">
      <c r="A575" s="22" t="s">
        <v>12</v>
      </c>
      <c r="C575" s="123">
        <f>C573*C574</f>
        <v>0</v>
      </c>
      <c r="D575" s="123">
        <f t="shared" ref="D575:AP575" si="268">D573*D574</f>
        <v>0</v>
      </c>
      <c r="E575" s="123">
        <f t="shared" si="268"/>
        <v>0</v>
      </c>
      <c r="F575" s="123">
        <f t="shared" si="268"/>
        <v>0</v>
      </c>
      <c r="G575" s="123">
        <f t="shared" si="268"/>
        <v>0</v>
      </c>
      <c r="H575" s="123">
        <f t="shared" si="268"/>
        <v>0</v>
      </c>
      <c r="I575" s="123">
        <f t="shared" si="268"/>
        <v>0</v>
      </c>
      <c r="J575" s="123">
        <f t="shared" si="268"/>
        <v>0</v>
      </c>
      <c r="K575" s="123">
        <f t="shared" si="268"/>
        <v>0</v>
      </c>
      <c r="L575" s="123">
        <f t="shared" si="268"/>
        <v>0</v>
      </c>
      <c r="M575" s="123">
        <f t="shared" si="268"/>
        <v>0</v>
      </c>
      <c r="N575" s="123">
        <f t="shared" si="268"/>
        <v>0</v>
      </c>
      <c r="O575" s="123">
        <f t="shared" si="268"/>
        <v>0</v>
      </c>
      <c r="P575" s="123">
        <f t="shared" si="268"/>
        <v>0</v>
      </c>
      <c r="Q575" s="123">
        <f t="shared" si="268"/>
        <v>0</v>
      </c>
      <c r="R575" s="123">
        <f t="shared" si="268"/>
        <v>0</v>
      </c>
      <c r="S575" s="123">
        <f t="shared" si="268"/>
        <v>0</v>
      </c>
      <c r="T575" s="123">
        <f t="shared" si="268"/>
        <v>0</v>
      </c>
      <c r="U575" s="123">
        <f t="shared" si="268"/>
        <v>0</v>
      </c>
      <c r="V575" s="123">
        <f t="shared" si="268"/>
        <v>0</v>
      </c>
      <c r="W575" s="123">
        <f t="shared" si="268"/>
        <v>0</v>
      </c>
      <c r="X575" s="123">
        <f t="shared" si="268"/>
        <v>0</v>
      </c>
      <c r="Y575" s="123">
        <f t="shared" si="268"/>
        <v>0</v>
      </c>
      <c r="Z575" s="123">
        <f t="shared" si="268"/>
        <v>0</v>
      </c>
      <c r="AA575" s="123">
        <f t="shared" si="268"/>
        <v>0</v>
      </c>
      <c r="AB575" s="123">
        <f t="shared" si="268"/>
        <v>0</v>
      </c>
      <c r="AC575" s="123">
        <f t="shared" si="268"/>
        <v>0</v>
      </c>
      <c r="AD575" s="123">
        <f t="shared" si="268"/>
        <v>0</v>
      </c>
      <c r="AE575" s="123">
        <f t="shared" si="268"/>
        <v>0</v>
      </c>
      <c r="AF575" s="123">
        <f t="shared" si="268"/>
        <v>0</v>
      </c>
      <c r="AG575" s="123">
        <f t="shared" si="268"/>
        <v>0</v>
      </c>
      <c r="AH575" s="123">
        <f t="shared" si="268"/>
        <v>0</v>
      </c>
      <c r="AI575" s="123">
        <f t="shared" si="268"/>
        <v>0</v>
      </c>
      <c r="AJ575" s="123">
        <f t="shared" si="268"/>
        <v>0</v>
      </c>
      <c r="AK575" s="123">
        <f t="shared" si="268"/>
        <v>0</v>
      </c>
      <c r="AL575" s="123">
        <f t="shared" si="268"/>
        <v>0</v>
      </c>
      <c r="AM575" s="123">
        <f t="shared" si="268"/>
        <v>0</v>
      </c>
      <c r="AN575" s="123">
        <f t="shared" si="268"/>
        <v>0</v>
      </c>
      <c r="AO575" s="123">
        <f t="shared" si="268"/>
        <v>0</v>
      </c>
      <c r="AP575" s="123">
        <f t="shared" si="268"/>
        <v>0</v>
      </c>
    </row>
    <row r="576" spans="1:42" x14ac:dyDescent="0.2">
      <c r="A576" s="18" t="str">
        <f>Inputs!B131</f>
        <v>State ($/kWh)</v>
      </c>
    </row>
    <row r="577" spans="1:42" x14ac:dyDescent="0.2">
      <c r="A577" s="22" t="s">
        <v>34</v>
      </c>
      <c r="C577" s="101">
        <f>IF(pbi_sta_amount="n/a",Inputs!D180,IF(AND(C$2&lt;=pbi_sta_term,C$2&lt;=analysis_period),pbi_sta_amount*(1+pbi_sta_escal/100)^B$2,0))</f>
        <v>0</v>
      </c>
      <c r="D577" s="101">
        <f>IF(pbi_sta_amount="n/a",Inputs!E180,IF(AND(D$2&lt;=pbi_sta_term,D$2&lt;=analysis_period),pbi_sta_amount*(1+pbi_sta_escal/100)^C$2,0))</f>
        <v>0</v>
      </c>
      <c r="E577" s="101">
        <f>IF(pbi_sta_amount="n/a",Inputs!F180,IF(AND(E$2&lt;=pbi_sta_term,E$2&lt;=analysis_period),pbi_sta_amount*(1+pbi_sta_escal/100)^D$2,0))</f>
        <v>0</v>
      </c>
      <c r="F577" s="101">
        <f>IF(pbi_sta_amount="n/a",Inputs!G180,IF(AND(F$2&lt;=pbi_sta_term,F$2&lt;=analysis_period),pbi_sta_amount*(1+pbi_sta_escal/100)^E$2,0))</f>
        <v>0</v>
      </c>
      <c r="G577" s="101">
        <f>IF(pbi_sta_amount="n/a",Inputs!H180,IF(AND(G$2&lt;=pbi_sta_term,G$2&lt;=analysis_period),pbi_sta_amount*(1+pbi_sta_escal/100)^F$2,0))</f>
        <v>0</v>
      </c>
      <c r="H577" s="101">
        <f>IF(pbi_sta_amount="n/a",Inputs!I180,IF(AND(H$2&lt;=pbi_sta_term,H$2&lt;=analysis_period),pbi_sta_amount*(1+pbi_sta_escal/100)^G$2,0))</f>
        <v>0</v>
      </c>
      <c r="I577" s="101">
        <f>IF(pbi_sta_amount="n/a",Inputs!J180,IF(AND(I$2&lt;=pbi_sta_term,I$2&lt;=analysis_period),pbi_sta_amount*(1+pbi_sta_escal/100)^H$2,0))</f>
        <v>0</v>
      </c>
      <c r="J577" s="101">
        <f>IF(pbi_sta_amount="n/a",Inputs!K180,IF(AND(J$2&lt;=pbi_sta_term,J$2&lt;=analysis_period),pbi_sta_amount*(1+pbi_sta_escal/100)^I$2,0))</f>
        <v>0</v>
      </c>
      <c r="K577" s="101">
        <f>IF(pbi_sta_amount="n/a",Inputs!L180,IF(AND(K$2&lt;=pbi_sta_term,K$2&lt;=analysis_period),pbi_sta_amount*(1+pbi_sta_escal/100)^J$2,0))</f>
        <v>0</v>
      </c>
      <c r="L577" s="101">
        <f>IF(pbi_sta_amount="n/a",Inputs!M180,IF(AND(L$2&lt;=pbi_sta_term,L$2&lt;=analysis_period),pbi_sta_amount*(1+pbi_sta_escal/100)^K$2,0))</f>
        <v>0</v>
      </c>
      <c r="M577" s="101">
        <f>IF(pbi_sta_amount="n/a",Inputs!N180,IF(AND(M$2&lt;=pbi_sta_term,M$2&lt;=analysis_period),pbi_sta_amount*(1+pbi_sta_escal/100)^L$2,0))</f>
        <v>0</v>
      </c>
      <c r="N577" s="101">
        <f>IF(pbi_sta_amount="n/a",Inputs!O180,IF(AND(N$2&lt;=pbi_sta_term,N$2&lt;=analysis_period),pbi_sta_amount*(1+pbi_sta_escal/100)^M$2,0))</f>
        <v>0</v>
      </c>
      <c r="O577" s="101">
        <f>IF(pbi_sta_amount="n/a",Inputs!P180,IF(AND(O$2&lt;=pbi_sta_term,O$2&lt;=analysis_period),pbi_sta_amount*(1+pbi_sta_escal/100)^N$2,0))</f>
        <v>0</v>
      </c>
      <c r="P577" s="101">
        <f>IF(pbi_sta_amount="n/a",Inputs!Q180,IF(AND(P$2&lt;=pbi_sta_term,P$2&lt;=analysis_period),pbi_sta_amount*(1+pbi_sta_escal/100)^O$2,0))</f>
        <v>0</v>
      </c>
      <c r="Q577" s="101">
        <f>IF(pbi_sta_amount="n/a",Inputs!R180,IF(AND(Q$2&lt;=pbi_sta_term,Q$2&lt;=analysis_period),pbi_sta_amount*(1+pbi_sta_escal/100)^P$2,0))</f>
        <v>0</v>
      </c>
      <c r="R577" s="101">
        <f>IF(pbi_sta_amount="n/a",Inputs!S180,IF(AND(R$2&lt;=pbi_sta_term,R$2&lt;=analysis_period),pbi_sta_amount*(1+pbi_sta_escal/100)^Q$2,0))</f>
        <v>0</v>
      </c>
      <c r="S577" s="101">
        <f>IF(pbi_sta_amount="n/a",Inputs!T180,IF(AND(S$2&lt;=pbi_sta_term,S$2&lt;=analysis_period),pbi_sta_amount*(1+pbi_sta_escal/100)^R$2,0))</f>
        <v>0</v>
      </c>
      <c r="T577" s="101">
        <f>IF(pbi_sta_amount="n/a",Inputs!U180,IF(AND(T$2&lt;=pbi_sta_term,T$2&lt;=analysis_period),pbi_sta_amount*(1+pbi_sta_escal/100)^S$2,0))</f>
        <v>0</v>
      </c>
      <c r="U577" s="101">
        <f>IF(pbi_sta_amount="n/a",Inputs!V180,IF(AND(U$2&lt;=pbi_sta_term,U$2&lt;=analysis_period),pbi_sta_amount*(1+pbi_sta_escal/100)^T$2,0))</f>
        <v>0</v>
      </c>
      <c r="V577" s="101">
        <f>IF(pbi_sta_amount="n/a",Inputs!W180,IF(AND(V$2&lt;=pbi_sta_term,V$2&lt;=analysis_period),pbi_sta_amount*(1+pbi_sta_escal/100)^U$2,0))</f>
        <v>0</v>
      </c>
      <c r="W577" s="101">
        <f>IF(pbi_sta_amount="n/a",Inputs!X180,IF(AND(W$2&lt;=pbi_sta_term,W$2&lt;=analysis_period),pbi_sta_amount*(1+pbi_sta_escal/100)^V$2,0))</f>
        <v>0</v>
      </c>
      <c r="X577" s="101">
        <f>IF(pbi_sta_amount="n/a",Inputs!Y180,IF(AND(X$2&lt;=pbi_sta_term,X$2&lt;=analysis_period),pbi_sta_amount*(1+pbi_sta_escal/100)^W$2,0))</f>
        <v>0</v>
      </c>
      <c r="Y577" s="101">
        <f>IF(pbi_sta_amount="n/a",Inputs!Z180,IF(AND(Y$2&lt;=pbi_sta_term,Y$2&lt;=analysis_period),pbi_sta_amount*(1+pbi_sta_escal/100)^X$2,0))</f>
        <v>0</v>
      </c>
      <c r="Z577" s="101">
        <f>IF(pbi_sta_amount="n/a",Inputs!AA180,IF(AND(Z$2&lt;=pbi_sta_term,Z$2&lt;=analysis_period),pbi_sta_amount*(1+pbi_sta_escal/100)^Y$2,0))</f>
        <v>0</v>
      </c>
      <c r="AA577" s="101">
        <f>IF(pbi_sta_amount="n/a",Inputs!AB180,IF(AND(AA$2&lt;=pbi_sta_term,AA$2&lt;=analysis_period),pbi_sta_amount*(1+pbi_sta_escal/100)^Z$2,0))</f>
        <v>0</v>
      </c>
      <c r="AB577" s="101">
        <f>IF(pbi_sta_amount="n/a",Inputs!AC180,IF(AND(AB$2&lt;=pbi_sta_term,AB$2&lt;=analysis_period),pbi_sta_amount*(1+pbi_sta_escal/100)^AA$2,0))</f>
        <v>0</v>
      </c>
      <c r="AC577" s="101">
        <f>IF(pbi_sta_amount="n/a",Inputs!AD180,IF(AND(AC$2&lt;=pbi_sta_term,AC$2&lt;=analysis_period),pbi_sta_amount*(1+pbi_sta_escal/100)^AB$2,0))</f>
        <v>0</v>
      </c>
      <c r="AD577" s="101">
        <f>IF(pbi_sta_amount="n/a",Inputs!AE180,IF(AND(AD$2&lt;=pbi_sta_term,AD$2&lt;=analysis_period),pbi_sta_amount*(1+pbi_sta_escal/100)^AC$2,0))</f>
        <v>0</v>
      </c>
      <c r="AE577" s="101">
        <f>IF(pbi_sta_amount="n/a",Inputs!AF180,IF(AND(AE$2&lt;=pbi_sta_term,AE$2&lt;=analysis_period),pbi_sta_amount*(1+pbi_sta_escal/100)^AD$2,0))</f>
        <v>0</v>
      </c>
      <c r="AF577" s="101">
        <f>IF(pbi_sta_amount="n/a",Inputs!AG180,IF(AND(AF$2&lt;=pbi_sta_term,AF$2&lt;=analysis_period),pbi_sta_amount*(1+pbi_sta_escal/100)^AE$2,0))</f>
        <v>0</v>
      </c>
      <c r="AG577" s="101">
        <f>IF(pbi_sta_amount="n/a",Inputs!AH180,IF(AND(AG$2&lt;=pbi_sta_term,AG$2&lt;=analysis_period),pbi_sta_amount*(1+pbi_sta_escal/100)^AF$2,0))</f>
        <v>0</v>
      </c>
      <c r="AH577" s="101">
        <f>IF(pbi_sta_amount="n/a",Inputs!AI180,IF(AND(AH$2&lt;=pbi_sta_term,AH$2&lt;=analysis_period),pbi_sta_amount*(1+pbi_sta_escal/100)^AG$2,0))</f>
        <v>0</v>
      </c>
      <c r="AI577" s="101">
        <f>IF(pbi_sta_amount="n/a",Inputs!AJ180,IF(AND(AI$2&lt;=pbi_sta_term,AI$2&lt;=analysis_period),pbi_sta_amount*(1+pbi_sta_escal/100)^AH$2,0))</f>
        <v>0</v>
      </c>
      <c r="AJ577" s="101">
        <f>IF(pbi_sta_amount="n/a",Inputs!AK180,IF(AND(AJ$2&lt;=pbi_sta_term,AJ$2&lt;=analysis_period),pbi_sta_amount*(1+pbi_sta_escal/100)^AI$2,0))</f>
        <v>0</v>
      </c>
      <c r="AK577" s="101">
        <f>IF(pbi_sta_amount="n/a",Inputs!AL180,IF(AND(AK$2&lt;=pbi_sta_term,AK$2&lt;=analysis_period),pbi_sta_amount*(1+pbi_sta_escal/100)^AJ$2,0))</f>
        <v>0</v>
      </c>
      <c r="AL577" s="101">
        <f>IF(pbi_sta_amount="n/a",Inputs!AM180,IF(AND(AL$2&lt;=pbi_sta_term,AL$2&lt;=analysis_period),pbi_sta_amount*(1+pbi_sta_escal/100)^AK$2,0))</f>
        <v>0</v>
      </c>
      <c r="AM577" s="101">
        <f>IF(pbi_sta_amount="n/a",Inputs!AN180,IF(AND(AM$2&lt;=pbi_sta_term,AM$2&lt;=analysis_period),pbi_sta_amount*(1+pbi_sta_escal/100)^AL$2,0))</f>
        <v>0</v>
      </c>
      <c r="AN577" s="101">
        <f>IF(pbi_sta_amount="n/a",Inputs!AO180,IF(AND(AN$2&lt;=pbi_sta_term,AN$2&lt;=analysis_period),pbi_sta_amount*(1+pbi_sta_escal/100)^AM$2,0))</f>
        <v>0</v>
      </c>
      <c r="AO577" s="101">
        <f>IF(pbi_sta_amount="n/a",Inputs!AP180,IF(AND(AO$2&lt;=pbi_sta_term,AO$2&lt;=analysis_period),pbi_sta_amount*(1+pbi_sta_escal/100)^AN$2,0))</f>
        <v>0</v>
      </c>
      <c r="AP577" s="101">
        <f>IF(pbi_sta_amount="n/a",Inputs!AQ180,IF(AND(AP$2&lt;=pbi_sta_term,AP$2&lt;=analysis_period),pbi_sta_amount*(1+pbi_sta_escal/100)^AO$2,0))</f>
        <v>0</v>
      </c>
    </row>
    <row r="578" spans="1:42" x14ac:dyDescent="0.2">
      <c r="A578" s="22" t="s">
        <v>35</v>
      </c>
      <c r="C578" s="124">
        <f>C$5</f>
        <v>0</v>
      </c>
      <c r="D578" s="124">
        <f t="shared" ref="D578:AP578" si="269">D$5</f>
        <v>0</v>
      </c>
      <c r="E578" s="124">
        <f t="shared" si="269"/>
        <v>0</v>
      </c>
      <c r="F578" s="124">
        <f t="shared" si="269"/>
        <v>0</v>
      </c>
      <c r="G578" s="124">
        <f t="shared" si="269"/>
        <v>0</v>
      </c>
      <c r="H578" s="124">
        <f t="shared" si="269"/>
        <v>0</v>
      </c>
      <c r="I578" s="124">
        <f t="shared" si="269"/>
        <v>0</v>
      </c>
      <c r="J578" s="124">
        <f t="shared" si="269"/>
        <v>0</v>
      </c>
      <c r="K578" s="124">
        <f t="shared" si="269"/>
        <v>0</v>
      </c>
      <c r="L578" s="124">
        <f t="shared" si="269"/>
        <v>0</v>
      </c>
      <c r="M578" s="124">
        <f t="shared" si="269"/>
        <v>0</v>
      </c>
      <c r="N578" s="124">
        <f t="shared" si="269"/>
        <v>0</v>
      </c>
      <c r="O578" s="124">
        <f t="shared" si="269"/>
        <v>0</v>
      </c>
      <c r="P578" s="124">
        <f t="shared" si="269"/>
        <v>0</v>
      </c>
      <c r="Q578" s="124">
        <f t="shared" si="269"/>
        <v>0</v>
      </c>
      <c r="R578" s="124">
        <f t="shared" si="269"/>
        <v>0</v>
      </c>
      <c r="S578" s="124">
        <f t="shared" si="269"/>
        <v>0</v>
      </c>
      <c r="T578" s="124">
        <f t="shared" si="269"/>
        <v>0</v>
      </c>
      <c r="U578" s="124">
        <f t="shared" si="269"/>
        <v>0</v>
      </c>
      <c r="V578" s="124">
        <f t="shared" si="269"/>
        <v>0</v>
      </c>
      <c r="W578" s="124">
        <f t="shared" si="269"/>
        <v>0</v>
      </c>
      <c r="X578" s="124">
        <f t="shared" si="269"/>
        <v>0</v>
      </c>
      <c r="Y578" s="124">
        <f t="shared" si="269"/>
        <v>0</v>
      </c>
      <c r="Z578" s="124">
        <f t="shared" si="269"/>
        <v>0</v>
      </c>
      <c r="AA578" s="124">
        <f t="shared" si="269"/>
        <v>0</v>
      </c>
      <c r="AB578" s="124">
        <f t="shared" si="269"/>
        <v>0</v>
      </c>
      <c r="AC578" s="124">
        <f t="shared" si="269"/>
        <v>0</v>
      </c>
      <c r="AD578" s="124">
        <f t="shared" si="269"/>
        <v>0</v>
      </c>
      <c r="AE578" s="124">
        <f t="shared" si="269"/>
        <v>0</v>
      </c>
      <c r="AF578" s="124">
        <f t="shared" si="269"/>
        <v>0</v>
      </c>
      <c r="AG578" s="124">
        <f t="shared" si="269"/>
        <v>0</v>
      </c>
      <c r="AH578" s="124">
        <f t="shared" si="269"/>
        <v>0</v>
      </c>
      <c r="AI578" s="124">
        <f t="shared" si="269"/>
        <v>0</v>
      </c>
      <c r="AJ578" s="124">
        <f t="shared" si="269"/>
        <v>0</v>
      </c>
      <c r="AK578" s="124">
        <f t="shared" si="269"/>
        <v>0</v>
      </c>
      <c r="AL578" s="124">
        <f t="shared" si="269"/>
        <v>0</v>
      </c>
      <c r="AM578" s="124">
        <f t="shared" si="269"/>
        <v>0</v>
      </c>
      <c r="AN578" s="124">
        <f t="shared" si="269"/>
        <v>0</v>
      </c>
      <c r="AO578" s="124">
        <f t="shared" si="269"/>
        <v>0</v>
      </c>
      <c r="AP578" s="124">
        <f t="shared" si="269"/>
        <v>0</v>
      </c>
    </row>
    <row r="579" spans="1:42" x14ac:dyDescent="0.2">
      <c r="A579" s="22" t="s">
        <v>12</v>
      </c>
      <c r="C579" s="123">
        <f>C577*C578</f>
        <v>0</v>
      </c>
      <c r="D579" s="123">
        <f t="shared" ref="D579:AP579" si="270">D577*D578</f>
        <v>0</v>
      </c>
      <c r="E579" s="123">
        <f t="shared" si="270"/>
        <v>0</v>
      </c>
      <c r="F579" s="123">
        <f t="shared" si="270"/>
        <v>0</v>
      </c>
      <c r="G579" s="123">
        <f t="shared" si="270"/>
        <v>0</v>
      </c>
      <c r="H579" s="123">
        <f t="shared" si="270"/>
        <v>0</v>
      </c>
      <c r="I579" s="123">
        <f t="shared" si="270"/>
        <v>0</v>
      </c>
      <c r="J579" s="123">
        <f t="shared" si="270"/>
        <v>0</v>
      </c>
      <c r="K579" s="123">
        <f t="shared" si="270"/>
        <v>0</v>
      </c>
      <c r="L579" s="123">
        <f t="shared" si="270"/>
        <v>0</v>
      </c>
      <c r="M579" s="123">
        <f t="shared" si="270"/>
        <v>0</v>
      </c>
      <c r="N579" s="123">
        <f t="shared" si="270"/>
        <v>0</v>
      </c>
      <c r="O579" s="123">
        <f t="shared" si="270"/>
        <v>0</v>
      </c>
      <c r="P579" s="123">
        <f t="shared" si="270"/>
        <v>0</v>
      </c>
      <c r="Q579" s="123">
        <f t="shared" si="270"/>
        <v>0</v>
      </c>
      <c r="R579" s="123">
        <f t="shared" si="270"/>
        <v>0</v>
      </c>
      <c r="S579" s="123">
        <f t="shared" si="270"/>
        <v>0</v>
      </c>
      <c r="T579" s="123">
        <f t="shared" si="270"/>
        <v>0</v>
      </c>
      <c r="U579" s="123">
        <f t="shared" si="270"/>
        <v>0</v>
      </c>
      <c r="V579" s="123">
        <f t="shared" si="270"/>
        <v>0</v>
      </c>
      <c r="W579" s="123">
        <f t="shared" si="270"/>
        <v>0</v>
      </c>
      <c r="X579" s="123">
        <f t="shared" si="270"/>
        <v>0</v>
      </c>
      <c r="Y579" s="123">
        <f t="shared" si="270"/>
        <v>0</v>
      </c>
      <c r="Z579" s="123">
        <f t="shared" si="270"/>
        <v>0</v>
      </c>
      <c r="AA579" s="123">
        <f t="shared" si="270"/>
        <v>0</v>
      </c>
      <c r="AB579" s="123">
        <f t="shared" si="270"/>
        <v>0</v>
      </c>
      <c r="AC579" s="123">
        <f t="shared" si="270"/>
        <v>0</v>
      </c>
      <c r="AD579" s="123">
        <f t="shared" si="270"/>
        <v>0</v>
      </c>
      <c r="AE579" s="123">
        <f t="shared" si="270"/>
        <v>0</v>
      </c>
      <c r="AF579" s="123">
        <f t="shared" si="270"/>
        <v>0</v>
      </c>
      <c r="AG579" s="123">
        <f t="shared" si="270"/>
        <v>0</v>
      </c>
      <c r="AH579" s="123">
        <f t="shared" si="270"/>
        <v>0</v>
      </c>
      <c r="AI579" s="123">
        <f t="shared" si="270"/>
        <v>0</v>
      </c>
      <c r="AJ579" s="123">
        <f t="shared" si="270"/>
        <v>0</v>
      </c>
      <c r="AK579" s="123">
        <f t="shared" si="270"/>
        <v>0</v>
      </c>
      <c r="AL579" s="123">
        <f t="shared" si="270"/>
        <v>0</v>
      </c>
      <c r="AM579" s="123">
        <f t="shared" si="270"/>
        <v>0</v>
      </c>
      <c r="AN579" s="123">
        <f t="shared" si="270"/>
        <v>0</v>
      </c>
      <c r="AO579" s="123">
        <f t="shared" si="270"/>
        <v>0</v>
      </c>
      <c r="AP579" s="123">
        <f t="shared" si="270"/>
        <v>0</v>
      </c>
    </row>
    <row r="580" spans="1:42" x14ac:dyDescent="0.2">
      <c r="A580" s="18" t="str">
        <f>Inputs!B132</f>
        <v>Utility ($/kWh)</v>
      </c>
    </row>
    <row r="581" spans="1:42" x14ac:dyDescent="0.2">
      <c r="A581" s="22" t="s">
        <v>34</v>
      </c>
      <c r="C581" s="101">
        <f>IF(pbi_uti_amount="n/a",Inputs!D181,IF(AND(C$2&lt;=pbi_uti_term,C$2&lt;=analysis_period),pbi_uti_amount*(1+pbi_uti_escal/100)^B$2,0))</f>
        <v>0</v>
      </c>
      <c r="D581" s="101">
        <f>IF(pbi_uti_amount="n/a",Inputs!E181,IF(AND(D$2&lt;=pbi_uti_term,D$2&lt;=analysis_period),pbi_uti_amount*(1+pbi_uti_escal/100)^C$2,0))</f>
        <v>0</v>
      </c>
      <c r="E581" s="101">
        <f>IF(pbi_uti_amount="n/a",Inputs!F181,IF(AND(E$2&lt;=pbi_uti_term,E$2&lt;=analysis_period),pbi_uti_amount*(1+pbi_uti_escal/100)^D$2,0))</f>
        <v>0</v>
      </c>
      <c r="F581" s="101">
        <f>IF(pbi_uti_amount="n/a",Inputs!G181,IF(AND(F$2&lt;=pbi_uti_term,F$2&lt;=analysis_period),pbi_uti_amount*(1+pbi_uti_escal/100)^E$2,0))</f>
        <v>0</v>
      </c>
      <c r="G581" s="101">
        <f>IF(pbi_uti_amount="n/a",Inputs!H181,IF(AND(G$2&lt;=pbi_uti_term,G$2&lt;=analysis_period),pbi_uti_amount*(1+pbi_uti_escal/100)^F$2,0))</f>
        <v>0</v>
      </c>
      <c r="H581" s="101">
        <f>IF(pbi_uti_amount="n/a",Inputs!I181,IF(AND(H$2&lt;=pbi_uti_term,H$2&lt;=analysis_period),pbi_uti_amount*(1+pbi_uti_escal/100)^G$2,0))</f>
        <v>0</v>
      </c>
      <c r="I581" s="101">
        <f>IF(pbi_uti_amount="n/a",Inputs!J181,IF(AND(I$2&lt;=pbi_uti_term,I$2&lt;=analysis_period),pbi_uti_amount*(1+pbi_uti_escal/100)^H$2,0))</f>
        <v>0</v>
      </c>
      <c r="J581" s="101">
        <f>IF(pbi_uti_amount="n/a",Inputs!K181,IF(AND(J$2&lt;=pbi_uti_term,J$2&lt;=analysis_period),pbi_uti_amount*(1+pbi_uti_escal/100)^I$2,0))</f>
        <v>0</v>
      </c>
      <c r="K581" s="101">
        <f>IF(pbi_uti_amount="n/a",Inputs!L181,IF(AND(K$2&lt;=pbi_uti_term,K$2&lt;=analysis_period),pbi_uti_amount*(1+pbi_uti_escal/100)^J$2,0))</f>
        <v>0</v>
      </c>
      <c r="L581" s="101">
        <f>IF(pbi_uti_amount="n/a",Inputs!M181,IF(AND(L$2&lt;=pbi_uti_term,L$2&lt;=analysis_period),pbi_uti_amount*(1+pbi_uti_escal/100)^K$2,0))</f>
        <v>0</v>
      </c>
      <c r="M581" s="101">
        <f>IF(pbi_uti_amount="n/a",Inputs!N181,IF(AND(M$2&lt;=pbi_uti_term,M$2&lt;=analysis_period),pbi_uti_amount*(1+pbi_uti_escal/100)^L$2,0))</f>
        <v>0</v>
      </c>
      <c r="N581" s="101">
        <f>IF(pbi_uti_amount="n/a",Inputs!O181,IF(AND(N$2&lt;=pbi_uti_term,N$2&lt;=analysis_period),pbi_uti_amount*(1+pbi_uti_escal/100)^M$2,0))</f>
        <v>0</v>
      </c>
      <c r="O581" s="101">
        <f>IF(pbi_uti_amount="n/a",Inputs!P181,IF(AND(O$2&lt;=pbi_uti_term,O$2&lt;=analysis_period),pbi_uti_amount*(1+pbi_uti_escal/100)^N$2,0))</f>
        <v>0</v>
      </c>
      <c r="P581" s="101">
        <f>IF(pbi_uti_amount="n/a",Inputs!Q181,IF(AND(P$2&lt;=pbi_uti_term,P$2&lt;=analysis_period),pbi_uti_amount*(1+pbi_uti_escal/100)^O$2,0))</f>
        <v>0</v>
      </c>
      <c r="Q581" s="101">
        <f>IF(pbi_uti_amount="n/a",Inputs!R181,IF(AND(Q$2&lt;=pbi_uti_term,Q$2&lt;=analysis_period),pbi_uti_amount*(1+pbi_uti_escal/100)^P$2,0))</f>
        <v>0</v>
      </c>
      <c r="R581" s="101">
        <f>IF(pbi_uti_amount="n/a",Inputs!S181,IF(AND(R$2&lt;=pbi_uti_term,R$2&lt;=analysis_period),pbi_uti_amount*(1+pbi_uti_escal/100)^Q$2,0))</f>
        <v>0</v>
      </c>
      <c r="S581" s="101">
        <f>IF(pbi_uti_amount="n/a",Inputs!T181,IF(AND(S$2&lt;=pbi_uti_term,S$2&lt;=analysis_period),pbi_uti_amount*(1+pbi_uti_escal/100)^R$2,0))</f>
        <v>0</v>
      </c>
      <c r="T581" s="101">
        <f>IF(pbi_uti_amount="n/a",Inputs!U181,IF(AND(T$2&lt;=pbi_uti_term,T$2&lt;=analysis_period),pbi_uti_amount*(1+pbi_uti_escal/100)^S$2,0))</f>
        <v>0</v>
      </c>
      <c r="U581" s="101">
        <f>IF(pbi_uti_amount="n/a",Inputs!V181,IF(AND(U$2&lt;=pbi_uti_term,U$2&lt;=analysis_period),pbi_uti_amount*(1+pbi_uti_escal/100)^T$2,0))</f>
        <v>0</v>
      </c>
      <c r="V581" s="101">
        <f>IF(pbi_uti_amount="n/a",Inputs!W181,IF(AND(V$2&lt;=pbi_uti_term,V$2&lt;=analysis_period),pbi_uti_amount*(1+pbi_uti_escal/100)^U$2,0))</f>
        <v>0</v>
      </c>
      <c r="W581" s="101">
        <f>IF(pbi_uti_amount="n/a",Inputs!X181,IF(AND(W$2&lt;=pbi_uti_term,W$2&lt;=analysis_period),pbi_uti_amount*(1+pbi_uti_escal/100)^V$2,0))</f>
        <v>0</v>
      </c>
      <c r="X581" s="101">
        <f>IF(pbi_uti_amount="n/a",Inputs!Y181,IF(AND(X$2&lt;=pbi_uti_term,X$2&lt;=analysis_period),pbi_uti_amount*(1+pbi_uti_escal/100)^W$2,0))</f>
        <v>0</v>
      </c>
      <c r="Y581" s="101">
        <f>IF(pbi_uti_amount="n/a",Inputs!Z181,IF(AND(Y$2&lt;=pbi_uti_term,Y$2&lt;=analysis_period),pbi_uti_amount*(1+pbi_uti_escal/100)^X$2,0))</f>
        <v>0</v>
      </c>
      <c r="Z581" s="101">
        <f>IF(pbi_uti_amount="n/a",Inputs!AA181,IF(AND(Z$2&lt;=pbi_uti_term,Z$2&lt;=analysis_period),pbi_uti_amount*(1+pbi_uti_escal/100)^Y$2,0))</f>
        <v>0</v>
      </c>
      <c r="AA581" s="101">
        <f>IF(pbi_uti_amount="n/a",Inputs!AB181,IF(AND(AA$2&lt;=pbi_uti_term,AA$2&lt;=analysis_period),pbi_uti_amount*(1+pbi_uti_escal/100)^Z$2,0))</f>
        <v>0</v>
      </c>
      <c r="AB581" s="101">
        <f>IF(pbi_uti_amount="n/a",Inputs!AC181,IF(AND(AB$2&lt;=pbi_uti_term,AB$2&lt;=analysis_period),pbi_uti_amount*(1+pbi_uti_escal/100)^AA$2,0))</f>
        <v>0</v>
      </c>
      <c r="AC581" s="101">
        <f>IF(pbi_uti_amount="n/a",Inputs!AD181,IF(AND(AC$2&lt;=pbi_uti_term,AC$2&lt;=analysis_period),pbi_uti_amount*(1+pbi_uti_escal/100)^AB$2,0))</f>
        <v>0</v>
      </c>
      <c r="AD581" s="101">
        <f>IF(pbi_uti_amount="n/a",Inputs!AE181,IF(AND(AD$2&lt;=pbi_uti_term,AD$2&lt;=analysis_period),pbi_uti_amount*(1+pbi_uti_escal/100)^AC$2,0))</f>
        <v>0</v>
      </c>
      <c r="AE581" s="101">
        <f>IF(pbi_uti_amount="n/a",Inputs!AF181,IF(AND(AE$2&lt;=pbi_uti_term,AE$2&lt;=analysis_period),pbi_uti_amount*(1+pbi_uti_escal/100)^AD$2,0))</f>
        <v>0</v>
      </c>
      <c r="AF581" s="101">
        <f>IF(pbi_uti_amount="n/a",Inputs!AG181,IF(AND(AF$2&lt;=pbi_uti_term,AF$2&lt;=analysis_period),pbi_uti_amount*(1+pbi_uti_escal/100)^AE$2,0))</f>
        <v>0</v>
      </c>
      <c r="AG581" s="101">
        <f>IF(pbi_uti_amount="n/a",Inputs!AH181,IF(AND(AG$2&lt;=pbi_uti_term,AG$2&lt;=analysis_period),pbi_uti_amount*(1+pbi_uti_escal/100)^AF$2,0))</f>
        <v>0</v>
      </c>
      <c r="AH581" s="101">
        <f>IF(pbi_uti_amount="n/a",Inputs!AI181,IF(AND(AH$2&lt;=pbi_uti_term,AH$2&lt;=analysis_period),pbi_uti_amount*(1+pbi_uti_escal/100)^AG$2,0))</f>
        <v>0</v>
      </c>
      <c r="AI581" s="101">
        <f>IF(pbi_uti_amount="n/a",Inputs!AJ181,IF(AND(AI$2&lt;=pbi_uti_term,AI$2&lt;=analysis_period),pbi_uti_amount*(1+pbi_uti_escal/100)^AH$2,0))</f>
        <v>0</v>
      </c>
      <c r="AJ581" s="101">
        <f>IF(pbi_uti_amount="n/a",Inputs!AK181,IF(AND(AJ$2&lt;=pbi_uti_term,AJ$2&lt;=analysis_period),pbi_uti_amount*(1+pbi_uti_escal/100)^AI$2,0))</f>
        <v>0</v>
      </c>
      <c r="AK581" s="101">
        <f>IF(pbi_uti_amount="n/a",Inputs!AL181,IF(AND(AK$2&lt;=pbi_uti_term,AK$2&lt;=analysis_period),pbi_uti_amount*(1+pbi_uti_escal/100)^AJ$2,0))</f>
        <v>0</v>
      </c>
      <c r="AL581" s="101">
        <f>IF(pbi_uti_amount="n/a",Inputs!AM181,IF(AND(AL$2&lt;=pbi_uti_term,AL$2&lt;=analysis_period),pbi_uti_amount*(1+pbi_uti_escal/100)^AK$2,0))</f>
        <v>0</v>
      </c>
      <c r="AM581" s="101">
        <f>IF(pbi_uti_amount="n/a",Inputs!AN181,IF(AND(AM$2&lt;=pbi_uti_term,AM$2&lt;=analysis_period),pbi_uti_amount*(1+pbi_uti_escal/100)^AL$2,0))</f>
        <v>0</v>
      </c>
      <c r="AN581" s="101">
        <f>IF(pbi_uti_amount="n/a",Inputs!AO181,IF(AND(AN$2&lt;=pbi_uti_term,AN$2&lt;=analysis_period),pbi_uti_amount*(1+pbi_uti_escal/100)^AM$2,0))</f>
        <v>0</v>
      </c>
      <c r="AO581" s="101">
        <f>IF(pbi_uti_amount="n/a",Inputs!AP181,IF(AND(AO$2&lt;=pbi_uti_term,AO$2&lt;=analysis_period),pbi_uti_amount*(1+pbi_uti_escal/100)^AN$2,0))</f>
        <v>0</v>
      </c>
      <c r="AP581" s="101">
        <f>IF(pbi_uti_amount="n/a",Inputs!AQ181,IF(AND(AP$2&lt;=pbi_uti_term,AP$2&lt;=analysis_period),pbi_uti_amount*(1+pbi_uti_escal/100)^AO$2,0))</f>
        <v>0</v>
      </c>
    </row>
    <row r="582" spans="1:42" x14ac:dyDescent="0.2">
      <c r="A582" s="22" t="s">
        <v>35</v>
      </c>
      <c r="C582" s="124">
        <f>C$5</f>
        <v>0</v>
      </c>
      <c r="D582" s="124">
        <f t="shared" ref="D582:AP582" si="271">D$5</f>
        <v>0</v>
      </c>
      <c r="E582" s="124">
        <f t="shared" si="271"/>
        <v>0</v>
      </c>
      <c r="F582" s="124">
        <f t="shared" si="271"/>
        <v>0</v>
      </c>
      <c r="G582" s="124">
        <f t="shared" si="271"/>
        <v>0</v>
      </c>
      <c r="H582" s="124">
        <f t="shared" si="271"/>
        <v>0</v>
      </c>
      <c r="I582" s="124">
        <f t="shared" si="271"/>
        <v>0</v>
      </c>
      <c r="J582" s="124">
        <f t="shared" si="271"/>
        <v>0</v>
      </c>
      <c r="K582" s="124">
        <f t="shared" si="271"/>
        <v>0</v>
      </c>
      <c r="L582" s="124">
        <f t="shared" si="271"/>
        <v>0</v>
      </c>
      <c r="M582" s="124">
        <f t="shared" si="271"/>
        <v>0</v>
      </c>
      <c r="N582" s="124">
        <f t="shared" si="271"/>
        <v>0</v>
      </c>
      <c r="O582" s="124">
        <f t="shared" si="271"/>
        <v>0</v>
      </c>
      <c r="P582" s="124">
        <f t="shared" si="271"/>
        <v>0</v>
      </c>
      <c r="Q582" s="124">
        <f t="shared" si="271"/>
        <v>0</v>
      </c>
      <c r="R582" s="124">
        <f t="shared" si="271"/>
        <v>0</v>
      </c>
      <c r="S582" s="124">
        <f t="shared" si="271"/>
        <v>0</v>
      </c>
      <c r="T582" s="124">
        <f t="shared" si="271"/>
        <v>0</v>
      </c>
      <c r="U582" s="124">
        <f t="shared" si="271"/>
        <v>0</v>
      </c>
      <c r="V582" s="124">
        <f t="shared" si="271"/>
        <v>0</v>
      </c>
      <c r="W582" s="124">
        <f t="shared" si="271"/>
        <v>0</v>
      </c>
      <c r="X582" s="124">
        <f t="shared" si="271"/>
        <v>0</v>
      </c>
      <c r="Y582" s="124">
        <f t="shared" si="271"/>
        <v>0</v>
      </c>
      <c r="Z582" s="124">
        <f t="shared" si="271"/>
        <v>0</v>
      </c>
      <c r="AA582" s="124">
        <f t="shared" si="271"/>
        <v>0</v>
      </c>
      <c r="AB582" s="124">
        <f t="shared" si="271"/>
        <v>0</v>
      </c>
      <c r="AC582" s="124">
        <f t="shared" si="271"/>
        <v>0</v>
      </c>
      <c r="AD582" s="124">
        <f t="shared" si="271"/>
        <v>0</v>
      </c>
      <c r="AE582" s="124">
        <f t="shared" si="271"/>
        <v>0</v>
      </c>
      <c r="AF582" s="124">
        <f t="shared" si="271"/>
        <v>0</v>
      </c>
      <c r="AG582" s="124">
        <f t="shared" si="271"/>
        <v>0</v>
      </c>
      <c r="AH582" s="124">
        <f t="shared" si="271"/>
        <v>0</v>
      </c>
      <c r="AI582" s="124">
        <f t="shared" si="271"/>
        <v>0</v>
      </c>
      <c r="AJ582" s="124">
        <f t="shared" si="271"/>
        <v>0</v>
      </c>
      <c r="AK582" s="124">
        <f t="shared" si="271"/>
        <v>0</v>
      </c>
      <c r="AL582" s="124">
        <f t="shared" si="271"/>
        <v>0</v>
      </c>
      <c r="AM582" s="124">
        <f t="shared" si="271"/>
        <v>0</v>
      </c>
      <c r="AN582" s="124">
        <f t="shared" si="271"/>
        <v>0</v>
      </c>
      <c r="AO582" s="124">
        <f t="shared" si="271"/>
        <v>0</v>
      </c>
      <c r="AP582" s="124">
        <f t="shared" si="271"/>
        <v>0</v>
      </c>
    </row>
    <row r="583" spans="1:42" x14ac:dyDescent="0.2">
      <c r="A583" s="22" t="s">
        <v>12</v>
      </c>
      <c r="C583" s="123">
        <f>C581*C582</f>
        <v>0</v>
      </c>
      <c r="D583" s="123">
        <f t="shared" ref="D583:AP583" si="272">D581*D582</f>
        <v>0</v>
      </c>
      <c r="E583" s="123">
        <f t="shared" si="272"/>
        <v>0</v>
      </c>
      <c r="F583" s="123">
        <f t="shared" si="272"/>
        <v>0</v>
      </c>
      <c r="G583" s="123">
        <f t="shared" si="272"/>
        <v>0</v>
      </c>
      <c r="H583" s="123">
        <f t="shared" si="272"/>
        <v>0</v>
      </c>
      <c r="I583" s="123">
        <f t="shared" si="272"/>
        <v>0</v>
      </c>
      <c r="J583" s="123">
        <f t="shared" si="272"/>
        <v>0</v>
      </c>
      <c r="K583" s="123">
        <f t="shared" si="272"/>
        <v>0</v>
      </c>
      <c r="L583" s="123">
        <f t="shared" si="272"/>
        <v>0</v>
      </c>
      <c r="M583" s="123">
        <f t="shared" si="272"/>
        <v>0</v>
      </c>
      <c r="N583" s="123">
        <f t="shared" si="272"/>
        <v>0</v>
      </c>
      <c r="O583" s="123">
        <f t="shared" si="272"/>
        <v>0</v>
      </c>
      <c r="P583" s="123">
        <f t="shared" si="272"/>
        <v>0</v>
      </c>
      <c r="Q583" s="123">
        <f t="shared" si="272"/>
        <v>0</v>
      </c>
      <c r="R583" s="123">
        <f t="shared" si="272"/>
        <v>0</v>
      </c>
      <c r="S583" s="123">
        <f t="shared" si="272"/>
        <v>0</v>
      </c>
      <c r="T583" s="123">
        <f t="shared" si="272"/>
        <v>0</v>
      </c>
      <c r="U583" s="123">
        <f t="shared" si="272"/>
        <v>0</v>
      </c>
      <c r="V583" s="123">
        <f t="shared" si="272"/>
        <v>0</v>
      </c>
      <c r="W583" s="123">
        <f t="shared" si="272"/>
        <v>0</v>
      </c>
      <c r="X583" s="123">
        <f t="shared" si="272"/>
        <v>0</v>
      </c>
      <c r="Y583" s="123">
        <f t="shared" si="272"/>
        <v>0</v>
      </c>
      <c r="Z583" s="123">
        <f t="shared" si="272"/>
        <v>0</v>
      </c>
      <c r="AA583" s="123">
        <f t="shared" si="272"/>
        <v>0</v>
      </c>
      <c r="AB583" s="123">
        <f t="shared" si="272"/>
        <v>0</v>
      </c>
      <c r="AC583" s="123">
        <f t="shared" si="272"/>
        <v>0</v>
      </c>
      <c r="AD583" s="123">
        <f t="shared" si="272"/>
        <v>0</v>
      </c>
      <c r="AE583" s="123">
        <f t="shared" si="272"/>
        <v>0</v>
      </c>
      <c r="AF583" s="123">
        <f t="shared" si="272"/>
        <v>0</v>
      </c>
      <c r="AG583" s="123">
        <f t="shared" si="272"/>
        <v>0</v>
      </c>
      <c r="AH583" s="123">
        <f t="shared" si="272"/>
        <v>0</v>
      </c>
      <c r="AI583" s="123">
        <f t="shared" si="272"/>
        <v>0</v>
      </c>
      <c r="AJ583" s="123">
        <f t="shared" si="272"/>
        <v>0</v>
      </c>
      <c r="AK583" s="123">
        <f t="shared" si="272"/>
        <v>0</v>
      </c>
      <c r="AL583" s="123">
        <f t="shared" si="272"/>
        <v>0</v>
      </c>
      <c r="AM583" s="123">
        <f t="shared" si="272"/>
        <v>0</v>
      </c>
      <c r="AN583" s="123">
        <f t="shared" si="272"/>
        <v>0</v>
      </c>
      <c r="AO583" s="123">
        <f t="shared" si="272"/>
        <v>0</v>
      </c>
      <c r="AP583" s="123">
        <f t="shared" si="272"/>
        <v>0</v>
      </c>
    </row>
    <row r="584" spans="1:42" x14ac:dyDescent="0.2">
      <c r="A584" s="18" t="str">
        <f>Inputs!B133</f>
        <v>Other ($/kWh)</v>
      </c>
    </row>
    <row r="585" spans="1:42" x14ac:dyDescent="0.2">
      <c r="A585" s="22" t="s">
        <v>34</v>
      </c>
      <c r="C585" s="101">
        <f>IF(pbi_oth_amount="n/a",Inputs!D182,IF(AND(C$2&lt;=pbi_oth_term,C$2&lt;=analysis_period),pbi_oth_amount*(1+pbi_oth_escal/100)^B$2,0))</f>
        <v>0</v>
      </c>
      <c r="D585" s="101">
        <f>IF(pbi_oth_amount="n/a",Inputs!E182,IF(AND(D$2&lt;=pbi_oth_term,D$2&lt;=analysis_period),pbi_oth_amount*(1+pbi_oth_escal/100)^C$2,0))</f>
        <v>0</v>
      </c>
      <c r="E585" s="101">
        <f>IF(pbi_oth_amount="n/a",Inputs!F182,IF(AND(E$2&lt;=pbi_oth_term,E$2&lt;=analysis_period),pbi_oth_amount*(1+pbi_oth_escal/100)^D$2,0))</f>
        <v>0</v>
      </c>
      <c r="F585" s="101">
        <f>IF(pbi_oth_amount="n/a",Inputs!G182,IF(AND(F$2&lt;=pbi_oth_term,F$2&lt;=analysis_period),pbi_oth_amount*(1+pbi_oth_escal/100)^E$2,0))</f>
        <v>0</v>
      </c>
      <c r="G585" s="101">
        <f>IF(pbi_oth_amount="n/a",Inputs!H182,IF(AND(G$2&lt;=pbi_oth_term,G$2&lt;=analysis_period),pbi_oth_amount*(1+pbi_oth_escal/100)^F$2,0))</f>
        <v>0</v>
      </c>
      <c r="H585" s="101">
        <f>IF(pbi_oth_amount="n/a",Inputs!I182,IF(AND(H$2&lt;=pbi_oth_term,H$2&lt;=analysis_period),pbi_oth_amount*(1+pbi_oth_escal/100)^G$2,0))</f>
        <v>0</v>
      </c>
      <c r="I585" s="101">
        <f>IF(pbi_oth_amount="n/a",Inputs!J182,IF(AND(I$2&lt;=pbi_oth_term,I$2&lt;=analysis_period),pbi_oth_amount*(1+pbi_oth_escal/100)^H$2,0))</f>
        <v>0</v>
      </c>
      <c r="J585" s="101">
        <f>IF(pbi_oth_amount="n/a",Inputs!K182,IF(AND(J$2&lt;=pbi_oth_term,J$2&lt;=analysis_period),pbi_oth_amount*(1+pbi_oth_escal/100)^I$2,0))</f>
        <v>0</v>
      </c>
      <c r="K585" s="101">
        <f>IF(pbi_oth_amount="n/a",Inputs!L182,IF(AND(K$2&lt;=pbi_oth_term,K$2&lt;=analysis_period),pbi_oth_amount*(1+pbi_oth_escal/100)^J$2,0))</f>
        <v>0</v>
      </c>
      <c r="L585" s="101">
        <f>IF(pbi_oth_amount="n/a",Inputs!M182,IF(AND(L$2&lt;=pbi_oth_term,L$2&lt;=analysis_period),pbi_oth_amount*(1+pbi_oth_escal/100)^K$2,0))</f>
        <v>0</v>
      </c>
      <c r="M585" s="101">
        <f>IF(pbi_oth_amount="n/a",Inputs!N182,IF(AND(M$2&lt;=pbi_oth_term,M$2&lt;=analysis_period),pbi_oth_amount*(1+pbi_oth_escal/100)^L$2,0))</f>
        <v>0</v>
      </c>
      <c r="N585" s="101">
        <f>IF(pbi_oth_amount="n/a",Inputs!O182,IF(AND(N$2&lt;=pbi_oth_term,N$2&lt;=analysis_period),pbi_oth_amount*(1+pbi_oth_escal/100)^M$2,0))</f>
        <v>0</v>
      </c>
      <c r="O585" s="101">
        <f>IF(pbi_oth_amount="n/a",Inputs!P182,IF(AND(O$2&lt;=pbi_oth_term,O$2&lt;=analysis_period),pbi_oth_amount*(1+pbi_oth_escal/100)^N$2,0))</f>
        <v>0</v>
      </c>
      <c r="P585" s="101">
        <f>IF(pbi_oth_amount="n/a",Inputs!Q182,IF(AND(P$2&lt;=pbi_oth_term,P$2&lt;=analysis_period),pbi_oth_amount*(1+pbi_oth_escal/100)^O$2,0))</f>
        <v>0</v>
      </c>
      <c r="Q585" s="101">
        <f>IF(pbi_oth_amount="n/a",Inputs!R182,IF(AND(Q$2&lt;=pbi_oth_term,Q$2&lt;=analysis_period),pbi_oth_amount*(1+pbi_oth_escal/100)^P$2,0))</f>
        <v>0</v>
      </c>
      <c r="R585" s="101">
        <f>IF(pbi_oth_amount="n/a",Inputs!S182,IF(AND(R$2&lt;=pbi_oth_term,R$2&lt;=analysis_period),pbi_oth_amount*(1+pbi_oth_escal/100)^Q$2,0))</f>
        <v>0</v>
      </c>
      <c r="S585" s="101">
        <f>IF(pbi_oth_amount="n/a",Inputs!T182,IF(AND(S$2&lt;=pbi_oth_term,S$2&lt;=analysis_period),pbi_oth_amount*(1+pbi_oth_escal/100)^R$2,0))</f>
        <v>0</v>
      </c>
      <c r="T585" s="101">
        <f>IF(pbi_oth_amount="n/a",Inputs!U182,IF(AND(T$2&lt;=pbi_oth_term,T$2&lt;=analysis_period),pbi_oth_amount*(1+pbi_oth_escal/100)^S$2,0))</f>
        <v>0</v>
      </c>
      <c r="U585" s="101">
        <f>IF(pbi_oth_amount="n/a",Inputs!V182,IF(AND(U$2&lt;=pbi_oth_term,U$2&lt;=analysis_period),pbi_oth_amount*(1+pbi_oth_escal/100)^T$2,0))</f>
        <v>0</v>
      </c>
      <c r="V585" s="101">
        <f>IF(pbi_oth_amount="n/a",Inputs!W182,IF(AND(V$2&lt;=pbi_oth_term,V$2&lt;=analysis_period),pbi_oth_amount*(1+pbi_oth_escal/100)^U$2,0))</f>
        <v>0</v>
      </c>
      <c r="W585" s="101">
        <f>IF(pbi_oth_amount="n/a",Inputs!X182,IF(AND(W$2&lt;=pbi_oth_term,W$2&lt;=analysis_period),pbi_oth_amount*(1+pbi_oth_escal/100)^V$2,0))</f>
        <v>0</v>
      </c>
      <c r="X585" s="101">
        <f>IF(pbi_oth_amount="n/a",Inputs!Y182,IF(AND(X$2&lt;=pbi_oth_term,X$2&lt;=analysis_period),pbi_oth_amount*(1+pbi_oth_escal/100)^W$2,0))</f>
        <v>0</v>
      </c>
      <c r="Y585" s="101">
        <f>IF(pbi_oth_amount="n/a",Inputs!Z182,IF(AND(Y$2&lt;=pbi_oth_term,Y$2&lt;=analysis_period),pbi_oth_amount*(1+pbi_oth_escal/100)^X$2,0))</f>
        <v>0</v>
      </c>
      <c r="Z585" s="101">
        <f>IF(pbi_oth_amount="n/a",Inputs!AA182,IF(AND(Z$2&lt;=pbi_oth_term,Z$2&lt;=analysis_period),pbi_oth_amount*(1+pbi_oth_escal/100)^Y$2,0))</f>
        <v>0</v>
      </c>
      <c r="AA585" s="101">
        <f>IF(pbi_oth_amount="n/a",Inputs!AB182,IF(AND(AA$2&lt;=pbi_oth_term,AA$2&lt;=analysis_period),pbi_oth_amount*(1+pbi_oth_escal/100)^Z$2,0))</f>
        <v>0</v>
      </c>
      <c r="AB585" s="101">
        <f>IF(pbi_oth_amount="n/a",Inputs!AC182,IF(AND(AB$2&lt;=pbi_oth_term,AB$2&lt;=analysis_period),pbi_oth_amount*(1+pbi_oth_escal/100)^AA$2,0))</f>
        <v>0</v>
      </c>
      <c r="AC585" s="101">
        <f>IF(pbi_oth_amount="n/a",Inputs!AD182,IF(AND(AC$2&lt;=pbi_oth_term,AC$2&lt;=analysis_period),pbi_oth_amount*(1+pbi_oth_escal/100)^AB$2,0))</f>
        <v>0</v>
      </c>
      <c r="AD585" s="101">
        <f>IF(pbi_oth_amount="n/a",Inputs!AE182,IF(AND(AD$2&lt;=pbi_oth_term,AD$2&lt;=analysis_period),pbi_oth_amount*(1+pbi_oth_escal/100)^AC$2,0))</f>
        <v>0</v>
      </c>
      <c r="AE585" s="101">
        <f>IF(pbi_oth_amount="n/a",Inputs!AF182,IF(AND(AE$2&lt;=pbi_oth_term,AE$2&lt;=analysis_period),pbi_oth_amount*(1+pbi_oth_escal/100)^AD$2,0))</f>
        <v>0</v>
      </c>
      <c r="AF585" s="101">
        <f>IF(pbi_oth_amount="n/a",Inputs!AG182,IF(AND(AF$2&lt;=pbi_oth_term,AF$2&lt;=analysis_period),pbi_oth_amount*(1+pbi_oth_escal/100)^AE$2,0))</f>
        <v>0</v>
      </c>
      <c r="AG585" s="101">
        <f>IF(pbi_oth_amount="n/a",Inputs!AH182,IF(AND(AG$2&lt;=pbi_oth_term,AG$2&lt;=analysis_period),pbi_oth_amount*(1+pbi_oth_escal/100)^AF$2,0))</f>
        <v>0</v>
      </c>
      <c r="AH585" s="101">
        <f>IF(pbi_oth_amount="n/a",Inputs!AI182,IF(AND(AH$2&lt;=pbi_oth_term,AH$2&lt;=analysis_period),pbi_oth_amount*(1+pbi_oth_escal/100)^AG$2,0))</f>
        <v>0</v>
      </c>
      <c r="AI585" s="101">
        <f>IF(pbi_oth_amount="n/a",Inputs!AJ182,IF(AND(AI$2&lt;=pbi_oth_term,AI$2&lt;=analysis_period),pbi_oth_amount*(1+pbi_oth_escal/100)^AH$2,0))</f>
        <v>0</v>
      </c>
      <c r="AJ585" s="101">
        <f>IF(pbi_oth_amount="n/a",Inputs!AK182,IF(AND(AJ$2&lt;=pbi_oth_term,AJ$2&lt;=analysis_period),pbi_oth_amount*(1+pbi_oth_escal/100)^AI$2,0))</f>
        <v>0</v>
      </c>
      <c r="AK585" s="101">
        <f>IF(pbi_oth_amount="n/a",Inputs!AL182,IF(AND(AK$2&lt;=pbi_oth_term,AK$2&lt;=analysis_period),pbi_oth_amount*(1+pbi_oth_escal/100)^AJ$2,0))</f>
        <v>0</v>
      </c>
      <c r="AL585" s="101">
        <f>IF(pbi_oth_amount="n/a",Inputs!AM182,IF(AND(AL$2&lt;=pbi_oth_term,AL$2&lt;=analysis_period),pbi_oth_amount*(1+pbi_oth_escal/100)^AK$2,0))</f>
        <v>0</v>
      </c>
      <c r="AM585" s="101">
        <f>IF(pbi_oth_amount="n/a",Inputs!AN182,IF(AND(AM$2&lt;=pbi_oth_term,AM$2&lt;=analysis_period),pbi_oth_amount*(1+pbi_oth_escal/100)^AL$2,0))</f>
        <v>0</v>
      </c>
      <c r="AN585" s="101">
        <f>IF(pbi_oth_amount="n/a",Inputs!AO182,IF(AND(AN$2&lt;=pbi_oth_term,AN$2&lt;=analysis_period),pbi_oth_amount*(1+pbi_oth_escal/100)^AM$2,0))</f>
        <v>0</v>
      </c>
      <c r="AO585" s="101">
        <f>IF(pbi_oth_amount="n/a",Inputs!AP182,IF(AND(AO$2&lt;=pbi_oth_term,AO$2&lt;=analysis_period),pbi_oth_amount*(1+pbi_oth_escal/100)^AN$2,0))</f>
        <v>0</v>
      </c>
      <c r="AP585" s="101">
        <f>IF(pbi_oth_amount="n/a",Inputs!AQ182,IF(AND(AP$2&lt;=pbi_oth_term,AP$2&lt;=analysis_period),pbi_oth_amount*(1+pbi_oth_escal/100)^AO$2,0))</f>
        <v>0</v>
      </c>
    </row>
    <row r="586" spans="1:42" x14ac:dyDescent="0.2">
      <c r="A586" s="22" t="s">
        <v>35</v>
      </c>
      <c r="C586" s="124">
        <f>C$5</f>
        <v>0</v>
      </c>
      <c r="D586" s="124">
        <f t="shared" ref="D586:AP586" si="273">D$5</f>
        <v>0</v>
      </c>
      <c r="E586" s="124">
        <f t="shared" si="273"/>
        <v>0</v>
      </c>
      <c r="F586" s="124">
        <f t="shared" si="273"/>
        <v>0</v>
      </c>
      <c r="G586" s="124">
        <f t="shared" si="273"/>
        <v>0</v>
      </c>
      <c r="H586" s="124">
        <f t="shared" si="273"/>
        <v>0</v>
      </c>
      <c r="I586" s="124">
        <f t="shared" si="273"/>
        <v>0</v>
      </c>
      <c r="J586" s="124">
        <f t="shared" si="273"/>
        <v>0</v>
      </c>
      <c r="K586" s="124">
        <f t="shared" si="273"/>
        <v>0</v>
      </c>
      <c r="L586" s="124">
        <f t="shared" si="273"/>
        <v>0</v>
      </c>
      <c r="M586" s="124">
        <f t="shared" si="273"/>
        <v>0</v>
      </c>
      <c r="N586" s="124">
        <f t="shared" si="273"/>
        <v>0</v>
      </c>
      <c r="O586" s="124">
        <f t="shared" si="273"/>
        <v>0</v>
      </c>
      <c r="P586" s="124">
        <f t="shared" si="273"/>
        <v>0</v>
      </c>
      <c r="Q586" s="124">
        <f t="shared" si="273"/>
        <v>0</v>
      </c>
      <c r="R586" s="124">
        <f t="shared" si="273"/>
        <v>0</v>
      </c>
      <c r="S586" s="124">
        <f t="shared" si="273"/>
        <v>0</v>
      </c>
      <c r="T586" s="124">
        <f t="shared" si="273"/>
        <v>0</v>
      </c>
      <c r="U586" s="124">
        <f t="shared" si="273"/>
        <v>0</v>
      </c>
      <c r="V586" s="124">
        <f t="shared" si="273"/>
        <v>0</v>
      </c>
      <c r="W586" s="124">
        <f t="shared" si="273"/>
        <v>0</v>
      </c>
      <c r="X586" s="124">
        <f t="shared" si="273"/>
        <v>0</v>
      </c>
      <c r="Y586" s="124">
        <f t="shared" si="273"/>
        <v>0</v>
      </c>
      <c r="Z586" s="124">
        <f t="shared" si="273"/>
        <v>0</v>
      </c>
      <c r="AA586" s="124">
        <f t="shared" si="273"/>
        <v>0</v>
      </c>
      <c r="AB586" s="124">
        <f t="shared" si="273"/>
        <v>0</v>
      </c>
      <c r="AC586" s="124">
        <f t="shared" si="273"/>
        <v>0</v>
      </c>
      <c r="AD586" s="124">
        <f t="shared" si="273"/>
        <v>0</v>
      </c>
      <c r="AE586" s="124">
        <f t="shared" si="273"/>
        <v>0</v>
      </c>
      <c r="AF586" s="124">
        <f t="shared" si="273"/>
        <v>0</v>
      </c>
      <c r="AG586" s="124">
        <f t="shared" si="273"/>
        <v>0</v>
      </c>
      <c r="AH586" s="124">
        <f t="shared" si="273"/>
        <v>0</v>
      </c>
      <c r="AI586" s="124">
        <f t="shared" si="273"/>
        <v>0</v>
      </c>
      <c r="AJ586" s="124">
        <f t="shared" si="273"/>
        <v>0</v>
      </c>
      <c r="AK586" s="124">
        <f t="shared" si="273"/>
        <v>0</v>
      </c>
      <c r="AL586" s="124">
        <f t="shared" si="273"/>
        <v>0</v>
      </c>
      <c r="AM586" s="124">
        <f t="shared" si="273"/>
        <v>0</v>
      </c>
      <c r="AN586" s="124">
        <f t="shared" si="273"/>
        <v>0</v>
      </c>
      <c r="AO586" s="124">
        <f t="shared" si="273"/>
        <v>0</v>
      </c>
      <c r="AP586" s="124">
        <f t="shared" si="273"/>
        <v>0</v>
      </c>
    </row>
    <row r="587" spans="1:42" x14ac:dyDescent="0.2">
      <c r="A587" s="22" t="s">
        <v>12</v>
      </c>
      <c r="C587" s="123">
        <f>C585*C586</f>
        <v>0</v>
      </c>
      <c r="D587" s="123">
        <f t="shared" ref="D587:AP587" si="274">D585*D586</f>
        <v>0</v>
      </c>
      <c r="E587" s="123">
        <f t="shared" si="274"/>
        <v>0</v>
      </c>
      <c r="F587" s="123">
        <f t="shared" si="274"/>
        <v>0</v>
      </c>
      <c r="G587" s="123">
        <f t="shared" si="274"/>
        <v>0</v>
      </c>
      <c r="H587" s="123">
        <f t="shared" si="274"/>
        <v>0</v>
      </c>
      <c r="I587" s="123">
        <f t="shared" si="274"/>
        <v>0</v>
      </c>
      <c r="J587" s="123">
        <f t="shared" si="274"/>
        <v>0</v>
      </c>
      <c r="K587" s="123">
        <f t="shared" si="274"/>
        <v>0</v>
      </c>
      <c r="L587" s="123">
        <f t="shared" si="274"/>
        <v>0</v>
      </c>
      <c r="M587" s="123">
        <f t="shared" si="274"/>
        <v>0</v>
      </c>
      <c r="N587" s="123">
        <f t="shared" si="274"/>
        <v>0</v>
      </c>
      <c r="O587" s="123">
        <f t="shared" si="274"/>
        <v>0</v>
      </c>
      <c r="P587" s="123">
        <f t="shared" si="274"/>
        <v>0</v>
      </c>
      <c r="Q587" s="123">
        <f t="shared" si="274"/>
        <v>0</v>
      </c>
      <c r="R587" s="123">
        <f t="shared" si="274"/>
        <v>0</v>
      </c>
      <c r="S587" s="123">
        <f t="shared" si="274"/>
        <v>0</v>
      </c>
      <c r="T587" s="123">
        <f t="shared" si="274"/>
        <v>0</v>
      </c>
      <c r="U587" s="123">
        <f t="shared" si="274"/>
        <v>0</v>
      </c>
      <c r="V587" s="123">
        <f t="shared" si="274"/>
        <v>0</v>
      </c>
      <c r="W587" s="123">
        <f t="shared" si="274"/>
        <v>0</v>
      </c>
      <c r="X587" s="123">
        <f t="shared" si="274"/>
        <v>0</v>
      </c>
      <c r="Y587" s="123">
        <f t="shared" si="274"/>
        <v>0</v>
      </c>
      <c r="Z587" s="123">
        <f t="shared" si="274"/>
        <v>0</v>
      </c>
      <c r="AA587" s="123">
        <f t="shared" si="274"/>
        <v>0</v>
      </c>
      <c r="AB587" s="123">
        <f t="shared" si="274"/>
        <v>0</v>
      </c>
      <c r="AC587" s="123">
        <f t="shared" si="274"/>
        <v>0</v>
      </c>
      <c r="AD587" s="123">
        <f t="shared" si="274"/>
        <v>0</v>
      </c>
      <c r="AE587" s="123">
        <f t="shared" si="274"/>
        <v>0</v>
      </c>
      <c r="AF587" s="123">
        <f t="shared" si="274"/>
        <v>0</v>
      </c>
      <c r="AG587" s="123">
        <f t="shared" si="274"/>
        <v>0</v>
      </c>
      <c r="AH587" s="123">
        <f t="shared" si="274"/>
        <v>0</v>
      </c>
      <c r="AI587" s="123">
        <f t="shared" si="274"/>
        <v>0</v>
      </c>
      <c r="AJ587" s="123">
        <f t="shared" si="274"/>
        <v>0</v>
      </c>
      <c r="AK587" s="123">
        <f t="shared" si="274"/>
        <v>0</v>
      </c>
      <c r="AL587" s="123">
        <f t="shared" si="274"/>
        <v>0</v>
      </c>
      <c r="AM587" s="123">
        <f t="shared" si="274"/>
        <v>0</v>
      </c>
      <c r="AN587" s="123">
        <f t="shared" si="274"/>
        <v>0</v>
      </c>
      <c r="AO587" s="123">
        <f t="shared" si="274"/>
        <v>0</v>
      </c>
      <c r="AP587" s="123">
        <f t="shared" si="274"/>
        <v>0</v>
      </c>
    </row>
    <row r="588" spans="1:42" x14ac:dyDescent="0.2">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row>
    <row r="589" spans="1:42" x14ac:dyDescent="0.2">
      <c r="A589" s="4" t="s">
        <v>12</v>
      </c>
      <c r="C589" s="152">
        <f>C575+C579+C583+C587</f>
        <v>0</v>
      </c>
      <c r="D589" s="152">
        <f t="shared" ref="D589:AP589" si="275">D575+D579+D583+D587</f>
        <v>0</v>
      </c>
      <c r="E589" s="152">
        <f t="shared" si="275"/>
        <v>0</v>
      </c>
      <c r="F589" s="152">
        <f t="shared" si="275"/>
        <v>0</v>
      </c>
      <c r="G589" s="152">
        <f t="shared" si="275"/>
        <v>0</v>
      </c>
      <c r="H589" s="152">
        <f t="shared" si="275"/>
        <v>0</v>
      </c>
      <c r="I589" s="152">
        <f t="shared" si="275"/>
        <v>0</v>
      </c>
      <c r="J589" s="152">
        <f t="shared" si="275"/>
        <v>0</v>
      </c>
      <c r="K589" s="152">
        <f t="shared" si="275"/>
        <v>0</v>
      </c>
      <c r="L589" s="152">
        <f t="shared" si="275"/>
        <v>0</v>
      </c>
      <c r="M589" s="152">
        <f t="shared" si="275"/>
        <v>0</v>
      </c>
      <c r="N589" s="152">
        <f t="shared" si="275"/>
        <v>0</v>
      </c>
      <c r="O589" s="152">
        <f t="shared" si="275"/>
        <v>0</v>
      </c>
      <c r="P589" s="152">
        <f t="shared" si="275"/>
        <v>0</v>
      </c>
      <c r="Q589" s="152">
        <f t="shared" si="275"/>
        <v>0</v>
      </c>
      <c r="R589" s="152">
        <f t="shared" si="275"/>
        <v>0</v>
      </c>
      <c r="S589" s="152">
        <f t="shared" si="275"/>
        <v>0</v>
      </c>
      <c r="T589" s="152">
        <f t="shared" si="275"/>
        <v>0</v>
      </c>
      <c r="U589" s="152">
        <f t="shared" si="275"/>
        <v>0</v>
      </c>
      <c r="V589" s="152">
        <f t="shared" si="275"/>
        <v>0</v>
      </c>
      <c r="W589" s="152">
        <f t="shared" si="275"/>
        <v>0</v>
      </c>
      <c r="X589" s="152">
        <f t="shared" si="275"/>
        <v>0</v>
      </c>
      <c r="Y589" s="152">
        <f t="shared" si="275"/>
        <v>0</v>
      </c>
      <c r="Z589" s="152">
        <f t="shared" si="275"/>
        <v>0</v>
      </c>
      <c r="AA589" s="152">
        <f t="shared" si="275"/>
        <v>0</v>
      </c>
      <c r="AB589" s="152">
        <f t="shared" si="275"/>
        <v>0</v>
      </c>
      <c r="AC589" s="152">
        <f t="shared" si="275"/>
        <v>0</v>
      </c>
      <c r="AD589" s="152">
        <f t="shared" si="275"/>
        <v>0</v>
      </c>
      <c r="AE589" s="152">
        <f t="shared" si="275"/>
        <v>0</v>
      </c>
      <c r="AF589" s="152">
        <f t="shared" si="275"/>
        <v>0</v>
      </c>
      <c r="AG589" s="152">
        <f t="shared" si="275"/>
        <v>0</v>
      </c>
      <c r="AH589" s="152">
        <f t="shared" si="275"/>
        <v>0</v>
      </c>
      <c r="AI589" s="152">
        <f t="shared" si="275"/>
        <v>0</v>
      </c>
      <c r="AJ589" s="152">
        <f t="shared" si="275"/>
        <v>0</v>
      </c>
      <c r="AK589" s="152">
        <f t="shared" si="275"/>
        <v>0</v>
      </c>
      <c r="AL589" s="152">
        <f t="shared" si="275"/>
        <v>0</v>
      </c>
      <c r="AM589" s="152">
        <f t="shared" si="275"/>
        <v>0</v>
      </c>
      <c r="AN589" s="152">
        <f t="shared" si="275"/>
        <v>0</v>
      </c>
      <c r="AO589" s="152">
        <f t="shared" si="275"/>
        <v>0</v>
      </c>
      <c r="AP589" s="152">
        <f t="shared" si="275"/>
        <v>0</v>
      </c>
    </row>
    <row r="591" spans="1:42" x14ac:dyDescent="0.2">
      <c r="A591" s="84" t="s">
        <v>21</v>
      </c>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c r="AN591" s="7"/>
      <c r="AO591" s="7"/>
      <c r="AP591" s="7"/>
    </row>
    <row r="592" spans="1:42" x14ac:dyDescent="0.2">
      <c r="A592" s="18" t="s">
        <v>23</v>
      </c>
    </row>
    <row r="593" spans="1:42" x14ac:dyDescent="0.2">
      <c r="A593" s="22" t="s">
        <v>26</v>
      </c>
      <c r="B593" s="127"/>
      <c r="C593" s="123">
        <f>IF(C$611="N/A",IF(C$612="N/A",C$613+C$594,C$612),C$611)</f>
        <v>0</v>
      </c>
      <c r="D593" s="123">
        <f t="shared" ref="D593:AP593" si="276">IF(D$611="N/A",IF(D$612="N/A",D$613+D$594,D$612),D$611)</f>
        <v>0</v>
      </c>
      <c r="E593" s="123">
        <f t="shared" si="276"/>
        <v>0</v>
      </c>
      <c r="F593" s="123">
        <f t="shared" si="276"/>
        <v>0</v>
      </c>
      <c r="G593" s="123">
        <f t="shared" si="276"/>
        <v>0</v>
      </c>
      <c r="H593" s="123">
        <f t="shared" si="276"/>
        <v>0</v>
      </c>
      <c r="I593" s="123">
        <f t="shared" si="276"/>
        <v>0</v>
      </c>
      <c r="J593" s="123">
        <f t="shared" si="276"/>
        <v>0</v>
      </c>
      <c r="K593" s="123">
        <f t="shared" si="276"/>
        <v>0</v>
      </c>
      <c r="L593" s="123">
        <f t="shared" si="276"/>
        <v>0</v>
      </c>
      <c r="M593" s="123">
        <f t="shared" si="276"/>
        <v>0</v>
      </c>
      <c r="N593" s="123">
        <f t="shared" si="276"/>
        <v>0</v>
      </c>
      <c r="O593" s="123">
        <f t="shared" si="276"/>
        <v>0</v>
      </c>
      <c r="P593" s="123">
        <f t="shared" si="276"/>
        <v>0</v>
      </c>
      <c r="Q593" s="123">
        <f t="shared" si="276"/>
        <v>0</v>
      </c>
      <c r="R593" s="123">
        <f t="shared" si="276"/>
        <v>0</v>
      </c>
      <c r="S593" s="123">
        <f t="shared" si="276"/>
        <v>0</v>
      </c>
      <c r="T593" s="123">
        <f t="shared" si="276"/>
        <v>0</v>
      </c>
      <c r="U593" s="123">
        <f t="shared" si="276"/>
        <v>0</v>
      </c>
      <c r="V593" s="123">
        <f t="shared" si="276"/>
        <v>0</v>
      </c>
      <c r="W593" s="123">
        <f t="shared" si="276"/>
        <v>0</v>
      </c>
      <c r="X593" s="123">
        <f t="shared" si="276"/>
        <v>0</v>
      </c>
      <c r="Y593" s="123">
        <f t="shared" si="276"/>
        <v>0</v>
      </c>
      <c r="Z593" s="123">
        <f t="shared" si="276"/>
        <v>0</v>
      </c>
      <c r="AA593" s="123">
        <f t="shared" si="276"/>
        <v>0</v>
      </c>
      <c r="AB593" s="123">
        <f t="shared" si="276"/>
        <v>0</v>
      </c>
      <c r="AC593" s="123">
        <f t="shared" si="276"/>
        <v>0</v>
      </c>
      <c r="AD593" s="123">
        <f t="shared" si="276"/>
        <v>0</v>
      </c>
      <c r="AE593" s="123">
        <f t="shared" si="276"/>
        <v>0</v>
      </c>
      <c r="AF593" s="123">
        <f t="shared" si="276"/>
        <v>0</v>
      </c>
      <c r="AG593" s="123">
        <f t="shared" si="276"/>
        <v>0</v>
      </c>
      <c r="AH593" s="123">
        <f t="shared" si="276"/>
        <v>0</v>
      </c>
      <c r="AI593" s="123">
        <f t="shared" si="276"/>
        <v>0</v>
      </c>
      <c r="AJ593" s="123">
        <f t="shared" si="276"/>
        <v>0</v>
      </c>
      <c r="AK593" s="123">
        <f t="shared" si="276"/>
        <v>0</v>
      </c>
      <c r="AL593" s="123">
        <f t="shared" si="276"/>
        <v>0</v>
      </c>
      <c r="AM593" s="123">
        <f t="shared" si="276"/>
        <v>0</v>
      </c>
      <c r="AN593" s="123">
        <f t="shared" si="276"/>
        <v>0</v>
      </c>
      <c r="AO593" s="123">
        <f t="shared" si="276"/>
        <v>0</v>
      </c>
      <c r="AP593" s="123">
        <f t="shared" si="276"/>
        <v>0</v>
      </c>
    </row>
    <row r="594" spans="1:42" x14ac:dyDescent="0.2">
      <c r="A594" s="22" t="s">
        <v>190</v>
      </c>
      <c r="B594" s="123"/>
      <c r="C594" s="123">
        <f>IF(AND(C$2&lt;=term_tenor,C$2&lt;=analysis_period),B$596*term_int_rate/100,0)</f>
        <v>0</v>
      </c>
      <c r="D594" s="123">
        <f>IF(AND(D$2&lt;=term_tenor,D$2&lt;=analysis_period),C$596*term_int_rate/100,0)</f>
        <v>0</v>
      </c>
      <c r="E594" s="123">
        <f>IF(AND(E$2&lt;=term_tenor,E$2&lt;=analysis_period),D$596*term_int_rate/100,0)</f>
        <v>0</v>
      </c>
      <c r="F594" s="123">
        <f>IF(AND(F$2&lt;=term_tenor,F$2&lt;=analysis_period),E$596*term_int_rate/100,0)</f>
        <v>0</v>
      </c>
      <c r="G594" s="123">
        <f>IF(AND(G$2&lt;=term_tenor,G$2&lt;=analysis_period),F$596*term_int_rate/100,0)</f>
        <v>0</v>
      </c>
      <c r="H594" s="123">
        <f>IF(AND(H$2&lt;=term_tenor,H$2&lt;=analysis_period),G$596*term_int_rate/100,0)</f>
        <v>0</v>
      </c>
      <c r="I594" s="123">
        <f>IF(AND(I$2&lt;=term_tenor,I$2&lt;=analysis_period),H$596*term_int_rate/100,0)</f>
        <v>0</v>
      </c>
      <c r="J594" s="123">
        <f>IF(AND(J$2&lt;=term_tenor,J$2&lt;=analysis_period),I$596*term_int_rate/100,0)</f>
        <v>0</v>
      </c>
      <c r="K594" s="123">
        <f>IF(AND(K$2&lt;=term_tenor,K$2&lt;=analysis_period),J$596*term_int_rate/100,0)</f>
        <v>0</v>
      </c>
      <c r="L594" s="123">
        <f>IF(AND(L$2&lt;=term_tenor,L$2&lt;=analysis_period),K$596*term_int_rate/100,0)</f>
        <v>0</v>
      </c>
      <c r="M594" s="123">
        <f>IF(AND(M$2&lt;=term_tenor,M$2&lt;=analysis_period),L$596*term_int_rate/100,0)</f>
        <v>0</v>
      </c>
      <c r="N594" s="123">
        <f>IF(AND(N$2&lt;=term_tenor,N$2&lt;=analysis_period),M$596*term_int_rate/100,0)</f>
        <v>0</v>
      </c>
      <c r="O594" s="123">
        <f>IF(AND(O$2&lt;=term_tenor,O$2&lt;=analysis_period),N$596*term_int_rate/100,0)</f>
        <v>0</v>
      </c>
      <c r="P594" s="123">
        <f>IF(AND(P$2&lt;=term_tenor,P$2&lt;=analysis_period),O$596*term_int_rate/100,0)</f>
        <v>0</v>
      </c>
      <c r="Q594" s="123">
        <f>IF(AND(Q$2&lt;=term_tenor,Q$2&lt;=analysis_period),P$596*term_int_rate/100,0)</f>
        <v>0</v>
      </c>
      <c r="R594" s="123">
        <f>IF(AND(R$2&lt;=term_tenor,R$2&lt;=analysis_period),Q$596*term_int_rate/100,0)</f>
        <v>0</v>
      </c>
      <c r="S594" s="123">
        <f>IF(AND(S$2&lt;=term_tenor,S$2&lt;=analysis_period),R$596*term_int_rate/100,0)</f>
        <v>0</v>
      </c>
      <c r="T594" s="123">
        <f>IF(AND(T$2&lt;=term_tenor,T$2&lt;=analysis_period),S$596*term_int_rate/100,0)</f>
        <v>0</v>
      </c>
      <c r="U594" s="123">
        <f>IF(AND(U$2&lt;=term_tenor,U$2&lt;=analysis_period),T$596*term_int_rate/100,0)</f>
        <v>0</v>
      </c>
      <c r="V594" s="123">
        <f>IF(AND(V$2&lt;=term_tenor,V$2&lt;=analysis_period),U$596*term_int_rate/100,0)</f>
        <v>0</v>
      </c>
      <c r="W594" s="123">
        <f>IF(AND(W$2&lt;=term_tenor,W$2&lt;=analysis_period),V$596*term_int_rate/100,0)</f>
        <v>0</v>
      </c>
      <c r="X594" s="123">
        <f>IF(AND(X$2&lt;=term_tenor,X$2&lt;=analysis_period),W$596*term_int_rate/100,0)</f>
        <v>0</v>
      </c>
      <c r="Y594" s="123">
        <f>IF(AND(Y$2&lt;=term_tenor,Y$2&lt;=analysis_period),X$596*term_int_rate/100,0)</f>
        <v>0</v>
      </c>
      <c r="Z594" s="123">
        <f>IF(AND(Z$2&lt;=term_tenor,Z$2&lt;=analysis_period),Y$596*term_int_rate/100,0)</f>
        <v>0</v>
      </c>
      <c r="AA594" s="123">
        <f>IF(AND(AA$2&lt;=term_tenor,AA$2&lt;=analysis_period),Z$596*term_int_rate/100,0)</f>
        <v>0</v>
      </c>
      <c r="AB594" s="123">
        <f>IF(AND(AB$2&lt;=term_tenor,AB$2&lt;=analysis_period),AA$596*term_int_rate/100,0)</f>
        <v>0</v>
      </c>
      <c r="AC594" s="123">
        <f>IF(AND(AC$2&lt;=term_tenor,AC$2&lt;=analysis_period),AB$596*term_int_rate/100,0)</f>
        <v>0</v>
      </c>
      <c r="AD594" s="123">
        <f>IF(AND(AD$2&lt;=term_tenor,AD$2&lt;=analysis_period),AC$596*term_int_rate/100,0)</f>
        <v>0</v>
      </c>
      <c r="AE594" s="123">
        <f>IF(AND(AE$2&lt;=term_tenor,AE$2&lt;=analysis_period),AD$596*term_int_rate/100,0)</f>
        <v>0</v>
      </c>
      <c r="AF594" s="123">
        <f>IF(AND(AF$2&lt;=term_tenor,AF$2&lt;=analysis_period),AE$596*term_int_rate/100,0)</f>
        <v>0</v>
      </c>
      <c r="AG594" s="123">
        <f>IF(AND(AG$2&lt;=term_tenor,AG$2&lt;=analysis_period),AF$596*term_int_rate/100,0)</f>
        <v>0</v>
      </c>
      <c r="AH594" s="123">
        <f>IF(AND(AH$2&lt;=term_tenor,AH$2&lt;=analysis_period),AG$596*term_int_rate/100,0)</f>
        <v>0</v>
      </c>
      <c r="AI594" s="123">
        <f>IF(AND(AI$2&lt;=term_tenor,AI$2&lt;=analysis_period),AH$596*term_int_rate/100,0)</f>
        <v>0</v>
      </c>
      <c r="AJ594" s="123">
        <f>IF(AND(AJ$2&lt;=term_tenor,AJ$2&lt;=analysis_period),AI$596*term_int_rate/100,0)</f>
        <v>0</v>
      </c>
      <c r="AK594" s="123">
        <f>IF(AND(AK$2&lt;=term_tenor,AK$2&lt;=analysis_period),AJ$596*term_int_rate/100,0)</f>
        <v>0</v>
      </c>
      <c r="AL594" s="123">
        <f>IF(AND(AL$2&lt;=term_tenor,AL$2&lt;=analysis_period),AK$596*term_int_rate/100,0)</f>
        <v>0</v>
      </c>
      <c r="AM594" s="123">
        <f>IF(AND(AM$2&lt;=term_tenor,AM$2&lt;=analysis_period),AL$596*term_int_rate/100,0)</f>
        <v>0</v>
      </c>
      <c r="AN594" s="123">
        <f>IF(AND(AN$2&lt;=term_tenor,AN$2&lt;=analysis_period),AM$596*term_int_rate/100,0)</f>
        <v>0</v>
      </c>
      <c r="AO594" s="123">
        <f>IF(AND(AO$2&lt;=term_tenor,AO$2&lt;=analysis_period),AN$596*term_int_rate/100,0)</f>
        <v>0</v>
      </c>
      <c r="AP594" s="123">
        <f>IF(AND(AP$2&lt;=term_tenor,AP$2&lt;=analysis_period),AO$596*term_int_rate/100,0)</f>
        <v>0</v>
      </c>
    </row>
    <row r="595" spans="1:42" x14ac:dyDescent="0.2">
      <c r="A595" s="22" t="s">
        <v>189</v>
      </c>
      <c r="B595" s="127"/>
      <c r="C595" s="123">
        <f>IF(C$613="N/A",IF(C$2&gt;loan_moratorium,C$593-C$594,0),C$613)</f>
        <v>0</v>
      </c>
      <c r="D595" s="123">
        <f>IF(D$613="N/A",IF(D$2&gt;loan_moratorium,D$593-D$594,0),D$613)</f>
        <v>0</v>
      </c>
      <c r="E595" s="123">
        <f>IF(E$613="N/A",IF(E$2&gt;loan_moratorium,E$593-E$594,0),E$613)</f>
        <v>0</v>
      </c>
      <c r="F595" s="123">
        <f>IF(F$613="N/A",IF(F$2&gt;loan_moratorium,F$593-F$594,0),F$613)</f>
        <v>0</v>
      </c>
      <c r="G595" s="123">
        <f>IF(G$613="N/A",IF(G$2&gt;loan_moratorium,G$593-G$594,0),G$613)</f>
        <v>0</v>
      </c>
      <c r="H595" s="123">
        <f>IF(H$613="N/A",IF(H$2&gt;loan_moratorium,H$593-H$594,0),H$613)</f>
        <v>0</v>
      </c>
      <c r="I595" s="123">
        <f>IF(I$613="N/A",IF(I$2&gt;loan_moratorium,I$593-I$594,0),I$613)</f>
        <v>0</v>
      </c>
      <c r="J595" s="123">
        <f>IF(J$613="N/A",IF(J$2&gt;loan_moratorium,J$593-J$594,0),J$613)</f>
        <v>0</v>
      </c>
      <c r="K595" s="123">
        <f>IF(K$613="N/A",IF(K$2&gt;loan_moratorium,K$593-K$594,0),K$613)</f>
        <v>0</v>
      </c>
      <c r="L595" s="123">
        <f>IF(L$613="N/A",IF(L$2&gt;loan_moratorium,L$593-L$594,0),L$613)</f>
        <v>0</v>
      </c>
      <c r="M595" s="123">
        <f>IF(M$613="N/A",IF(M$2&gt;loan_moratorium,M$593-M$594,0),M$613)</f>
        <v>0</v>
      </c>
      <c r="N595" s="123">
        <f>IF(N$613="N/A",IF(N$2&gt;loan_moratorium,N$593-N$594,0),N$613)</f>
        <v>0</v>
      </c>
      <c r="O595" s="123">
        <f>IF(O$613="N/A",IF(O$2&gt;loan_moratorium,O$593-O$594,0),O$613)</f>
        <v>0</v>
      </c>
      <c r="P595" s="123">
        <f>IF(P$613="N/A",IF(P$2&gt;loan_moratorium,P$593-P$594,0),P$613)</f>
        <v>0</v>
      </c>
      <c r="Q595" s="123">
        <f>IF(Q$613="N/A",IF(Q$2&gt;loan_moratorium,Q$593-Q$594,0),Q$613)</f>
        <v>0</v>
      </c>
      <c r="R595" s="123">
        <f>IF(R$613="N/A",IF(R$2&gt;loan_moratorium,R$593-R$594,0),R$613)</f>
        <v>0</v>
      </c>
      <c r="S595" s="123">
        <f>IF(S$613="N/A",IF(S$2&gt;loan_moratorium,S$593-S$594,0),S$613)</f>
        <v>0</v>
      </c>
      <c r="T595" s="123">
        <f>IF(T$613="N/A",IF(T$2&gt;loan_moratorium,T$593-T$594,0),T$613)</f>
        <v>0</v>
      </c>
      <c r="U595" s="123">
        <f>IF(U$613="N/A",IF(U$2&gt;loan_moratorium,U$593-U$594,0),U$613)</f>
        <v>0</v>
      </c>
      <c r="V595" s="123">
        <f>IF(V$613="N/A",IF(V$2&gt;loan_moratorium,V$593-V$594,0),V$613)</f>
        <v>0</v>
      </c>
      <c r="W595" s="123">
        <f>IF(W$613="N/A",IF(W$2&gt;loan_moratorium,W$593-W$594,0),W$613)</f>
        <v>0</v>
      </c>
      <c r="X595" s="123">
        <f>IF(X$613="N/A",IF(X$2&gt;loan_moratorium,X$593-X$594,0),X$613)</f>
        <v>0</v>
      </c>
      <c r="Y595" s="123">
        <f>IF(Y$613="N/A",IF(Y$2&gt;loan_moratorium,Y$593-Y$594,0),Y$613)</f>
        <v>0</v>
      </c>
      <c r="Z595" s="123">
        <f>IF(Z$613="N/A",IF(Z$2&gt;loan_moratorium,Z$593-Z$594,0),Z$613)</f>
        <v>0</v>
      </c>
      <c r="AA595" s="123">
        <f>IF(AA$613="N/A",IF(AA$2&gt;loan_moratorium,AA$593-AA$594,0),AA$613)</f>
        <v>0</v>
      </c>
      <c r="AB595" s="123">
        <f>IF(AB$613="N/A",IF(AB$2&gt;loan_moratorium,AB$593-AB$594,0),AB$613)</f>
        <v>0</v>
      </c>
      <c r="AC595" s="123">
        <f>IF(AC$613="N/A",IF(AC$2&gt;loan_moratorium,AC$593-AC$594,0),AC$613)</f>
        <v>0</v>
      </c>
      <c r="AD595" s="123">
        <f>IF(AD$613="N/A",IF(AD$2&gt;loan_moratorium,AD$593-AD$594,0),AD$613)</f>
        <v>0</v>
      </c>
      <c r="AE595" s="123">
        <f>IF(AE$613="N/A",IF(AE$2&gt;loan_moratorium,AE$593-AE$594,0),AE$613)</f>
        <v>0</v>
      </c>
      <c r="AF595" s="123">
        <f>IF(AF$613="N/A",IF(AF$2&gt;loan_moratorium,AF$593-AF$594,0),AF$613)</f>
        <v>0</v>
      </c>
      <c r="AG595" s="123">
        <f>IF(AG$613="N/A",IF(AG$2&gt;loan_moratorium,AG$593-AG$594,0),AG$613)</f>
        <v>0</v>
      </c>
      <c r="AH595" s="123">
        <f>IF(AH$613="N/A",IF(AH$2&gt;loan_moratorium,AH$593-AH$594,0),AH$613)</f>
        <v>0</v>
      </c>
      <c r="AI595" s="123">
        <f>IF(AI$613="N/A",IF(AI$2&gt;loan_moratorium,AI$593-AI$594,0),AI$613)</f>
        <v>0</v>
      </c>
      <c r="AJ595" s="123">
        <f>IF(AJ$613="N/A",IF(AJ$2&gt;loan_moratorium,AJ$593-AJ$594,0),AJ$613)</f>
        <v>0</v>
      </c>
      <c r="AK595" s="123">
        <f>IF(AK$613="N/A",IF(AK$2&gt;loan_moratorium,AK$593-AK$594,0),AK$613)</f>
        <v>0</v>
      </c>
      <c r="AL595" s="123">
        <f>IF(AL$613="N/A",IF(AL$2&gt;loan_moratorium,AL$593-AL$594,0),AL$613)</f>
        <v>0</v>
      </c>
      <c r="AM595" s="123">
        <f>IF(AM$613="N/A",IF(AM$2&gt;loan_moratorium,AM$593-AM$594,0),AM$613)</f>
        <v>0</v>
      </c>
      <c r="AN595" s="123">
        <f>IF(AN$613="N/A",IF(AN$2&gt;loan_moratorium,AN$593-AN$594,0),AN$613)</f>
        <v>0</v>
      </c>
      <c r="AO595" s="123">
        <f>IF(AO$613="N/A",IF(AO$2&gt;loan_moratorium,AO$593-AO$594,0),AO$613)</f>
        <v>0</v>
      </c>
      <c r="AP595" s="123">
        <f>IF(AP$613="N/A",IF(AP$2&gt;loan_moratorium,AP$593-AP$594,0),AP$613)</f>
        <v>0</v>
      </c>
    </row>
    <row r="596" spans="1:42" x14ac:dyDescent="0.2">
      <c r="A596" s="22" t="s">
        <v>255</v>
      </c>
      <c r="B596" s="123">
        <f>$B$608</f>
        <v>0</v>
      </c>
      <c r="C596" s="123">
        <f>B$596-C$595</f>
        <v>0</v>
      </c>
      <c r="D596" s="123">
        <f t="shared" ref="D596:AP596" si="277">C$596-D$595</f>
        <v>0</v>
      </c>
      <c r="E596" s="123">
        <f t="shared" si="277"/>
        <v>0</v>
      </c>
      <c r="F596" s="123">
        <f t="shared" si="277"/>
        <v>0</v>
      </c>
      <c r="G596" s="123">
        <f t="shared" si="277"/>
        <v>0</v>
      </c>
      <c r="H596" s="123">
        <f t="shared" si="277"/>
        <v>0</v>
      </c>
      <c r="I596" s="123">
        <f t="shared" si="277"/>
        <v>0</v>
      </c>
      <c r="J596" s="123">
        <f t="shared" si="277"/>
        <v>0</v>
      </c>
      <c r="K596" s="123">
        <f t="shared" si="277"/>
        <v>0</v>
      </c>
      <c r="L596" s="123">
        <f t="shared" si="277"/>
        <v>0</v>
      </c>
      <c r="M596" s="123">
        <f t="shared" si="277"/>
        <v>0</v>
      </c>
      <c r="N596" s="123">
        <f t="shared" si="277"/>
        <v>0</v>
      </c>
      <c r="O596" s="123">
        <f t="shared" si="277"/>
        <v>0</v>
      </c>
      <c r="P596" s="123">
        <f t="shared" si="277"/>
        <v>0</v>
      </c>
      <c r="Q596" s="123">
        <f t="shared" si="277"/>
        <v>0</v>
      </c>
      <c r="R596" s="123">
        <f t="shared" si="277"/>
        <v>0</v>
      </c>
      <c r="S596" s="123">
        <f t="shared" si="277"/>
        <v>0</v>
      </c>
      <c r="T596" s="123">
        <f t="shared" si="277"/>
        <v>0</v>
      </c>
      <c r="U596" s="123">
        <f t="shared" si="277"/>
        <v>0</v>
      </c>
      <c r="V596" s="123">
        <f t="shared" si="277"/>
        <v>0</v>
      </c>
      <c r="W596" s="123">
        <f t="shared" si="277"/>
        <v>0</v>
      </c>
      <c r="X596" s="123">
        <f t="shared" si="277"/>
        <v>0</v>
      </c>
      <c r="Y596" s="123">
        <f t="shared" si="277"/>
        <v>0</v>
      </c>
      <c r="Z596" s="123">
        <f t="shared" si="277"/>
        <v>0</v>
      </c>
      <c r="AA596" s="123">
        <f t="shared" si="277"/>
        <v>0</v>
      </c>
      <c r="AB596" s="123">
        <f t="shared" si="277"/>
        <v>0</v>
      </c>
      <c r="AC596" s="123">
        <f t="shared" si="277"/>
        <v>0</v>
      </c>
      <c r="AD596" s="123">
        <f t="shared" si="277"/>
        <v>0</v>
      </c>
      <c r="AE596" s="123">
        <f t="shared" si="277"/>
        <v>0</v>
      </c>
      <c r="AF596" s="123">
        <f t="shared" si="277"/>
        <v>0</v>
      </c>
      <c r="AG596" s="123">
        <f t="shared" si="277"/>
        <v>0</v>
      </c>
      <c r="AH596" s="123">
        <f t="shared" si="277"/>
        <v>0</v>
      </c>
      <c r="AI596" s="123">
        <f t="shared" si="277"/>
        <v>0</v>
      </c>
      <c r="AJ596" s="123">
        <f t="shared" si="277"/>
        <v>0</v>
      </c>
      <c r="AK596" s="123">
        <f t="shared" si="277"/>
        <v>0</v>
      </c>
      <c r="AL596" s="123">
        <f t="shared" si="277"/>
        <v>0</v>
      </c>
      <c r="AM596" s="123">
        <f t="shared" si="277"/>
        <v>0</v>
      </c>
      <c r="AN596" s="123">
        <f t="shared" si="277"/>
        <v>0</v>
      </c>
      <c r="AO596" s="123">
        <f t="shared" si="277"/>
        <v>0</v>
      </c>
      <c r="AP596" s="123">
        <f t="shared" si="277"/>
        <v>0</v>
      </c>
    </row>
    <row r="597" spans="1:42" x14ac:dyDescent="0.2">
      <c r="B597" s="123"/>
      <c r="C597" s="123"/>
    </row>
    <row r="598" spans="1:42" x14ac:dyDescent="0.2">
      <c r="A598" s="18" t="s">
        <v>263</v>
      </c>
    </row>
    <row r="599" spans="1:42" x14ac:dyDescent="0.2">
      <c r="A599" s="22" t="s">
        <v>28</v>
      </c>
      <c r="B599" s="127"/>
      <c r="C599" s="123">
        <f>IF(AND(C$2&lt;=term_tenor,C$2&lt;=analysis_period),C66,0)</f>
        <v>0</v>
      </c>
      <c r="D599" s="123">
        <f>IF(AND(D$2&lt;=term_tenor,D$2&lt;=analysis_period),D66,0)</f>
        <v>0</v>
      </c>
      <c r="E599" s="123">
        <f>IF(AND(E$2&lt;=term_tenor,E$2&lt;=analysis_period),E66,0)</f>
        <v>0</v>
      </c>
      <c r="F599" s="123">
        <f>IF(AND(F$2&lt;=term_tenor,F$2&lt;=analysis_period),F66,0)</f>
        <v>0</v>
      </c>
      <c r="G599" s="123">
        <f>IF(AND(G$2&lt;=term_tenor,G$2&lt;=analysis_period),G66,0)</f>
        <v>0</v>
      </c>
      <c r="H599" s="123">
        <f>IF(AND(H$2&lt;=term_tenor,H$2&lt;=analysis_period),H66,0)</f>
        <v>0</v>
      </c>
      <c r="I599" s="123">
        <f>IF(AND(I$2&lt;=term_tenor,I$2&lt;=analysis_period),I66,0)</f>
        <v>0</v>
      </c>
      <c r="J599" s="123">
        <f>IF(AND(J$2&lt;=term_tenor,J$2&lt;=analysis_period),J66,0)</f>
        <v>0</v>
      </c>
      <c r="K599" s="123">
        <f>IF(AND(K$2&lt;=term_tenor,K$2&lt;=analysis_period),K66,0)</f>
        <v>0</v>
      </c>
      <c r="L599" s="123">
        <f>IF(AND(L$2&lt;=term_tenor,L$2&lt;=analysis_period),L66,0)</f>
        <v>0</v>
      </c>
      <c r="M599" s="123">
        <f>IF(AND(M$2&lt;=term_tenor,M$2&lt;=analysis_period),M66,0)</f>
        <v>0</v>
      </c>
      <c r="N599" s="123">
        <f>IF(AND(N$2&lt;=term_tenor,N$2&lt;=analysis_period),N66,0)</f>
        <v>0</v>
      </c>
      <c r="O599" s="123">
        <f>IF(AND(O$2&lt;=term_tenor,O$2&lt;=analysis_period),O66,0)</f>
        <v>0</v>
      </c>
      <c r="P599" s="123">
        <f>IF(AND(P$2&lt;=term_tenor,P$2&lt;=analysis_period),P66,0)</f>
        <v>0</v>
      </c>
      <c r="Q599" s="123">
        <f>IF(AND(Q$2&lt;=term_tenor,Q$2&lt;=analysis_period),Q66,0)</f>
        <v>0</v>
      </c>
      <c r="R599" s="123">
        <f>IF(AND(R$2&lt;=term_tenor,R$2&lt;=analysis_period),R66,0)</f>
        <v>0</v>
      </c>
      <c r="S599" s="123">
        <f>IF(AND(S$2&lt;=term_tenor,S$2&lt;=analysis_period),S66,0)</f>
        <v>0</v>
      </c>
      <c r="T599" s="123">
        <f>IF(AND(T$2&lt;=term_tenor,T$2&lt;=analysis_period),T66,0)</f>
        <v>0</v>
      </c>
      <c r="U599" s="123">
        <f>IF(AND(U$2&lt;=term_tenor,U$2&lt;=analysis_period),U66,0)</f>
        <v>0</v>
      </c>
      <c r="V599" s="123">
        <f>IF(AND(V$2&lt;=term_tenor,V$2&lt;=analysis_period),V66,0)</f>
        <v>0</v>
      </c>
      <c r="W599" s="123">
        <f>IF(AND(W$2&lt;=term_tenor,W$2&lt;=analysis_period),W66,0)</f>
        <v>0</v>
      </c>
      <c r="X599" s="123">
        <f>IF(AND(X$2&lt;=term_tenor,X$2&lt;=analysis_period),X66,0)</f>
        <v>0</v>
      </c>
      <c r="Y599" s="123">
        <f>IF(AND(Y$2&lt;=term_tenor,Y$2&lt;=analysis_period),Y66,0)</f>
        <v>0</v>
      </c>
      <c r="Z599" s="123">
        <f>IF(AND(Z$2&lt;=term_tenor,Z$2&lt;=analysis_period),Z66,0)</f>
        <v>0</v>
      </c>
      <c r="AA599" s="123">
        <f>IF(AND(AA$2&lt;=term_tenor,AA$2&lt;=analysis_period),AA66,0)</f>
        <v>0</v>
      </c>
      <c r="AB599" s="123">
        <f>IF(AND(AB$2&lt;=term_tenor,AB$2&lt;=analysis_period),AB66,0)</f>
        <v>0</v>
      </c>
      <c r="AC599" s="123">
        <f>IF(AND(AC$2&lt;=term_tenor,AC$2&lt;=analysis_period),AC66,0)</f>
        <v>0</v>
      </c>
      <c r="AD599" s="123">
        <f>IF(AND(AD$2&lt;=term_tenor,AD$2&lt;=analysis_period),AD66,0)</f>
        <v>0</v>
      </c>
      <c r="AE599" s="123">
        <f>IF(AND(AE$2&lt;=term_tenor,AE$2&lt;=analysis_period),AE66,0)</f>
        <v>0</v>
      </c>
      <c r="AF599" s="123">
        <f>IF(AND(AF$2&lt;=term_tenor,AF$2&lt;=analysis_period),AF66,0)</f>
        <v>0</v>
      </c>
      <c r="AG599" s="123">
        <f>IF(AND(AG$2&lt;=term_tenor,AG$2&lt;=analysis_period),AG66,0)</f>
        <v>0</v>
      </c>
      <c r="AH599" s="123">
        <f>IF(AND(AH$2&lt;=term_tenor,AH$2&lt;=analysis_period),AH66,0)</f>
        <v>0</v>
      </c>
      <c r="AI599" s="123">
        <f>IF(AND(AI$2&lt;=term_tenor,AI$2&lt;=analysis_period),AI66,0)</f>
        <v>0</v>
      </c>
      <c r="AJ599" s="123">
        <f>IF(AND(AJ$2&lt;=term_tenor,AJ$2&lt;=analysis_period),AJ66,0)</f>
        <v>0</v>
      </c>
      <c r="AK599" s="123">
        <f>IF(AND(AK$2&lt;=term_tenor,AK$2&lt;=analysis_period),AK66,0)</f>
        <v>0</v>
      </c>
      <c r="AL599" s="123">
        <f>IF(AND(AL$2&lt;=term_tenor,AL$2&lt;=analysis_period),AL66,0)</f>
        <v>0</v>
      </c>
      <c r="AM599" s="123">
        <f>IF(AND(AM$2&lt;=term_tenor,AM$2&lt;=analysis_period),AM66,0)</f>
        <v>0</v>
      </c>
      <c r="AN599" s="123">
        <f>IF(AND(AN$2&lt;=term_tenor,AN$2&lt;=analysis_period),AN66,0)</f>
        <v>0</v>
      </c>
      <c r="AO599" s="123">
        <f>IF(AND(AO$2&lt;=term_tenor,AO$2&lt;=analysis_period),AO66,0)</f>
        <v>0</v>
      </c>
      <c r="AP599" s="123">
        <f>IF(AND(AP$2&lt;=term_tenor,AP$2&lt;=analysis_period),AP66,0)</f>
        <v>0</v>
      </c>
    </row>
    <row r="600" spans="1:42" x14ac:dyDescent="0.2">
      <c r="A600" s="22" t="s">
        <v>314</v>
      </c>
      <c r="B600" s="123">
        <f t="shared" ref="B600:AP600" si="278">IF(AND(B$2&lt;=term_tenor,B$2&lt;=analysis_period),-B633-B639-B671-B703,0)</f>
        <v>0</v>
      </c>
      <c r="C600" s="123">
        <f t="shared" si="278"/>
        <v>0</v>
      </c>
      <c r="D600" s="123">
        <f t="shared" si="278"/>
        <v>0</v>
      </c>
      <c r="E600" s="123">
        <f t="shared" si="278"/>
        <v>0</v>
      </c>
      <c r="F600" s="123">
        <f t="shared" si="278"/>
        <v>0</v>
      </c>
      <c r="G600" s="123">
        <f t="shared" si="278"/>
        <v>0</v>
      </c>
      <c r="H600" s="123">
        <f t="shared" si="278"/>
        <v>0</v>
      </c>
      <c r="I600" s="123">
        <f t="shared" si="278"/>
        <v>0</v>
      </c>
      <c r="J600" s="123">
        <f t="shared" si="278"/>
        <v>0</v>
      </c>
      <c r="K600" s="123">
        <f t="shared" si="278"/>
        <v>0</v>
      </c>
      <c r="L600" s="123">
        <f t="shared" si="278"/>
        <v>0</v>
      </c>
      <c r="M600" s="123">
        <f t="shared" si="278"/>
        <v>0</v>
      </c>
      <c r="N600" s="123">
        <f t="shared" si="278"/>
        <v>0</v>
      </c>
      <c r="O600" s="123">
        <f t="shared" si="278"/>
        <v>0</v>
      </c>
      <c r="P600" s="123">
        <f t="shared" si="278"/>
        <v>0</v>
      </c>
      <c r="Q600" s="123">
        <f t="shared" si="278"/>
        <v>0</v>
      </c>
      <c r="R600" s="123">
        <f t="shared" si="278"/>
        <v>0</v>
      </c>
      <c r="S600" s="123">
        <f t="shared" si="278"/>
        <v>0</v>
      </c>
      <c r="T600" s="123">
        <f t="shared" si="278"/>
        <v>0</v>
      </c>
      <c r="U600" s="123">
        <f t="shared" si="278"/>
        <v>0</v>
      </c>
      <c r="V600" s="123">
        <f t="shared" si="278"/>
        <v>0</v>
      </c>
      <c r="W600" s="123">
        <f t="shared" si="278"/>
        <v>0</v>
      </c>
      <c r="X600" s="123">
        <f t="shared" si="278"/>
        <v>0</v>
      </c>
      <c r="Y600" s="123">
        <f t="shared" si="278"/>
        <v>0</v>
      </c>
      <c r="Z600" s="123">
        <f t="shared" si="278"/>
        <v>0</v>
      </c>
      <c r="AA600" s="123">
        <f t="shared" si="278"/>
        <v>0</v>
      </c>
      <c r="AB600" s="123">
        <f t="shared" si="278"/>
        <v>0</v>
      </c>
      <c r="AC600" s="123">
        <f t="shared" si="278"/>
        <v>0</v>
      </c>
      <c r="AD600" s="123">
        <f t="shared" si="278"/>
        <v>0</v>
      </c>
      <c r="AE600" s="123">
        <f t="shared" si="278"/>
        <v>0</v>
      </c>
      <c r="AF600" s="123">
        <f t="shared" si="278"/>
        <v>0</v>
      </c>
      <c r="AG600" s="123">
        <f t="shared" si="278"/>
        <v>0</v>
      </c>
      <c r="AH600" s="123">
        <f t="shared" si="278"/>
        <v>0</v>
      </c>
      <c r="AI600" s="123">
        <f t="shared" si="278"/>
        <v>0</v>
      </c>
      <c r="AJ600" s="123">
        <f t="shared" si="278"/>
        <v>0</v>
      </c>
      <c r="AK600" s="123">
        <f t="shared" si="278"/>
        <v>0</v>
      </c>
      <c r="AL600" s="123">
        <f t="shared" si="278"/>
        <v>0</v>
      </c>
      <c r="AM600" s="123">
        <f t="shared" si="278"/>
        <v>0</v>
      </c>
      <c r="AN600" s="123">
        <f t="shared" si="278"/>
        <v>0</v>
      </c>
      <c r="AO600" s="123">
        <f t="shared" si="278"/>
        <v>0</v>
      </c>
      <c r="AP600" s="123">
        <f t="shared" si="278"/>
        <v>0</v>
      </c>
    </row>
    <row r="601" spans="1:42" x14ac:dyDescent="0.2">
      <c r="A601" s="22" t="s">
        <v>265</v>
      </c>
      <c r="B601" s="123">
        <f>SUM(B599:B600)</f>
        <v>0</v>
      </c>
      <c r="C601" s="123">
        <f>SUM(C599:C600)</f>
        <v>0</v>
      </c>
      <c r="D601" s="123">
        <f t="shared" ref="D601:AP601" si="279">SUM(D599:D600)</f>
        <v>0</v>
      </c>
      <c r="E601" s="123">
        <f t="shared" si="279"/>
        <v>0</v>
      </c>
      <c r="F601" s="123">
        <f t="shared" si="279"/>
        <v>0</v>
      </c>
      <c r="G601" s="123">
        <f t="shared" si="279"/>
        <v>0</v>
      </c>
      <c r="H601" s="123">
        <f t="shared" si="279"/>
        <v>0</v>
      </c>
      <c r="I601" s="123">
        <f t="shared" si="279"/>
        <v>0</v>
      </c>
      <c r="J601" s="123">
        <f t="shared" si="279"/>
        <v>0</v>
      </c>
      <c r="K601" s="123">
        <f t="shared" si="279"/>
        <v>0</v>
      </c>
      <c r="L601" s="123">
        <f t="shared" si="279"/>
        <v>0</v>
      </c>
      <c r="M601" s="123">
        <f t="shared" si="279"/>
        <v>0</v>
      </c>
      <c r="N601" s="123">
        <f t="shared" si="279"/>
        <v>0</v>
      </c>
      <c r="O601" s="123">
        <f t="shared" si="279"/>
        <v>0</v>
      </c>
      <c r="P601" s="123">
        <f t="shared" si="279"/>
        <v>0</v>
      </c>
      <c r="Q601" s="123">
        <f t="shared" si="279"/>
        <v>0</v>
      </c>
      <c r="R601" s="123">
        <f t="shared" si="279"/>
        <v>0</v>
      </c>
      <c r="S601" s="123">
        <f t="shared" si="279"/>
        <v>0</v>
      </c>
      <c r="T601" s="123">
        <f t="shared" si="279"/>
        <v>0</v>
      </c>
      <c r="U601" s="123">
        <f t="shared" si="279"/>
        <v>0</v>
      </c>
      <c r="V601" s="123">
        <f t="shared" si="279"/>
        <v>0</v>
      </c>
      <c r="W601" s="123">
        <f t="shared" si="279"/>
        <v>0</v>
      </c>
      <c r="X601" s="123">
        <f t="shared" si="279"/>
        <v>0</v>
      </c>
      <c r="Y601" s="123">
        <f t="shared" si="279"/>
        <v>0</v>
      </c>
      <c r="Z601" s="123">
        <f t="shared" si="279"/>
        <v>0</v>
      </c>
      <c r="AA601" s="123">
        <f t="shared" si="279"/>
        <v>0</v>
      </c>
      <c r="AB601" s="123">
        <f t="shared" si="279"/>
        <v>0</v>
      </c>
      <c r="AC601" s="123">
        <f t="shared" si="279"/>
        <v>0</v>
      </c>
      <c r="AD601" s="123">
        <f t="shared" si="279"/>
        <v>0</v>
      </c>
      <c r="AE601" s="123">
        <f t="shared" si="279"/>
        <v>0</v>
      </c>
      <c r="AF601" s="123">
        <f t="shared" si="279"/>
        <v>0</v>
      </c>
      <c r="AG601" s="123">
        <f t="shared" si="279"/>
        <v>0</v>
      </c>
      <c r="AH601" s="123">
        <f t="shared" si="279"/>
        <v>0</v>
      </c>
      <c r="AI601" s="123">
        <f t="shared" si="279"/>
        <v>0</v>
      </c>
      <c r="AJ601" s="123">
        <f t="shared" si="279"/>
        <v>0</v>
      </c>
      <c r="AK601" s="123">
        <f t="shared" si="279"/>
        <v>0</v>
      </c>
      <c r="AL601" s="123">
        <f t="shared" si="279"/>
        <v>0</v>
      </c>
      <c r="AM601" s="123">
        <f t="shared" si="279"/>
        <v>0</v>
      </c>
      <c r="AN601" s="123">
        <f t="shared" si="279"/>
        <v>0</v>
      </c>
      <c r="AO601" s="123">
        <f t="shared" si="279"/>
        <v>0</v>
      </c>
      <c r="AP601" s="123">
        <f t="shared" si="279"/>
        <v>0</v>
      </c>
    </row>
    <row r="602" spans="1:42" x14ac:dyDescent="0.2">
      <c r="A602" s="22" t="s">
        <v>266</v>
      </c>
      <c r="B602" s="208">
        <f>IF(AND(B$2&lt;=term_tenor,B$2&lt;=analysis_period),1/(1+term_int_rate/100),0)</f>
        <v>1</v>
      </c>
      <c r="C602" s="208">
        <f>IF(AND(C$2&lt;=term_tenor,C$2&lt;=analysis_period),1/(1+term_int_rate/100),0)</f>
        <v>0</v>
      </c>
      <c r="D602" s="208">
        <f t="shared" ref="D602:AP602" si="280">IF(AND(C$2&lt;=term_tenor,C$2&lt;=analysis_period),C602/(1+term_int_rate/100),0)</f>
        <v>0</v>
      </c>
      <c r="E602" s="208">
        <f t="shared" si="280"/>
        <v>0</v>
      </c>
      <c r="F602" s="208">
        <f t="shared" si="280"/>
        <v>0</v>
      </c>
      <c r="G602" s="208">
        <f t="shared" si="280"/>
        <v>0</v>
      </c>
      <c r="H602" s="208">
        <f t="shared" si="280"/>
        <v>0</v>
      </c>
      <c r="I602" s="208">
        <f t="shared" si="280"/>
        <v>0</v>
      </c>
      <c r="J602" s="208">
        <f t="shared" si="280"/>
        <v>0</v>
      </c>
      <c r="K602" s="208">
        <f t="shared" si="280"/>
        <v>0</v>
      </c>
      <c r="L602" s="208">
        <f t="shared" si="280"/>
        <v>0</v>
      </c>
      <c r="M602" s="208">
        <f t="shared" si="280"/>
        <v>0</v>
      </c>
      <c r="N602" s="208">
        <f t="shared" si="280"/>
        <v>0</v>
      </c>
      <c r="O602" s="208">
        <f t="shared" si="280"/>
        <v>0</v>
      </c>
      <c r="P602" s="208">
        <f t="shared" si="280"/>
        <v>0</v>
      </c>
      <c r="Q602" s="208">
        <f t="shared" si="280"/>
        <v>0</v>
      </c>
      <c r="R602" s="208">
        <f t="shared" si="280"/>
        <v>0</v>
      </c>
      <c r="S602" s="208">
        <f t="shared" si="280"/>
        <v>0</v>
      </c>
      <c r="T602" s="208">
        <f t="shared" si="280"/>
        <v>0</v>
      </c>
      <c r="U602" s="208">
        <f t="shared" si="280"/>
        <v>0</v>
      </c>
      <c r="V602" s="208">
        <f t="shared" si="280"/>
        <v>0</v>
      </c>
      <c r="W602" s="208">
        <f t="shared" si="280"/>
        <v>0</v>
      </c>
      <c r="X602" s="208">
        <f t="shared" si="280"/>
        <v>0</v>
      </c>
      <c r="Y602" s="208">
        <f t="shared" si="280"/>
        <v>0</v>
      </c>
      <c r="Z602" s="208">
        <f t="shared" si="280"/>
        <v>0</v>
      </c>
      <c r="AA602" s="208">
        <f t="shared" si="280"/>
        <v>0</v>
      </c>
      <c r="AB602" s="208">
        <f t="shared" si="280"/>
        <v>0</v>
      </c>
      <c r="AC602" s="208">
        <f t="shared" si="280"/>
        <v>0</v>
      </c>
      <c r="AD602" s="208">
        <f t="shared" si="280"/>
        <v>0</v>
      </c>
      <c r="AE602" s="208">
        <f t="shared" si="280"/>
        <v>0</v>
      </c>
      <c r="AF602" s="208">
        <f t="shared" si="280"/>
        <v>0</v>
      </c>
      <c r="AG602" s="208">
        <f t="shared" si="280"/>
        <v>0</v>
      </c>
      <c r="AH602" s="208">
        <f t="shared" si="280"/>
        <v>0</v>
      </c>
      <c r="AI602" s="208">
        <f t="shared" si="280"/>
        <v>0</v>
      </c>
      <c r="AJ602" s="208">
        <f t="shared" si="280"/>
        <v>0</v>
      </c>
      <c r="AK602" s="208">
        <f t="shared" si="280"/>
        <v>0</v>
      </c>
      <c r="AL602" s="208">
        <f t="shared" si="280"/>
        <v>0</v>
      </c>
      <c r="AM602" s="208">
        <f t="shared" si="280"/>
        <v>0</v>
      </c>
      <c r="AN602" s="208">
        <f t="shared" si="280"/>
        <v>0</v>
      </c>
      <c r="AO602" s="208">
        <f t="shared" si="280"/>
        <v>0</v>
      </c>
      <c r="AP602" s="208">
        <f t="shared" si="280"/>
        <v>0</v>
      </c>
    </row>
    <row r="603" spans="1:42" x14ac:dyDescent="0.2">
      <c r="A603" s="22" t="s">
        <v>264</v>
      </c>
      <c r="B603" s="123">
        <f>B601*B602</f>
        <v>0</v>
      </c>
      <c r="C603" s="123">
        <f>C601*C602</f>
        <v>0</v>
      </c>
      <c r="D603" s="123">
        <f t="shared" ref="D603:AP603" si="281">D601*D602</f>
        <v>0</v>
      </c>
      <c r="E603" s="123">
        <f t="shared" si="281"/>
        <v>0</v>
      </c>
      <c r="F603" s="123">
        <f t="shared" si="281"/>
        <v>0</v>
      </c>
      <c r="G603" s="123">
        <f t="shared" si="281"/>
        <v>0</v>
      </c>
      <c r="H603" s="123">
        <f t="shared" si="281"/>
        <v>0</v>
      </c>
      <c r="I603" s="123">
        <f t="shared" si="281"/>
        <v>0</v>
      </c>
      <c r="J603" s="123">
        <f t="shared" si="281"/>
        <v>0</v>
      </c>
      <c r="K603" s="123">
        <f t="shared" si="281"/>
        <v>0</v>
      </c>
      <c r="L603" s="123">
        <f t="shared" si="281"/>
        <v>0</v>
      </c>
      <c r="M603" s="123">
        <f t="shared" si="281"/>
        <v>0</v>
      </c>
      <c r="N603" s="123">
        <f t="shared" si="281"/>
        <v>0</v>
      </c>
      <c r="O603" s="123">
        <f t="shared" si="281"/>
        <v>0</v>
      </c>
      <c r="P603" s="123">
        <f t="shared" si="281"/>
        <v>0</v>
      </c>
      <c r="Q603" s="123">
        <f t="shared" si="281"/>
        <v>0</v>
      </c>
      <c r="R603" s="123">
        <f t="shared" si="281"/>
        <v>0</v>
      </c>
      <c r="S603" s="123">
        <f t="shared" si="281"/>
        <v>0</v>
      </c>
      <c r="T603" s="123">
        <f t="shared" si="281"/>
        <v>0</v>
      </c>
      <c r="U603" s="123">
        <f t="shared" si="281"/>
        <v>0</v>
      </c>
      <c r="V603" s="123">
        <f t="shared" si="281"/>
        <v>0</v>
      </c>
      <c r="W603" s="123">
        <f t="shared" si="281"/>
        <v>0</v>
      </c>
      <c r="X603" s="123">
        <f t="shared" si="281"/>
        <v>0</v>
      </c>
      <c r="Y603" s="123">
        <f t="shared" si="281"/>
        <v>0</v>
      </c>
      <c r="Z603" s="123">
        <f t="shared" si="281"/>
        <v>0</v>
      </c>
      <c r="AA603" s="123">
        <f t="shared" si="281"/>
        <v>0</v>
      </c>
      <c r="AB603" s="123">
        <f t="shared" si="281"/>
        <v>0</v>
      </c>
      <c r="AC603" s="123">
        <f t="shared" si="281"/>
        <v>0</v>
      </c>
      <c r="AD603" s="123">
        <f t="shared" si="281"/>
        <v>0</v>
      </c>
      <c r="AE603" s="123">
        <f t="shared" si="281"/>
        <v>0</v>
      </c>
      <c r="AF603" s="123">
        <f t="shared" si="281"/>
        <v>0</v>
      </c>
      <c r="AG603" s="123">
        <f t="shared" si="281"/>
        <v>0</v>
      </c>
      <c r="AH603" s="123">
        <f t="shared" si="281"/>
        <v>0</v>
      </c>
      <c r="AI603" s="123">
        <f t="shared" si="281"/>
        <v>0</v>
      </c>
      <c r="AJ603" s="123">
        <f t="shared" si="281"/>
        <v>0</v>
      </c>
      <c r="AK603" s="123">
        <f t="shared" si="281"/>
        <v>0</v>
      </c>
      <c r="AL603" s="123">
        <f t="shared" si="281"/>
        <v>0</v>
      </c>
      <c r="AM603" s="123">
        <f t="shared" si="281"/>
        <v>0</v>
      </c>
      <c r="AN603" s="123">
        <f t="shared" si="281"/>
        <v>0</v>
      </c>
      <c r="AO603" s="123">
        <f t="shared" si="281"/>
        <v>0</v>
      </c>
      <c r="AP603" s="123">
        <f t="shared" si="281"/>
        <v>0</v>
      </c>
    </row>
    <row r="604" spans="1:42" x14ac:dyDescent="0.2">
      <c r="A604" s="22"/>
      <c r="B604" s="123"/>
      <c r="C604" s="123"/>
      <c r="D604" s="123"/>
      <c r="E604" s="123"/>
      <c r="F604" s="123"/>
      <c r="G604" s="123"/>
      <c r="H604" s="123"/>
      <c r="I604" s="123"/>
      <c r="J604" s="123"/>
      <c r="K604" s="123"/>
      <c r="L604" s="123"/>
      <c r="M604" s="123"/>
      <c r="N604" s="123"/>
      <c r="O604" s="123"/>
      <c r="P604" s="123"/>
      <c r="Q604" s="123"/>
      <c r="R604" s="123"/>
      <c r="S604" s="123"/>
      <c r="T604" s="123"/>
      <c r="U604" s="123"/>
      <c r="V604" s="123"/>
      <c r="W604" s="123"/>
      <c r="X604" s="123"/>
      <c r="Y604" s="123"/>
      <c r="Z604" s="123"/>
      <c r="AA604" s="123"/>
      <c r="AB604" s="123"/>
      <c r="AC604" s="123"/>
      <c r="AD604" s="123"/>
      <c r="AE604" s="123"/>
      <c r="AF604" s="123"/>
      <c r="AG604" s="123"/>
      <c r="AH604" s="123"/>
      <c r="AI604" s="123"/>
      <c r="AJ604" s="123"/>
      <c r="AK604" s="123"/>
      <c r="AL604" s="123"/>
      <c r="AM604" s="123"/>
      <c r="AN604" s="123"/>
      <c r="AO604" s="123"/>
      <c r="AP604" s="123"/>
    </row>
    <row r="605" spans="1:42" x14ac:dyDescent="0.2">
      <c r="A605" s="18" t="s">
        <v>256</v>
      </c>
      <c r="B605" s="123"/>
      <c r="C605" s="112"/>
      <c r="D605" s="112"/>
      <c r="E605" s="112"/>
      <c r="F605" s="112"/>
      <c r="G605" s="112"/>
      <c r="H605" s="112"/>
      <c r="I605" s="112"/>
      <c r="J605" s="112"/>
      <c r="K605" s="112"/>
      <c r="L605" s="112"/>
      <c r="M605" s="112"/>
      <c r="N605" s="112"/>
      <c r="O605" s="112"/>
      <c r="P605" s="112"/>
      <c r="Q605" s="112"/>
      <c r="R605" s="112"/>
      <c r="S605" s="112"/>
      <c r="T605" s="112"/>
      <c r="U605" s="112"/>
      <c r="V605" s="112"/>
      <c r="W605" s="112"/>
      <c r="X605" s="112"/>
      <c r="Y605" s="112"/>
      <c r="Z605" s="112"/>
      <c r="AA605" s="112"/>
      <c r="AB605" s="112"/>
      <c r="AC605" s="112"/>
      <c r="AD605" s="112"/>
      <c r="AE605" s="112"/>
      <c r="AF605" s="112"/>
      <c r="AG605" s="112"/>
      <c r="AH605" s="112"/>
      <c r="AI605" s="112"/>
      <c r="AJ605" s="112"/>
      <c r="AK605" s="112"/>
      <c r="AL605" s="112"/>
      <c r="AM605" s="112"/>
      <c r="AN605" s="112"/>
      <c r="AO605" s="112"/>
      <c r="AP605" s="112"/>
    </row>
    <row r="606" spans="1:42" x14ac:dyDescent="0.2">
      <c r="A606" s="22" t="s">
        <v>290</v>
      </c>
      <c r="B606" s="123">
        <f>IF(DebtServiceCoverageRatio="Calculated","N/A",IF(AND(B$2&lt;=term_tenor,B$2&lt;=analysis_period),IF(B$615=0,0,B$603/B$615),0))</f>
        <v>0</v>
      </c>
      <c r="C606" s="123">
        <f>IF(DebtServiceCoverageRatio="Calculated","N/A",IF(AND(C$2&lt;=term_tenor,C$2&lt;=analysis_period),IF(C$615=0,0,C$603/C$615),0))</f>
        <v>0</v>
      </c>
      <c r="D606" s="123">
        <f>IF(DebtServiceCoverageRatio="Calculated","N/A",IF(AND(D$2&lt;=term_tenor,D$2&lt;=analysis_period),IF(D$615=0,0,D$603/D$615),0))</f>
        <v>0</v>
      </c>
      <c r="E606" s="123">
        <f>IF(DebtServiceCoverageRatio="Calculated","N/A",IF(AND(E$2&lt;=term_tenor,E$2&lt;=analysis_period),IF(E$615=0,0,E$603/E$615),0))</f>
        <v>0</v>
      </c>
      <c r="F606" s="123">
        <f>IF(DebtServiceCoverageRatio="Calculated","N/A",IF(AND(F$2&lt;=term_tenor,F$2&lt;=analysis_period),IF(F$615=0,0,F$603/F$615),0))</f>
        <v>0</v>
      </c>
      <c r="G606" s="123">
        <f>IF(DebtServiceCoverageRatio="Calculated","N/A",IF(AND(G$2&lt;=term_tenor,G$2&lt;=analysis_period),IF(G$615=0,0,G$603/G$615),0))</f>
        <v>0</v>
      </c>
      <c r="H606" s="123">
        <f>IF(DebtServiceCoverageRatio="Calculated","N/A",IF(AND(H$2&lt;=term_tenor,H$2&lt;=analysis_period),IF(H$615=0,0,H$603/H$615),0))</f>
        <v>0</v>
      </c>
      <c r="I606" s="123">
        <f>IF(DebtServiceCoverageRatio="Calculated","N/A",IF(AND(I$2&lt;=term_tenor,I$2&lt;=analysis_period),IF(I$615=0,0,I$603/I$615),0))</f>
        <v>0</v>
      </c>
      <c r="J606" s="123">
        <f>IF(DebtServiceCoverageRatio="Calculated","N/A",IF(AND(J$2&lt;=term_tenor,J$2&lt;=analysis_period),IF(J$615=0,0,J$603/J$615),0))</f>
        <v>0</v>
      </c>
      <c r="K606" s="123">
        <f>IF(DebtServiceCoverageRatio="Calculated","N/A",IF(AND(K$2&lt;=term_tenor,K$2&lt;=analysis_period),IF(K$615=0,0,K$603/K$615),0))</f>
        <v>0</v>
      </c>
      <c r="L606" s="123">
        <f>IF(DebtServiceCoverageRatio="Calculated","N/A",IF(AND(L$2&lt;=term_tenor,L$2&lt;=analysis_period),IF(L$615=0,0,L$603/L$615),0))</f>
        <v>0</v>
      </c>
      <c r="M606" s="123">
        <f>IF(DebtServiceCoverageRatio="Calculated","N/A",IF(AND(M$2&lt;=term_tenor,M$2&lt;=analysis_period),IF(M$615=0,0,M$603/M$615),0))</f>
        <v>0</v>
      </c>
      <c r="N606" s="123">
        <f>IF(DebtServiceCoverageRatio="Calculated","N/A",IF(AND(N$2&lt;=term_tenor,N$2&lt;=analysis_period),IF(N$615=0,0,N$603/N$615),0))</f>
        <v>0</v>
      </c>
      <c r="O606" s="123">
        <f>IF(DebtServiceCoverageRatio="Calculated","N/A",IF(AND(O$2&lt;=term_tenor,O$2&lt;=analysis_period),IF(O$615=0,0,O$603/O$615),0))</f>
        <v>0</v>
      </c>
      <c r="P606" s="123">
        <f>IF(DebtServiceCoverageRatio="Calculated","N/A",IF(AND(P$2&lt;=term_tenor,P$2&lt;=analysis_period),IF(P$615=0,0,P$603/P$615),0))</f>
        <v>0</v>
      </c>
      <c r="Q606" s="123">
        <f>IF(DebtServiceCoverageRatio="Calculated","N/A",IF(AND(Q$2&lt;=term_tenor,Q$2&lt;=analysis_period),IF(Q$615=0,0,Q$603/Q$615),0))</f>
        <v>0</v>
      </c>
      <c r="R606" s="123">
        <f>IF(DebtServiceCoverageRatio="Calculated","N/A",IF(AND(R$2&lt;=term_tenor,R$2&lt;=analysis_period),IF(R$615=0,0,R$603/R$615),0))</f>
        <v>0</v>
      </c>
      <c r="S606" s="123">
        <f>IF(DebtServiceCoverageRatio="Calculated","N/A",IF(AND(S$2&lt;=term_tenor,S$2&lt;=analysis_period),IF(S$615=0,0,S$603/S$615),0))</f>
        <v>0</v>
      </c>
      <c r="T606" s="123">
        <f>IF(DebtServiceCoverageRatio="Calculated","N/A",IF(AND(T$2&lt;=term_tenor,T$2&lt;=analysis_period),IF(T$615=0,0,T$603/T$615),0))</f>
        <v>0</v>
      </c>
      <c r="U606" s="123">
        <f>IF(DebtServiceCoverageRatio="Calculated","N/A",IF(AND(U$2&lt;=term_tenor,U$2&lt;=analysis_period),IF(U$615=0,0,U$603/U$615),0))</f>
        <v>0</v>
      </c>
      <c r="V606" s="123">
        <f>IF(DebtServiceCoverageRatio="Calculated","N/A",IF(AND(V$2&lt;=term_tenor,V$2&lt;=analysis_period),IF(V$615=0,0,V$603/V$615),0))</f>
        <v>0</v>
      </c>
      <c r="W606" s="123">
        <f>IF(DebtServiceCoverageRatio="Calculated","N/A",IF(AND(W$2&lt;=term_tenor,W$2&lt;=analysis_period),IF(W$615=0,0,W$603/W$615),0))</f>
        <v>0</v>
      </c>
      <c r="X606" s="123">
        <f>IF(DebtServiceCoverageRatio="Calculated","N/A",IF(AND(X$2&lt;=term_tenor,X$2&lt;=analysis_period),IF(X$615=0,0,X$603/X$615),0))</f>
        <v>0</v>
      </c>
      <c r="Y606" s="123">
        <f>IF(DebtServiceCoverageRatio="Calculated","N/A",IF(AND(Y$2&lt;=term_tenor,Y$2&lt;=analysis_period),IF(Y$615=0,0,Y$603/Y$615),0))</f>
        <v>0</v>
      </c>
      <c r="Z606" s="123">
        <f>IF(DebtServiceCoverageRatio="Calculated","N/A",IF(AND(Z$2&lt;=term_tenor,Z$2&lt;=analysis_period),IF(Z$615=0,0,Z$603/Z$615),0))</f>
        <v>0</v>
      </c>
      <c r="AA606" s="123">
        <f>IF(DebtServiceCoverageRatio="Calculated","N/A",IF(AND(AA$2&lt;=term_tenor,AA$2&lt;=analysis_period),IF(AA$615=0,0,AA$603/AA$615),0))</f>
        <v>0</v>
      </c>
      <c r="AB606" s="123">
        <f>IF(DebtServiceCoverageRatio="Calculated","N/A",IF(AND(AB$2&lt;=term_tenor,AB$2&lt;=analysis_period),IF(AB$615=0,0,AB$603/AB$615),0))</f>
        <v>0</v>
      </c>
      <c r="AC606" s="123">
        <f>IF(DebtServiceCoverageRatio="Calculated","N/A",IF(AND(AC$2&lt;=term_tenor,AC$2&lt;=analysis_period),IF(AC$615=0,0,AC$603/AC$615),0))</f>
        <v>0</v>
      </c>
      <c r="AD606" s="123">
        <f>IF(DebtServiceCoverageRatio="Calculated","N/A",IF(AND(AD$2&lt;=term_tenor,AD$2&lt;=analysis_period),IF(AD$615=0,0,AD$603/AD$615),0))</f>
        <v>0</v>
      </c>
      <c r="AE606" s="123">
        <f>IF(DebtServiceCoverageRatio="Calculated","N/A",IF(AND(AE$2&lt;=term_tenor,AE$2&lt;=analysis_period),IF(AE$615=0,0,AE$603/AE$615),0))</f>
        <v>0</v>
      </c>
      <c r="AF606" s="123">
        <f>IF(DebtServiceCoverageRatio="Calculated","N/A",IF(AND(AF$2&lt;=term_tenor,AF$2&lt;=analysis_period),IF(AF$615=0,0,AF$603/AF$615),0))</f>
        <v>0</v>
      </c>
      <c r="AG606" s="123">
        <f>IF(DebtServiceCoverageRatio="Calculated","N/A",IF(AND(AG$2&lt;=term_tenor,AG$2&lt;=analysis_period),IF(AG$615=0,0,AG$603/AG$615),0))</f>
        <v>0</v>
      </c>
      <c r="AH606" s="123">
        <f>IF(DebtServiceCoverageRatio="Calculated","N/A",IF(AND(AH$2&lt;=term_tenor,AH$2&lt;=analysis_period),IF(AH$615=0,0,AH$603/AH$615),0))</f>
        <v>0</v>
      </c>
      <c r="AI606" s="123">
        <f>IF(DebtServiceCoverageRatio="Calculated","N/A",IF(AND(AI$2&lt;=term_tenor,AI$2&lt;=analysis_period),IF(AI$615=0,0,AI$603/AI$615),0))</f>
        <v>0</v>
      </c>
      <c r="AJ606" s="123">
        <f>IF(DebtServiceCoverageRatio="Calculated","N/A",IF(AND(AJ$2&lt;=term_tenor,AJ$2&lt;=analysis_period),IF(AJ$615=0,0,AJ$603/AJ$615),0))</f>
        <v>0</v>
      </c>
      <c r="AK606" s="123">
        <f>IF(DebtServiceCoverageRatio="Calculated","N/A",IF(AND(AK$2&lt;=term_tenor,AK$2&lt;=analysis_period),IF(AK$615=0,0,AK$603/AK$615),0))</f>
        <v>0</v>
      </c>
      <c r="AL606" s="123">
        <f>IF(DebtServiceCoverageRatio="Calculated","N/A",IF(AND(AL$2&lt;=term_tenor,AL$2&lt;=analysis_period),IF(AL$615=0,0,AL$603/AL$615),0))</f>
        <v>0</v>
      </c>
      <c r="AM606" s="123">
        <f>IF(DebtServiceCoverageRatio="Calculated","N/A",IF(AND(AM$2&lt;=term_tenor,AM$2&lt;=analysis_period),IF(AM$615=0,0,AM$603/AM$615),0))</f>
        <v>0</v>
      </c>
      <c r="AN606" s="123">
        <f>IF(DebtServiceCoverageRatio="Calculated","N/A",IF(AND(AN$2&lt;=term_tenor,AN$2&lt;=analysis_period),IF(AN$615=0,0,AN$603/AN$615),0))</f>
        <v>0</v>
      </c>
      <c r="AO606" s="123">
        <f>IF(DebtServiceCoverageRatio="Calculated","N/A",IF(AND(AO$2&lt;=term_tenor,AO$2&lt;=analysis_period),IF(AO$615=0,0,AO$603/AO$615),0))</f>
        <v>0</v>
      </c>
      <c r="AP606" s="123">
        <f>IF(DebtServiceCoverageRatio="Calculated","N/A",IF(AND(AP$2&lt;=term_tenor,AP$2&lt;=analysis_period),IF(AP$615=0,0,AP$603/AP$615),0))</f>
        <v>0</v>
      </c>
    </row>
    <row r="607" spans="1:42" x14ac:dyDescent="0.2">
      <c r="A607" s="91" t="s">
        <v>376</v>
      </c>
      <c r="B607" s="123">
        <f t="shared" ref="B607:AP607" si="282">IF(dscr_limit_debt_fraction="Yes",B$603/B$616,B$606)</f>
        <v>0</v>
      </c>
      <c r="C607" s="123">
        <f t="shared" si="282"/>
        <v>0</v>
      </c>
      <c r="D607" s="123">
        <f t="shared" si="282"/>
        <v>0</v>
      </c>
      <c r="E607" s="123">
        <f t="shared" si="282"/>
        <v>0</v>
      </c>
      <c r="F607" s="123">
        <f t="shared" si="282"/>
        <v>0</v>
      </c>
      <c r="G607" s="123">
        <f t="shared" si="282"/>
        <v>0</v>
      </c>
      <c r="H607" s="123">
        <f t="shared" si="282"/>
        <v>0</v>
      </c>
      <c r="I607" s="123">
        <f t="shared" si="282"/>
        <v>0</v>
      </c>
      <c r="J607" s="123">
        <f t="shared" si="282"/>
        <v>0</v>
      </c>
      <c r="K607" s="123">
        <f t="shared" si="282"/>
        <v>0</v>
      </c>
      <c r="L607" s="123">
        <f t="shared" si="282"/>
        <v>0</v>
      </c>
      <c r="M607" s="123">
        <f t="shared" si="282"/>
        <v>0</v>
      </c>
      <c r="N607" s="123">
        <f t="shared" si="282"/>
        <v>0</v>
      </c>
      <c r="O607" s="123">
        <f t="shared" si="282"/>
        <v>0</v>
      </c>
      <c r="P607" s="123">
        <f t="shared" si="282"/>
        <v>0</v>
      </c>
      <c r="Q607" s="123">
        <f t="shared" si="282"/>
        <v>0</v>
      </c>
      <c r="R607" s="123">
        <f t="shared" si="282"/>
        <v>0</v>
      </c>
      <c r="S607" s="123">
        <f t="shared" si="282"/>
        <v>0</v>
      </c>
      <c r="T607" s="123">
        <f t="shared" si="282"/>
        <v>0</v>
      </c>
      <c r="U607" s="123">
        <f t="shared" si="282"/>
        <v>0</v>
      </c>
      <c r="V607" s="123">
        <f t="shared" si="282"/>
        <v>0</v>
      </c>
      <c r="W607" s="123">
        <f t="shared" si="282"/>
        <v>0</v>
      </c>
      <c r="X607" s="123">
        <f t="shared" si="282"/>
        <v>0</v>
      </c>
      <c r="Y607" s="123">
        <f t="shared" si="282"/>
        <v>0</v>
      </c>
      <c r="Z607" s="123">
        <f t="shared" si="282"/>
        <v>0</v>
      </c>
      <c r="AA607" s="123">
        <f t="shared" si="282"/>
        <v>0</v>
      </c>
      <c r="AB607" s="123">
        <f t="shared" si="282"/>
        <v>0</v>
      </c>
      <c r="AC607" s="123">
        <f t="shared" si="282"/>
        <v>0</v>
      </c>
      <c r="AD607" s="123">
        <f t="shared" si="282"/>
        <v>0</v>
      </c>
      <c r="AE607" s="123">
        <f t="shared" si="282"/>
        <v>0</v>
      </c>
      <c r="AF607" s="123">
        <f t="shared" si="282"/>
        <v>0</v>
      </c>
      <c r="AG607" s="123">
        <f t="shared" si="282"/>
        <v>0</v>
      </c>
      <c r="AH607" s="123">
        <f t="shared" si="282"/>
        <v>0</v>
      </c>
      <c r="AI607" s="123">
        <f t="shared" si="282"/>
        <v>0</v>
      </c>
      <c r="AJ607" s="123">
        <f t="shared" si="282"/>
        <v>0</v>
      </c>
      <c r="AK607" s="123">
        <f t="shared" si="282"/>
        <v>0</v>
      </c>
      <c r="AL607" s="123">
        <f t="shared" si="282"/>
        <v>0</v>
      </c>
      <c r="AM607" s="123">
        <f t="shared" si="282"/>
        <v>0</v>
      </c>
      <c r="AN607" s="123">
        <f t="shared" si="282"/>
        <v>0</v>
      </c>
      <c r="AO607" s="123">
        <f t="shared" si="282"/>
        <v>0</v>
      </c>
      <c r="AP607" s="123">
        <f t="shared" si="282"/>
        <v>0</v>
      </c>
    </row>
    <row r="608" spans="1:42" x14ac:dyDescent="0.2">
      <c r="A608" s="22" t="s">
        <v>220</v>
      </c>
      <c r="B608" s="185" cm="1">
        <f t="array" ref="B608">IF(MortgageSizeOfDebt="N/A",IF(dscr_limit_debt_fraction="Yes",SUM(B607:AP607),SUM(B606:AP606)),MortgageSizeOfDebt)</f>
        <v>0</v>
      </c>
      <c r="C608" s="123"/>
      <c r="D608" s="123"/>
      <c r="E608" s="123"/>
      <c r="F608" s="123"/>
      <c r="G608" s="123"/>
      <c r="H608" s="123"/>
      <c r="I608" s="123"/>
      <c r="J608" s="123"/>
      <c r="K608" s="123"/>
      <c r="L608" s="123"/>
      <c r="M608" s="123"/>
      <c r="N608" s="123"/>
      <c r="O608" s="123"/>
      <c r="P608" s="123"/>
      <c r="Q608" s="123"/>
      <c r="R608" s="123"/>
      <c r="S608" s="123"/>
      <c r="T608" s="123"/>
      <c r="U608" s="123"/>
      <c r="V608" s="123"/>
      <c r="W608" s="123"/>
      <c r="X608" s="123"/>
      <c r="Y608" s="123"/>
      <c r="Z608" s="123"/>
      <c r="AA608" s="123"/>
      <c r="AB608" s="123"/>
      <c r="AC608" s="123"/>
      <c r="AD608" s="123"/>
      <c r="AE608" s="123"/>
      <c r="AF608" s="123"/>
      <c r="AG608" s="123"/>
      <c r="AH608" s="123"/>
      <c r="AI608" s="123"/>
      <c r="AJ608" s="123"/>
      <c r="AK608" s="123"/>
      <c r="AL608" s="123"/>
      <c r="AM608" s="123"/>
      <c r="AN608" s="123"/>
      <c r="AO608" s="123"/>
      <c r="AP608" s="123"/>
    </row>
    <row r="609" spans="1:42" x14ac:dyDescent="0.2">
      <c r="A609" s="18"/>
      <c r="B609" s="123"/>
      <c r="C609" s="123"/>
      <c r="D609" s="123"/>
      <c r="E609" s="123"/>
      <c r="F609" s="123"/>
      <c r="G609" s="123"/>
      <c r="H609" s="123"/>
      <c r="I609" s="123"/>
      <c r="J609" s="123"/>
      <c r="K609" s="123"/>
      <c r="L609" s="123"/>
      <c r="M609" s="123"/>
      <c r="N609" s="123"/>
      <c r="O609" s="123"/>
      <c r="P609" s="123"/>
      <c r="Q609" s="123"/>
      <c r="R609" s="123"/>
      <c r="S609" s="123"/>
      <c r="T609" s="123"/>
      <c r="U609" s="123"/>
      <c r="V609" s="123"/>
      <c r="W609" s="123"/>
      <c r="X609" s="123"/>
      <c r="Y609" s="123"/>
      <c r="Z609" s="123"/>
      <c r="AA609" s="123"/>
      <c r="AB609" s="123"/>
      <c r="AC609" s="123"/>
      <c r="AD609" s="123"/>
      <c r="AE609" s="123"/>
      <c r="AF609" s="123"/>
      <c r="AG609" s="123"/>
      <c r="AH609" s="123"/>
      <c r="AI609" s="123"/>
      <c r="AJ609" s="123"/>
      <c r="AK609" s="123"/>
      <c r="AL609" s="123"/>
      <c r="AM609" s="123"/>
      <c r="AN609" s="123"/>
      <c r="AO609" s="123"/>
      <c r="AP609" s="123"/>
    </row>
    <row r="610" spans="1:42" x14ac:dyDescent="0.2">
      <c r="A610" s="18" t="s">
        <v>291</v>
      </c>
      <c r="C610" s="123"/>
      <c r="D610" s="123"/>
      <c r="E610" s="123"/>
      <c r="F610" s="123"/>
      <c r="G610" s="123"/>
      <c r="H610" s="123"/>
      <c r="I610" s="123"/>
      <c r="J610" s="123"/>
      <c r="K610" s="123"/>
      <c r="L610" s="123"/>
      <c r="M610" s="123"/>
      <c r="N610" s="123"/>
      <c r="O610" s="123"/>
      <c r="P610" s="123"/>
      <c r="Q610" s="123"/>
      <c r="R610" s="123"/>
      <c r="S610" s="123"/>
      <c r="T610" s="123"/>
      <c r="U610" s="123"/>
      <c r="V610" s="123"/>
      <c r="W610" s="123"/>
      <c r="X610" s="123"/>
      <c r="Y610" s="123"/>
      <c r="Z610" s="123"/>
      <c r="AA610" s="123"/>
      <c r="AB610" s="123"/>
      <c r="AC610" s="123"/>
      <c r="AD610" s="123"/>
      <c r="AE610" s="123"/>
      <c r="AF610" s="123"/>
      <c r="AG610" s="123"/>
      <c r="AH610" s="123"/>
      <c r="AI610" s="123"/>
      <c r="AJ610" s="123"/>
      <c r="AK610" s="123"/>
      <c r="AL610" s="123"/>
      <c r="AM610" s="123"/>
      <c r="AN610" s="123"/>
      <c r="AO610" s="123"/>
      <c r="AP610" s="123"/>
    </row>
    <row r="611" spans="1:42" x14ac:dyDescent="0.2">
      <c r="A611" s="22" t="s">
        <v>292</v>
      </c>
      <c r="B611" s="123"/>
      <c r="C611" s="123">
        <f>IF(C$2&gt;term_tenor,0,IF(DebtPercent="Calculated",IF(C$615=0,0,C$601/C$615),"N/A"))</f>
        <v>0</v>
      </c>
      <c r="D611" s="123">
        <f>IF(D$2&gt;term_tenor,0,IF(DebtPercent="Calculated",IF(D$615=0,0,D$601/D$615),"N/A"))</f>
        <v>0</v>
      </c>
      <c r="E611" s="123">
        <f>IF(E$2&gt;term_tenor,0,IF(DebtPercent="Calculated",IF(E$615=0,0,E$601/E$615),"N/A"))</f>
        <v>0</v>
      </c>
      <c r="F611" s="123">
        <f>IF(F$2&gt;term_tenor,0,IF(DebtPercent="Calculated",IF(F$615=0,0,F$601/F$615),"N/A"))</f>
        <v>0</v>
      </c>
      <c r="G611" s="123">
        <f>IF(G$2&gt;term_tenor,0,IF(DebtPercent="Calculated",IF(G$615=0,0,G$601/G$615),"N/A"))</f>
        <v>0</v>
      </c>
      <c r="H611" s="123">
        <f>IF(H$2&gt;term_tenor,0,IF(DebtPercent="Calculated",IF(H$615=0,0,H$601/H$615),"N/A"))</f>
        <v>0</v>
      </c>
      <c r="I611" s="123">
        <f>IF(I$2&gt;term_tenor,0,IF(DebtPercent="Calculated",IF(I$615=0,0,I$601/I$615),"N/A"))</f>
        <v>0</v>
      </c>
      <c r="J611" s="123">
        <f>IF(J$2&gt;term_tenor,0,IF(DebtPercent="Calculated",IF(J$615=0,0,J$601/J$615),"N/A"))</f>
        <v>0</v>
      </c>
      <c r="K611" s="123">
        <f>IF(K$2&gt;term_tenor,0,IF(DebtPercent="Calculated",IF(K$615=0,0,K$601/K$615),"N/A"))</f>
        <v>0</v>
      </c>
      <c r="L611" s="123">
        <f>IF(L$2&gt;term_tenor,0,IF(DebtPercent="Calculated",IF(L$615=0,0,L$601/L$615),"N/A"))</f>
        <v>0</v>
      </c>
      <c r="M611" s="123">
        <f>IF(M$2&gt;term_tenor,0,IF(DebtPercent="Calculated",IF(M$615=0,0,M$601/M$615),"N/A"))</f>
        <v>0</v>
      </c>
      <c r="N611" s="123">
        <f>IF(N$2&gt;term_tenor,0,IF(DebtPercent="Calculated",IF(N$615=0,0,N$601/N$615),"N/A"))</f>
        <v>0</v>
      </c>
      <c r="O611" s="123">
        <f>IF(O$2&gt;term_tenor,0,IF(DebtPercent="Calculated",IF(O$615=0,0,O$601/O$615),"N/A"))</f>
        <v>0</v>
      </c>
      <c r="P611" s="123">
        <f>IF(P$2&gt;term_tenor,0,IF(DebtPercent="Calculated",IF(P$615=0,0,P$601/P$615),"N/A"))</f>
        <v>0</v>
      </c>
      <c r="Q611" s="123">
        <f>IF(Q$2&gt;term_tenor,0,IF(DebtPercent="Calculated",IF(Q$615=0,0,Q$601/Q$615),"N/A"))</f>
        <v>0</v>
      </c>
      <c r="R611" s="123">
        <f>IF(R$2&gt;term_tenor,0,IF(DebtPercent="Calculated",IF(R$615=0,0,R$601/R$615),"N/A"))</f>
        <v>0</v>
      </c>
      <c r="S611" s="123">
        <f>IF(S$2&gt;term_tenor,0,IF(DebtPercent="Calculated",IF(S$615=0,0,S$601/S$615),"N/A"))</f>
        <v>0</v>
      </c>
      <c r="T611" s="123">
        <f>IF(T$2&gt;term_tenor,0,IF(DebtPercent="Calculated",IF(T$615=0,0,T$601/T$615),"N/A"))</f>
        <v>0</v>
      </c>
      <c r="U611" s="123">
        <f>IF(U$2&gt;term_tenor,0,IF(DebtPercent="Calculated",IF(U$615=0,0,U$601/U$615),"N/A"))</f>
        <v>0</v>
      </c>
      <c r="V611" s="123">
        <f>IF(V$2&gt;term_tenor,0,IF(DebtPercent="Calculated",IF(V$615=0,0,V$601/V$615),"N/A"))</f>
        <v>0</v>
      </c>
      <c r="W611" s="123">
        <f>IF(W$2&gt;term_tenor,0,IF(DebtPercent="Calculated",IF(W$615=0,0,W$601/W$615),"N/A"))</f>
        <v>0</v>
      </c>
      <c r="X611" s="123">
        <f>IF(X$2&gt;term_tenor,0,IF(DebtPercent="Calculated",IF(X$615=0,0,X$601/X$615),"N/A"))</f>
        <v>0</v>
      </c>
      <c r="Y611" s="123">
        <f>IF(Y$2&gt;term_tenor,0,IF(DebtPercent="Calculated",IF(Y$615=0,0,Y$601/Y$615),"N/A"))</f>
        <v>0</v>
      </c>
      <c r="Z611" s="123">
        <f>IF(Z$2&gt;term_tenor,0,IF(DebtPercent="Calculated",IF(Z$615=0,0,Z$601/Z$615),"N/A"))</f>
        <v>0</v>
      </c>
      <c r="AA611" s="123">
        <f>IF(AA$2&gt;term_tenor,0,IF(DebtPercent="Calculated",IF(AA$615=0,0,AA$601/AA$615),"N/A"))</f>
        <v>0</v>
      </c>
      <c r="AB611" s="123">
        <f>IF(AB$2&gt;term_tenor,0,IF(DebtPercent="Calculated",IF(AB$615=0,0,AB$601/AB$615),"N/A"))</f>
        <v>0</v>
      </c>
      <c r="AC611" s="123">
        <f>IF(AC$2&gt;term_tenor,0,IF(DebtPercent="Calculated",IF(AC$615=0,0,AC$601/AC$615),"N/A"))</f>
        <v>0</v>
      </c>
      <c r="AD611" s="123">
        <f>IF(AD$2&gt;term_tenor,0,IF(DebtPercent="Calculated",IF(AD$615=0,0,AD$601/AD$615),"N/A"))</f>
        <v>0</v>
      </c>
      <c r="AE611" s="123">
        <f>IF(AE$2&gt;term_tenor,0,IF(DebtPercent="Calculated",IF(AE$615=0,0,AE$601/AE$615),"N/A"))</f>
        <v>0</v>
      </c>
      <c r="AF611" s="123">
        <f>IF(AF$2&gt;term_tenor,0,IF(DebtPercent="Calculated",IF(AF$615=0,0,AF$601/AF$615),"N/A"))</f>
        <v>0</v>
      </c>
      <c r="AG611" s="123">
        <f>IF(AG$2&gt;term_tenor,0,IF(DebtPercent="Calculated",IF(AG$615=0,0,AG$601/AG$615),"N/A"))</f>
        <v>0</v>
      </c>
      <c r="AH611" s="123">
        <f>IF(AH$2&gt;term_tenor,0,IF(DebtPercent="Calculated",IF(AH$615=0,0,AH$601/AH$615),"N/A"))</f>
        <v>0</v>
      </c>
      <c r="AI611" s="123">
        <f>IF(AI$2&gt;term_tenor,0,IF(DebtPercent="Calculated",IF(AI$615=0,0,AI$601/AI$615),"N/A"))</f>
        <v>0</v>
      </c>
      <c r="AJ611" s="123">
        <f>IF(AJ$2&gt;term_tenor,0,IF(DebtPercent="Calculated",IF(AJ$615=0,0,AJ$601/AJ$615),"N/A"))</f>
        <v>0</v>
      </c>
      <c r="AK611" s="123">
        <f>IF(AK$2&gt;term_tenor,0,IF(DebtPercent="Calculated",IF(AK$615=0,0,AK$601/AK$615),"N/A"))</f>
        <v>0</v>
      </c>
      <c r="AL611" s="123">
        <f>IF(AL$2&gt;term_tenor,0,IF(DebtPercent="Calculated",IF(AL$615=0,0,AL$601/AL$615),"N/A"))</f>
        <v>0</v>
      </c>
      <c r="AM611" s="123">
        <f>IF(AM$2&gt;term_tenor,0,IF(DebtPercent="Calculated",IF(AM$615=0,0,AM$601/AM$615),"N/A"))</f>
        <v>0</v>
      </c>
      <c r="AN611" s="123">
        <f>IF(AN$2&gt;term_tenor,0,IF(DebtPercent="Calculated",IF(AN$615=0,0,AN$601/AN$615),"N/A"))</f>
        <v>0</v>
      </c>
      <c r="AO611" s="123">
        <f>IF(AO$2&gt;term_tenor,0,IF(DebtPercent="Calculated",IF(AO$615=0,0,AO$601/AO$615),"N/A"))</f>
        <v>0</v>
      </c>
      <c r="AP611" s="123">
        <f>IF(AP$2&gt;term_tenor,0,IF(DebtPercent="Calculated",IF(AP$615=0,0,AP$601/AP$615),"N/A"))</f>
        <v>0</v>
      </c>
    </row>
    <row r="612" spans="1:42" x14ac:dyDescent="0.2">
      <c r="A612" s="22" t="s">
        <v>293</v>
      </c>
      <c r="B612" s="123"/>
      <c r="C612" s="123">
        <f>IF(C$2&gt;term_tenor,0,IF(DebtPayment="Fixed principal","N/A",IF(DebtPercent="Calculated","N/A",IF(C$2&lt;loan_moratorium,C$594,IF(AND(C$2&lt;=term_tenor,C$2&lt;=analysis_period),-PMT(term_int_rate/100,term_tenor-loan_moratorium,$B$608),0)))))</f>
        <v>0</v>
      </c>
      <c r="D612" s="123">
        <f>IF(D$2&gt;term_tenor,0,IF(DebtPayment="Fixed principal","N/A",IF(DebtPercent="Calculated","N/A",IF(D$2&lt;loan_moratorium,D$594,IF(AND(D$2&lt;=term_tenor,D$2&lt;=analysis_period),-PMT(term_int_rate/100,term_tenor-loan_moratorium,$B$608),0)))))</f>
        <v>0</v>
      </c>
      <c r="E612" s="123">
        <f>IF(E$2&gt;term_tenor,0,IF(DebtPayment="Fixed principal","N/A",IF(DebtPercent="Calculated","N/A",IF(E$2&lt;loan_moratorium,E$594,IF(AND(E$2&lt;=term_tenor,E$2&lt;=analysis_period),-PMT(term_int_rate/100,term_tenor-loan_moratorium,$B$608),0)))))</f>
        <v>0</v>
      </c>
      <c r="F612" s="123">
        <f>IF(F$2&gt;term_tenor,0,IF(DebtPayment="Fixed principal","N/A",IF(DebtPercent="Calculated","N/A",IF(F$2&lt;loan_moratorium,F$594,IF(AND(F$2&lt;=term_tenor,F$2&lt;=analysis_period),-PMT(term_int_rate/100,term_tenor-loan_moratorium,$B$608),0)))))</f>
        <v>0</v>
      </c>
      <c r="G612" s="123">
        <f>IF(G$2&gt;term_tenor,0,IF(DebtPayment="Fixed principal","N/A",IF(DebtPercent="Calculated","N/A",IF(G$2&lt;loan_moratorium,G$594,IF(AND(G$2&lt;=term_tenor,G$2&lt;=analysis_period),-PMT(term_int_rate/100,term_tenor-loan_moratorium,$B$608),0)))))</f>
        <v>0</v>
      </c>
      <c r="H612" s="123">
        <f>IF(H$2&gt;term_tenor,0,IF(DebtPayment="Fixed principal","N/A",IF(DebtPercent="Calculated","N/A",IF(H$2&lt;loan_moratorium,H$594,IF(AND(H$2&lt;=term_tenor,H$2&lt;=analysis_period),-PMT(term_int_rate/100,term_tenor-loan_moratorium,$B$608),0)))))</f>
        <v>0</v>
      </c>
      <c r="I612" s="123">
        <f>IF(I$2&gt;term_tenor,0,IF(DebtPayment="Fixed principal","N/A",IF(DebtPercent="Calculated","N/A",IF(I$2&lt;loan_moratorium,I$594,IF(AND(I$2&lt;=term_tenor,I$2&lt;=analysis_period),-PMT(term_int_rate/100,term_tenor-loan_moratorium,$B$608),0)))))</f>
        <v>0</v>
      </c>
      <c r="J612" s="123">
        <f>IF(J$2&gt;term_tenor,0,IF(DebtPayment="Fixed principal","N/A",IF(DebtPercent="Calculated","N/A",IF(J$2&lt;loan_moratorium,J$594,IF(AND(J$2&lt;=term_tenor,J$2&lt;=analysis_period),-PMT(term_int_rate/100,term_tenor-loan_moratorium,$B$608),0)))))</f>
        <v>0</v>
      </c>
      <c r="K612" s="123">
        <f>IF(K$2&gt;term_tenor,0,IF(DebtPayment="Fixed principal","N/A",IF(DebtPercent="Calculated","N/A",IF(K$2&lt;loan_moratorium,K$594,IF(AND(K$2&lt;=term_tenor,K$2&lt;=analysis_period),-PMT(term_int_rate/100,term_tenor-loan_moratorium,$B$608),0)))))</f>
        <v>0</v>
      </c>
      <c r="L612" s="123">
        <f>IF(L$2&gt;term_tenor,0,IF(DebtPayment="Fixed principal","N/A",IF(DebtPercent="Calculated","N/A",IF(L$2&lt;loan_moratorium,L$594,IF(AND(L$2&lt;=term_tenor,L$2&lt;=analysis_period),-PMT(term_int_rate/100,term_tenor-loan_moratorium,$B$608),0)))))</f>
        <v>0</v>
      </c>
      <c r="M612" s="123">
        <f>IF(M$2&gt;term_tenor,0,IF(DebtPayment="Fixed principal","N/A",IF(DebtPercent="Calculated","N/A",IF(M$2&lt;loan_moratorium,M$594,IF(AND(M$2&lt;=term_tenor,M$2&lt;=analysis_period),-PMT(term_int_rate/100,term_tenor-loan_moratorium,$B$608),0)))))</f>
        <v>0</v>
      </c>
      <c r="N612" s="123">
        <f>IF(N$2&gt;term_tenor,0,IF(DebtPayment="Fixed principal","N/A",IF(DebtPercent="Calculated","N/A",IF(N$2&lt;loan_moratorium,N$594,IF(AND(N$2&lt;=term_tenor,N$2&lt;=analysis_period),-PMT(term_int_rate/100,term_tenor-loan_moratorium,$B$608),0)))))</f>
        <v>0</v>
      </c>
      <c r="O612" s="123">
        <f>IF(O$2&gt;term_tenor,0,IF(DebtPayment="Fixed principal","N/A",IF(DebtPercent="Calculated","N/A",IF(O$2&lt;loan_moratorium,O$594,IF(AND(O$2&lt;=term_tenor,O$2&lt;=analysis_period),-PMT(term_int_rate/100,term_tenor-loan_moratorium,$B$608),0)))))</f>
        <v>0</v>
      </c>
      <c r="P612" s="123">
        <f>IF(P$2&gt;term_tenor,0,IF(DebtPayment="Fixed principal","N/A",IF(DebtPercent="Calculated","N/A",IF(P$2&lt;loan_moratorium,P$594,IF(AND(P$2&lt;=term_tenor,P$2&lt;=analysis_period),-PMT(term_int_rate/100,term_tenor-loan_moratorium,$B$608),0)))))</f>
        <v>0</v>
      </c>
      <c r="Q612" s="123">
        <f>IF(Q$2&gt;term_tenor,0,IF(DebtPayment="Fixed principal","N/A",IF(DebtPercent="Calculated","N/A",IF(Q$2&lt;loan_moratorium,Q$594,IF(AND(Q$2&lt;=term_tenor,Q$2&lt;=analysis_period),-PMT(term_int_rate/100,term_tenor-loan_moratorium,$B$608),0)))))</f>
        <v>0</v>
      </c>
      <c r="R612" s="123">
        <f>IF(R$2&gt;term_tenor,0,IF(DebtPayment="Fixed principal","N/A",IF(DebtPercent="Calculated","N/A",IF(R$2&lt;loan_moratorium,R$594,IF(AND(R$2&lt;=term_tenor,R$2&lt;=analysis_period),-PMT(term_int_rate/100,term_tenor-loan_moratorium,$B$608),0)))))</f>
        <v>0</v>
      </c>
      <c r="S612" s="123">
        <f>IF(S$2&gt;term_tenor,0,IF(DebtPayment="Fixed principal","N/A",IF(DebtPercent="Calculated","N/A",IF(S$2&lt;loan_moratorium,S$594,IF(AND(S$2&lt;=term_tenor,S$2&lt;=analysis_period),-PMT(term_int_rate/100,term_tenor-loan_moratorium,$B$608),0)))))</f>
        <v>0</v>
      </c>
      <c r="T612" s="123">
        <f>IF(T$2&gt;term_tenor,0,IF(DebtPayment="Fixed principal","N/A",IF(DebtPercent="Calculated","N/A",IF(T$2&lt;loan_moratorium,T$594,IF(AND(T$2&lt;=term_tenor,T$2&lt;=analysis_period),-PMT(term_int_rate/100,term_tenor-loan_moratorium,$B$608),0)))))</f>
        <v>0</v>
      </c>
      <c r="U612" s="123">
        <f>IF(U$2&gt;term_tenor,0,IF(DebtPayment="Fixed principal","N/A",IF(DebtPercent="Calculated","N/A",IF(U$2&lt;loan_moratorium,U$594,IF(AND(U$2&lt;=term_tenor,U$2&lt;=analysis_period),-PMT(term_int_rate/100,term_tenor-loan_moratorium,$B$608),0)))))</f>
        <v>0</v>
      </c>
      <c r="V612" s="123">
        <f>IF(V$2&gt;term_tenor,0,IF(DebtPayment="Fixed principal","N/A",IF(DebtPercent="Calculated","N/A",IF(V$2&lt;loan_moratorium,V$594,IF(AND(V$2&lt;=term_tenor,V$2&lt;=analysis_period),-PMT(term_int_rate/100,term_tenor-loan_moratorium,$B$608),0)))))</f>
        <v>0</v>
      </c>
      <c r="W612" s="123">
        <f>IF(W$2&gt;term_tenor,0,IF(DebtPayment="Fixed principal","N/A",IF(DebtPercent="Calculated","N/A",IF(W$2&lt;loan_moratorium,W$594,IF(AND(W$2&lt;=term_tenor,W$2&lt;=analysis_period),-PMT(term_int_rate/100,term_tenor-loan_moratorium,$B$608),0)))))</f>
        <v>0</v>
      </c>
      <c r="X612" s="123">
        <f>IF(X$2&gt;term_tenor,0,IF(DebtPayment="Fixed principal","N/A",IF(DebtPercent="Calculated","N/A",IF(X$2&lt;loan_moratorium,X$594,IF(AND(X$2&lt;=term_tenor,X$2&lt;=analysis_period),-PMT(term_int_rate/100,term_tenor-loan_moratorium,$B$608),0)))))</f>
        <v>0</v>
      </c>
      <c r="Y612" s="123">
        <f>IF(Y$2&gt;term_tenor,0,IF(DebtPayment="Fixed principal","N/A",IF(DebtPercent="Calculated","N/A",IF(Y$2&lt;loan_moratorium,Y$594,IF(AND(Y$2&lt;=term_tenor,Y$2&lt;=analysis_period),-PMT(term_int_rate/100,term_tenor-loan_moratorium,$B$608),0)))))</f>
        <v>0</v>
      </c>
      <c r="Z612" s="123">
        <f>IF(Z$2&gt;term_tenor,0,IF(DebtPayment="Fixed principal","N/A",IF(DebtPercent="Calculated","N/A",IF(Z$2&lt;loan_moratorium,Z$594,IF(AND(Z$2&lt;=term_tenor,Z$2&lt;=analysis_period),-PMT(term_int_rate/100,term_tenor-loan_moratorium,$B$608),0)))))</f>
        <v>0</v>
      </c>
      <c r="AA612" s="123">
        <f>IF(AA$2&gt;term_tenor,0,IF(DebtPayment="Fixed principal","N/A",IF(DebtPercent="Calculated","N/A",IF(AA$2&lt;loan_moratorium,AA$594,IF(AND(AA$2&lt;=term_tenor,AA$2&lt;=analysis_period),-PMT(term_int_rate/100,term_tenor-loan_moratorium,$B$608),0)))))</f>
        <v>0</v>
      </c>
      <c r="AB612" s="123">
        <f>IF(AB$2&gt;term_tenor,0,IF(DebtPayment="Fixed principal","N/A",IF(DebtPercent="Calculated","N/A",IF(AB$2&lt;loan_moratorium,AB$594,IF(AND(AB$2&lt;=term_tenor,AB$2&lt;=analysis_period),-PMT(term_int_rate/100,term_tenor-loan_moratorium,$B$608),0)))))</f>
        <v>0</v>
      </c>
      <c r="AC612" s="123">
        <f>IF(AC$2&gt;term_tenor,0,IF(DebtPayment="Fixed principal","N/A",IF(DebtPercent="Calculated","N/A",IF(AC$2&lt;loan_moratorium,AC$594,IF(AND(AC$2&lt;=term_tenor,AC$2&lt;=analysis_period),-PMT(term_int_rate/100,term_tenor-loan_moratorium,$B$608),0)))))</f>
        <v>0</v>
      </c>
      <c r="AD612" s="123">
        <f>IF(AD$2&gt;term_tenor,0,IF(DebtPayment="Fixed principal","N/A",IF(DebtPercent="Calculated","N/A",IF(AD$2&lt;loan_moratorium,AD$594,IF(AND(AD$2&lt;=term_tenor,AD$2&lt;=analysis_period),-PMT(term_int_rate/100,term_tenor-loan_moratorium,$B$608),0)))))</f>
        <v>0</v>
      </c>
      <c r="AE612" s="123">
        <f>IF(AE$2&gt;term_tenor,0,IF(DebtPayment="Fixed principal","N/A",IF(DebtPercent="Calculated","N/A",IF(AE$2&lt;loan_moratorium,AE$594,IF(AND(AE$2&lt;=term_tenor,AE$2&lt;=analysis_period),-PMT(term_int_rate/100,term_tenor-loan_moratorium,$B$608),0)))))</f>
        <v>0</v>
      </c>
      <c r="AF612" s="123">
        <f>IF(AF$2&gt;term_tenor,0,IF(DebtPayment="Fixed principal","N/A",IF(DebtPercent="Calculated","N/A",IF(AF$2&lt;loan_moratorium,AF$594,IF(AND(AF$2&lt;=term_tenor,AF$2&lt;=analysis_period),-PMT(term_int_rate/100,term_tenor-loan_moratorium,$B$608),0)))))</f>
        <v>0</v>
      </c>
      <c r="AG612" s="123">
        <f>IF(AG$2&gt;term_tenor,0,IF(DebtPayment="Fixed principal","N/A",IF(DebtPercent="Calculated","N/A",IF(AG$2&lt;loan_moratorium,AG$594,IF(AND(AG$2&lt;=term_tenor,AG$2&lt;=analysis_period),-PMT(term_int_rate/100,term_tenor-loan_moratorium,$B$608),0)))))</f>
        <v>0</v>
      </c>
      <c r="AH612" s="123">
        <f>IF(AH$2&gt;term_tenor,0,IF(DebtPayment="Fixed principal","N/A",IF(DebtPercent="Calculated","N/A",IF(AH$2&lt;loan_moratorium,AH$594,IF(AND(AH$2&lt;=term_tenor,AH$2&lt;=analysis_period),-PMT(term_int_rate/100,term_tenor-loan_moratorium,$B$608),0)))))</f>
        <v>0</v>
      </c>
      <c r="AI612" s="123">
        <f>IF(AI$2&gt;term_tenor,0,IF(DebtPayment="Fixed principal","N/A",IF(DebtPercent="Calculated","N/A",IF(AI$2&lt;loan_moratorium,AI$594,IF(AND(AI$2&lt;=term_tenor,AI$2&lt;=analysis_period),-PMT(term_int_rate/100,term_tenor-loan_moratorium,$B$608),0)))))</f>
        <v>0</v>
      </c>
      <c r="AJ612" s="123">
        <f>IF(AJ$2&gt;term_tenor,0,IF(DebtPayment="Fixed principal","N/A",IF(DebtPercent="Calculated","N/A",IF(AJ$2&lt;loan_moratorium,AJ$594,IF(AND(AJ$2&lt;=term_tenor,AJ$2&lt;=analysis_period),-PMT(term_int_rate/100,term_tenor-loan_moratorium,$B$608),0)))))</f>
        <v>0</v>
      </c>
      <c r="AK612" s="123">
        <f>IF(AK$2&gt;term_tenor,0,IF(DebtPayment="Fixed principal","N/A",IF(DebtPercent="Calculated","N/A",IF(AK$2&lt;loan_moratorium,AK$594,IF(AND(AK$2&lt;=term_tenor,AK$2&lt;=analysis_period),-PMT(term_int_rate/100,term_tenor-loan_moratorium,$B$608),0)))))</f>
        <v>0</v>
      </c>
      <c r="AL612" s="123">
        <f>IF(AL$2&gt;term_tenor,0,IF(DebtPayment="Fixed principal","N/A",IF(DebtPercent="Calculated","N/A",IF(AL$2&lt;loan_moratorium,AL$594,IF(AND(AL$2&lt;=term_tenor,AL$2&lt;=analysis_period),-PMT(term_int_rate/100,term_tenor-loan_moratorium,$B$608),0)))))</f>
        <v>0</v>
      </c>
      <c r="AM612" s="123">
        <f>IF(AM$2&gt;term_tenor,0,IF(DebtPayment="Fixed principal","N/A",IF(DebtPercent="Calculated","N/A",IF(AM$2&lt;loan_moratorium,AM$594,IF(AND(AM$2&lt;=term_tenor,AM$2&lt;=analysis_period),-PMT(term_int_rate/100,term_tenor-loan_moratorium,$B$608),0)))))</f>
        <v>0</v>
      </c>
      <c r="AN612" s="123">
        <f>IF(AN$2&gt;term_tenor,0,IF(DebtPayment="Fixed principal","N/A",IF(DebtPercent="Calculated","N/A",IF(AN$2&lt;loan_moratorium,AN$594,IF(AND(AN$2&lt;=term_tenor,AN$2&lt;=analysis_period),-PMT(term_int_rate/100,term_tenor-loan_moratorium,$B$608),0)))))</f>
        <v>0</v>
      </c>
      <c r="AO612" s="123">
        <f>IF(AO$2&gt;term_tenor,0,IF(DebtPayment="Fixed principal","N/A",IF(DebtPercent="Calculated","N/A",IF(AO$2&lt;loan_moratorium,AO$594,IF(AND(AO$2&lt;=term_tenor,AO$2&lt;=analysis_period),-PMT(term_int_rate/100,term_tenor-loan_moratorium,$B$608),0)))))</f>
        <v>0</v>
      </c>
      <c r="AP612" s="123">
        <f>IF(AP$2&gt;term_tenor,0,IF(DebtPayment="Fixed principal","N/A",IF(DebtPercent="Calculated","N/A",IF(AP$2&lt;loan_moratorium,AP$594,IF(AND(AP$2&lt;=term_tenor,AP$2&lt;=analysis_period),-PMT(term_int_rate/100,term_tenor-loan_moratorium,$B$608),0)))))</f>
        <v>0</v>
      </c>
    </row>
    <row r="613" spans="1:42" x14ac:dyDescent="0.2">
      <c r="A613" s="22" t="s">
        <v>294</v>
      </c>
      <c r="B613" s="123"/>
      <c r="C613" s="123">
        <f>IF(C$2&gt;term_tenor,0,IF(DebtPayment="Equal Payments","N/A",IF(DebtPercent="Calculated","N/A",IF(C$2&lt;=loan_moratorium,0,$B$608/(term_tenor-loan_moratorium)))))</f>
        <v>0</v>
      </c>
      <c r="D613" s="123">
        <f>IF(D$2&gt;term_tenor,0,IF(DebtPayment="Equal Payments","N/A",IF(DebtPercent="Calculated","N/A",IF(D$2&lt;=loan_moratorium,0,$B$608/(term_tenor-loan_moratorium)))))</f>
        <v>0</v>
      </c>
      <c r="E613" s="123">
        <f>IF(E$2&gt;term_tenor,0,IF(DebtPayment="Equal Payments","N/A",IF(DebtPercent="Calculated","N/A",IF(E$2&lt;=loan_moratorium,0,$B$608/(term_tenor-loan_moratorium)))))</f>
        <v>0</v>
      </c>
      <c r="F613" s="123">
        <f>IF(F$2&gt;term_tenor,0,IF(DebtPayment="Equal Payments","N/A",IF(DebtPercent="Calculated","N/A",IF(F$2&lt;=loan_moratorium,0,$B$608/(term_tenor-loan_moratorium)))))</f>
        <v>0</v>
      </c>
      <c r="G613" s="123">
        <f>IF(G$2&gt;term_tenor,0,IF(DebtPayment="Equal Payments","N/A",IF(DebtPercent="Calculated","N/A",IF(G$2&lt;=loan_moratorium,0,$B$608/(term_tenor-loan_moratorium)))))</f>
        <v>0</v>
      </c>
      <c r="H613" s="123">
        <f>IF(H$2&gt;term_tenor,0,IF(DebtPayment="Equal Payments","N/A",IF(DebtPercent="Calculated","N/A",IF(H$2&lt;=loan_moratorium,0,$B$608/(term_tenor-loan_moratorium)))))</f>
        <v>0</v>
      </c>
      <c r="I613" s="123">
        <f>IF(I$2&gt;term_tenor,0,IF(DebtPayment="Equal Payments","N/A",IF(DebtPercent="Calculated","N/A",IF(I$2&lt;=loan_moratorium,0,$B$608/(term_tenor-loan_moratorium)))))</f>
        <v>0</v>
      </c>
      <c r="J613" s="123">
        <f>IF(J$2&gt;term_tenor,0,IF(DebtPayment="Equal Payments","N/A",IF(DebtPercent="Calculated","N/A",IF(J$2&lt;=loan_moratorium,0,$B$608/(term_tenor-loan_moratorium)))))</f>
        <v>0</v>
      </c>
      <c r="K613" s="123">
        <f>IF(K$2&gt;term_tenor,0,IF(DebtPayment="Equal Payments","N/A",IF(DebtPercent="Calculated","N/A",IF(K$2&lt;=loan_moratorium,0,$B$608/(term_tenor-loan_moratorium)))))</f>
        <v>0</v>
      </c>
      <c r="L613" s="123">
        <f>IF(L$2&gt;term_tenor,0,IF(DebtPayment="Equal Payments","N/A",IF(DebtPercent="Calculated","N/A",IF(L$2&lt;=loan_moratorium,0,$B$608/(term_tenor-loan_moratorium)))))</f>
        <v>0</v>
      </c>
      <c r="M613" s="123">
        <f>IF(M$2&gt;term_tenor,0,IF(DebtPayment="Equal Payments","N/A",IF(DebtPercent="Calculated","N/A",IF(M$2&lt;=loan_moratorium,0,$B$608/(term_tenor-loan_moratorium)))))</f>
        <v>0</v>
      </c>
      <c r="N613" s="123">
        <f>IF(N$2&gt;term_tenor,0,IF(DebtPayment="Equal Payments","N/A",IF(DebtPercent="Calculated","N/A",IF(N$2&lt;=loan_moratorium,0,$B$608/(term_tenor-loan_moratorium)))))</f>
        <v>0</v>
      </c>
      <c r="O613" s="123">
        <f>IF(O$2&gt;term_tenor,0,IF(DebtPayment="Equal Payments","N/A",IF(DebtPercent="Calculated","N/A",IF(O$2&lt;=loan_moratorium,0,$B$608/(term_tenor-loan_moratorium)))))</f>
        <v>0</v>
      </c>
      <c r="P613" s="123">
        <f>IF(P$2&gt;term_tenor,0,IF(DebtPayment="Equal Payments","N/A",IF(DebtPercent="Calculated","N/A",IF(P$2&lt;=loan_moratorium,0,$B$608/(term_tenor-loan_moratorium)))))</f>
        <v>0</v>
      </c>
      <c r="Q613" s="123">
        <f>IF(Q$2&gt;term_tenor,0,IF(DebtPayment="Equal Payments","N/A",IF(DebtPercent="Calculated","N/A",IF(Q$2&lt;=loan_moratorium,0,$B$608/(term_tenor-loan_moratorium)))))</f>
        <v>0</v>
      </c>
      <c r="R613" s="123">
        <f>IF(R$2&gt;term_tenor,0,IF(DebtPayment="Equal Payments","N/A",IF(DebtPercent="Calculated","N/A",IF(R$2&lt;=loan_moratorium,0,$B$608/(term_tenor-loan_moratorium)))))</f>
        <v>0</v>
      </c>
      <c r="S613" s="123">
        <f>IF(S$2&gt;term_tenor,0,IF(DebtPayment="Equal Payments","N/A",IF(DebtPercent="Calculated","N/A",IF(S$2&lt;=loan_moratorium,0,$B$608/(term_tenor-loan_moratorium)))))</f>
        <v>0</v>
      </c>
      <c r="T613" s="123">
        <f>IF(T$2&gt;term_tenor,0,IF(DebtPayment="Equal Payments","N/A",IF(DebtPercent="Calculated","N/A",IF(T$2&lt;=loan_moratorium,0,$B$608/(term_tenor-loan_moratorium)))))</f>
        <v>0</v>
      </c>
      <c r="U613" s="123">
        <f>IF(U$2&gt;term_tenor,0,IF(DebtPayment="Equal Payments","N/A",IF(DebtPercent="Calculated","N/A",IF(U$2&lt;=loan_moratorium,0,$B$608/(term_tenor-loan_moratorium)))))</f>
        <v>0</v>
      </c>
      <c r="V613" s="123">
        <f>IF(V$2&gt;term_tenor,0,IF(DebtPayment="Equal Payments","N/A",IF(DebtPercent="Calculated","N/A",IF(V$2&lt;=loan_moratorium,0,$B$608/(term_tenor-loan_moratorium)))))</f>
        <v>0</v>
      </c>
      <c r="W613" s="123">
        <f>IF(W$2&gt;term_tenor,0,IF(DebtPayment="Equal Payments","N/A",IF(DebtPercent="Calculated","N/A",IF(W$2&lt;=loan_moratorium,0,$B$608/(term_tenor-loan_moratorium)))))</f>
        <v>0</v>
      </c>
      <c r="X613" s="123">
        <f>IF(X$2&gt;term_tenor,0,IF(DebtPayment="Equal Payments","N/A",IF(DebtPercent="Calculated","N/A",IF(X$2&lt;=loan_moratorium,0,$B$608/(term_tenor-loan_moratorium)))))</f>
        <v>0</v>
      </c>
      <c r="Y613" s="123">
        <f>IF(Y$2&gt;term_tenor,0,IF(DebtPayment="Equal Payments","N/A",IF(DebtPercent="Calculated","N/A",IF(Y$2&lt;=loan_moratorium,0,$B$608/(term_tenor-loan_moratorium)))))</f>
        <v>0</v>
      </c>
      <c r="Z613" s="123">
        <f>IF(Z$2&gt;term_tenor,0,IF(DebtPayment="Equal Payments","N/A",IF(DebtPercent="Calculated","N/A",IF(Z$2&lt;=loan_moratorium,0,$B$608/(term_tenor-loan_moratorium)))))</f>
        <v>0</v>
      </c>
      <c r="AA613" s="123">
        <f>IF(AA$2&gt;term_tenor,0,IF(DebtPayment="Equal Payments","N/A",IF(DebtPercent="Calculated","N/A",IF(AA$2&lt;=loan_moratorium,0,$B$608/(term_tenor-loan_moratorium)))))</f>
        <v>0</v>
      </c>
      <c r="AB613" s="123">
        <f>IF(AB$2&gt;term_tenor,0,IF(DebtPayment="Equal Payments","N/A",IF(DebtPercent="Calculated","N/A",IF(AB$2&lt;=loan_moratorium,0,$B$608/(term_tenor-loan_moratorium)))))</f>
        <v>0</v>
      </c>
      <c r="AC613" s="123">
        <f>IF(AC$2&gt;term_tenor,0,IF(DebtPayment="Equal Payments","N/A",IF(DebtPercent="Calculated","N/A",IF(AC$2&lt;=loan_moratorium,0,$B$608/(term_tenor-loan_moratorium)))))</f>
        <v>0</v>
      </c>
      <c r="AD613" s="123">
        <f>IF(AD$2&gt;term_tenor,0,IF(DebtPayment="Equal Payments","N/A",IF(DebtPercent="Calculated","N/A",IF(AD$2&lt;=loan_moratorium,0,$B$608/(term_tenor-loan_moratorium)))))</f>
        <v>0</v>
      </c>
      <c r="AE613" s="123">
        <f>IF(AE$2&gt;term_tenor,0,IF(DebtPayment="Equal Payments","N/A",IF(DebtPercent="Calculated","N/A",IF(AE$2&lt;=loan_moratorium,0,$B$608/(term_tenor-loan_moratorium)))))</f>
        <v>0</v>
      </c>
      <c r="AF613" s="123">
        <f>IF(AF$2&gt;term_tenor,0,IF(DebtPayment="Equal Payments","N/A",IF(DebtPercent="Calculated","N/A",IF(AF$2&lt;=loan_moratorium,0,$B$608/(term_tenor-loan_moratorium)))))</f>
        <v>0</v>
      </c>
      <c r="AG613" s="123">
        <f>IF(AG$2&gt;term_tenor,0,IF(DebtPayment="Equal Payments","N/A",IF(DebtPercent="Calculated","N/A",IF(AG$2&lt;=loan_moratorium,0,$B$608/(term_tenor-loan_moratorium)))))</f>
        <v>0</v>
      </c>
      <c r="AH613" s="123">
        <f>IF(AH$2&gt;term_tenor,0,IF(DebtPayment="Equal Payments","N/A",IF(DebtPercent="Calculated","N/A",IF(AH$2&lt;=loan_moratorium,0,$B$608/(term_tenor-loan_moratorium)))))</f>
        <v>0</v>
      </c>
      <c r="AI613" s="123">
        <f>IF(AI$2&gt;term_tenor,0,IF(DebtPayment="Equal Payments","N/A",IF(DebtPercent="Calculated","N/A",IF(AI$2&lt;=loan_moratorium,0,$B$608/(term_tenor-loan_moratorium)))))</f>
        <v>0</v>
      </c>
      <c r="AJ613" s="123">
        <f>IF(AJ$2&gt;term_tenor,0,IF(DebtPayment="Equal Payments","N/A",IF(DebtPercent="Calculated","N/A",IF(AJ$2&lt;=loan_moratorium,0,$B$608/(term_tenor-loan_moratorium)))))</f>
        <v>0</v>
      </c>
      <c r="AK613" s="123">
        <f>IF(AK$2&gt;term_tenor,0,IF(DebtPayment="Equal Payments","N/A",IF(DebtPercent="Calculated","N/A",IF(AK$2&lt;=loan_moratorium,0,$B$608/(term_tenor-loan_moratorium)))))</f>
        <v>0</v>
      </c>
      <c r="AL613" s="123">
        <f>IF(AL$2&gt;term_tenor,0,IF(DebtPayment="Equal Payments","N/A",IF(DebtPercent="Calculated","N/A",IF(AL$2&lt;=loan_moratorium,0,$B$608/(term_tenor-loan_moratorium)))))</f>
        <v>0</v>
      </c>
      <c r="AM613" s="123">
        <f>IF(AM$2&gt;term_tenor,0,IF(DebtPayment="Equal Payments","N/A",IF(DebtPercent="Calculated","N/A",IF(AM$2&lt;=loan_moratorium,0,$B$608/(term_tenor-loan_moratorium)))))</f>
        <v>0</v>
      </c>
      <c r="AN613" s="123">
        <f>IF(AN$2&gt;term_tenor,0,IF(DebtPayment="Equal Payments","N/A",IF(DebtPercent="Calculated","N/A",IF(AN$2&lt;=loan_moratorium,0,$B$608/(term_tenor-loan_moratorium)))))</f>
        <v>0</v>
      </c>
      <c r="AO613" s="123">
        <f>IF(AO$2&gt;term_tenor,0,IF(DebtPayment="Equal Payments","N/A",IF(DebtPercent="Calculated","N/A",IF(AO$2&lt;=loan_moratorium,0,$B$608/(term_tenor-loan_moratorium)))))</f>
        <v>0</v>
      </c>
      <c r="AP613" s="123">
        <f>IF(AP$2&gt;term_tenor,0,IF(DebtPayment="Equal Payments","N/A",IF(DebtPercent="Calculated","N/A",IF(AP$2&lt;=loan_moratorium,0,$B$608/(term_tenor-loan_moratorium)))))</f>
        <v>0</v>
      </c>
    </row>
    <row r="614" spans="1:42" x14ac:dyDescent="0.2">
      <c r="A614" s="22"/>
      <c r="B614" s="123"/>
      <c r="C614" s="123"/>
      <c r="D614" s="123"/>
      <c r="E614" s="123"/>
      <c r="F614" s="123"/>
      <c r="G614" s="123"/>
      <c r="H614" s="123"/>
      <c r="I614" s="123"/>
      <c r="J614" s="123"/>
      <c r="K614" s="123"/>
      <c r="L614" s="123"/>
      <c r="M614" s="123"/>
      <c r="N614" s="123"/>
      <c r="O614" s="123"/>
      <c r="P614" s="123"/>
      <c r="Q614" s="123"/>
      <c r="R614" s="123"/>
      <c r="S614" s="123"/>
      <c r="T614" s="123"/>
      <c r="U614" s="123"/>
      <c r="V614" s="123"/>
      <c r="W614" s="123"/>
      <c r="X614" s="123"/>
      <c r="Y614" s="123"/>
      <c r="Z614" s="123"/>
      <c r="AA614" s="123"/>
      <c r="AB614" s="123"/>
      <c r="AC614" s="123"/>
      <c r="AD614" s="123"/>
      <c r="AE614" s="123"/>
      <c r="AF614" s="123"/>
      <c r="AG614" s="123"/>
      <c r="AH614" s="123"/>
      <c r="AI614" s="123"/>
      <c r="AJ614" s="123"/>
      <c r="AK614" s="123"/>
      <c r="AL614" s="123"/>
      <c r="AM614" s="123"/>
      <c r="AN614" s="123"/>
      <c r="AO614" s="123"/>
      <c r="AP614" s="123"/>
    </row>
    <row r="615" spans="1:42" x14ac:dyDescent="0.2">
      <c r="A615" s="18" t="s">
        <v>254</v>
      </c>
      <c r="B615" s="110">
        <f>MIN(C615:AP615)</f>
        <v>0</v>
      </c>
      <c r="C615" s="112" t="str">
        <f>IF(DebtServiceCoverageRatio="Calculated",IF(AND(C$2&lt;=term_tenor,C$2&lt;=analysis_period),C$601/C$593,"N/A"),IF(AND(C$2&lt;=term_tenor,C$2&lt;=analysis_period),DebtServiceCoverageRatio,"N/A"))</f>
        <v>N/A</v>
      </c>
      <c r="D615" s="112" t="str">
        <f>IF(DebtServiceCoverageRatio="Calculated",IF(AND(D$2&lt;=term_tenor,D$2&lt;=analysis_period),D$601/D$593,"N/A"),IF(AND(D$2&lt;=term_tenor,D$2&lt;=analysis_period),DebtServiceCoverageRatio,"N/A"))</f>
        <v>N/A</v>
      </c>
      <c r="E615" s="112" t="str">
        <f>IF(DebtServiceCoverageRatio="Calculated",IF(AND(E$2&lt;=term_tenor,E$2&lt;=analysis_period),E$601/E$593,"N/A"),IF(AND(E$2&lt;=term_tenor,E$2&lt;=analysis_period),DebtServiceCoverageRatio,"N/A"))</f>
        <v>N/A</v>
      </c>
      <c r="F615" s="112" t="str">
        <f>IF(DebtServiceCoverageRatio="Calculated",IF(AND(F$2&lt;=term_tenor,F$2&lt;=analysis_period),F$601/F$593,"N/A"),IF(AND(F$2&lt;=term_tenor,F$2&lt;=analysis_period),DebtServiceCoverageRatio,"N/A"))</f>
        <v>N/A</v>
      </c>
      <c r="G615" s="112" t="str">
        <f>IF(DebtServiceCoverageRatio="Calculated",IF(AND(G$2&lt;=term_tenor,G$2&lt;=analysis_period),G$601/G$593,"N/A"),IF(AND(G$2&lt;=term_tenor,G$2&lt;=analysis_period),DebtServiceCoverageRatio,"N/A"))</f>
        <v>N/A</v>
      </c>
      <c r="H615" s="112" t="str">
        <f>IF(DebtServiceCoverageRatio="Calculated",IF(AND(H$2&lt;=term_tenor,H$2&lt;=analysis_period),H$601/H$593,"N/A"),IF(AND(H$2&lt;=term_tenor,H$2&lt;=analysis_period),DebtServiceCoverageRatio,"N/A"))</f>
        <v>N/A</v>
      </c>
      <c r="I615" s="112" t="str">
        <f>IF(DebtServiceCoverageRatio="Calculated",IF(AND(I$2&lt;=term_tenor,I$2&lt;=analysis_period),I$601/I$593,"N/A"),IF(AND(I$2&lt;=term_tenor,I$2&lt;=analysis_period),DebtServiceCoverageRatio,"N/A"))</f>
        <v>N/A</v>
      </c>
      <c r="J615" s="112" t="str">
        <f>IF(DebtServiceCoverageRatio="Calculated",IF(AND(J$2&lt;=term_tenor,J$2&lt;=analysis_period),J$601/J$593,"N/A"),IF(AND(J$2&lt;=term_tenor,J$2&lt;=analysis_period),DebtServiceCoverageRatio,"N/A"))</f>
        <v>N/A</v>
      </c>
      <c r="K615" s="112" t="str">
        <f>IF(DebtServiceCoverageRatio="Calculated",IF(AND(K$2&lt;=term_tenor,K$2&lt;=analysis_period),K$601/K$593,"N/A"),IF(AND(K$2&lt;=term_tenor,K$2&lt;=analysis_period),DebtServiceCoverageRatio,"N/A"))</f>
        <v>N/A</v>
      </c>
      <c r="L615" s="112" t="str">
        <f>IF(DebtServiceCoverageRatio="Calculated",IF(AND(L$2&lt;=term_tenor,L$2&lt;=analysis_period),L$601/L$593,"N/A"),IF(AND(L$2&lt;=term_tenor,L$2&lt;=analysis_period),DebtServiceCoverageRatio,"N/A"))</f>
        <v>N/A</v>
      </c>
      <c r="M615" s="112" t="str">
        <f>IF(DebtServiceCoverageRatio="Calculated",IF(AND(M$2&lt;=term_tenor,M$2&lt;=analysis_period),M$601/M$593,"N/A"),IF(AND(M$2&lt;=term_tenor,M$2&lt;=analysis_period),DebtServiceCoverageRatio,"N/A"))</f>
        <v>N/A</v>
      </c>
      <c r="N615" s="112" t="str">
        <f>IF(DebtServiceCoverageRatio="Calculated",IF(AND(N$2&lt;=term_tenor,N$2&lt;=analysis_period),N$601/N$593,"N/A"),IF(AND(N$2&lt;=term_tenor,N$2&lt;=analysis_period),DebtServiceCoverageRatio,"N/A"))</f>
        <v>N/A</v>
      </c>
      <c r="O615" s="112" t="str">
        <f>IF(DebtServiceCoverageRatio="Calculated",IF(AND(O$2&lt;=term_tenor,O$2&lt;=analysis_period),O$601/O$593,"N/A"),IF(AND(O$2&lt;=term_tenor,O$2&lt;=analysis_period),DebtServiceCoverageRatio,"N/A"))</f>
        <v>N/A</v>
      </c>
      <c r="P615" s="112" t="str">
        <f>IF(DebtServiceCoverageRatio="Calculated",IF(AND(P$2&lt;=term_tenor,P$2&lt;=analysis_period),P$601/P$593,"N/A"),IF(AND(P$2&lt;=term_tenor,P$2&lt;=analysis_period),DebtServiceCoverageRatio,"N/A"))</f>
        <v>N/A</v>
      </c>
      <c r="Q615" s="112" t="str">
        <f>IF(DebtServiceCoverageRatio="Calculated",IF(AND(Q$2&lt;=term_tenor,Q$2&lt;=analysis_period),Q$601/Q$593,"N/A"),IF(AND(Q$2&lt;=term_tenor,Q$2&lt;=analysis_period),DebtServiceCoverageRatio,"N/A"))</f>
        <v>N/A</v>
      </c>
      <c r="R615" s="112" t="str">
        <f>IF(DebtServiceCoverageRatio="Calculated",IF(AND(R$2&lt;=term_tenor,R$2&lt;=analysis_period),R$601/R$593,"N/A"),IF(AND(R$2&lt;=term_tenor,R$2&lt;=analysis_period),DebtServiceCoverageRatio,"N/A"))</f>
        <v>N/A</v>
      </c>
      <c r="S615" s="112" t="str">
        <f>IF(DebtServiceCoverageRatio="Calculated",IF(AND(S$2&lt;=term_tenor,S$2&lt;=analysis_period),S$601/S$593,"N/A"),IF(AND(S$2&lt;=term_tenor,S$2&lt;=analysis_period),DebtServiceCoverageRatio,"N/A"))</f>
        <v>N/A</v>
      </c>
      <c r="T615" s="112" t="str">
        <f>IF(DebtServiceCoverageRatio="Calculated",IF(AND(T$2&lt;=term_tenor,T$2&lt;=analysis_period),T$601/T$593,"N/A"),IF(AND(T$2&lt;=term_tenor,T$2&lt;=analysis_period),DebtServiceCoverageRatio,"N/A"))</f>
        <v>N/A</v>
      </c>
      <c r="U615" s="112" t="str">
        <f>IF(DebtServiceCoverageRatio="Calculated",IF(AND(U$2&lt;=term_tenor,U$2&lt;=analysis_period),U$601/U$593,"N/A"),IF(AND(U$2&lt;=term_tenor,U$2&lt;=analysis_period),DebtServiceCoverageRatio,"N/A"))</f>
        <v>N/A</v>
      </c>
      <c r="V615" s="112" t="str">
        <f>IF(DebtServiceCoverageRatio="Calculated",IF(AND(V$2&lt;=term_tenor,V$2&lt;=analysis_period),V$601/V$593,"N/A"),IF(AND(V$2&lt;=term_tenor,V$2&lt;=analysis_period),DebtServiceCoverageRatio,"N/A"))</f>
        <v>N/A</v>
      </c>
      <c r="W615" s="112" t="str">
        <f>IF(DebtServiceCoverageRatio="Calculated",IF(AND(W$2&lt;=term_tenor,W$2&lt;=analysis_period),W$601/W$593,"N/A"),IF(AND(W$2&lt;=term_tenor,W$2&lt;=analysis_period),DebtServiceCoverageRatio,"N/A"))</f>
        <v>N/A</v>
      </c>
      <c r="X615" s="112" t="str">
        <f>IF(DebtServiceCoverageRatio="Calculated",IF(AND(X$2&lt;=term_tenor,X$2&lt;=analysis_period),X$601/X$593,"N/A"),IF(AND(X$2&lt;=term_tenor,X$2&lt;=analysis_period),DebtServiceCoverageRatio,"N/A"))</f>
        <v>N/A</v>
      </c>
      <c r="Y615" s="112" t="str">
        <f>IF(DebtServiceCoverageRatio="Calculated",IF(AND(Y$2&lt;=term_tenor,Y$2&lt;=analysis_period),Y$601/Y$593,"N/A"),IF(AND(Y$2&lt;=term_tenor,Y$2&lt;=analysis_period),DebtServiceCoverageRatio,"N/A"))</f>
        <v>N/A</v>
      </c>
      <c r="Z615" s="112" t="str">
        <f>IF(DebtServiceCoverageRatio="Calculated",IF(AND(Z$2&lt;=term_tenor,Z$2&lt;=analysis_period),Z$601/Z$593,"N/A"),IF(AND(Z$2&lt;=term_tenor,Z$2&lt;=analysis_period),DebtServiceCoverageRatio,"N/A"))</f>
        <v>N/A</v>
      </c>
      <c r="AA615" s="112" t="str">
        <f>IF(DebtServiceCoverageRatio="Calculated",IF(AND(AA$2&lt;=term_tenor,AA$2&lt;=analysis_period),AA$601/AA$593,"N/A"),IF(AND(AA$2&lt;=term_tenor,AA$2&lt;=analysis_period),DebtServiceCoverageRatio,"N/A"))</f>
        <v>N/A</v>
      </c>
      <c r="AB615" s="112" t="str">
        <f>IF(DebtServiceCoverageRatio="Calculated",IF(AND(AB$2&lt;=term_tenor,AB$2&lt;=analysis_period),AB$601/AB$593,"N/A"),IF(AND(AB$2&lt;=term_tenor,AB$2&lt;=analysis_period),DebtServiceCoverageRatio,"N/A"))</f>
        <v>N/A</v>
      </c>
      <c r="AC615" s="112" t="str">
        <f>IF(DebtServiceCoverageRatio="Calculated",IF(AND(AC$2&lt;=term_tenor,AC$2&lt;=analysis_period),AC$601/AC$593,"N/A"),IF(AND(AC$2&lt;=term_tenor,AC$2&lt;=analysis_period),DebtServiceCoverageRatio,"N/A"))</f>
        <v>N/A</v>
      </c>
      <c r="AD615" s="112" t="str">
        <f>IF(DebtServiceCoverageRatio="Calculated",IF(AND(AD$2&lt;=term_tenor,AD$2&lt;=analysis_period),AD$601/AD$593,"N/A"),IF(AND(AD$2&lt;=term_tenor,AD$2&lt;=analysis_period),DebtServiceCoverageRatio,"N/A"))</f>
        <v>N/A</v>
      </c>
      <c r="AE615" s="112" t="str">
        <f>IF(DebtServiceCoverageRatio="Calculated",IF(AND(AE$2&lt;=term_tenor,AE$2&lt;=analysis_period),AE$601/AE$593,"N/A"),IF(AND(AE$2&lt;=term_tenor,AE$2&lt;=analysis_period),DebtServiceCoverageRatio,"N/A"))</f>
        <v>N/A</v>
      </c>
      <c r="AF615" s="112" t="str">
        <f>IF(DebtServiceCoverageRatio="Calculated",IF(AND(AF$2&lt;=term_tenor,AF$2&lt;=analysis_period),AF$601/AF$593,"N/A"),IF(AND(AF$2&lt;=term_tenor,AF$2&lt;=analysis_period),DebtServiceCoverageRatio,"N/A"))</f>
        <v>N/A</v>
      </c>
      <c r="AG615" s="112" t="str">
        <f>IF(DebtServiceCoverageRatio="Calculated",IF(AND(AG$2&lt;=term_tenor,AG$2&lt;=analysis_period),AG$601/AG$593,"N/A"),IF(AND(AG$2&lt;=term_tenor,AG$2&lt;=analysis_period),DebtServiceCoverageRatio,"N/A"))</f>
        <v>N/A</v>
      </c>
      <c r="AH615" s="112" t="str">
        <f>IF(DebtServiceCoverageRatio="Calculated",IF(AND(AH$2&lt;=term_tenor,AH$2&lt;=analysis_period),AH$601/AH$593,"N/A"),IF(AND(AH$2&lt;=term_tenor,AH$2&lt;=analysis_period),DebtServiceCoverageRatio,"N/A"))</f>
        <v>N/A</v>
      </c>
      <c r="AI615" s="112" t="str">
        <f>IF(DebtServiceCoverageRatio="Calculated",IF(AND(AI$2&lt;=term_tenor,AI$2&lt;=analysis_period),AI$601/AI$593,"N/A"),IF(AND(AI$2&lt;=term_tenor,AI$2&lt;=analysis_period),DebtServiceCoverageRatio,"N/A"))</f>
        <v>N/A</v>
      </c>
      <c r="AJ615" s="112" t="str">
        <f>IF(DebtServiceCoverageRatio="Calculated",IF(AND(AJ$2&lt;=term_tenor,AJ$2&lt;=analysis_period),AJ$601/AJ$593,"N/A"),IF(AND(AJ$2&lt;=term_tenor,AJ$2&lt;=analysis_period),DebtServiceCoverageRatio,"N/A"))</f>
        <v>N/A</v>
      </c>
      <c r="AK615" s="112" t="str">
        <f>IF(DebtServiceCoverageRatio="Calculated",IF(AND(AK$2&lt;=term_tenor,AK$2&lt;=analysis_period),AK$601/AK$593,"N/A"),IF(AND(AK$2&lt;=term_tenor,AK$2&lt;=analysis_period),DebtServiceCoverageRatio,"N/A"))</f>
        <v>N/A</v>
      </c>
      <c r="AL615" s="112" t="str">
        <f>IF(DebtServiceCoverageRatio="Calculated",IF(AND(AL$2&lt;=term_tenor,AL$2&lt;=analysis_period),AL$601/AL$593,"N/A"),IF(AND(AL$2&lt;=term_tenor,AL$2&lt;=analysis_period),DebtServiceCoverageRatio,"N/A"))</f>
        <v>N/A</v>
      </c>
      <c r="AM615" s="112" t="str">
        <f>IF(DebtServiceCoverageRatio="Calculated",IF(AND(AM$2&lt;=term_tenor,AM$2&lt;=analysis_period),AM$601/AM$593,"N/A"),IF(AND(AM$2&lt;=term_tenor,AM$2&lt;=analysis_period),DebtServiceCoverageRatio,"N/A"))</f>
        <v>N/A</v>
      </c>
      <c r="AN615" s="112" t="str">
        <f>IF(DebtServiceCoverageRatio="Calculated",IF(AND(AN$2&lt;=term_tenor,AN$2&lt;=analysis_period),AN$601/AN$593,"N/A"),IF(AND(AN$2&lt;=term_tenor,AN$2&lt;=analysis_period),DebtServiceCoverageRatio,"N/A"))</f>
        <v>N/A</v>
      </c>
      <c r="AO615" s="112" t="str">
        <f>IF(DebtServiceCoverageRatio="Calculated",IF(AND(AO$2&lt;=term_tenor,AO$2&lt;=analysis_period),AO$601/AO$593,"N/A"),IF(AND(AO$2&lt;=term_tenor,AO$2&lt;=analysis_period),DebtServiceCoverageRatio,"N/A"))</f>
        <v>N/A</v>
      </c>
      <c r="AP615" s="112" t="str">
        <f>IF(DebtServiceCoverageRatio="Calculated",IF(AND(AP$2&lt;=term_tenor,AP$2&lt;=analysis_period),AP$601/AP$593,"N/A"),IF(AND(AP$2&lt;=term_tenor,AP$2&lt;=analysis_period),DebtServiceCoverageRatio,"N/A"))</f>
        <v>N/A</v>
      </c>
    </row>
    <row r="616" spans="1:42" x14ac:dyDescent="0.2">
      <c r="A616" s="90" t="s">
        <v>376</v>
      </c>
      <c r="B616" s="110">
        <f>IF(dscr_limit_debt_fraction="Yes",SUM(B606:AP606)/(-$B$104*dscr_maximum_debt_fraction/100)*DebtServiceCoverageRatio,B615)</f>
        <v>0</v>
      </c>
      <c r="C616" s="112" t="str">
        <f t="shared" ref="C616:AP616" si="283">IF(dscr_limit_debt_fraction="Yes",$B$616,C$615)</f>
        <v>N/A</v>
      </c>
      <c r="D616" s="112" t="str">
        <f t="shared" si="283"/>
        <v>N/A</v>
      </c>
      <c r="E616" s="112" t="str">
        <f t="shared" si="283"/>
        <v>N/A</v>
      </c>
      <c r="F616" s="112" t="str">
        <f t="shared" si="283"/>
        <v>N/A</v>
      </c>
      <c r="G616" s="112" t="str">
        <f t="shared" si="283"/>
        <v>N/A</v>
      </c>
      <c r="H616" s="112" t="str">
        <f t="shared" si="283"/>
        <v>N/A</v>
      </c>
      <c r="I616" s="112" t="str">
        <f t="shared" si="283"/>
        <v>N/A</v>
      </c>
      <c r="J616" s="112" t="str">
        <f t="shared" si="283"/>
        <v>N/A</v>
      </c>
      <c r="K616" s="112" t="str">
        <f t="shared" si="283"/>
        <v>N/A</v>
      </c>
      <c r="L616" s="112" t="str">
        <f t="shared" si="283"/>
        <v>N/A</v>
      </c>
      <c r="M616" s="112" t="str">
        <f t="shared" si="283"/>
        <v>N/A</v>
      </c>
      <c r="N616" s="112" t="str">
        <f t="shared" si="283"/>
        <v>N/A</v>
      </c>
      <c r="O616" s="112" t="str">
        <f t="shared" si="283"/>
        <v>N/A</v>
      </c>
      <c r="P616" s="112" t="str">
        <f t="shared" si="283"/>
        <v>N/A</v>
      </c>
      <c r="Q616" s="112" t="str">
        <f t="shared" si="283"/>
        <v>N/A</v>
      </c>
      <c r="R616" s="112" t="str">
        <f t="shared" si="283"/>
        <v>N/A</v>
      </c>
      <c r="S616" s="112" t="str">
        <f t="shared" si="283"/>
        <v>N/A</v>
      </c>
      <c r="T616" s="112" t="str">
        <f t="shared" si="283"/>
        <v>N/A</v>
      </c>
      <c r="U616" s="112" t="str">
        <f t="shared" si="283"/>
        <v>N/A</v>
      </c>
      <c r="V616" s="112" t="str">
        <f t="shared" si="283"/>
        <v>N/A</v>
      </c>
      <c r="W616" s="112" t="str">
        <f t="shared" si="283"/>
        <v>N/A</v>
      </c>
      <c r="X616" s="112" t="str">
        <f t="shared" si="283"/>
        <v>N/A</v>
      </c>
      <c r="Y616" s="112" t="str">
        <f t="shared" si="283"/>
        <v>N/A</v>
      </c>
      <c r="Z616" s="112" t="str">
        <f t="shared" si="283"/>
        <v>N/A</v>
      </c>
      <c r="AA616" s="112" t="str">
        <f t="shared" si="283"/>
        <v>N/A</v>
      </c>
      <c r="AB616" s="112" t="str">
        <f t="shared" si="283"/>
        <v>N/A</v>
      </c>
      <c r="AC616" s="112" t="str">
        <f t="shared" si="283"/>
        <v>N/A</v>
      </c>
      <c r="AD616" s="112" t="str">
        <f t="shared" si="283"/>
        <v>N/A</v>
      </c>
      <c r="AE616" s="112" t="str">
        <f t="shared" si="283"/>
        <v>N/A</v>
      </c>
      <c r="AF616" s="112" t="str">
        <f t="shared" si="283"/>
        <v>N/A</v>
      </c>
      <c r="AG616" s="112" t="str">
        <f t="shared" si="283"/>
        <v>N/A</v>
      </c>
      <c r="AH616" s="112" t="str">
        <f t="shared" si="283"/>
        <v>N/A</v>
      </c>
      <c r="AI616" s="112" t="str">
        <f t="shared" si="283"/>
        <v>N/A</v>
      </c>
      <c r="AJ616" s="112" t="str">
        <f t="shared" si="283"/>
        <v>N/A</v>
      </c>
      <c r="AK616" s="112" t="str">
        <f t="shared" si="283"/>
        <v>N/A</v>
      </c>
      <c r="AL616" s="112" t="str">
        <f t="shared" si="283"/>
        <v>N/A</v>
      </c>
      <c r="AM616" s="112" t="str">
        <f t="shared" si="283"/>
        <v>N/A</v>
      </c>
      <c r="AN616" s="112" t="str">
        <f t="shared" si="283"/>
        <v>N/A</v>
      </c>
      <c r="AO616" s="112" t="str">
        <f t="shared" si="283"/>
        <v>N/A</v>
      </c>
      <c r="AP616" s="112" t="str">
        <f t="shared" si="283"/>
        <v>N/A</v>
      </c>
    </row>
    <row r="617" spans="1:42" x14ac:dyDescent="0.2">
      <c r="A617" s="23"/>
      <c r="B617" s="188"/>
    </row>
    <row r="618" spans="1:42" x14ac:dyDescent="0.2">
      <c r="A618" s="84" t="s">
        <v>72</v>
      </c>
      <c r="B618" s="222"/>
      <c r="C618" s="222"/>
      <c r="D618" s="222"/>
      <c r="E618" s="222"/>
      <c r="F618" s="222"/>
      <c r="G618" s="222"/>
      <c r="H618" s="222"/>
      <c r="I618" s="222"/>
      <c r="J618" s="222"/>
      <c r="K618" s="222"/>
      <c r="L618" s="222"/>
      <c r="M618" s="222"/>
      <c r="N618" s="222"/>
      <c r="O618" s="222"/>
      <c r="P618" s="222"/>
      <c r="Q618" s="222"/>
      <c r="R618" s="222"/>
      <c r="S618" s="222"/>
      <c r="T618" s="222"/>
      <c r="U618" s="222"/>
      <c r="V618" s="222"/>
      <c r="W618" s="222"/>
      <c r="X618" s="222"/>
      <c r="Y618" s="222"/>
      <c r="Z618" s="222"/>
      <c r="AA618" s="222"/>
      <c r="AB618" s="222"/>
      <c r="AC618" s="222"/>
      <c r="AD618" s="222"/>
      <c r="AE618" s="222"/>
      <c r="AF618" s="222"/>
      <c r="AG618" s="222"/>
      <c r="AH618" s="222"/>
      <c r="AI618" s="222"/>
      <c r="AJ618" s="222"/>
      <c r="AK618" s="222"/>
      <c r="AL618" s="222"/>
      <c r="AM618" s="222"/>
      <c r="AN618" s="222"/>
      <c r="AO618" s="222"/>
      <c r="AP618" s="222"/>
    </row>
    <row r="619" spans="1:42" x14ac:dyDescent="0.2">
      <c r="A619" s="20" t="s">
        <v>296</v>
      </c>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row>
    <row r="620" spans="1:42" x14ac:dyDescent="0.2">
      <c r="A620" s="4" t="s">
        <v>297</v>
      </c>
      <c r="B620" s="163">
        <v>0</v>
      </c>
      <c r="C620" s="163">
        <f>B623</f>
        <v>0</v>
      </c>
      <c r="D620" s="163">
        <f t="shared" ref="D620:AP620" si="284">C623</f>
        <v>0</v>
      </c>
      <c r="E620" s="163">
        <f t="shared" si="284"/>
        <v>0</v>
      </c>
      <c r="F620" s="163">
        <f t="shared" si="284"/>
        <v>0</v>
      </c>
      <c r="G620" s="163">
        <f t="shared" si="284"/>
        <v>0</v>
      </c>
      <c r="H620" s="163">
        <f t="shared" si="284"/>
        <v>0</v>
      </c>
      <c r="I620" s="163">
        <f t="shared" si="284"/>
        <v>0</v>
      </c>
      <c r="J620" s="163">
        <f t="shared" si="284"/>
        <v>0</v>
      </c>
      <c r="K620" s="163">
        <f t="shared" si="284"/>
        <v>0</v>
      </c>
      <c r="L620" s="163">
        <f t="shared" si="284"/>
        <v>0</v>
      </c>
      <c r="M620" s="163">
        <f t="shared" si="284"/>
        <v>0</v>
      </c>
      <c r="N620" s="163">
        <f t="shared" si="284"/>
        <v>0</v>
      </c>
      <c r="O620" s="163">
        <f t="shared" si="284"/>
        <v>0</v>
      </c>
      <c r="P620" s="163">
        <f t="shared" si="284"/>
        <v>0</v>
      </c>
      <c r="Q620" s="163">
        <f t="shared" si="284"/>
        <v>0</v>
      </c>
      <c r="R620" s="163">
        <f t="shared" si="284"/>
        <v>0</v>
      </c>
      <c r="S620" s="163">
        <f t="shared" si="284"/>
        <v>0</v>
      </c>
      <c r="T620" s="163">
        <f t="shared" si="284"/>
        <v>0</v>
      </c>
      <c r="U620" s="163">
        <f t="shared" si="284"/>
        <v>0</v>
      </c>
      <c r="V620" s="163">
        <f t="shared" si="284"/>
        <v>0</v>
      </c>
      <c r="W620" s="163">
        <f t="shared" si="284"/>
        <v>0</v>
      </c>
      <c r="X620" s="163">
        <f t="shared" si="284"/>
        <v>0</v>
      </c>
      <c r="Y620" s="163">
        <f t="shared" si="284"/>
        <v>0</v>
      </c>
      <c r="Z620" s="163">
        <f t="shared" si="284"/>
        <v>0</v>
      </c>
      <c r="AA620" s="163">
        <f t="shared" si="284"/>
        <v>0</v>
      </c>
      <c r="AB620" s="163">
        <f t="shared" si="284"/>
        <v>0</v>
      </c>
      <c r="AC620" s="163">
        <f t="shared" si="284"/>
        <v>0</v>
      </c>
      <c r="AD620" s="163">
        <f t="shared" si="284"/>
        <v>0</v>
      </c>
      <c r="AE620" s="163">
        <f t="shared" si="284"/>
        <v>0</v>
      </c>
      <c r="AF620" s="163">
        <f t="shared" si="284"/>
        <v>0</v>
      </c>
      <c r="AG620" s="163">
        <f t="shared" si="284"/>
        <v>0</v>
      </c>
      <c r="AH620" s="163">
        <f t="shared" si="284"/>
        <v>0</v>
      </c>
      <c r="AI620" s="163">
        <f t="shared" si="284"/>
        <v>0</v>
      </c>
      <c r="AJ620" s="163">
        <f t="shared" si="284"/>
        <v>0</v>
      </c>
      <c r="AK620" s="163">
        <f t="shared" si="284"/>
        <v>0</v>
      </c>
      <c r="AL620" s="163">
        <f t="shared" si="284"/>
        <v>0</v>
      </c>
      <c r="AM620" s="163">
        <f t="shared" si="284"/>
        <v>0</v>
      </c>
      <c r="AN620" s="163">
        <f t="shared" si="284"/>
        <v>0</v>
      </c>
      <c r="AO620" s="163">
        <f t="shared" si="284"/>
        <v>0</v>
      </c>
      <c r="AP620" s="163">
        <f t="shared" si="284"/>
        <v>0</v>
      </c>
    </row>
    <row r="621" spans="1:42" x14ac:dyDescent="0.2">
      <c r="A621" s="4" t="s">
        <v>22</v>
      </c>
      <c r="B621" s="163">
        <f t="array" ref="B621:AP621">Inputs!C206:AQ206</f>
        <v>0</v>
      </c>
      <c r="C621" s="163">
        <v>0</v>
      </c>
      <c r="D621" s="163">
        <v>0</v>
      </c>
      <c r="E621" s="163">
        <v>0</v>
      </c>
      <c r="F621" s="163">
        <v>0</v>
      </c>
      <c r="G621" s="163">
        <v>0</v>
      </c>
      <c r="H621" s="163">
        <v>0</v>
      </c>
      <c r="I621" s="163">
        <v>0</v>
      </c>
      <c r="J621" s="163">
        <v>0</v>
      </c>
      <c r="K621" s="163">
        <v>0</v>
      </c>
      <c r="L621" s="163">
        <v>0</v>
      </c>
      <c r="M621" s="163">
        <v>0</v>
      </c>
      <c r="N621" s="163">
        <v>0</v>
      </c>
      <c r="O621" s="163">
        <v>0</v>
      </c>
      <c r="P621" s="163">
        <v>0</v>
      </c>
      <c r="Q621" s="163">
        <v>0</v>
      </c>
      <c r="R621" s="163">
        <v>0</v>
      </c>
      <c r="S621" s="163">
        <v>0</v>
      </c>
      <c r="T621" s="163">
        <v>0</v>
      </c>
      <c r="U621" s="163">
        <v>0</v>
      </c>
      <c r="V621" s="163">
        <v>0</v>
      </c>
      <c r="W621" s="163">
        <v>0</v>
      </c>
      <c r="X621" s="163">
        <v>0</v>
      </c>
      <c r="Y621" s="163">
        <v>0</v>
      </c>
      <c r="Z621" s="163">
        <v>0</v>
      </c>
      <c r="AA621" s="163">
        <v>0</v>
      </c>
      <c r="AB621" s="163">
        <v>0</v>
      </c>
      <c r="AC621" s="163">
        <v>0</v>
      </c>
      <c r="AD621" s="163">
        <v>0</v>
      </c>
      <c r="AE621" s="163">
        <v>0</v>
      </c>
      <c r="AF621" s="163">
        <v>0</v>
      </c>
      <c r="AG621" s="163">
        <v>0</v>
      </c>
      <c r="AH621" s="163">
        <v>0</v>
      </c>
      <c r="AI621" s="163">
        <v>0</v>
      </c>
      <c r="AJ621" s="163">
        <v>0</v>
      </c>
      <c r="AK621" s="163">
        <v>0</v>
      </c>
      <c r="AL621" s="163">
        <v>0</v>
      </c>
      <c r="AM621" s="163">
        <v>0</v>
      </c>
      <c r="AN621" s="163">
        <v>0</v>
      </c>
      <c r="AO621" s="163">
        <v>0</v>
      </c>
      <c r="AP621" s="163">
        <v>0</v>
      </c>
    </row>
    <row r="622" spans="1:42" x14ac:dyDescent="0.2">
      <c r="A622" s="4" t="s">
        <v>298</v>
      </c>
      <c r="B622" s="164">
        <f t="array" ref="B622:AP622">Inputs!C207:AQ207</f>
        <v>0</v>
      </c>
      <c r="C622" s="164">
        <v>0</v>
      </c>
      <c r="D622" s="164">
        <v>0</v>
      </c>
      <c r="E622" s="164">
        <v>0</v>
      </c>
      <c r="F622" s="164">
        <v>0</v>
      </c>
      <c r="G622" s="164">
        <v>0</v>
      </c>
      <c r="H622" s="164">
        <v>0</v>
      </c>
      <c r="I622" s="164">
        <v>0</v>
      </c>
      <c r="J622" s="164">
        <v>0</v>
      </c>
      <c r="K622" s="164">
        <v>0</v>
      </c>
      <c r="L622" s="164">
        <v>0</v>
      </c>
      <c r="M622" s="164">
        <v>0</v>
      </c>
      <c r="N622" s="164">
        <v>0</v>
      </c>
      <c r="O622" s="164">
        <v>0</v>
      </c>
      <c r="P622" s="164">
        <v>0</v>
      </c>
      <c r="Q622" s="164">
        <v>0</v>
      </c>
      <c r="R622" s="164">
        <v>0</v>
      </c>
      <c r="S622" s="164">
        <v>0</v>
      </c>
      <c r="T622" s="164">
        <v>0</v>
      </c>
      <c r="U622" s="164">
        <v>0</v>
      </c>
      <c r="V622" s="164">
        <v>0</v>
      </c>
      <c r="W622" s="164">
        <v>0</v>
      </c>
      <c r="X622" s="164">
        <v>0</v>
      </c>
      <c r="Y622" s="164">
        <v>0</v>
      </c>
      <c r="Z622" s="164">
        <v>0</v>
      </c>
      <c r="AA622" s="164">
        <v>0</v>
      </c>
      <c r="AB622" s="164">
        <v>0</v>
      </c>
      <c r="AC622" s="164">
        <v>0</v>
      </c>
      <c r="AD622" s="164">
        <v>0</v>
      </c>
      <c r="AE622" s="164">
        <v>0</v>
      </c>
      <c r="AF622" s="164">
        <v>0</v>
      </c>
      <c r="AG622" s="164">
        <v>0</v>
      </c>
      <c r="AH622" s="164">
        <v>0</v>
      </c>
      <c r="AI622" s="164">
        <v>0</v>
      </c>
      <c r="AJ622" s="164">
        <v>0</v>
      </c>
      <c r="AK622" s="164">
        <v>0</v>
      </c>
      <c r="AL622" s="164">
        <v>0</v>
      </c>
      <c r="AM622" s="164">
        <v>0</v>
      </c>
      <c r="AN622" s="164">
        <v>0</v>
      </c>
      <c r="AO622" s="164">
        <v>0</v>
      </c>
      <c r="AP622" s="164">
        <v>0</v>
      </c>
    </row>
    <row r="623" spans="1:42" x14ac:dyDescent="0.2">
      <c r="A623" s="4" t="s">
        <v>255</v>
      </c>
      <c r="B623" s="163">
        <f t="array" ref="B623:AP623">Inputs!C208:AQ208</f>
        <v>0</v>
      </c>
      <c r="C623" s="163">
        <v>0</v>
      </c>
      <c r="D623" s="163">
        <v>0</v>
      </c>
      <c r="E623" s="163">
        <v>0</v>
      </c>
      <c r="F623" s="163">
        <v>0</v>
      </c>
      <c r="G623" s="163">
        <v>0</v>
      </c>
      <c r="H623" s="163">
        <v>0</v>
      </c>
      <c r="I623" s="163">
        <v>0</v>
      </c>
      <c r="J623" s="163">
        <v>0</v>
      </c>
      <c r="K623" s="163">
        <v>0</v>
      </c>
      <c r="L623" s="163">
        <v>0</v>
      </c>
      <c r="M623" s="163">
        <v>0</v>
      </c>
      <c r="N623" s="163">
        <v>0</v>
      </c>
      <c r="O623" s="163">
        <v>0</v>
      </c>
      <c r="P623" s="163">
        <v>0</v>
      </c>
      <c r="Q623" s="163">
        <v>0</v>
      </c>
      <c r="R623" s="163">
        <v>0</v>
      </c>
      <c r="S623" s="163">
        <v>0</v>
      </c>
      <c r="T623" s="163">
        <v>0</v>
      </c>
      <c r="U623" s="163">
        <v>0</v>
      </c>
      <c r="V623" s="163">
        <v>0</v>
      </c>
      <c r="W623" s="163">
        <v>0</v>
      </c>
      <c r="X623" s="163">
        <v>0</v>
      </c>
      <c r="Y623" s="163">
        <v>0</v>
      </c>
      <c r="Z623" s="163">
        <v>0</v>
      </c>
      <c r="AA623" s="163">
        <v>0</v>
      </c>
      <c r="AB623" s="163">
        <v>0</v>
      </c>
      <c r="AC623" s="163">
        <v>0</v>
      </c>
      <c r="AD623" s="163">
        <v>0</v>
      </c>
      <c r="AE623" s="163">
        <v>0</v>
      </c>
      <c r="AF623" s="163">
        <v>0</v>
      </c>
      <c r="AG623" s="163">
        <v>0</v>
      </c>
      <c r="AH623" s="163">
        <v>0</v>
      </c>
      <c r="AI623" s="163">
        <v>0</v>
      </c>
      <c r="AJ623" s="163">
        <v>0</v>
      </c>
      <c r="AK623" s="163">
        <v>0</v>
      </c>
      <c r="AL623" s="163">
        <v>0</v>
      </c>
      <c r="AM623" s="163">
        <v>0</v>
      </c>
      <c r="AN623" s="163">
        <v>0</v>
      </c>
      <c r="AO623" s="163">
        <v>0</v>
      </c>
      <c r="AP623" s="163">
        <v>0</v>
      </c>
    </row>
    <row r="624" spans="1:42" x14ac:dyDescent="0.2">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row>
    <row r="625" spans="1:42" x14ac:dyDescent="0.2">
      <c r="A625" s="20" t="s">
        <v>295</v>
      </c>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row>
    <row r="626" spans="1:42" x14ac:dyDescent="0.2">
      <c r="A626" s="4" t="s">
        <v>297</v>
      </c>
      <c r="B626" s="163">
        <v>0</v>
      </c>
      <c r="C626" s="163">
        <f>B629</f>
        <v>0</v>
      </c>
      <c r="D626" s="163">
        <f t="shared" ref="D626:AP626" si="285">C629</f>
        <v>0</v>
      </c>
      <c r="E626" s="163">
        <f t="shared" si="285"/>
        <v>0</v>
      </c>
      <c r="F626" s="163">
        <f t="shared" si="285"/>
        <v>0</v>
      </c>
      <c r="G626" s="163">
        <f t="shared" si="285"/>
        <v>0</v>
      </c>
      <c r="H626" s="163">
        <f t="shared" si="285"/>
        <v>0</v>
      </c>
      <c r="I626" s="163">
        <f t="shared" si="285"/>
        <v>0</v>
      </c>
      <c r="J626" s="163">
        <f t="shared" si="285"/>
        <v>0</v>
      </c>
      <c r="K626" s="163">
        <f t="shared" si="285"/>
        <v>0</v>
      </c>
      <c r="L626" s="163">
        <f t="shared" si="285"/>
        <v>0</v>
      </c>
      <c r="M626" s="163">
        <f t="shared" si="285"/>
        <v>0</v>
      </c>
      <c r="N626" s="163">
        <f t="shared" si="285"/>
        <v>0</v>
      </c>
      <c r="O626" s="163">
        <f t="shared" si="285"/>
        <v>0</v>
      </c>
      <c r="P626" s="163">
        <f t="shared" si="285"/>
        <v>0</v>
      </c>
      <c r="Q626" s="163">
        <f t="shared" si="285"/>
        <v>0</v>
      </c>
      <c r="R626" s="163">
        <f t="shared" si="285"/>
        <v>0</v>
      </c>
      <c r="S626" s="163">
        <f t="shared" si="285"/>
        <v>0</v>
      </c>
      <c r="T626" s="163">
        <f t="shared" si="285"/>
        <v>0</v>
      </c>
      <c r="U626" s="163">
        <f t="shared" si="285"/>
        <v>0</v>
      </c>
      <c r="V626" s="163">
        <f t="shared" si="285"/>
        <v>0</v>
      </c>
      <c r="W626" s="163">
        <f t="shared" si="285"/>
        <v>0</v>
      </c>
      <c r="X626" s="163">
        <f t="shared" si="285"/>
        <v>0</v>
      </c>
      <c r="Y626" s="163">
        <f t="shared" si="285"/>
        <v>0</v>
      </c>
      <c r="Z626" s="163">
        <f t="shared" si="285"/>
        <v>0</v>
      </c>
      <c r="AA626" s="163">
        <f t="shared" si="285"/>
        <v>0</v>
      </c>
      <c r="AB626" s="163">
        <f t="shared" si="285"/>
        <v>0</v>
      </c>
      <c r="AC626" s="163">
        <f t="shared" si="285"/>
        <v>0</v>
      </c>
      <c r="AD626" s="163">
        <f t="shared" si="285"/>
        <v>0</v>
      </c>
      <c r="AE626" s="163">
        <f t="shared" si="285"/>
        <v>0</v>
      </c>
      <c r="AF626" s="163">
        <f t="shared" si="285"/>
        <v>0</v>
      </c>
      <c r="AG626" s="163">
        <f t="shared" si="285"/>
        <v>0</v>
      </c>
      <c r="AH626" s="163">
        <f t="shared" si="285"/>
        <v>0</v>
      </c>
      <c r="AI626" s="163">
        <f t="shared" si="285"/>
        <v>0</v>
      </c>
      <c r="AJ626" s="163">
        <f t="shared" si="285"/>
        <v>0</v>
      </c>
      <c r="AK626" s="163">
        <f t="shared" si="285"/>
        <v>0</v>
      </c>
      <c r="AL626" s="163">
        <f t="shared" si="285"/>
        <v>0</v>
      </c>
      <c r="AM626" s="163">
        <f t="shared" si="285"/>
        <v>0</v>
      </c>
      <c r="AN626" s="163">
        <f t="shared" si="285"/>
        <v>0</v>
      </c>
      <c r="AO626" s="163">
        <f t="shared" si="285"/>
        <v>0</v>
      </c>
      <c r="AP626" s="163">
        <f t="shared" si="285"/>
        <v>0</v>
      </c>
    </row>
    <row r="627" spans="1:42" x14ac:dyDescent="0.2">
      <c r="A627" s="4" t="s">
        <v>22</v>
      </c>
      <c r="B627" s="163">
        <f t="shared" ref="B627:AP627" si="286">IF(B$2&lt;analysis_period,B629-B626,0)</f>
        <v>0</v>
      </c>
      <c r="C627" s="163">
        <f t="shared" si="286"/>
        <v>0</v>
      </c>
      <c r="D627" s="163">
        <f t="shared" si="286"/>
        <v>0</v>
      </c>
      <c r="E627" s="163">
        <f t="shared" si="286"/>
        <v>0</v>
      </c>
      <c r="F627" s="163">
        <f t="shared" si="286"/>
        <v>0</v>
      </c>
      <c r="G627" s="163">
        <f t="shared" si="286"/>
        <v>0</v>
      </c>
      <c r="H627" s="163">
        <f t="shared" si="286"/>
        <v>0</v>
      </c>
      <c r="I627" s="163">
        <f t="shared" si="286"/>
        <v>0</v>
      </c>
      <c r="J627" s="163">
        <f t="shared" si="286"/>
        <v>0</v>
      </c>
      <c r="K627" s="163">
        <f t="shared" si="286"/>
        <v>0</v>
      </c>
      <c r="L627" s="163">
        <f t="shared" si="286"/>
        <v>0</v>
      </c>
      <c r="M627" s="163">
        <f t="shared" si="286"/>
        <v>0</v>
      </c>
      <c r="N627" s="163">
        <f t="shared" si="286"/>
        <v>0</v>
      </c>
      <c r="O627" s="163">
        <f t="shared" si="286"/>
        <v>0</v>
      </c>
      <c r="P627" s="163">
        <f t="shared" si="286"/>
        <v>0</v>
      </c>
      <c r="Q627" s="163">
        <f t="shared" si="286"/>
        <v>0</v>
      </c>
      <c r="R627" s="163">
        <f t="shared" si="286"/>
        <v>0</v>
      </c>
      <c r="S627" s="163">
        <f t="shared" si="286"/>
        <v>0</v>
      </c>
      <c r="T627" s="163">
        <f t="shared" si="286"/>
        <v>0</v>
      </c>
      <c r="U627" s="163">
        <f t="shared" si="286"/>
        <v>0</v>
      </c>
      <c r="V627" s="163">
        <f t="shared" si="286"/>
        <v>0</v>
      </c>
      <c r="W627" s="163">
        <f t="shared" si="286"/>
        <v>0</v>
      </c>
      <c r="X627" s="163">
        <f t="shared" si="286"/>
        <v>0</v>
      </c>
      <c r="Y627" s="163">
        <f t="shared" si="286"/>
        <v>0</v>
      </c>
      <c r="Z627" s="163">
        <f t="shared" si="286"/>
        <v>0</v>
      </c>
      <c r="AA627" s="163">
        <f t="shared" si="286"/>
        <v>0</v>
      </c>
      <c r="AB627" s="163">
        <f t="shared" si="286"/>
        <v>0</v>
      </c>
      <c r="AC627" s="163">
        <f t="shared" si="286"/>
        <v>0</v>
      </c>
      <c r="AD627" s="163">
        <f t="shared" si="286"/>
        <v>0</v>
      </c>
      <c r="AE627" s="163">
        <f t="shared" si="286"/>
        <v>0</v>
      </c>
      <c r="AF627" s="163">
        <f t="shared" si="286"/>
        <v>0</v>
      </c>
      <c r="AG627" s="163">
        <f t="shared" si="286"/>
        <v>0</v>
      </c>
      <c r="AH627" s="163">
        <f t="shared" si="286"/>
        <v>0</v>
      </c>
      <c r="AI627" s="163">
        <f t="shared" si="286"/>
        <v>0</v>
      </c>
      <c r="AJ627" s="163">
        <f t="shared" si="286"/>
        <v>0</v>
      </c>
      <c r="AK627" s="163">
        <f t="shared" si="286"/>
        <v>0</v>
      </c>
      <c r="AL627" s="163">
        <f t="shared" si="286"/>
        <v>0</v>
      </c>
      <c r="AM627" s="163">
        <f t="shared" si="286"/>
        <v>0</v>
      </c>
      <c r="AN627" s="163">
        <f t="shared" si="286"/>
        <v>0</v>
      </c>
      <c r="AO627" s="163">
        <f t="shared" si="286"/>
        <v>0</v>
      </c>
      <c r="AP627" s="163">
        <f t="shared" si="286"/>
        <v>0</v>
      </c>
    </row>
    <row r="628" spans="1:42" x14ac:dyDescent="0.2">
      <c r="A628" s="4" t="s">
        <v>298</v>
      </c>
      <c r="B628" s="164">
        <v>0</v>
      </c>
      <c r="C628" s="164">
        <f t="shared" ref="C628:AP628" si="287">IF(C$2=analysis_period,-C626,0)</f>
        <v>0</v>
      </c>
      <c r="D628" s="164">
        <f t="shared" si="287"/>
        <v>0</v>
      </c>
      <c r="E628" s="164">
        <f t="shared" si="287"/>
        <v>0</v>
      </c>
      <c r="F628" s="164">
        <f t="shared" si="287"/>
        <v>0</v>
      </c>
      <c r="G628" s="164">
        <f t="shared" si="287"/>
        <v>0</v>
      </c>
      <c r="H628" s="164">
        <f t="shared" si="287"/>
        <v>0</v>
      </c>
      <c r="I628" s="164">
        <f t="shared" si="287"/>
        <v>0</v>
      </c>
      <c r="J628" s="164">
        <f t="shared" si="287"/>
        <v>0</v>
      </c>
      <c r="K628" s="164">
        <f t="shared" si="287"/>
        <v>0</v>
      </c>
      <c r="L628" s="164">
        <f t="shared" si="287"/>
        <v>0</v>
      </c>
      <c r="M628" s="164">
        <f t="shared" si="287"/>
        <v>0</v>
      </c>
      <c r="N628" s="164">
        <f t="shared" si="287"/>
        <v>0</v>
      </c>
      <c r="O628" s="164">
        <f t="shared" si="287"/>
        <v>0</v>
      </c>
      <c r="P628" s="164">
        <f t="shared" si="287"/>
        <v>0</v>
      </c>
      <c r="Q628" s="164">
        <f t="shared" si="287"/>
        <v>0</v>
      </c>
      <c r="R628" s="164">
        <f t="shared" si="287"/>
        <v>0</v>
      </c>
      <c r="S628" s="164">
        <f t="shared" si="287"/>
        <v>0</v>
      </c>
      <c r="T628" s="164">
        <f t="shared" si="287"/>
        <v>0</v>
      </c>
      <c r="U628" s="164">
        <f t="shared" si="287"/>
        <v>0</v>
      </c>
      <c r="V628" s="164">
        <f t="shared" si="287"/>
        <v>0</v>
      </c>
      <c r="W628" s="164">
        <f t="shared" si="287"/>
        <v>0</v>
      </c>
      <c r="X628" s="164">
        <f t="shared" si="287"/>
        <v>0</v>
      </c>
      <c r="Y628" s="164">
        <f t="shared" si="287"/>
        <v>0</v>
      </c>
      <c r="Z628" s="164">
        <f t="shared" si="287"/>
        <v>0</v>
      </c>
      <c r="AA628" s="164">
        <f t="shared" si="287"/>
        <v>0</v>
      </c>
      <c r="AB628" s="164">
        <f t="shared" si="287"/>
        <v>0</v>
      </c>
      <c r="AC628" s="164">
        <f t="shared" si="287"/>
        <v>0</v>
      </c>
      <c r="AD628" s="164">
        <f t="shared" si="287"/>
        <v>0</v>
      </c>
      <c r="AE628" s="164">
        <f t="shared" si="287"/>
        <v>0</v>
      </c>
      <c r="AF628" s="164">
        <f t="shared" si="287"/>
        <v>0</v>
      </c>
      <c r="AG628" s="164">
        <f t="shared" si="287"/>
        <v>0</v>
      </c>
      <c r="AH628" s="164">
        <f t="shared" si="287"/>
        <v>0</v>
      </c>
      <c r="AI628" s="164">
        <f t="shared" si="287"/>
        <v>0</v>
      </c>
      <c r="AJ628" s="164">
        <f t="shared" si="287"/>
        <v>0</v>
      </c>
      <c r="AK628" s="164">
        <f t="shared" si="287"/>
        <v>0</v>
      </c>
      <c r="AL628" s="164">
        <f t="shared" si="287"/>
        <v>0</v>
      </c>
      <c r="AM628" s="164">
        <f t="shared" si="287"/>
        <v>0</v>
      </c>
      <c r="AN628" s="164">
        <f t="shared" si="287"/>
        <v>0</v>
      </c>
      <c r="AO628" s="164">
        <f t="shared" si="287"/>
        <v>0</v>
      </c>
      <c r="AP628" s="164">
        <f t="shared" si="287"/>
        <v>0</v>
      </c>
    </row>
    <row r="629" spans="1:42" x14ac:dyDescent="0.2">
      <c r="A629" s="4" t="s">
        <v>255</v>
      </c>
      <c r="B629" s="163">
        <f t="shared" ref="B629:AP629" si="288">C$64*(months_working_reserve/12)</f>
        <v>0</v>
      </c>
      <c r="C629" s="163">
        <f t="shared" si="288"/>
        <v>0</v>
      </c>
      <c r="D629" s="163">
        <f t="shared" si="288"/>
        <v>0</v>
      </c>
      <c r="E629" s="163">
        <f t="shared" si="288"/>
        <v>0</v>
      </c>
      <c r="F629" s="163">
        <f t="shared" si="288"/>
        <v>0</v>
      </c>
      <c r="G629" s="163">
        <f t="shared" si="288"/>
        <v>0</v>
      </c>
      <c r="H629" s="163">
        <f t="shared" si="288"/>
        <v>0</v>
      </c>
      <c r="I629" s="163">
        <f t="shared" si="288"/>
        <v>0</v>
      </c>
      <c r="J629" s="163">
        <f t="shared" si="288"/>
        <v>0</v>
      </c>
      <c r="K629" s="163">
        <f t="shared" si="288"/>
        <v>0</v>
      </c>
      <c r="L629" s="163">
        <f t="shared" si="288"/>
        <v>0</v>
      </c>
      <c r="M629" s="163">
        <f t="shared" si="288"/>
        <v>0</v>
      </c>
      <c r="N629" s="163">
        <f t="shared" si="288"/>
        <v>0</v>
      </c>
      <c r="O629" s="163">
        <f t="shared" si="288"/>
        <v>0</v>
      </c>
      <c r="P629" s="163">
        <f t="shared" si="288"/>
        <v>0</v>
      </c>
      <c r="Q629" s="163">
        <f t="shared" si="288"/>
        <v>0</v>
      </c>
      <c r="R629" s="163">
        <f t="shared" si="288"/>
        <v>0</v>
      </c>
      <c r="S629" s="163">
        <f t="shared" si="288"/>
        <v>0</v>
      </c>
      <c r="T629" s="163">
        <f t="shared" si="288"/>
        <v>0</v>
      </c>
      <c r="U629" s="163">
        <f t="shared" si="288"/>
        <v>0</v>
      </c>
      <c r="V629" s="163">
        <f t="shared" si="288"/>
        <v>0</v>
      </c>
      <c r="W629" s="163">
        <f t="shared" si="288"/>
        <v>0</v>
      </c>
      <c r="X629" s="163">
        <f t="shared" si="288"/>
        <v>0</v>
      </c>
      <c r="Y629" s="163">
        <f t="shared" si="288"/>
        <v>0</v>
      </c>
      <c r="Z629" s="163">
        <f t="shared" si="288"/>
        <v>0</v>
      </c>
      <c r="AA629" s="163">
        <f t="shared" si="288"/>
        <v>0</v>
      </c>
      <c r="AB629" s="163">
        <f t="shared" si="288"/>
        <v>0</v>
      </c>
      <c r="AC629" s="163">
        <f t="shared" si="288"/>
        <v>0</v>
      </c>
      <c r="AD629" s="163">
        <f t="shared" si="288"/>
        <v>0</v>
      </c>
      <c r="AE629" s="163">
        <f t="shared" si="288"/>
        <v>0</v>
      </c>
      <c r="AF629" s="163">
        <f t="shared" si="288"/>
        <v>0</v>
      </c>
      <c r="AG629" s="163">
        <f t="shared" si="288"/>
        <v>0</v>
      </c>
      <c r="AH629" s="163">
        <f t="shared" si="288"/>
        <v>0</v>
      </c>
      <c r="AI629" s="163">
        <f t="shared" si="288"/>
        <v>0</v>
      </c>
      <c r="AJ629" s="163">
        <f t="shared" si="288"/>
        <v>0</v>
      </c>
      <c r="AK629" s="163">
        <f t="shared" si="288"/>
        <v>0</v>
      </c>
      <c r="AL629" s="163">
        <f t="shared" si="288"/>
        <v>0</v>
      </c>
      <c r="AM629" s="163">
        <f t="shared" si="288"/>
        <v>0</v>
      </c>
      <c r="AN629" s="163">
        <f t="shared" si="288"/>
        <v>0</v>
      </c>
      <c r="AO629" s="163">
        <f t="shared" si="288"/>
        <v>0</v>
      </c>
      <c r="AP629" s="163">
        <f t="shared" si="288"/>
        <v>0</v>
      </c>
    </row>
    <row r="630" spans="1:42" x14ac:dyDescent="0.2">
      <c r="B630" s="163"/>
      <c r="C630" s="163"/>
      <c r="D630" s="163"/>
      <c r="E630" s="163"/>
      <c r="F630" s="163"/>
      <c r="G630" s="163"/>
      <c r="H630" s="163"/>
      <c r="I630" s="163"/>
      <c r="J630" s="163"/>
      <c r="K630" s="163"/>
      <c r="L630" s="163"/>
      <c r="M630" s="163"/>
      <c r="N630" s="163"/>
      <c r="O630" s="163"/>
      <c r="P630" s="163"/>
      <c r="Q630" s="163"/>
      <c r="R630" s="163"/>
      <c r="S630" s="163"/>
      <c r="T630" s="163"/>
      <c r="U630" s="163"/>
      <c r="V630" s="163"/>
      <c r="W630" s="163"/>
      <c r="X630" s="163"/>
      <c r="Y630" s="163"/>
      <c r="Z630" s="163"/>
      <c r="AA630" s="163"/>
      <c r="AB630" s="163"/>
      <c r="AC630" s="163"/>
      <c r="AD630" s="163"/>
      <c r="AE630" s="163"/>
      <c r="AF630" s="163"/>
      <c r="AG630" s="163"/>
      <c r="AH630" s="163"/>
      <c r="AI630" s="163"/>
      <c r="AJ630" s="163"/>
      <c r="AK630" s="163"/>
      <c r="AL630" s="163"/>
      <c r="AM630" s="163"/>
      <c r="AN630" s="163"/>
      <c r="AO630" s="163"/>
      <c r="AP630" s="163"/>
    </row>
    <row r="631" spans="1:42" x14ac:dyDescent="0.2">
      <c r="A631" s="20" t="s">
        <v>307</v>
      </c>
      <c r="B631" s="163"/>
      <c r="C631" s="163"/>
      <c r="D631" s="163"/>
      <c r="E631" s="163"/>
      <c r="F631" s="163"/>
      <c r="G631" s="163"/>
      <c r="H631" s="163"/>
      <c r="I631" s="163"/>
      <c r="J631" s="163"/>
      <c r="K631" s="163"/>
      <c r="L631" s="163"/>
      <c r="M631" s="163"/>
      <c r="N631" s="163"/>
      <c r="O631" s="163"/>
      <c r="P631" s="163"/>
      <c r="Q631" s="163"/>
      <c r="R631" s="163"/>
      <c r="S631" s="163"/>
      <c r="T631" s="163"/>
      <c r="U631" s="163"/>
      <c r="V631" s="163"/>
      <c r="W631" s="163"/>
      <c r="X631" s="163"/>
      <c r="Y631" s="163"/>
      <c r="Z631" s="163"/>
      <c r="AA631" s="163"/>
      <c r="AB631" s="163"/>
      <c r="AC631" s="163"/>
      <c r="AD631" s="163"/>
      <c r="AE631" s="163"/>
      <c r="AF631" s="163"/>
      <c r="AG631" s="163"/>
      <c r="AH631" s="163"/>
      <c r="AI631" s="163"/>
      <c r="AJ631" s="163"/>
      <c r="AK631" s="163"/>
      <c r="AL631" s="163"/>
      <c r="AM631" s="163"/>
      <c r="AN631" s="163"/>
      <c r="AO631" s="163"/>
      <c r="AP631" s="163"/>
    </row>
    <row r="632" spans="1:42" x14ac:dyDescent="0.2">
      <c r="A632" s="4" t="s">
        <v>297</v>
      </c>
      <c r="B632" s="163">
        <v>0</v>
      </c>
      <c r="C632" s="163">
        <f>B635</f>
        <v>0</v>
      </c>
      <c r="D632" s="163">
        <f t="shared" ref="D632" si="289">C635</f>
        <v>0</v>
      </c>
      <c r="E632" s="163">
        <f t="shared" ref="E632" si="290">D635</f>
        <v>0</v>
      </c>
      <c r="F632" s="163">
        <f t="shared" ref="F632" si="291">E635</f>
        <v>0</v>
      </c>
      <c r="G632" s="163">
        <f t="shared" ref="G632" si="292">F635</f>
        <v>0</v>
      </c>
      <c r="H632" s="163">
        <f t="shared" ref="H632" si="293">G635</f>
        <v>0</v>
      </c>
      <c r="I632" s="163">
        <f t="shared" ref="I632" si="294">H635</f>
        <v>0</v>
      </c>
      <c r="J632" s="163">
        <f t="shared" ref="J632" si="295">I635</f>
        <v>0</v>
      </c>
      <c r="K632" s="163">
        <f t="shared" ref="K632" si="296">J635</f>
        <v>0</v>
      </c>
      <c r="L632" s="163">
        <f t="shared" ref="L632" si="297">K635</f>
        <v>0</v>
      </c>
      <c r="M632" s="163">
        <f t="shared" ref="M632" si="298">L635</f>
        <v>0</v>
      </c>
      <c r="N632" s="163">
        <f t="shared" ref="N632" si="299">M635</f>
        <v>0</v>
      </c>
      <c r="O632" s="163">
        <f t="shared" ref="O632" si="300">N635</f>
        <v>0</v>
      </c>
      <c r="P632" s="163">
        <f t="shared" ref="P632" si="301">O635</f>
        <v>0</v>
      </c>
      <c r="Q632" s="163">
        <f t="shared" ref="Q632" si="302">P635</f>
        <v>0</v>
      </c>
      <c r="R632" s="163">
        <f t="shared" ref="R632" si="303">Q635</f>
        <v>0</v>
      </c>
      <c r="S632" s="163">
        <f t="shared" ref="S632" si="304">R635</f>
        <v>0</v>
      </c>
      <c r="T632" s="163">
        <f t="shared" ref="T632" si="305">S635</f>
        <v>0</v>
      </c>
      <c r="U632" s="163">
        <f t="shared" ref="U632" si="306">T635</f>
        <v>0</v>
      </c>
      <c r="V632" s="163">
        <f t="shared" ref="V632" si="307">U635</f>
        <v>0</v>
      </c>
      <c r="W632" s="163">
        <f t="shared" ref="W632" si="308">V635</f>
        <v>0</v>
      </c>
      <c r="X632" s="163">
        <f t="shared" ref="X632" si="309">W635</f>
        <v>0</v>
      </c>
      <c r="Y632" s="163">
        <f t="shared" ref="Y632" si="310">X635</f>
        <v>0</v>
      </c>
      <c r="Z632" s="163">
        <f t="shared" ref="Z632" si="311">Y635</f>
        <v>0</v>
      </c>
      <c r="AA632" s="163">
        <f t="shared" ref="AA632" si="312">Z635</f>
        <v>0</v>
      </c>
      <c r="AB632" s="163">
        <f t="shared" ref="AB632" si="313">AA635</f>
        <v>0</v>
      </c>
      <c r="AC632" s="163">
        <f t="shared" ref="AC632" si="314">AB635</f>
        <v>0</v>
      </c>
      <c r="AD632" s="163">
        <f t="shared" ref="AD632" si="315">AC635</f>
        <v>0</v>
      </c>
      <c r="AE632" s="163">
        <f t="shared" ref="AE632" si="316">AD635</f>
        <v>0</v>
      </c>
      <c r="AF632" s="163">
        <f t="shared" ref="AF632" si="317">AE635</f>
        <v>0</v>
      </c>
      <c r="AG632" s="163">
        <f t="shared" ref="AG632" si="318">AF635</f>
        <v>0</v>
      </c>
      <c r="AH632" s="163">
        <f t="shared" ref="AH632" si="319">AG635</f>
        <v>0</v>
      </c>
      <c r="AI632" s="163">
        <f t="shared" ref="AI632" si="320">AH635</f>
        <v>0</v>
      </c>
      <c r="AJ632" s="163">
        <f t="shared" ref="AJ632" si="321">AI635</f>
        <v>0</v>
      </c>
      <c r="AK632" s="163">
        <f t="shared" ref="AK632" si="322">AJ635</f>
        <v>0</v>
      </c>
      <c r="AL632" s="163">
        <f t="shared" ref="AL632" si="323">AK635</f>
        <v>0</v>
      </c>
      <c r="AM632" s="163">
        <f t="shared" ref="AM632" si="324">AL635</f>
        <v>0</v>
      </c>
      <c r="AN632" s="163">
        <f t="shared" ref="AN632" si="325">AM635</f>
        <v>0</v>
      </c>
      <c r="AO632" s="163">
        <f t="shared" ref="AO632" si="326">AN635</f>
        <v>0</v>
      </c>
      <c r="AP632" s="163">
        <f t="shared" ref="AP632" si="327">AO635</f>
        <v>0</v>
      </c>
    </row>
    <row r="633" spans="1:42" x14ac:dyDescent="0.2">
      <c r="A633" s="4" t="s">
        <v>22</v>
      </c>
      <c r="B633" s="163">
        <f t="shared" ref="B633:AP633" si="328">IF(B$2&lt;analysis_period,B635-B632,0)</f>
        <v>0</v>
      </c>
      <c r="C633" s="163">
        <f t="shared" si="328"/>
        <v>0</v>
      </c>
      <c r="D633" s="163">
        <f t="shared" si="328"/>
        <v>0</v>
      </c>
      <c r="E633" s="163">
        <f t="shared" si="328"/>
        <v>0</v>
      </c>
      <c r="F633" s="163">
        <f t="shared" si="328"/>
        <v>0</v>
      </c>
      <c r="G633" s="163">
        <f t="shared" si="328"/>
        <v>0</v>
      </c>
      <c r="H633" s="163">
        <f t="shared" si="328"/>
        <v>0</v>
      </c>
      <c r="I633" s="163">
        <f t="shared" si="328"/>
        <v>0</v>
      </c>
      <c r="J633" s="163">
        <f t="shared" si="328"/>
        <v>0</v>
      </c>
      <c r="K633" s="163">
        <f t="shared" si="328"/>
        <v>0</v>
      </c>
      <c r="L633" s="163">
        <f t="shared" si="328"/>
        <v>0</v>
      </c>
      <c r="M633" s="163">
        <f t="shared" si="328"/>
        <v>0</v>
      </c>
      <c r="N633" s="163">
        <f t="shared" si="328"/>
        <v>0</v>
      </c>
      <c r="O633" s="163">
        <f t="shared" si="328"/>
        <v>0</v>
      </c>
      <c r="P633" s="163">
        <f t="shared" si="328"/>
        <v>0</v>
      </c>
      <c r="Q633" s="163">
        <f t="shared" si="328"/>
        <v>0</v>
      </c>
      <c r="R633" s="163">
        <f t="shared" si="328"/>
        <v>0</v>
      </c>
      <c r="S633" s="163">
        <f t="shared" si="328"/>
        <v>0</v>
      </c>
      <c r="T633" s="163">
        <f t="shared" si="328"/>
        <v>0</v>
      </c>
      <c r="U633" s="163">
        <f t="shared" si="328"/>
        <v>0</v>
      </c>
      <c r="V633" s="163">
        <f t="shared" si="328"/>
        <v>0</v>
      </c>
      <c r="W633" s="163">
        <f t="shared" si="328"/>
        <v>0</v>
      </c>
      <c r="X633" s="163">
        <f t="shared" si="328"/>
        <v>0</v>
      </c>
      <c r="Y633" s="163">
        <f t="shared" si="328"/>
        <v>0</v>
      </c>
      <c r="Z633" s="163">
        <f t="shared" si="328"/>
        <v>0</v>
      </c>
      <c r="AA633" s="163">
        <f t="shared" si="328"/>
        <v>0</v>
      </c>
      <c r="AB633" s="163">
        <f t="shared" si="328"/>
        <v>0</v>
      </c>
      <c r="AC633" s="163">
        <f t="shared" si="328"/>
        <v>0</v>
      </c>
      <c r="AD633" s="163">
        <f t="shared" si="328"/>
        <v>0</v>
      </c>
      <c r="AE633" s="163">
        <f t="shared" si="328"/>
        <v>0</v>
      </c>
      <c r="AF633" s="163">
        <f t="shared" si="328"/>
        <v>0</v>
      </c>
      <c r="AG633" s="163">
        <f t="shared" si="328"/>
        <v>0</v>
      </c>
      <c r="AH633" s="163">
        <f t="shared" si="328"/>
        <v>0</v>
      </c>
      <c r="AI633" s="163">
        <f t="shared" si="328"/>
        <v>0</v>
      </c>
      <c r="AJ633" s="163">
        <f t="shared" si="328"/>
        <v>0</v>
      </c>
      <c r="AK633" s="163">
        <f t="shared" si="328"/>
        <v>0</v>
      </c>
      <c r="AL633" s="163">
        <f t="shared" si="328"/>
        <v>0</v>
      </c>
      <c r="AM633" s="163">
        <f t="shared" si="328"/>
        <v>0</v>
      </c>
      <c r="AN633" s="163">
        <f t="shared" si="328"/>
        <v>0</v>
      </c>
      <c r="AO633" s="163">
        <f t="shared" si="328"/>
        <v>0</v>
      </c>
      <c r="AP633" s="163">
        <f t="shared" si="328"/>
        <v>0</v>
      </c>
    </row>
    <row r="634" spans="1:42" x14ac:dyDescent="0.2">
      <c r="A634" s="4" t="s">
        <v>298</v>
      </c>
      <c r="B634" s="164">
        <v>0</v>
      </c>
      <c r="C634" s="164">
        <f t="shared" ref="C634:AP634" si="329">IF(C$2=analysis_period,-C632,0)</f>
        <v>0</v>
      </c>
      <c r="D634" s="164">
        <f t="shared" si="329"/>
        <v>0</v>
      </c>
      <c r="E634" s="164">
        <f t="shared" si="329"/>
        <v>0</v>
      </c>
      <c r="F634" s="164">
        <f t="shared" si="329"/>
        <v>0</v>
      </c>
      <c r="G634" s="164">
        <f t="shared" si="329"/>
        <v>0</v>
      </c>
      <c r="H634" s="164">
        <f t="shared" si="329"/>
        <v>0</v>
      </c>
      <c r="I634" s="164">
        <f t="shared" si="329"/>
        <v>0</v>
      </c>
      <c r="J634" s="164">
        <f t="shared" si="329"/>
        <v>0</v>
      </c>
      <c r="K634" s="164">
        <f t="shared" si="329"/>
        <v>0</v>
      </c>
      <c r="L634" s="164">
        <f t="shared" si="329"/>
        <v>0</v>
      </c>
      <c r="M634" s="164">
        <f t="shared" si="329"/>
        <v>0</v>
      </c>
      <c r="N634" s="164">
        <f t="shared" si="329"/>
        <v>0</v>
      </c>
      <c r="O634" s="164">
        <f t="shared" si="329"/>
        <v>0</v>
      </c>
      <c r="P634" s="164">
        <f t="shared" si="329"/>
        <v>0</v>
      </c>
      <c r="Q634" s="164">
        <f t="shared" si="329"/>
        <v>0</v>
      </c>
      <c r="R634" s="164">
        <f t="shared" si="329"/>
        <v>0</v>
      </c>
      <c r="S634" s="164">
        <f t="shared" si="329"/>
        <v>0</v>
      </c>
      <c r="T634" s="164">
        <f t="shared" si="329"/>
        <v>0</v>
      </c>
      <c r="U634" s="164">
        <f t="shared" si="329"/>
        <v>0</v>
      </c>
      <c r="V634" s="164">
        <f t="shared" si="329"/>
        <v>0</v>
      </c>
      <c r="W634" s="164">
        <f t="shared" si="329"/>
        <v>0</v>
      </c>
      <c r="X634" s="164">
        <f t="shared" si="329"/>
        <v>0</v>
      </c>
      <c r="Y634" s="164">
        <f t="shared" si="329"/>
        <v>0</v>
      </c>
      <c r="Z634" s="164">
        <f t="shared" si="329"/>
        <v>0</v>
      </c>
      <c r="AA634" s="164">
        <f t="shared" si="329"/>
        <v>0</v>
      </c>
      <c r="AB634" s="164">
        <f t="shared" si="329"/>
        <v>0</v>
      </c>
      <c r="AC634" s="164">
        <f t="shared" si="329"/>
        <v>0</v>
      </c>
      <c r="AD634" s="164">
        <f t="shared" si="329"/>
        <v>0</v>
      </c>
      <c r="AE634" s="164">
        <f t="shared" si="329"/>
        <v>0</v>
      </c>
      <c r="AF634" s="164">
        <f t="shared" si="329"/>
        <v>0</v>
      </c>
      <c r="AG634" s="164">
        <f t="shared" si="329"/>
        <v>0</v>
      </c>
      <c r="AH634" s="164">
        <f t="shared" si="329"/>
        <v>0</v>
      </c>
      <c r="AI634" s="164">
        <f t="shared" si="329"/>
        <v>0</v>
      </c>
      <c r="AJ634" s="164">
        <f t="shared" si="329"/>
        <v>0</v>
      </c>
      <c r="AK634" s="164">
        <f t="shared" si="329"/>
        <v>0</v>
      </c>
      <c r="AL634" s="164">
        <f t="shared" si="329"/>
        <v>0</v>
      </c>
      <c r="AM634" s="164">
        <f t="shared" si="329"/>
        <v>0</v>
      </c>
      <c r="AN634" s="164">
        <f t="shared" si="329"/>
        <v>0</v>
      </c>
      <c r="AO634" s="164">
        <f t="shared" si="329"/>
        <v>0</v>
      </c>
      <c r="AP634" s="164">
        <f t="shared" si="329"/>
        <v>0</v>
      </c>
    </row>
    <row r="635" spans="1:42" x14ac:dyDescent="0.2">
      <c r="A635" s="4" t="s">
        <v>255</v>
      </c>
      <c r="B635" s="163">
        <f>C$22*(months_receivables_reserve/12)</f>
        <v>0</v>
      </c>
      <c r="C635" s="163">
        <f t="shared" ref="C635:AP635" si="330">D$22*(months_receivables_reserve/12)</f>
        <v>0</v>
      </c>
      <c r="D635" s="163">
        <f t="shared" si="330"/>
        <v>0</v>
      </c>
      <c r="E635" s="163">
        <f t="shared" si="330"/>
        <v>0</v>
      </c>
      <c r="F635" s="163">
        <f t="shared" si="330"/>
        <v>0</v>
      </c>
      <c r="G635" s="163">
        <f t="shared" si="330"/>
        <v>0</v>
      </c>
      <c r="H635" s="163">
        <f t="shared" si="330"/>
        <v>0</v>
      </c>
      <c r="I635" s="163">
        <f t="shared" si="330"/>
        <v>0</v>
      </c>
      <c r="J635" s="163">
        <f t="shared" si="330"/>
        <v>0</v>
      </c>
      <c r="K635" s="163">
        <f t="shared" si="330"/>
        <v>0</v>
      </c>
      <c r="L635" s="163">
        <f t="shared" si="330"/>
        <v>0</v>
      </c>
      <c r="M635" s="163">
        <f t="shared" si="330"/>
        <v>0</v>
      </c>
      <c r="N635" s="163">
        <f t="shared" si="330"/>
        <v>0</v>
      </c>
      <c r="O635" s="163">
        <f t="shared" si="330"/>
        <v>0</v>
      </c>
      <c r="P635" s="163">
        <f t="shared" si="330"/>
        <v>0</v>
      </c>
      <c r="Q635" s="163">
        <f t="shared" si="330"/>
        <v>0</v>
      </c>
      <c r="R635" s="163">
        <f t="shared" si="330"/>
        <v>0</v>
      </c>
      <c r="S635" s="163">
        <f t="shared" si="330"/>
        <v>0</v>
      </c>
      <c r="T635" s="163">
        <f t="shared" si="330"/>
        <v>0</v>
      </c>
      <c r="U635" s="163">
        <f t="shared" si="330"/>
        <v>0</v>
      </c>
      <c r="V635" s="163">
        <f t="shared" si="330"/>
        <v>0</v>
      </c>
      <c r="W635" s="163">
        <f t="shared" si="330"/>
        <v>0</v>
      </c>
      <c r="X635" s="163">
        <f t="shared" si="330"/>
        <v>0</v>
      </c>
      <c r="Y635" s="163">
        <f t="shared" si="330"/>
        <v>0</v>
      </c>
      <c r="Z635" s="163">
        <f t="shared" si="330"/>
        <v>0</v>
      </c>
      <c r="AA635" s="163">
        <f t="shared" si="330"/>
        <v>0</v>
      </c>
      <c r="AB635" s="163">
        <f t="shared" si="330"/>
        <v>0</v>
      </c>
      <c r="AC635" s="163">
        <f t="shared" si="330"/>
        <v>0</v>
      </c>
      <c r="AD635" s="163">
        <f t="shared" si="330"/>
        <v>0</v>
      </c>
      <c r="AE635" s="163">
        <f t="shared" si="330"/>
        <v>0</v>
      </c>
      <c r="AF635" s="163">
        <f t="shared" si="330"/>
        <v>0</v>
      </c>
      <c r="AG635" s="163">
        <f t="shared" si="330"/>
        <v>0</v>
      </c>
      <c r="AH635" s="163">
        <f t="shared" si="330"/>
        <v>0</v>
      </c>
      <c r="AI635" s="163">
        <f t="shared" si="330"/>
        <v>0</v>
      </c>
      <c r="AJ635" s="163">
        <f t="shared" si="330"/>
        <v>0</v>
      </c>
      <c r="AK635" s="163">
        <f t="shared" si="330"/>
        <v>0</v>
      </c>
      <c r="AL635" s="163">
        <f t="shared" si="330"/>
        <v>0</v>
      </c>
      <c r="AM635" s="163">
        <f t="shared" si="330"/>
        <v>0</v>
      </c>
      <c r="AN635" s="163">
        <f t="shared" si="330"/>
        <v>0</v>
      </c>
      <c r="AO635" s="163">
        <f t="shared" si="330"/>
        <v>0</v>
      </c>
      <c r="AP635" s="163">
        <f t="shared" si="330"/>
        <v>0</v>
      </c>
    </row>
    <row r="636" spans="1:42" x14ac:dyDescent="0.2">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row>
    <row r="637" spans="1:42" x14ac:dyDescent="0.2">
      <c r="A637" s="20" t="s">
        <v>299</v>
      </c>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row>
    <row r="638" spans="1:42" x14ac:dyDescent="0.2">
      <c r="A638" s="4" t="s">
        <v>297</v>
      </c>
      <c r="B638" s="163">
        <v>0</v>
      </c>
      <c r="C638" s="163">
        <f>B641</f>
        <v>0</v>
      </c>
      <c r="D638" s="163">
        <f t="shared" ref="D638:AP638" si="331">C641</f>
        <v>0</v>
      </c>
      <c r="E638" s="163">
        <f t="shared" si="331"/>
        <v>0</v>
      </c>
      <c r="F638" s="163">
        <f t="shared" si="331"/>
        <v>0</v>
      </c>
      <c r="G638" s="163">
        <f t="shared" si="331"/>
        <v>0</v>
      </c>
      <c r="H638" s="163">
        <f t="shared" si="331"/>
        <v>0</v>
      </c>
      <c r="I638" s="163">
        <f t="shared" si="331"/>
        <v>0</v>
      </c>
      <c r="J638" s="163">
        <f t="shared" si="331"/>
        <v>0</v>
      </c>
      <c r="K638" s="163">
        <f t="shared" si="331"/>
        <v>0</v>
      </c>
      <c r="L638" s="163">
        <f t="shared" si="331"/>
        <v>0</v>
      </c>
      <c r="M638" s="163">
        <f t="shared" si="331"/>
        <v>0</v>
      </c>
      <c r="N638" s="163">
        <f t="shared" si="331"/>
        <v>0</v>
      </c>
      <c r="O638" s="163">
        <f t="shared" si="331"/>
        <v>0</v>
      </c>
      <c r="P638" s="163">
        <f t="shared" si="331"/>
        <v>0</v>
      </c>
      <c r="Q638" s="163">
        <f t="shared" si="331"/>
        <v>0</v>
      </c>
      <c r="R638" s="163">
        <f t="shared" si="331"/>
        <v>0</v>
      </c>
      <c r="S638" s="163">
        <f t="shared" si="331"/>
        <v>0</v>
      </c>
      <c r="T638" s="163">
        <f t="shared" si="331"/>
        <v>0</v>
      </c>
      <c r="U638" s="163">
        <f t="shared" si="331"/>
        <v>0</v>
      </c>
      <c r="V638" s="163">
        <f t="shared" si="331"/>
        <v>0</v>
      </c>
      <c r="W638" s="163">
        <f t="shared" si="331"/>
        <v>0</v>
      </c>
      <c r="X638" s="163">
        <f t="shared" si="331"/>
        <v>0</v>
      </c>
      <c r="Y638" s="163">
        <f t="shared" si="331"/>
        <v>0</v>
      </c>
      <c r="Z638" s="163">
        <f t="shared" si="331"/>
        <v>0</v>
      </c>
      <c r="AA638" s="163">
        <f t="shared" si="331"/>
        <v>0</v>
      </c>
      <c r="AB638" s="163">
        <f t="shared" si="331"/>
        <v>0</v>
      </c>
      <c r="AC638" s="163">
        <f t="shared" si="331"/>
        <v>0</v>
      </c>
      <c r="AD638" s="163">
        <f t="shared" si="331"/>
        <v>0</v>
      </c>
      <c r="AE638" s="163">
        <f t="shared" si="331"/>
        <v>0</v>
      </c>
      <c r="AF638" s="163">
        <f t="shared" si="331"/>
        <v>0</v>
      </c>
      <c r="AG638" s="163">
        <f t="shared" si="331"/>
        <v>0</v>
      </c>
      <c r="AH638" s="163">
        <f t="shared" si="331"/>
        <v>0</v>
      </c>
      <c r="AI638" s="163">
        <f t="shared" si="331"/>
        <v>0</v>
      </c>
      <c r="AJ638" s="163">
        <f t="shared" si="331"/>
        <v>0</v>
      </c>
      <c r="AK638" s="163">
        <f t="shared" si="331"/>
        <v>0</v>
      </c>
      <c r="AL638" s="163">
        <f t="shared" si="331"/>
        <v>0</v>
      </c>
      <c r="AM638" s="163">
        <f t="shared" si="331"/>
        <v>0</v>
      </c>
      <c r="AN638" s="163">
        <f t="shared" si="331"/>
        <v>0</v>
      </c>
      <c r="AO638" s="163">
        <f t="shared" si="331"/>
        <v>0</v>
      </c>
      <c r="AP638" s="163">
        <f t="shared" si="331"/>
        <v>0</v>
      </c>
    </row>
    <row r="639" spans="1:42" x14ac:dyDescent="0.2">
      <c r="A639" s="4" t="s">
        <v>73</v>
      </c>
      <c r="B639" s="163">
        <v>0</v>
      </c>
      <c r="C639" s="163">
        <f>C667</f>
        <v>0</v>
      </c>
      <c r="D639" s="163">
        <f t="shared" ref="D639:AP639" si="332">D667</f>
        <v>0</v>
      </c>
      <c r="E639" s="163">
        <f t="shared" si="332"/>
        <v>0</v>
      </c>
      <c r="F639" s="163">
        <f t="shared" si="332"/>
        <v>0</v>
      </c>
      <c r="G639" s="163">
        <f t="shared" si="332"/>
        <v>0</v>
      </c>
      <c r="H639" s="163">
        <f t="shared" si="332"/>
        <v>0</v>
      </c>
      <c r="I639" s="163">
        <f t="shared" si="332"/>
        <v>0</v>
      </c>
      <c r="J639" s="163">
        <f t="shared" si="332"/>
        <v>0</v>
      </c>
      <c r="K639" s="163">
        <f t="shared" si="332"/>
        <v>0</v>
      </c>
      <c r="L639" s="163">
        <f t="shared" si="332"/>
        <v>0</v>
      </c>
      <c r="M639" s="163">
        <f t="shared" si="332"/>
        <v>0</v>
      </c>
      <c r="N639" s="163">
        <f t="shared" si="332"/>
        <v>0</v>
      </c>
      <c r="O639" s="163">
        <f t="shared" si="332"/>
        <v>0</v>
      </c>
      <c r="P639" s="163">
        <f t="shared" si="332"/>
        <v>0</v>
      </c>
      <c r="Q639" s="163">
        <f t="shared" si="332"/>
        <v>0</v>
      </c>
      <c r="R639" s="163">
        <f t="shared" si="332"/>
        <v>0</v>
      </c>
      <c r="S639" s="163">
        <f t="shared" si="332"/>
        <v>0</v>
      </c>
      <c r="T639" s="163">
        <f t="shared" si="332"/>
        <v>0</v>
      </c>
      <c r="U639" s="163">
        <f t="shared" si="332"/>
        <v>0</v>
      </c>
      <c r="V639" s="163">
        <f t="shared" si="332"/>
        <v>0</v>
      </c>
      <c r="W639" s="163">
        <f t="shared" si="332"/>
        <v>0</v>
      </c>
      <c r="X639" s="163">
        <f t="shared" si="332"/>
        <v>0</v>
      </c>
      <c r="Y639" s="163">
        <f t="shared" si="332"/>
        <v>0</v>
      </c>
      <c r="Z639" s="163">
        <f t="shared" si="332"/>
        <v>0</v>
      </c>
      <c r="AA639" s="163">
        <f t="shared" si="332"/>
        <v>0</v>
      </c>
      <c r="AB639" s="163">
        <f t="shared" si="332"/>
        <v>0</v>
      </c>
      <c r="AC639" s="163">
        <f t="shared" si="332"/>
        <v>0</v>
      </c>
      <c r="AD639" s="163">
        <f t="shared" si="332"/>
        <v>0</v>
      </c>
      <c r="AE639" s="163">
        <f t="shared" si="332"/>
        <v>0</v>
      </c>
      <c r="AF639" s="163">
        <f t="shared" si="332"/>
        <v>0</v>
      </c>
      <c r="AG639" s="163">
        <f t="shared" si="332"/>
        <v>0</v>
      </c>
      <c r="AH639" s="163">
        <f t="shared" si="332"/>
        <v>0</v>
      </c>
      <c r="AI639" s="163">
        <f t="shared" si="332"/>
        <v>0</v>
      </c>
      <c r="AJ639" s="163">
        <f t="shared" si="332"/>
        <v>0</v>
      </c>
      <c r="AK639" s="163">
        <f t="shared" si="332"/>
        <v>0</v>
      </c>
      <c r="AL639" s="163">
        <f t="shared" si="332"/>
        <v>0</v>
      </c>
      <c r="AM639" s="163">
        <f t="shared" si="332"/>
        <v>0</v>
      </c>
      <c r="AN639" s="163">
        <f t="shared" si="332"/>
        <v>0</v>
      </c>
      <c r="AO639" s="163">
        <f t="shared" si="332"/>
        <v>0</v>
      </c>
      <c r="AP639" s="163">
        <f t="shared" si="332"/>
        <v>0</v>
      </c>
    </row>
    <row r="640" spans="1:42" x14ac:dyDescent="0.2">
      <c r="A640" s="4" t="s">
        <v>298</v>
      </c>
      <c r="B640" s="164">
        <v>0</v>
      </c>
      <c r="C640" s="164">
        <f>-C655</f>
        <v>0</v>
      </c>
      <c r="D640" s="164">
        <f t="shared" ref="D640:AP640" si="333">-D655</f>
        <v>0</v>
      </c>
      <c r="E640" s="164">
        <f t="shared" si="333"/>
        <v>0</v>
      </c>
      <c r="F640" s="164">
        <f t="shared" si="333"/>
        <v>0</v>
      </c>
      <c r="G640" s="164">
        <f t="shared" si="333"/>
        <v>0</v>
      </c>
      <c r="H640" s="164">
        <f t="shared" si="333"/>
        <v>0</v>
      </c>
      <c r="I640" s="164">
        <f t="shared" si="333"/>
        <v>0</v>
      </c>
      <c r="J640" s="164">
        <f t="shared" si="333"/>
        <v>0</v>
      </c>
      <c r="K640" s="164">
        <f t="shared" si="333"/>
        <v>0</v>
      </c>
      <c r="L640" s="164">
        <f t="shared" si="333"/>
        <v>0</v>
      </c>
      <c r="M640" s="164">
        <f t="shared" si="333"/>
        <v>0</v>
      </c>
      <c r="N640" s="164">
        <f t="shared" si="333"/>
        <v>0</v>
      </c>
      <c r="O640" s="164">
        <f t="shared" si="333"/>
        <v>0</v>
      </c>
      <c r="P640" s="164">
        <f t="shared" si="333"/>
        <v>0</v>
      </c>
      <c r="Q640" s="164">
        <f t="shared" si="333"/>
        <v>0</v>
      </c>
      <c r="R640" s="164">
        <f t="shared" si="333"/>
        <v>0</v>
      </c>
      <c r="S640" s="164">
        <f t="shared" si="333"/>
        <v>0</v>
      </c>
      <c r="T640" s="164">
        <f t="shared" si="333"/>
        <v>0</v>
      </c>
      <c r="U640" s="164">
        <f t="shared" si="333"/>
        <v>0</v>
      </c>
      <c r="V640" s="164">
        <f t="shared" si="333"/>
        <v>0</v>
      </c>
      <c r="W640" s="164">
        <f t="shared" si="333"/>
        <v>0</v>
      </c>
      <c r="X640" s="164">
        <f t="shared" si="333"/>
        <v>0</v>
      </c>
      <c r="Y640" s="164">
        <f t="shared" si="333"/>
        <v>0</v>
      </c>
      <c r="Z640" s="164">
        <f t="shared" si="333"/>
        <v>0</v>
      </c>
      <c r="AA640" s="164">
        <f t="shared" si="333"/>
        <v>0</v>
      </c>
      <c r="AB640" s="164">
        <f t="shared" si="333"/>
        <v>0</v>
      </c>
      <c r="AC640" s="164">
        <f t="shared" si="333"/>
        <v>0</v>
      </c>
      <c r="AD640" s="164">
        <f t="shared" si="333"/>
        <v>0</v>
      </c>
      <c r="AE640" s="164">
        <f t="shared" si="333"/>
        <v>0</v>
      </c>
      <c r="AF640" s="164">
        <f t="shared" si="333"/>
        <v>0</v>
      </c>
      <c r="AG640" s="164">
        <f t="shared" si="333"/>
        <v>0</v>
      </c>
      <c r="AH640" s="164">
        <f t="shared" si="333"/>
        <v>0</v>
      </c>
      <c r="AI640" s="164">
        <f t="shared" si="333"/>
        <v>0</v>
      </c>
      <c r="AJ640" s="164">
        <f t="shared" si="333"/>
        <v>0</v>
      </c>
      <c r="AK640" s="164">
        <f t="shared" si="333"/>
        <v>0</v>
      </c>
      <c r="AL640" s="164">
        <f t="shared" si="333"/>
        <v>0</v>
      </c>
      <c r="AM640" s="164">
        <f t="shared" si="333"/>
        <v>0</v>
      </c>
      <c r="AN640" s="164">
        <f t="shared" si="333"/>
        <v>0</v>
      </c>
      <c r="AO640" s="164">
        <f t="shared" si="333"/>
        <v>0</v>
      </c>
      <c r="AP640" s="164">
        <f t="shared" si="333"/>
        <v>0</v>
      </c>
    </row>
    <row r="641" spans="1:42" x14ac:dyDescent="0.2">
      <c r="A641" s="4" t="s">
        <v>255</v>
      </c>
      <c r="B641" s="163">
        <f>SUM(B638:B640)</f>
        <v>0</v>
      </c>
      <c r="C641" s="163">
        <f>SUM(C638:C640)</f>
        <v>0</v>
      </c>
      <c r="D641" s="163">
        <f t="shared" ref="D641:AP641" si="334">SUM(D638:D640)</f>
        <v>0</v>
      </c>
      <c r="E641" s="163">
        <f t="shared" si="334"/>
        <v>0</v>
      </c>
      <c r="F641" s="163">
        <f t="shared" si="334"/>
        <v>0</v>
      </c>
      <c r="G641" s="163">
        <f t="shared" si="334"/>
        <v>0</v>
      </c>
      <c r="H641" s="163">
        <f t="shared" si="334"/>
        <v>0</v>
      </c>
      <c r="I641" s="163">
        <f t="shared" si="334"/>
        <v>0</v>
      </c>
      <c r="J641" s="163">
        <f t="shared" si="334"/>
        <v>0</v>
      </c>
      <c r="K641" s="163">
        <f t="shared" si="334"/>
        <v>0</v>
      </c>
      <c r="L641" s="163">
        <f t="shared" si="334"/>
        <v>0</v>
      </c>
      <c r="M641" s="163">
        <f t="shared" si="334"/>
        <v>0</v>
      </c>
      <c r="N641" s="163">
        <f t="shared" si="334"/>
        <v>0</v>
      </c>
      <c r="O641" s="163">
        <f t="shared" si="334"/>
        <v>0</v>
      </c>
      <c r="P641" s="163">
        <f t="shared" si="334"/>
        <v>0</v>
      </c>
      <c r="Q641" s="163">
        <f t="shared" si="334"/>
        <v>0</v>
      </c>
      <c r="R641" s="163">
        <f t="shared" si="334"/>
        <v>0</v>
      </c>
      <c r="S641" s="163">
        <f t="shared" si="334"/>
        <v>0</v>
      </c>
      <c r="T641" s="163">
        <f t="shared" si="334"/>
        <v>0</v>
      </c>
      <c r="U641" s="163">
        <f t="shared" si="334"/>
        <v>0</v>
      </c>
      <c r="V641" s="163">
        <f t="shared" si="334"/>
        <v>0</v>
      </c>
      <c r="W641" s="163">
        <f t="shared" si="334"/>
        <v>0</v>
      </c>
      <c r="X641" s="163">
        <f t="shared" si="334"/>
        <v>0</v>
      </c>
      <c r="Y641" s="163">
        <f t="shared" si="334"/>
        <v>0</v>
      </c>
      <c r="Z641" s="163">
        <f t="shared" si="334"/>
        <v>0</v>
      </c>
      <c r="AA641" s="163">
        <f t="shared" si="334"/>
        <v>0</v>
      </c>
      <c r="AB641" s="163">
        <f t="shared" si="334"/>
        <v>0</v>
      </c>
      <c r="AC641" s="163">
        <f t="shared" si="334"/>
        <v>0</v>
      </c>
      <c r="AD641" s="163">
        <f t="shared" si="334"/>
        <v>0</v>
      </c>
      <c r="AE641" s="163">
        <f t="shared" si="334"/>
        <v>0</v>
      </c>
      <c r="AF641" s="163">
        <f t="shared" si="334"/>
        <v>0</v>
      </c>
      <c r="AG641" s="163">
        <f t="shared" si="334"/>
        <v>0</v>
      </c>
      <c r="AH641" s="163">
        <f t="shared" si="334"/>
        <v>0</v>
      </c>
      <c r="AI641" s="163">
        <f t="shared" si="334"/>
        <v>0</v>
      </c>
      <c r="AJ641" s="163">
        <f t="shared" si="334"/>
        <v>0</v>
      </c>
      <c r="AK641" s="163">
        <f t="shared" si="334"/>
        <v>0</v>
      </c>
      <c r="AL641" s="163">
        <f t="shared" si="334"/>
        <v>0</v>
      </c>
      <c r="AM641" s="163">
        <f t="shared" si="334"/>
        <v>0</v>
      </c>
      <c r="AN641" s="163">
        <f t="shared" si="334"/>
        <v>0</v>
      </c>
      <c r="AO641" s="163">
        <f t="shared" si="334"/>
        <v>0</v>
      </c>
      <c r="AP641" s="163">
        <f t="shared" si="334"/>
        <v>0</v>
      </c>
    </row>
    <row r="642" spans="1:42" x14ac:dyDescent="0.2">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row>
    <row r="643" spans="1:42" x14ac:dyDescent="0.2">
      <c r="A643" s="4" t="s">
        <v>300</v>
      </c>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row>
    <row r="644" spans="1:42" x14ac:dyDescent="0.2">
      <c r="A644" s="4" t="s">
        <v>301</v>
      </c>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15"/>
    </row>
    <row r="645" spans="1:42" x14ac:dyDescent="0.2">
      <c r="A645" s="4">
        <v>1</v>
      </c>
      <c r="B645" s="181">
        <f t="shared" ref="B645:B654" si="335">SUM(C645:AP645)</f>
        <v>0</v>
      </c>
      <c r="C645" s="163">
        <f t="shared" ref="C645:AP645" si="336">IF(C$2&gt;analysis_period,0,IF(C$2=equip1_reserve_freq*$A645,equip1_reserve_cost*system_capacity*1000*(1+inflation_rate/100)^B$2,0))</f>
        <v>0</v>
      </c>
      <c r="D645" s="163">
        <f t="shared" si="336"/>
        <v>0</v>
      </c>
      <c r="E645" s="163">
        <f t="shared" si="336"/>
        <v>0</v>
      </c>
      <c r="F645" s="163">
        <f t="shared" si="336"/>
        <v>0</v>
      </c>
      <c r="G645" s="163">
        <f t="shared" si="336"/>
        <v>0</v>
      </c>
      <c r="H645" s="163">
        <f t="shared" si="336"/>
        <v>0</v>
      </c>
      <c r="I645" s="163">
        <f t="shared" si="336"/>
        <v>0</v>
      </c>
      <c r="J645" s="163">
        <f t="shared" si="336"/>
        <v>0</v>
      </c>
      <c r="K645" s="163">
        <f t="shared" si="336"/>
        <v>0</v>
      </c>
      <c r="L645" s="163">
        <f t="shared" si="336"/>
        <v>0</v>
      </c>
      <c r="M645" s="163">
        <f t="shared" si="336"/>
        <v>0</v>
      </c>
      <c r="N645" s="163">
        <f t="shared" si="336"/>
        <v>0</v>
      </c>
      <c r="O645" s="163">
        <f t="shared" si="336"/>
        <v>0</v>
      </c>
      <c r="P645" s="163">
        <f t="shared" si="336"/>
        <v>0</v>
      </c>
      <c r="Q645" s="163">
        <f t="shared" si="336"/>
        <v>0</v>
      </c>
      <c r="R645" s="163">
        <f t="shared" si="336"/>
        <v>0</v>
      </c>
      <c r="S645" s="163">
        <f t="shared" si="336"/>
        <v>0</v>
      </c>
      <c r="T645" s="163">
        <f t="shared" si="336"/>
        <v>0</v>
      </c>
      <c r="U645" s="163">
        <f t="shared" si="336"/>
        <v>0</v>
      </c>
      <c r="V645" s="163">
        <f t="shared" si="336"/>
        <v>0</v>
      </c>
      <c r="W645" s="163">
        <f t="shared" si="336"/>
        <v>0</v>
      </c>
      <c r="X645" s="163">
        <f t="shared" si="336"/>
        <v>0</v>
      </c>
      <c r="Y645" s="163">
        <f t="shared" si="336"/>
        <v>0</v>
      </c>
      <c r="Z645" s="163">
        <f t="shared" si="336"/>
        <v>0</v>
      </c>
      <c r="AA645" s="163">
        <f t="shared" si="336"/>
        <v>0</v>
      </c>
      <c r="AB645" s="163">
        <f t="shared" si="336"/>
        <v>0</v>
      </c>
      <c r="AC645" s="163">
        <f t="shared" si="336"/>
        <v>0</v>
      </c>
      <c r="AD645" s="163">
        <f t="shared" si="336"/>
        <v>0</v>
      </c>
      <c r="AE645" s="163">
        <f t="shared" si="336"/>
        <v>0</v>
      </c>
      <c r="AF645" s="163">
        <f t="shared" si="336"/>
        <v>0</v>
      </c>
      <c r="AG645" s="163">
        <f t="shared" si="336"/>
        <v>0</v>
      </c>
      <c r="AH645" s="163">
        <f t="shared" si="336"/>
        <v>0</v>
      </c>
      <c r="AI645" s="163">
        <f t="shared" si="336"/>
        <v>0</v>
      </c>
      <c r="AJ645" s="163">
        <f t="shared" si="336"/>
        <v>0</v>
      </c>
      <c r="AK645" s="163">
        <f t="shared" si="336"/>
        <v>0</v>
      </c>
      <c r="AL645" s="163">
        <f t="shared" si="336"/>
        <v>0</v>
      </c>
      <c r="AM645" s="163">
        <f t="shared" si="336"/>
        <v>0</v>
      </c>
      <c r="AN645" s="163">
        <f t="shared" si="336"/>
        <v>0</v>
      </c>
      <c r="AO645" s="163">
        <f t="shared" si="336"/>
        <v>0</v>
      </c>
      <c r="AP645" s="163">
        <f t="shared" si="336"/>
        <v>0</v>
      </c>
    </row>
    <row r="646" spans="1:42" x14ac:dyDescent="0.2">
      <c r="A646" s="4">
        <f>A645+1</f>
        <v>2</v>
      </c>
      <c r="B646" s="181">
        <f t="shared" si="335"/>
        <v>0</v>
      </c>
      <c r="C646" s="163">
        <f t="shared" ref="C646:AP646" si="337">IF(C$2&gt;analysis_period,0,IF(C$2=equip1_reserve_freq*$A646,equip1_reserve_cost*system_capacity*1000*(1+inflation_rate/100)^B$2,0))</f>
        <v>0</v>
      </c>
      <c r="D646" s="163">
        <f t="shared" si="337"/>
        <v>0</v>
      </c>
      <c r="E646" s="163">
        <f t="shared" si="337"/>
        <v>0</v>
      </c>
      <c r="F646" s="163">
        <f t="shared" si="337"/>
        <v>0</v>
      </c>
      <c r="G646" s="163">
        <f t="shared" si="337"/>
        <v>0</v>
      </c>
      <c r="H646" s="163">
        <f t="shared" si="337"/>
        <v>0</v>
      </c>
      <c r="I646" s="163">
        <f t="shared" si="337"/>
        <v>0</v>
      </c>
      <c r="J646" s="163">
        <f t="shared" si="337"/>
        <v>0</v>
      </c>
      <c r="K646" s="163">
        <f t="shared" si="337"/>
        <v>0</v>
      </c>
      <c r="L646" s="163">
        <f t="shared" si="337"/>
        <v>0</v>
      </c>
      <c r="M646" s="163">
        <f t="shared" si="337"/>
        <v>0</v>
      </c>
      <c r="N646" s="163">
        <f t="shared" si="337"/>
        <v>0</v>
      </c>
      <c r="O646" s="163">
        <f t="shared" si="337"/>
        <v>0</v>
      </c>
      <c r="P646" s="163">
        <f t="shared" si="337"/>
        <v>0</v>
      </c>
      <c r="Q646" s="163">
        <f t="shared" si="337"/>
        <v>0</v>
      </c>
      <c r="R646" s="163">
        <f t="shared" si="337"/>
        <v>0</v>
      </c>
      <c r="S646" s="163">
        <f t="shared" si="337"/>
        <v>0</v>
      </c>
      <c r="T646" s="163">
        <f t="shared" si="337"/>
        <v>0</v>
      </c>
      <c r="U646" s="163">
        <f t="shared" si="337"/>
        <v>0</v>
      </c>
      <c r="V646" s="163">
        <f t="shared" si="337"/>
        <v>0</v>
      </c>
      <c r="W646" s="163">
        <f t="shared" si="337"/>
        <v>0</v>
      </c>
      <c r="X646" s="163">
        <f t="shared" si="337"/>
        <v>0</v>
      </c>
      <c r="Y646" s="163">
        <f t="shared" si="337"/>
        <v>0</v>
      </c>
      <c r="Z646" s="163">
        <f t="shared" si="337"/>
        <v>0</v>
      </c>
      <c r="AA646" s="163">
        <f t="shared" si="337"/>
        <v>0</v>
      </c>
      <c r="AB646" s="163">
        <f t="shared" si="337"/>
        <v>0</v>
      </c>
      <c r="AC646" s="163">
        <f t="shared" si="337"/>
        <v>0</v>
      </c>
      <c r="AD646" s="163">
        <f t="shared" si="337"/>
        <v>0</v>
      </c>
      <c r="AE646" s="163">
        <f t="shared" si="337"/>
        <v>0</v>
      </c>
      <c r="AF646" s="163">
        <f t="shared" si="337"/>
        <v>0</v>
      </c>
      <c r="AG646" s="163">
        <f t="shared" si="337"/>
        <v>0</v>
      </c>
      <c r="AH646" s="163">
        <f t="shared" si="337"/>
        <v>0</v>
      </c>
      <c r="AI646" s="163">
        <f t="shared" si="337"/>
        <v>0</v>
      </c>
      <c r="AJ646" s="163">
        <f t="shared" si="337"/>
        <v>0</v>
      </c>
      <c r="AK646" s="163">
        <f t="shared" si="337"/>
        <v>0</v>
      </c>
      <c r="AL646" s="163">
        <f t="shared" si="337"/>
        <v>0</v>
      </c>
      <c r="AM646" s="163">
        <f t="shared" si="337"/>
        <v>0</v>
      </c>
      <c r="AN646" s="163">
        <f t="shared" si="337"/>
        <v>0</v>
      </c>
      <c r="AO646" s="163">
        <f t="shared" si="337"/>
        <v>0</v>
      </c>
      <c r="AP646" s="163">
        <f t="shared" si="337"/>
        <v>0</v>
      </c>
    </row>
    <row r="647" spans="1:42" x14ac:dyDescent="0.2">
      <c r="A647" s="4">
        <f t="shared" ref="A647:A654" si="338">A646+1</f>
        <v>3</v>
      </c>
      <c r="B647" s="181">
        <f t="shared" si="335"/>
        <v>0</v>
      </c>
      <c r="C647" s="163">
        <f t="shared" ref="C647:AP647" si="339">IF(C$2&gt;analysis_period,0,IF(C$2=equip1_reserve_freq*$A647,equip1_reserve_cost*system_capacity*1000*(1+inflation_rate/100)^B$2,0))</f>
        <v>0</v>
      </c>
      <c r="D647" s="163">
        <f t="shared" si="339"/>
        <v>0</v>
      </c>
      <c r="E647" s="163">
        <f t="shared" si="339"/>
        <v>0</v>
      </c>
      <c r="F647" s="163">
        <f t="shared" si="339"/>
        <v>0</v>
      </c>
      <c r="G647" s="163">
        <f t="shared" si="339"/>
        <v>0</v>
      </c>
      <c r="H647" s="163">
        <f t="shared" si="339"/>
        <v>0</v>
      </c>
      <c r="I647" s="163">
        <f t="shared" si="339"/>
        <v>0</v>
      </c>
      <c r="J647" s="163">
        <f t="shared" si="339"/>
        <v>0</v>
      </c>
      <c r="K647" s="163">
        <f t="shared" si="339"/>
        <v>0</v>
      </c>
      <c r="L647" s="163">
        <f t="shared" si="339"/>
        <v>0</v>
      </c>
      <c r="M647" s="163">
        <f t="shared" si="339"/>
        <v>0</v>
      </c>
      <c r="N647" s="163">
        <f t="shared" si="339"/>
        <v>0</v>
      </c>
      <c r="O647" s="163">
        <f t="shared" si="339"/>
        <v>0</v>
      </c>
      <c r="P647" s="163">
        <f t="shared" si="339"/>
        <v>0</v>
      </c>
      <c r="Q647" s="163">
        <f t="shared" si="339"/>
        <v>0</v>
      </c>
      <c r="R647" s="163">
        <f t="shared" si="339"/>
        <v>0</v>
      </c>
      <c r="S647" s="163">
        <f t="shared" si="339"/>
        <v>0</v>
      </c>
      <c r="T647" s="163">
        <f t="shared" si="339"/>
        <v>0</v>
      </c>
      <c r="U647" s="163">
        <f t="shared" si="339"/>
        <v>0</v>
      </c>
      <c r="V647" s="163">
        <f t="shared" si="339"/>
        <v>0</v>
      </c>
      <c r="W647" s="163">
        <f t="shared" si="339"/>
        <v>0</v>
      </c>
      <c r="X647" s="163">
        <f t="shared" si="339"/>
        <v>0</v>
      </c>
      <c r="Y647" s="163">
        <f t="shared" si="339"/>
        <v>0</v>
      </c>
      <c r="Z647" s="163">
        <f t="shared" si="339"/>
        <v>0</v>
      </c>
      <c r="AA647" s="163">
        <f t="shared" si="339"/>
        <v>0</v>
      </c>
      <c r="AB647" s="163">
        <f t="shared" si="339"/>
        <v>0</v>
      </c>
      <c r="AC647" s="163">
        <f t="shared" si="339"/>
        <v>0</v>
      </c>
      <c r="AD647" s="163">
        <f t="shared" si="339"/>
        <v>0</v>
      </c>
      <c r="AE647" s="163">
        <f t="shared" si="339"/>
        <v>0</v>
      </c>
      <c r="AF647" s="163">
        <f t="shared" si="339"/>
        <v>0</v>
      </c>
      <c r="AG647" s="163">
        <f t="shared" si="339"/>
        <v>0</v>
      </c>
      <c r="AH647" s="163">
        <f t="shared" si="339"/>
        <v>0</v>
      </c>
      <c r="AI647" s="163">
        <f t="shared" si="339"/>
        <v>0</v>
      </c>
      <c r="AJ647" s="163">
        <f t="shared" si="339"/>
        <v>0</v>
      </c>
      <c r="AK647" s="163">
        <f t="shared" si="339"/>
        <v>0</v>
      </c>
      <c r="AL647" s="163">
        <f t="shared" si="339"/>
        <v>0</v>
      </c>
      <c r="AM647" s="163">
        <f t="shared" si="339"/>
        <v>0</v>
      </c>
      <c r="AN647" s="163">
        <f t="shared" si="339"/>
        <v>0</v>
      </c>
      <c r="AO647" s="163">
        <f t="shared" si="339"/>
        <v>0</v>
      </c>
      <c r="AP647" s="163">
        <f t="shared" si="339"/>
        <v>0</v>
      </c>
    </row>
    <row r="648" spans="1:42" x14ac:dyDescent="0.2">
      <c r="A648" s="4">
        <f t="shared" si="338"/>
        <v>4</v>
      </c>
      <c r="B648" s="181">
        <f t="shared" si="335"/>
        <v>0</v>
      </c>
      <c r="C648" s="163">
        <f t="shared" ref="C648:AP648" si="340">IF(C$2&gt;analysis_period,0,IF(C$2=equip1_reserve_freq*$A648,equip1_reserve_cost*system_capacity*1000*(1+inflation_rate/100)^B$2,0))</f>
        <v>0</v>
      </c>
      <c r="D648" s="163">
        <f t="shared" si="340"/>
        <v>0</v>
      </c>
      <c r="E648" s="163">
        <f t="shared" si="340"/>
        <v>0</v>
      </c>
      <c r="F648" s="163">
        <f t="shared" si="340"/>
        <v>0</v>
      </c>
      <c r="G648" s="163">
        <f t="shared" si="340"/>
        <v>0</v>
      </c>
      <c r="H648" s="163">
        <f t="shared" si="340"/>
        <v>0</v>
      </c>
      <c r="I648" s="163">
        <f t="shared" si="340"/>
        <v>0</v>
      </c>
      <c r="J648" s="163">
        <f t="shared" si="340"/>
        <v>0</v>
      </c>
      <c r="K648" s="163">
        <f t="shared" si="340"/>
        <v>0</v>
      </c>
      <c r="L648" s="163">
        <f t="shared" si="340"/>
        <v>0</v>
      </c>
      <c r="M648" s="163">
        <f t="shared" si="340"/>
        <v>0</v>
      </c>
      <c r="N648" s="163">
        <f t="shared" si="340"/>
        <v>0</v>
      </c>
      <c r="O648" s="163">
        <f t="shared" si="340"/>
        <v>0</v>
      </c>
      <c r="P648" s="163">
        <f t="shared" si="340"/>
        <v>0</v>
      </c>
      <c r="Q648" s="163">
        <f t="shared" si="340"/>
        <v>0</v>
      </c>
      <c r="R648" s="163">
        <f t="shared" si="340"/>
        <v>0</v>
      </c>
      <c r="S648" s="163">
        <f t="shared" si="340"/>
        <v>0</v>
      </c>
      <c r="T648" s="163">
        <f t="shared" si="340"/>
        <v>0</v>
      </c>
      <c r="U648" s="163">
        <f t="shared" si="340"/>
        <v>0</v>
      </c>
      <c r="V648" s="163">
        <f t="shared" si="340"/>
        <v>0</v>
      </c>
      <c r="W648" s="163">
        <f t="shared" si="340"/>
        <v>0</v>
      </c>
      <c r="X648" s="163">
        <f t="shared" si="340"/>
        <v>0</v>
      </c>
      <c r="Y648" s="163">
        <f t="shared" si="340"/>
        <v>0</v>
      </c>
      <c r="Z648" s="163">
        <f t="shared" si="340"/>
        <v>0</v>
      </c>
      <c r="AA648" s="163">
        <f t="shared" si="340"/>
        <v>0</v>
      </c>
      <c r="AB648" s="163">
        <f t="shared" si="340"/>
        <v>0</v>
      </c>
      <c r="AC648" s="163">
        <f t="shared" si="340"/>
        <v>0</v>
      </c>
      <c r="AD648" s="163">
        <f t="shared" si="340"/>
        <v>0</v>
      </c>
      <c r="AE648" s="163">
        <f t="shared" si="340"/>
        <v>0</v>
      </c>
      <c r="AF648" s="163">
        <f t="shared" si="340"/>
        <v>0</v>
      </c>
      <c r="AG648" s="163">
        <f t="shared" si="340"/>
        <v>0</v>
      </c>
      <c r="AH648" s="163">
        <f t="shared" si="340"/>
        <v>0</v>
      </c>
      <c r="AI648" s="163">
        <f t="shared" si="340"/>
        <v>0</v>
      </c>
      <c r="AJ648" s="163">
        <f t="shared" si="340"/>
        <v>0</v>
      </c>
      <c r="AK648" s="163">
        <f t="shared" si="340"/>
        <v>0</v>
      </c>
      <c r="AL648" s="163">
        <f t="shared" si="340"/>
        <v>0</v>
      </c>
      <c r="AM648" s="163">
        <f t="shared" si="340"/>
        <v>0</v>
      </c>
      <c r="AN648" s="163">
        <f t="shared" si="340"/>
        <v>0</v>
      </c>
      <c r="AO648" s="163">
        <f t="shared" si="340"/>
        <v>0</v>
      </c>
      <c r="AP648" s="163">
        <f t="shared" si="340"/>
        <v>0</v>
      </c>
    </row>
    <row r="649" spans="1:42" x14ac:dyDescent="0.2">
      <c r="A649" s="4">
        <f t="shared" si="338"/>
        <v>5</v>
      </c>
      <c r="B649" s="181">
        <f t="shared" si="335"/>
        <v>0</v>
      </c>
      <c r="C649" s="163">
        <f t="shared" ref="C649:AP649" si="341">IF(C$2&gt;analysis_period,0,IF(C$2=equip1_reserve_freq*$A649,equip1_reserve_cost*system_capacity*1000*(1+inflation_rate/100)^B$2,0))</f>
        <v>0</v>
      </c>
      <c r="D649" s="163">
        <f t="shared" si="341"/>
        <v>0</v>
      </c>
      <c r="E649" s="163">
        <f t="shared" si="341"/>
        <v>0</v>
      </c>
      <c r="F649" s="163">
        <f t="shared" si="341"/>
        <v>0</v>
      </c>
      <c r="G649" s="163">
        <f t="shared" si="341"/>
        <v>0</v>
      </c>
      <c r="H649" s="163">
        <f t="shared" si="341"/>
        <v>0</v>
      </c>
      <c r="I649" s="163">
        <f t="shared" si="341"/>
        <v>0</v>
      </c>
      <c r="J649" s="163">
        <f t="shared" si="341"/>
        <v>0</v>
      </c>
      <c r="K649" s="163">
        <f t="shared" si="341"/>
        <v>0</v>
      </c>
      <c r="L649" s="163">
        <f t="shared" si="341"/>
        <v>0</v>
      </c>
      <c r="M649" s="163">
        <f t="shared" si="341"/>
        <v>0</v>
      </c>
      <c r="N649" s="163">
        <f t="shared" si="341"/>
        <v>0</v>
      </c>
      <c r="O649" s="163">
        <f t="shared" si="341"/>
        <v>0</v>
      </c>
      <c r="P649" s="163">
        <f t="shared" si="341"/>
        <v>0</v>
      </c>
      <c r="Q649" s="163">
        <f t="shared" si="341"/>
        <v>0</v>
      </c>
      <c r="R649" s="163">
        <f t="shared" si="341"/>
        <v>0</v>
      </c>
      <c r="S649" s="163">
        <f t="shared" si="341"/>
        <v>0</v>
      </c>
      <c r="T649" s="163">
        <f t="shared" si="341"/>
        <v>0</v>
      </c>
      <c r="U649" s="163">
        <f t="shared" si="341"/>
        <v>0</v>
      </c>
      <c r="V649" s="163">
        <f t="shared" si="341"/>
        <v>0</v>
      </c>
      <c r="W649" s="163">
        <f t="shared" si="341"/>
        <v>0</v>
      </c>
      <c r="X649" s="163">
        <f t="shared" si="341"/>
        <v>0</v>
      </c>
      <c r="Y649" s="163">
        <f t="shared" si="341"/>
        <v>0</v>
      </c>
      <c r="Z649" s="163">
        <f t="shared" si="341"/>
        <v>0</v>
      </c>
      <c r="AA649" s="163">
        <f t="shared" si="341"/>
        <v>0</v>
      </c>
      <c r="AB649" s="163">
        <f t="shared" si="341"/>
        <v>0</v>
      </c>
      <c r="AC649" s="163">
        <f t="shared" si="341"/>
        <v>0</v>
      </c>
      <c r="AD649" s="163">
        <f t="shared" si="341"/>
        <v>0</v>
      </c>
      <c r="AE649" s="163">
        <f t="shared" si="341"/>
        <v>0</v>
      </c>
      <c r="AF649" s="163">
        <f t="shared" si="341"/>
        <v>0</v>
      </c>
      <c r="AG649" s="163">
        <f t="shared" si="341"/>
        <v>0</v>
      </c>
      <c r="AH649" s="163">
        <f t="shared" si="341"/>
        <v>0</v>
      </c>
      <c r="AI649" s="163">
        <f t="shared" si="341"/>
        <v>0</v>
      </c>
      <c r="AJ649" s="163">
        <f t="shared" si="341"/>
        <v>0</v>
      </c>
      <c r="AK649" s="163">
        <f t="shared" si="341"/>
        <v>0</v>
      </c>
      <c r="AL649" s="163">
        <f t="shared" si="341"/>
        <v>0</v>
      </c>
      <c r="AM649" s="163">
        <f t="shared" si="341"/>
        <v>0</v>
      </c>
      <c r="AN649" s="163">
        <f t="shared" si="341"/>
        <v>0</v>
      </c>
      <c r="AO649" s="163">
        <f t="shared" si="341"/>
        <v>0</v>
      </c>
      <c r="AP649" s="163">
        <f t="shared" si="341"/>
        <v>0</v>
      </c>
    </row>
    <row r="650" spans="1:42" x14ac:dyDescent="0.2">
      <c r="A650" s="4">
        <f t="shared" si="338"/>
        <v>6</v>
      </c>
      <c r="B650" s="181">
        <f t="shared" si="335"/>
        <v>0</v>
      </c>
      <c r="C650" s="163">
        <f t="shared" ref="C650:AP650" si="342">IF(C$2&gt;analysis_period,0,IF(C$2=equip1_reserve_freq*$A650,equip1_reserve_cost*system_capacity*1000*(1+inflation_rate/100)^B$2,0))</f>
        <v>0</v>
      </c>
      <c r="D650" s="163">
        <f t="shared" si="342"/>
        <v>0</v>
      </c>
      <c r="E650" s="163">
        <f t="shared" si="342"/>
        <v>0</v>
      </c>
      <c r="F650" s="163">
        <f t="shared" si="342"/>
        <v>0</v>
      </c>
      <c r="G650" s="163">
        <f t="shared" si="342"/>
        <v>0</v>
      </c>
      <c r="H650" s="163">
        <f t="shared" si="342"/>
        <v>0</v>
      </c>
      <c r="I650" s="163">
        <f t="shared" si="342"/>
        <v>0</v>
      </c>
      <c r="J650" s="163">
        <f t="shared" si="342"/>
        <v>0</v>
      </c>
      <c r="K650" s="163">
        <f t="shared" si="342"/>
        <v>0</v>
      </c>
      <c r="L650" s="163">
        <f t="shared" si="342"/>
        <v>0</v>
      </c>
      <c r="M650" s="163">
        <f t="shared" si="342"/>
        <v>0</v>
      </c>
      <c r="N650" s="163">
        <f t="shared" si="342"/>
        <v>0</v>
      </c>
      <c r="O650" s="163">
        <f t="shared" si="342"/>
        <v>0</v>
      </c>
      <c r="P650" s="163">
        <f t="shared" si="342"/>
        <v>0</v>
      </c>
      <c r="Q650" s="163">
        <f t="shared" si="342"/>
        <v>0</v>
      </c>
      <c r="R650" s="163">
        <f t="shared" si="342"/>
        <v>0</v>
      </c>
      <c r="S650" s="163">
        <f t="shared" si="342"/>
        <v>0</v>
      </c>
      <c r="T650" s="163">
        <f t="shared" si="342"/>
        <v>0</v>
      </c>
      <c r="U650" s="163">
        <f t="shared" si="342"/>
        <v>0</v>
      </c>
      <c r="V650" s="163">
        <f t="shared" si="342"/>
        <v>0</v>
      </c>
      <c r="W650" s="163">
        <f t="shared" si="342"/>
        <v>0</v>
      </c>
      <c r="X650" s="163">
        <f t="shared" si="342"/>
        <v>0</v>
      </c>
      <c r="Y650" s="163">
        <f t="shared" si="342"/>
        <v>0</v>
      </c>
      <c r="Z650" s="163">
        <f t="shared" si="342"/>
        <v>0</v>
      </c>
      <c r="AA650" s="163">
        <f t="shared" si="342"/>
        <v>0</v>
      </c>
      <c r="AB650" s="163">
        <f t="shared" si="342"/>
        <v>0</v>
      </c>
      <c r="AC650" s="163">
        <f t="shared" si="342"/>
        <v>0</v>
      </c>
      <c r="AD650" s="163">
        <f t="shared" si="342"/>
        <v>0</v>
      </c>
      <c r="AE650" s="163">
        <f t="shared" si="342"/>
        <v>0</v>
      </c>
      <c r="AF650" s="163">
        <f t="shared" si="342"/>
        <v>0</v>
      </c>
      <c r="AG650" s="163">
        <f t="shared" si="342"/>
        <v>0</v>
      </c>
      <c r="AH650" s="163">
        <f t="shared" si="342"/>
        <v>0</v>
      </c>
      <c r="AI650" s="163">
        <f t="shared" si="342"/>
        <v>0</v>
      </c>
      <c r="AJ650" s="163">
        <f t="shared" si="342"/>
        <v>0</v>
      </c>
      <c r="AK650" s="163">
        <f t="shared" si="342"/>
        <v>0</v>
      </c>
      <c r="AL650" s="163">
        <f t="shared" si="342"/>
        <v>0</v>
      </c>
      <c r="AM650" s="163">
        <f t="shared" si="342"/>
        <v>0</v>
      </c>
      <c r="AN650" s="163">
        <f t="shared" si="342"/>
        <v>0</v>
      </c>
      <c r="AO650" s="163">
        <f t="shared" si="342"/>
        <v>0</v>
      </c>
      <c r="AP650" s="163">
        <f t="shared" si="342"/>
        <v>0</v>
      </c>
    </row>
    <row r="651" spans="1:42" x14ac:dyDescent="0.2">
      <c r="A651" s="4">
        <f t="shared" si="338"/>
        <v>7</v>
      </c>
      <c r="B651" s="181">
        <f t="shared" si="335"/>
        <v>0</v>
      </c>
      <c r="C651" s="163">
        <f t="shared" ref="C651:AP651" si="343">IF(C$2&gt;analysis_period,0,IF(C$2=equip1_reserve_freq*$A651,equip1_reserve_cost*system_capacity*1000*(1+inflation_rate/100)^B$2,0))</f>
        <v>0</v>
      </c>
      <c r="D651" s="163">
        <f t="shared" si="343"/>
        <v>0</v>
      </c>
      <c r="E651" s="163">
        <f t="shared" si="343"/>
        <v>0</v>
      </c>
      <c r="F651" s="163">
        <f t="shared" si="343"/>
        <v>0</v>
      </c>
      <c r="G651" s="163">
        <f t="shared" si="343"/>
        <v>0</v>
      </c>
      <c r="H651" s="163">
        <f t="shared" si="343"/>
        <v>0</v>
      </c>
      <c r="I651" s="163">
        <f t="shared" si="343"/>
        <v>0</v>
      </c>
      <c r="J651" s="163">
        <f t="shared" si="343"/>
        <v>0</v>
      </c>
      <c r="K651" s="163">
        <f t="shared" si="343"/>
        <v>0</v>
      </c>
      <c r="L651" s="163">
        <f t="shared" si="343"/>
        <v>0</v>
      </c>
      <c r="M651" s="163">
        <f t="shared" si="343"/>
        <v>0</v>
      </c>
      <c r="N651" s="163">
        <f t="shared" si="343"/>
        <v>0</v>
      </c>
      <c r="O651" s="163">
        <f t="shared" si="343"/>
        <v>0</v>
      </c>
      <c r="P651" s="163">
        <f t="shared" si="343"/>
        <v>0</v>
      </c>
      <c r="Q651" s="163">
        <f t="shared" si="343"/>
        <v>0</v>
      </c>
      <c r="R651" s="163">
        <f t="shared" si="343"/>
        <v>0</v>
      </c>
      <c r="S651" s="163">
        <f t="shared" si="343"/>
        <v>0</v>
      </c>
      <c r="T651" s="163">
        <f t="shared" si="343"/>
        <v>0</v>
      </c>
      <c r="U651" s="163">
        <f t="shared" si="343"/>
        <v>0</v>
      </c>
      <c r="V651" s="163">
        <f t="shared" si="343"/>
        <v>0</v>
      </c>
      <c r="W651" s="163">
        <f t="shared" si="343"/>
        <v>0</v>
      </c>
      <c r="X651" s="163">
        <f t="shared" si="343"/>
        <v>0</v>
      </c>
      <c r="Y651" s="163">
        <f t="shared" si="343"/>
        <v>0</v>
      </c>
      <c r="Z651" s="163">
        <f t="shared" si="343"/>
        <v>0</v>
      </c>
      <c r="AA651" s="163">
        <f t="shared" si="343"/>
        <v>0</v>
      </c>
      <c r="AB651" s="163">
        <f t="shared" si="343"/>
        <v>0</v>
      </c>
      <c r="AC651" s="163">
        <f t="shared" si="343"/>
        <v>0</v>
      </c>
      <c r="AD651" s="163">
        <f t="shared" si="343"/>
        <v>0</v>
      </c>
      <c r="AE651" s="163">
        <f t="shared" si="343"/>
        <v>0</v>
      </c>
      <c r="AF651" s="163">
        <f t="shared" si="343"/>
        <v>0</v>
      </c>
      <c r="AG651" s="163">
        <f t="shared" si="343"/>
        <v>0</v>
      </c>
      <c r="AH651" s="163">
        <f t="shared" si="343"/>
        <v>0</v>
      </c>
      <c r="AI651" s="163">
        <f t="shared" si="343"/>
        <v>0</v>
      </c>
      <c r="AJ651" s="163">
        <f t="shared" si="343"/>
        <v>0</v>
      </c>
      <c r="AK651" s="163">
        <f t="shared" si="343"/>
        <v>0</v>
      </c>
      <c r="AL651" s="163">
        <f t="shared" si="343"/>
        <v>0</v>
      </c>
      <c r="AM651" s="163">
        <f t="shared" si="343"/>
        <v>0</v>
      </c>
      <c r="AN651" s="163">
        <f t="shared" si="343"/>
        <v>0</v>
      </c>
      <c r="AO651" s="163">
        <f t="shared" si="343"/>
        <v>0</v>
      </c>
      <c r="AP651" s="163">
        <f t="shared" si="343"/>
        <v>0</v>
      </c>
    </row>
    <row r="652" spans="1:42" x14ac:dyDescent="0.2">
      <c r="A652" s="4">
        <f t="shared" si="338"/>
        <v>8</v>
      </c>
      <c r="B652" s="181">
        <f t="shared" si="335"/>
        <v>0</v>
      </c>
      <c r="C652" s="163">
        <f t="shared" ref="C652:AP652" si="344">IF(C$2&gt;analysis_period,0,IF(C$2=equip1_reserve_freq*$A652,equip1_reserve_cost*system_capacity*1000*(1+inflation_rate/100)^B$2,0))</f>
        <v>0</v>
      </c>
      <c r="D652" s="163">
        <f t="shared" si="344"/>
        <v>0</v>
      </c>
      <c r="E652" s="163">
        <f t="shared" si="344"/>
        <v>0</v>
      </c>
      <c r="F652" s="163">
        <f t="shared" si="344"/>
        <v>0</v>
      </c>
      <c r="G652" s="163">
        <f t="shared" si="344"/>
        <v>0</v>
      </c>
      <c r="H652" s="163">
        <f t="shared" si="344"/>
        <v>0</v>
      </c>
      <c r="I652" s="163">
        <f t="shared" si="344"/>
        <v>0</v>
      </c>
      <c r="J652" s="163">
        <f t="shared" si="344"/>
        <v>0</v>
      </c>
      <c r="K652" s="163">
        <f t="shared" si="344"/>
        <v>0</v>
      </c>
      <c r="L652" s="163">
        <f t="shared" si="344"/>
        <v>0</v>
      </c>
      <c r="M652" s="163">
        <f t="shared" si="344"/>
        <v>0</v>
      </c>
      <c r="N652" s="163">
        <f t="shared" si="344"/>
        <v>0</v>
      </c>
      <c r="O652" s="163">
        <f t="shared" si="344"/>
        <v>0</v>
      </c>
      <c r="P652" s="163">
        <f t="shared" si="344"/>
        <v>0</v>
      </c>
      <c r="Q652" s="163">
        <f t="shared" si="344"/>
        <v>0</v>
      </c>
      <c r="R652" s="163">
        <f t="shared" si="344"/>
        <v>0</v>
      </c>
      <c r="S652" s="163">
        <f t="shared" si="344"/>
        <v>0</v>
      </c>
      <c r="T652" s="163">
        <f t="shared" si="344"/>
        <v>0</v>
      </c>
      <c r="U652" s="163">
        <f t="shared" si="344"/>
        <v>0</v>
      </c>
      <c r="V652" s="163">
        <f t="shared" si="344"/>
        <v>0</v>
      </c>
      <c r="W652" s="163">
        <f t="shared" si="344"/>
        <v>0</v>
      </c>
      <c r="X652" s="163">
        <f t="shared" si="344"/>
        <v>0</v>
      </c>
      <c r="Y652" s="163">
        <f t="shared" si="344"/>
        <v>0</v>
      </c>
      <c r="Z652" s="163">
        <f t="shared" si="344"/>
        <v>0</v>
      </c>
      <c r="AA652" s="163">
        <f t="shared" si="344"/>
        <v>0</v>
      </c>
      <c r="AB652" s="163">
        <f t="shared" si="344"/>
        <v>0</v>
      </c>
      <c r="AC652" s="163">
        <f t="shared" si="344"/>
        <v>0</v>
      </c>
      <c r="AD652" s="163">
        <f t="shared" si="344"/>
        <v>0</v>
      </c>
      <c r="AE652" s="163">
        <f t="shared" si="344"/>
        <v>0</v>
      </c>
      <c r="AF652" s="163">
        <f t="shared" si="344"/>
        <v>0</v>
      </c>
      <c r="AG652" s="163">
        <f t="shared" si="344"/>
        <v>0</v>
      </c>
      <c r="AH652" s="163">
        <f t="shared" si="344"/>
        <v>0</v>
      </c>
      <c r="AI652" s="163">
        <f t="shared" si="344"/>
        <v>0</v>
      </c>
      <c r="AJ652" s="163">
        <f t="shared" si="344"/>
        <v>0</v>
      </c>
      <c r="AK652" s="163">
        <f t="shared" si="344"/>
        <v>0</v>
      </c>
      <c r="AL652" s="163">
        <f t="shared" si="344"/>
        <v>0</v>
      </c>
      <c r="AM652" s="163">
        <f t="shared" si="344"/>
        <v>0</v>
      </c>
      <c r="AN652" s="163">
        <f t="shared" si="344"/>
        <v>0</v>
      </c>
      <c r="AO652" s="163">
        <f t="shared" si="344"/>
        <v>0</v>
      </c>
      <c r="AP652" s="163">
        <f t="shared" si="344"/>
        <v>0</v>
      </c>
    </row>
    <row r="653" spans="1:42" x14ac:dyDescent="0.2">
      <c r="A653" s="4">
        <f>A652+1</f>
        <v>9</v>
      </c>
      <c r="B653" s="181">
        <f t="shared" si="335"/>
        <v>0</v>
      </c>
      <c r="C653" s="163">
        <f t="shared" ref="C653:AP653" si="345">IF(C$2&gt;analysis_period,0,IF(C$2=equip1_reserve_freq*$A653,equip1_reserve_cost*system_capacity*1000*(1+inflation_rate/100)^B$2,0))</f>
        <v>0</v>
      </c>
      <c r="D653" s="163">
        <f t="shared" si="345"/>
        <v>0</v>
      </c>
      <c r="E653" s="163">
        <f t="shared" si="345"/>
        <v>0</v>
      </c>
      <c r="F653" s="163">
        <f t="shared" si="345"/>
        <v>0</v>
      </c>
      <c r="G653" s="163">
        <f t="shared" si="345"/>
        <v>0</v>
      </c>
      <c r="H653" s="163">
        <f t="shared" si="345"/>
        <v>0</v>
      </c>
      <c r="I653" s="163">
        <f t="shared" si="345"/>
        <v>0</v>
      </c>
      <c r="J653" s="163">
        <f t="shared" si="345"/>
        <v>0</v>
      </c>
      <c r="K653" s="163">
        <f t="shared" si="345"/>
        <v>0</v>
      </c>
      <c r="L653" s="163">
        <f t="shared" si="345"/>
        <v>0</v>
      </c>
      <c r="M653" s="163">
        <f t="shared" si="345"/>
        <v>0</v>
      </c>
      <c r="N653" s="163">
        <f t="shared" si="345"/>
        <v>0</v>
      </c>
      <c r="O653" s="163">
        <f t="shared" si="345"/>
        <v>0</v>
      </c>
      <c r="P653" s="163">
        <f t="shared" si="345"/>
        <v>0</v>
      </c>
      <c r="Q653" s="163">
        <f t="shared" si="345"/>
        <v>0</v>
      </c>
      <c r="R653" s="163">
        <f t="shared" si="345"/>
        <v>0</v>
      </c>
      <c r="S653" s="163">
        <f t="shared" si="345"/>
        <v>0</v>
      </c>
      <c r="T653" s="163">
        <f t="shared" si="345"/>
        <v>0</v>
      </c>
      <c r="U653" s="163">
        <f t="shared" si="345"/>
        <v>0</v>
      </c>
      <c r="V653" s="163">
        <f t="shared" si="345"/>
        <v>0</v>
      </c>
      <c r="W653" s="163">
        <f t="shared" si="345"/>
        <v>0</v>
      </c>
      <c r="X653" s="163">
        <f t="shared" si="345"/>
        <v>0</v>
      </c>
      <c r="Y653" s="163">
        <f t="shared" si="345"/>
        <v>0</v>
      </c>
      <c r="Z653" s="163">
        <f t="shared" si="345"/>
        <v>0</v>
      </c>
      <c r="AA653" s="163">
        <f t="shared" si="345"/>
        <v>0</v>
      </c>
      <c r="AB653" s="163">
        <f t="shared" si="345"/>
        <v>0</v>
      </c>
      <c r="AC653" s="163">
        <f t="shared" si="345"/>
        <v>0</v>
      </c>
      <c r="AD653" s="163">
        <f t="shared" si="345"/>
        <v>0</v>
      </c>
      <c r="AE653" s="163">
        <f t="shared" si="345"/>
        <v>0</v>
      </c>
      <c r="AF653" s="163">
        <f t="shared" si="345"/>
        <v>0</v>
      </c>
      <c r="AG653" s="163">
        <f t="shared" si="345"/>
        <v>0</v>
      </c>
      <c r="AH653" s="163">
        <f t="shared" si="345"/>
        <v>0</v>
      </c>
      <c r="AI653" s="163">
        <f t="shared" si="345"/>
        <v>0</v>
      </c>
      <c r="AJ653" s="163">
        <f t="shared" si="345"/>
        <v>0</v>
      </c>
      <c r="AK653" s="163">
        <f t="shared" si="345"/>
        <v>0</v>
      </c>
      <c r="AL653" s="163">
        <f t="shared" si="345"/>
        <v>0</v>
      </c>
      <c r="AM653" s="163">
        <f t="shared" si="345"/>
        <v>0</v>
      </c>
      <c r="AN653" s="163">
        <f t="shared" si="345"/>
        <v>0</v>
      </c>
      <c r="AO653" s="163">
        <f t="shared" si="345"/>
        <v>0</v>
      </c>
      <c r="AP653" s="163">
        <f t="shared" si="345"/>
        <v>0</v>
      </c>
    </row>
    <row r="654" spans="1:42" x14ac:dyDescent="0.2">
      <c r="A654" s="4">
        <f t="shared" si="338"/>
        <v>10</v>
      </c>
      <c r="B654" s="181">
        <f t="shared" si="335"/>
        <v>0</v>
      </c>
      <c r="C654" s="163">
        <f t="shared" ref="C654:AP654" si="346">IF(C$2&gt;analysis_period,0,IF(C$2=equip1_reserve_freq*$A654,equip1_reserve_cost*system_capacity*1000*(1+inflation_rate/100)^B$2,0))</f>
        <v>0</v>
      </c>
      <c r="D654" s="163">
        <f t="shared" si="346"/>
        <v>0</v>
      </c>
      <c r="E654" s="163">
        <f t="shared" si="346"/>
        <v>0</v>
      </c>
      <c r="F654" s="163">
        <f t="shared" si="346"/>
        <v>0</v>
      </c>
      <c r="G654" s="163">
        <f t="shared" si="346"/>
        <v>0</v>
      </c>
      <c r="H654" s="163">
        <f t="shared" si="346"/>
        <v>0</v>
      </c>
      <c r="I654" s="163">
        <f t="shared" si="346"/>
        <v>0</v>
      </c>
      <c r="J654" s="163">
        <f t="shared" si="346"/>
        <v>0</v>
      </c>
      <c r="K654" s="163">
        <f t="shared" si="346"/>
        <v>0</v>
      </c>
      <c r="L654" s="163">
        <f t="shared" si="346"/>
        <v>0</v>
      </c>
      <c r="M654" s="163">
        <f t="shared" si="346"/>
        <v>0</v>
      </c>
      <c r="N654" s="163">
        <f t="shared" si="346"/>
        <v>0</v>
      </c>
      <c r="O654" s="163">
        <f t="shared" si="346"/>
        <v>0</v>
      </c>
      <c r="P654" s="163">
        <f t="shared" si="346"/>
        <v>0</v>
      </c>
      <c r="Q654" s="163">
        <f t="shared" si="346"/>
        <v>0</v>
      </c>
      <c r="R654" s="163">
        <f t="shared" si="346"/>
        <v>0</v>
      </c>
      <c r="S654" s="163">
        <f t="shared" si="346"/>
        <v>0</v>
      </c>
      <c r="T654" s="163">
        <f t="shared" si="346"/>
        <v>0</v>
      </c>
      <c r="U654" s="163">
        <f t="shared" si="346"/>
        <v>0</v>
      </c>
      <c r="V654" s="163">
        <f t="shared" si="346"/>
        <v>0</v>
      </c>
      <c r="W654" s="163">
        <f t="shared" si="346"/>
        <v>0</v>
      </c>
      <c r="X654" s="163">
        <f t="shared" si="346"/>
        <v>0</v>
      </c>
      <c r="Y654" s="163">
        <f t="shared" si="346"/>
        <v>0</v>
      </c>
      <c r="Z654" s="163">
        <f t="shared" si="346"/>
        <v>0</v>
      </c>
      <c r="AA654" s="163">
        <f t="shared" si="346"/>
        <v>0</v>
      </c>
      <c r="AB654" s="163">
        <f t="shared" si="346"/>
        <v>0</v>
      </c>
      <c r="AC654" s="163">
        <f t="shared" si="346"/>
        <v>0</v>
      </c>
      <c r="AD654" s="163">
        <f t="shared" si="346"/>
        <v>0</v>
      </c>
      <c r="AE654" s="163">
        <f t="shared" si="346"/>
        <v>0</v>
      </c>
      <c r="AF654" s="163">
        <f t="shared" si="346"/>
        <v>0</v>
      </c>
      <c r="AG654" s="163">
        <f t="shared" si="346"/>
        <v>0</v>
      </c>
      <c r="AH654" s="163">
        <f t="shared" si="346"/>
        <v>0</v>
      </c>
      <c r="AI654" s="163">
        <f t="shared" si="346"/>
        <v>0</v>
      </c>
      <c r="AJ654" s="163">
        <f t="shared" si="346"/>
        <v>0</v>
      </c>
      <c r="AK654" s="163">
        <f t="shared" si="346"/>
        <v>0</v>
      </c>
      <c r="AL654" s="163">
        <f t="shared" si="346"/>
        <v>0</v>
      </c>
      <c r="AM654" s="163">
        <f t="shared" si="346"/>
        <v>0</v>
      </c>
      <c r="AN654" s="163">
        <f t="shared" si="346"/>
        <v>0</v>
      </c>
      <c r="AO654" s="163">
        <f t="shared" si="346"/>
        <v>0</v>
      </c>
      <c r="AP654" s="163">
        <f t="shared" si="346"/>
        <v>0</v>
      </c>
    </row>
    <row r="655" spans="1:42" x14ac:dyDescent="0.2">
      <c r="A655" s="27" t="s">
        <v>12</v>
      </c>
      <c r="B655" s="15"/>
      <c r="C655" s="163">
        <f>SUM(C645:C654)</f>
        <v>0</v>
      </c>
      <c r="D655" s="163">
        <f t="shared" ref="D655:AD655" si="347">SUM(D645:D654)</f>
        <v>0</v>
      </c>
      <c r="E655" s="163">
        <f t="shared" si="347"/>
        <v>0</v>
      </c>
      <c r="F655" s="163">
        <f t="shared" si="347"/>
        <v>0</v>
      </c>
      <c r="G655" s="163">
        <f t="shared" si="347"/>
        <v>0</v>
      </c>
      <c r="H655" s="163">
        <f t="shared" si="347"/>
        <v>0</v>
      </c>
      <c r="I655" s="163">
        <f t="shared" si="347"/>
        <v>0</v>
      </c>
      <c r="J655" s="163">
        <f t="shared" si="347"/>
        <v>0</v>
      </c>
      <c r="K655" s="163">
        <f t="shared" si="347"/>
        <v>0</v>
      </c>
      <c r="L655" s="163">
        <f t="shared" si="347"/>
        <v>0</v>
      </c>
      <c r="M655" s="163">
        <f t="shared" si="347"/>
        <v>0</v>
      </c>
      <c r="N655" s="163">
        <f t="shared" si="347"/>
        <v>0</v>
      </c>
      <c r="O655" s="163">
        <f t="shared" si="347"/>
        <v>0</v>
      </c>
      <c r="P655" s="163">
        <f t="shared" si="347"/>
        <v>0</v>
      </c>
      <c r="Q655" s="163">
        <f t="shared" si="347"/>
        <v>0</v>
      </c>
      <c r="R655" s="163">
        <f t="shared" si="347"/>
        <v>0</v>
      </c>
      <c r="S655" s="163">
        <f t="shared" si="347"/>
        <v>0</v>
      </c>
      <c r="T655" s="163">
        <f t="shared" si="347"/>
        <v>0</v>
      </c>
      <c r="U655" s="163">
        <f t="shared" si="347"/>
        <v>0</v>
      </c>
      <c r="V655" s="163">
        <f t="shared" si="347"/>
        <v>0</v>
      </c>
      <c r="W655" s="163">
        <f t="shared" si="347"/>
        <v>0</v>
      </c>
      <c r="X655" s="163">
        <f t="shared" si="347"/>
        <v>0</v>
      </c>
      <c r="Y655" s="163">
        <f t="shared" si="347"/>
        <v>0</v>
      </c>
      <c r="Z655" s="163">
        <f t="shared" si="347"/>
        <v>0</v>
      </c>
      <c r="AA655" s="163">
        <f t="shared" si="347"/>
        <v>0</v>
      </c>
      <c r="AB655" s="163">
        <f t="shared" si="347"/>
        <v>0</v>
      </c>
      <c r="AC655" s="163">
        <f t="shared" si="347"/>
        <v>0</v>
      </c>
      <c r="AD655" s="163">
        <f t="shared" si="347"/>
        <v>0</v>
      </c>
      <c r="AE655" s="163">
        <f t="shared" ref="AE655" si="348">SUM(AE645:AE654)</f>
        <v>0</v>
      </c>
      <c r="AF655" s="163">
        <f t="shared" ref="AF655:AP655" si="349">SUM(AF645:AF654)</f>
        <v>0</v>
      </c>
      <c r="AG655" s="163">
        <f t="shared" si="349"/>
        <v>0</v>
      </c>
      <c r="AH655" s="163">
        <f t="shared" si="349"/>
        <v>0</v>
      </c>
      <c r="AI655" s="163">
        <f t="shared" si="349"/>
        <v>0</v>
      </c>
      <c r="AJ655" s="163">
        <f t="shared" si="349"/>
        <v>0</v>
      </c>
      <c r="AK655" s="163">
        <f t="shared" si="349"/>
        <v>0</v>
      </c>
      <c r="AL655" s="163">
        <f t="shared" si="349"/>
        <v>0</v>
      </c>
      <c r="AM655" s="163">
        <f t="shared" si="349"/>
        <v>0</v>
      </c>
      <c r="AN655" s="163">
        <f t="shared" si="349"/>
        <v>0</v>
      </c>
      <c r="AO655" s="163">
        <f t="shared" si="349"/>
        <v>0</v>
      </c>
      <c r="AP655" s="163">
        <f t="shared" si="349"/>
        <v>0</v>
      </c>
    </row>
    <row r="656" spans="1:42" x14ac:dyDescent="0.2">
      <c r="A656" s="4" t="s">
        <v>302</v>
      </c>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15"/>
    </row>
    <row r="657" spans="1:42" x14ac:dyDescent="0.2">
      <c r="A657" s="4">
        <v>1</v>
      </c>
      <c r="B657" s="181">
        <f t="shared" ref="B657:B666" si="350">SUM(C657:AP657)</f>
        <v>0</v>
      </c>
      <c r="C657" s="163">
        <f>IF(C$2&lt;=equip1_reserve_freq*$A$645,$B$645/(equip1_reserve_freq),0)</f>
        <v>0</v>
      </c>
      <c r="D657" s="163">
        <f>IF(D$2&lt;=equip1_reserve_freq*$A$645,$B$645/(equip1_reserve_freq),0)</f>
        <v>0</v>
      </c>
      <c r="E657" s="163">
        <f>IF(E$2&lt;=equip1_reserve_freq*$A$645,$B$645/(equip1_reserve_freq),0)</f>
        <v>0</v>
      </c>
      <c r="F657" s="163">
        <f>IF(F$2&lt;=equip1_reserve_freq*$A$645,$B$645/(equip1_reserve_freq),0)</f>
        <v>0</v>
      </c>
      <c r="G657" s="163">
        <f>IF(G$2&lt;=equip1_reserve_freq*$A$645,$B$645/(equip1_reserve_freq),0)</f>
        <v>0</v>
      </c>
      <c r="H657" s="163">
        <f>IF(H$2&lt;=equip1_reserve_freq*$A$645,$B$645/(equip1_reserve_freq),0)</f>
        <v>0</v>
      </c>
      <c r="I657" s="163">
        <f>IF(I$2&lt;=equip1_reserve_freq*$A$645,$B$645/(equip1_reserve_freq),0)</f>
        <v>0</v>
      </c>
      <c r="J657" s="163">
        <f>IF(J$2&lt;=equip1_reserve_freq*$A$645,$B$645/(equip1_reserve_freq),0)</f>
        <v>0</v>
      </c>
      <c r="K657" s="163">
        <f>IF(K$2&lt;=equip1_reserve_freq*$A$645,$B$645/(equip1_reserve_freq),0)</f>
        <v>0</v>
      </c>
      <c r="L657" s="163">
        <f>IF(L$2&lt;=equip1_reserve_freq*$A$645,$B$645/(equip1_reserve_freq),0)</f>
        <v>0</v>
      </c>
      <c r="M657" s="163">
        <f>IF(M$2&lt;=equip1_reserve_freq*$A$645,$B$645/(equip1_reserve_freq),0)</f>
        <v>0</v>
      </c>
      <c r="N657" s="163">
        <f>IF(N$2&lt;=equip1_reserve_freq*$A$645,$B$645/(equip1_reserve_freq),0)</f>
        <v>0</v>
      </c>
      <c r="O657" s="163">
        <f>IF(O$2&lt;=equip1_reserve_freq*$A$645,$B$645/(equip1_reserve_freq),0)</f>
        <v>0</v>
      </c>
      <c r="P657" s="163">
        <f>IF(P$2&lt;=equip1_reserve_freq*$A$645,$B$645/(equip1_reserve_freq),0)</f>
        <v>0</v>
      </c>
      <c r="Q657" s="163">
        <f>IF(Q$2&lt;=equip1_reserve_freq*$A$645,$B$645/(equip1_reserve_freq),0)</f>
        <v>0</v>
      </c>
      <c r="R657" s="163">
        <f>IF(R$2&lt;=equip1_reserve_freq*$A$645,$B$645/(equip1_reserve_freq),0)</f>
        <v>0</v>
      </c>
      <c r="S657" s="163">
        <f>IF(S$2&lt;=equip1_reserve_freq*$A$645,$B$645/(equip1_reserve_freq),0)</f>
        <v>0</v>
      </c>
      <c r="T657" s="163">
        <f>IF(T$2&lt;=equip1_reserve_freq*$A$645,$B$645/(equip1_reserve_freq),0)</f>
        <v>0</v>
      </c>
      <c r="U657" s="163">
        <f>IF(U$2&lt;=equip1_reserve_freq*$A$645,$B$645/(equip1_reserve_freq),0)</f>
        <v>0</v>
      </c>
      <c r="V657" s="163">
        <f>IF(V$2&lt;=equip1_reserve_freq*$A$645,$B$645/(equip1_reserve_freq),0)</f>
        <v>0</v>
      </c>
      <c r="W657" s="163">
        <f>IF(W$2&lt;=equip1_reserve_freq*$A$645,$B$645/(equip1_reserve_freq),0)</f>
        <v>0</v>
      </c>
      <c r="X657" s="163">
        <f>IF(X$2&lt;=equip1_reserve_freq*$A$645,$B$645/(equip1_reserve_freq),0)</f>
        <v>0</v>
      </c>
      <c r="Y657" s="163">
        <f>IF(Y$2&lt;=equip1_reserve_freq*$A$645,$B$645/(equip1_reserve_freq),0)</f>
        <v>0</v>
      </c>
      <c r="Z657" s="163">
        <f>IF(Z$2&lt;=equip1_reserve_freq*$A$645,$B$645/(equip1_reserve_freq),0)</f>
        <v>0</v>
      </c>
      <c r="AA657" s="163">
        <f>IF(AA$2&lt;=equip1_reserve_freq*$A$645,$B$645/(equip1_reserve_freq),0)</f>
        <v>0</v>
      </c>
      <c r="AB657" s="163">
        <f>IF(AB$2&lt;=equip1_reserve_freq*$A$645,$B$645/(equip1_reserve_freq),0)</f>
        <v>0</v>
      </c>
      <c r="AC657" s="163">
        <f>IF(AC$2&lt;=equip1_reserve_freq*$A$645,$B$645/(equip1_reserve_freq),0)</f>
        <v>0</v>
      </c>
      <c r="AD657" s="163">
        <f>IF(AD$2&lt;=equip1_reserve_freq*$A$645,$B$645/(equip1_reserve_freq),0)</f>
        <v>0</v>
      </c>
      <c r="AE657" s="163">
        <f>IF(AE$2&lt;=equip1_reserve_freq*$A$645,$B$645/(equip1_reserve_freq),0)</f>
        <v>0</v>
      </c>
      <c r="AF657" s="163">
        <f>IF(AF$2&lt;=equip1_reserve_freq*$A$645,$B$645/(equip1_reserve_freq),0)</f>
        <v>0</v>
      </c>
      <c r="AG657" s="163">
        <f>IF(AG$2&lt;=equip1_reserve_freq*$A$645,$B$645/(equip1_reserve_freq),0)</f>
        <v>0</v>
      </c>
      <c r="AH657" s="163">
        <f>IF(AH$2&lt;=equip1_reserve_freq*$A$645,$B$645/(equip1_reserve_freq),0)</f>
        <v>0</v>
      </c>
      <c r="AI657" s="163">
        <f>IF(AI$2&lt;=equip1_reserve_freq*$A$645,$B$645/(equip1_reserve_freq),0)</f>
        <v>0</v>
      </c>
      <c r="AJ657" s="163">
        <f>IF(AJ$2&lt;=equip1_reserve_freq*$A$645,$B$645/(equip1_reserve_freq),0)</f>
        <v>0</v>
      </c>
      <c r="AK657" s="163">
        <f>IF(AK$2&lt;=equip1_reserve_freq*$A$645,$B$645/(equip1_reserve_freq),0)</f>
        <v>0</v>
      </c>
      <c r="AL657" s="163">
        <f>IF(AL$2&lt;=equip1_reserve_freq*$A$645,$B$645/(equip1_reserve_freq),0)</f>
        <v>0</v>
      </c>
      <c r="AM657" s="163">
        <f>IF(AM$2&lt;=equip1_reserve_freq*$A$645,$B$645/(equip1_reserve_freq),0)</f>
        <v>0</v>
      </c>
      <c r="AN657" s="163">
        <f>IF(AN$2&lt;=equip1_reserve_freq*$A$645,$B$645/(equip1_reserve_freq),0)</f>
        <v>0</v>
      </c>
      <c r="AO657" s="163">
        <f>IF(AO$2&lt;=equip1_reserve_freq*$A$645,$B$645/(equip1_reserve_freq),0)</f>
        <v>0</v>
      </c>
      <c r="AP657" s="163">
        <f>IF(AP$2&lt;=equip1_reserve_freq*$A$645,$B$645/(equip1_reserve_freq),0)</f>
        <v>0</v>
      </c>
    </row>
    <row r="658" spans="1:42" x14ac:dyDescent="0.2">
      <c r="A658" s="4">
        <f>A657+1</f>
        <v>2</v>
      </c>
      <c r="B658" s="181">
        <f t="shared" si="350"/>
        <v>0</v>
      </c>
      <c r="C658" s="183">
        <f t="shared" ref="C658:AP658" si="351">IF(AND(C$2&gt;equip1_reserve_freq*$A645,C$2&lt;=equip1_reserve_freq*$A646),$B646/(equip1_reserve_freq),0)</f>
        <v>0</v>
      </c>
      <c r="D658" s="163">
        <f t="shared" si="351"/>
        <v>0</v>
      </c>
      <c r="E658" s="163">
        <f t="shared" si="351"/>
        <v>0</v>
      </c>
      <c r="F658" s="163">
        <f t="shared" si="351"/>
        <v>0</v>
      </c>
      <c r="G658" s="163">
        <f t="shared" si="351"/>
        <v>0</v>
      </c>
      <c r="H658" s="163">
        <f t="shared" si="351"/>
        <v>0</v>
      </c>
      <c r="I658" s="163">
        <f t="shared" si="351"/>
        <v>0</v>
      </c>
      <c r="J658" s="163">
        <f t="shared" si="351"/>
        <v>0</v>
      </c>
      <c r="K658" s="163">
        <f t="shared" si="351"/>
        <v>0</v>
      </c>
      <c r="L658" s="163">
        <f t="shared" si="351"/>
        <v>0</v>
      </c>
      <c r="M658" s="163">
        <f t="shared" si="351"/>
        <v>0</v>
      </c>
      <c r="N658" s="163">
        <f t="shared" si="351"/>
        <v>0</v>
      </c>
      <c r="O658" s="163">
        <f t="shared" si="351"/>
        <v>0</v>
      </c>
      <c r="P658" s="163">
        <f t="shared" si="351"/>
        <v>0</v>
      </c>
      <c r="Q658" s="163">
        <f t="shared" si="351"/>
        <v>0</v>
      </c>
      <c r="R658" s="163">
        <f t="shared" si="351"/>
        <v>0</v>
      </c>
      <c r="S658" s="163">
        <f t="shared" si="351"/>
        <v>0</v>
      </c>
      <c r="T658" s="163">
        <f t="shared" si="351"/>
        <v>0</v>
      </c>
      <c r="U658" s="163">
        <f t="shared" si="351"/>
        <v>0</v>
      </c>
      <c r="V658" s="163">
        <f t="shared" si="351"/>
        <v>0</v>
      </c>
      <c r="W658" s="163">
        <f t="shared" si="351"/>
        <v>0</v>
      </c>
      <c r="X658" s="163">
        <f t="shared" si="351"/>
        <v>0</v>
      </c>
      <c r="Y658" s="163">
        <f t="shared" si="351"/>
        <v>0</v>
      </c>
      <c r="Z658" s="163">
        <f t="shared" si="351"/>
        <v>0</v>
      </c>
      <c r="AA658" s="163">
        <f t="shared" si="351"/>
        <v>0</v>
      </c>
      <c r="AB658" s="163">
        <f t="shared" si="351"/>
        <v>0</v>
      </c>
      <c r="AC658" s="163">
        <f t="shared" si="351"/>
        <v>0</v>
      </c>
      <c r="AD658" s="163">
        <f t="shared" si="351"/>
        <v>0</v>
      </c>
      <c r="AE658" s="163">
        <f t="shared" si="351"/>
        <v>0</v>
      </c>
      <c r="AF658" s="163">
        <f t="shared" si="351"/>
        <v>0</v>
      </c>
      <c r="AG658" s="163">
        <f t="shared" si="351"/>
        <v>0</v>
      </c>
      <c r="AH658" s="163">
        <f t="shared" si="351"/>
        <v>0</v>
      </c>
      <c r="AI658" s="163">
        <f t="shared" si="351"/>
        <v>0</v>
      </c>
      <c r="AJ658" s="163">
        <f t="shared" si="351"/>
        <v>0</v>
      </c>
      <c r="AK658" s="163">
        <f t="shared" si="351"/>
        <v>0</v>
      </c>
      <c r="AL658" s="163">
        <f t="shared" si="351"/>
        <v>0</v>
      </c>
      <c r="AM658" s="163">
        <f t="shared" si="351"/>
        <v>0</v>
      </c>
      <c r="AN658" s="163">
        <f t="shared" si="351"/>
        <v>0</v>
      </c>
      <c r="AO658" s="163">
        <f t="shared" si="351"/>
        <v>0</v>
      </c>
      <c r="AP658" s="163">
        <f t="shared" si="351"/>
        <v>0</v>
      </c>
    </row>
    <row r="659" spans="1:42" x14ac:dyDescent="0.2">
      <c r="A659" s="4">
        <f t="shared" ref="A659:A664" si="352">A658+1</f>
        <v>3</v>
      </c>
      <c r="B659" s="181">
        <f t="shared" si="350"/>
        <v>0</v>
      </c>
      <c r="C659" s="183">
        <f t="shared" ref="C659:AP659" si="353">IF(AND(C$2&gt;equip1_reserve_freq*$A646,C$2&lt;=equip1_reserve_freq*$A647),$B647/(equip1_reserve_freq),0)</f>
        <v>0</v>
      </c>
      <c r="D659" s="163">
        <f t="shared" si="353"/>
        <v>0</v>
      </c>
      <c r="E659" s="163">
        <f t="shared" si="353"/>
        <v>0</v>
      </c>
      <c r="F659" s="163">
        <f t="shared" si="353"/>
        <v>0</v>
      </c>
      <c r="G659" s="163">
        <f t="shared" si="353"/>
        <v>0</v>
      </c>
      <c r="H659" s="163">
        <f t="shared" si="353"/>
        <v>0</v>
      </c>
      <c r="I659" s="163">
        <f t="shared" si="353"/>
        <v>0</v>
      </c>
      <c r="J659" s="163">
        <f t="shared" si="353"/>
        <v>0</v>
      </c>
      <c r="K659" s="163">
        <f t="shared" si="353"/>
        <v>0</v>
      </c>
      <c r="L659" s="163">
        <f t="shared" si="353"/>
        <v>0</v>
      </c>
      <c r="M659" s="163">
        <f t="shared" si="353"/>
        <v>0</v>
      </c>
      <c r="N659" s="163">
        <f t="shared" si="353"/>
        <v>0</v>
      </c>
      <c r="O659" s="163">
        <f t="shared" si="353"/>
        <v>0</v>
      </c>
      <c r="P659" s="163">
        <f t="shared" si="353"/>
        <v>0</v>
      </c>
      <c r="Q659" s="163">
        <f t="shared" si="353"/>
        <v>0</v>
      </c>
      <c r="R659" s="163">
        <f t="shared" si="353"/>
        <v>0</v>
      </c>
      <c r="S659" s="163">
        <f t="shared" si="353"/>
        <v>0</v>
      </c>
      <c r="T659" s="163">
        <f t="shared" si="353"/>
        <v>0</v>
      </c>
      <c r="U659" s="163">
        <f t="shared" si="353"/>
        <v>0</v>
      </c>
      <c r="V659" s="163">
        <f t="shared" si="353"/>
        <v>0</v>
      </c>
      <c r="W659" s="163">
        <f t="shared" si="353"/>
        <v>0</v>
      </c>
      <c r="X659" s="163">
        <f t="shared" si="353"/>
        <v>0</v>
      </c>
      <c r="Y659" s="163">
        <f t="shared" si="353"/>
        <v>0</v>
      </c>
      <c r="Z659" s="163">
        <f t="shared" si="353"/>
        <v>0</v>
      </c>
      <c r="AA659" s="163">
        <f t="shared" si="353"/>
        <v>0</v>
      </c>
      <c r="AB659" s="163">
        <f t="shared" si="353"/>
        <v>0</v>
      </c>
      <c r="AC659" s="163">
        <f t="shared" si="353"/>
        <v>0</v>
      </c>
      <c r="AD659" s="163">
        <f t="shared" si="353"/>
        <v>0</v>
      </c>
      <c r="AE659" s="163">
        <f t="shared" si="353"/>
        <v>0</v>
      </c>
      <c r="AF659" s="163">
        <f t="shared" si="353"/>
        <v>0</v>
      </c>
      <c r="AG659" s="163">
        <f t="shared" si="353"/>
        <v>0</v>
      </c>
      <c r="AH659" s="163">
        <f t="shared" si="353"/>
        <v>0</v>
      </c>
      <c r="AI659" s="163">
        <f t="shared" si="353"/>
        <v>0</v>
      </c>
      <c r="AJ659" s="163">
        <f t="shared" si="353"/>
        <v>0</v>
      </c>
      <c r="AK659" s="163">
        <f t="shared" si="353"/>
        <v>0</v>
      </c>
      <c r="AL659" s="163">
        <f t="shared" si="353"/>
        <v>0</v>
      </c>
      <c r="AM659" s="163">
        <f t="shared" si="353"/>
        <v>0</v>
      </c>
      <c r="AN659" s="163">
        <f t="shared" si="353"/>
        <v>0</v>
      </c>
      <c r="AO659" s="163">
        <f t="shared" si="353"/>
        <v>0</v>
      </c>
      <c r="AP659" s="163">
        <f t="shared" si="353"/>
        <v>0</v>
      </c>
    </row>
    <row r="660" spans="1:42" x14ac:dyDescent="0.2">
      <c r="A660" s="4">
        <f t="shared" si="352"/>
        <v>4</v>
      </c>
      <c r="B660" s="181">
        <f t="shared" si="350"/>
        <v>0</v>
      </c>
      <c r="C660" s="183">
        <f t="shared" ref="C660:AP660" si="354">IF(AND(C$2&gt;equip1_reserve_freq*$A647,C$2&lt;=equip1_reserve_freq*$A648),$B648/(equip1_reserve_freq),0)</f>
        <v>0</v>
      </c>
      <c r="D660" s="163">
        <f t="shared" si="354"/>
        <v>0</v>
      </c>
      <c r="E660" s="163">
        <f t="shared" si="354"/>
        <v>0</v>
      </c>
      <c r="F660" s="163">
        <f t="shared" si="354"/>
        <v>0</v>
      </c>
      <c r="G660" s="163">
        <f t="shared" si="354"/>
        <v>0</v>
      </c>
      <c r="H660" s="163">
        <f t="shared" si="354"/>
        <v>0</v>
      </c>
      <c r="I660" s="163">
        <f t="shared" si="354"/>
        <v>0</v>
      </c>
      <c r="J660" s="163">
        <f t="shared" si="354"/>
        <v>0</v>
      </c>
      <c r="K660" s="163">
        <f t="shared" si="354"/>
        <v>0</v>
      </c>
      <c r="L660" s="163">
        <f t="shared" si="354"/>
        <v>0</v>
      </c>
      <c r="M660" s="163">
        <f t="shared" si="354"/>
        <v>0</v>
      </c>
      <c r="N660" s="163">
        <f t="shared" si="354"/>
        <v>0</v>
      </c>
      <c r="O660" s="163">
        <f t="shared" si="354"/>
        <v>0</v>
      </c>
      <c r="P660" s="163">
        <f t="shared" si="354"/>
        <v>0</v>
      </c>
      <c r="Q660" s="163">
        <f t="shared" si="354"/>
        <v>0</v>
      </c>
      <c r="R660" s="163">
        <f t="shared" si="354"/>
        <v>0</v>
      </c>
      <c r="S660" s="163">
        <f t="shared" si="354"/>
        <v>0</v>
      </c>
      <c r="T660" s="163">
        <f t="shared" si="354"/>
        <v>0</v>
      </c>
      <c r="U660" s="163">
        <f t="shared" si="354"/>
        <v>0</v>
      </c>
      <c r="V660" s="163">
        <f t="shared" si="354"/>
        <v>0</v>
      </c>
      <c r="W660" s="163">
        <f t="shared" si="354"/>
        <v>0</v>
      </c>
      <c r="X660" s="163">
        <f t="shared" si="354"/>
        <v>0</v>
      </c>
      <c r="Y660" s="163">
        <f t="shared" si="354"/>
        <v>0</v>
      </c>
      <c r="Z660" s="163">
        <f t="shared" si="354"/>
        <v>0</v>
      </c>
      <c r="AA660" s="163">
        <f t="shared" si="354"/>
        <v>0</v>
      </c>
      <c r="AB660" s="163">
        <f t="shared" si="354"/>
        <v>0</v>
      </c>
      <c r="AC660" s="163">
        <f t="shared" si="354"/>
        <v>0</v>
      </c>
      <c r="AD660" s="163">
        <f t="shared" si="354"/>
        <v>0</v>
      </c>
      <c r="AE660" s="163">
        <f t="shared" si="354"/>
        <v>0</v>
      </c>
      <c r="AF660" s="163">
        <f t="shared" si="354"/>
        <v>0</v>
      </c>
      <c r="AG660" s="163">
        <f t="shared" si="354"/>
        <v>0</v>
      </c>
      <c r="AH660" s="163">
        <f t="shared" si="354"/>
        <v>0</v>
      </c>
      <c r="AI660" s="163">
        <f t="shared" si="354"/>
        <v>0</v>
      </c>
      <c r="AJ660" s="163">
        <f t="shared" si="354"/>
        <v>0</v>
      </c>
      <c r="AK660" s="163">
        <f t="shared" si="354"/>
        <v>0</v>
      </c>
      <c r="AL660" s="163">
        <f t="shared" si="354"/>
        <v>0</v>
      </c>
      <c r="AM660" s="163">
        <f t="shared" si="354"/>
        <v>0</v>
      </c>
      <c r="AN660" s="163">
        <f t="shared" si="354"/>
        <v>0</v>
      </c>
      <c r="AO660" s="163">
        <f t="shared" si="354"/>
        <v>0</v>
      </c>
      <c r="AP660" s="163">
        <f t="shared" si="354"/>
        <v>0</v>
      </c>
    </row>
    <row r="661" spans="1:42" x14ac:dyDescent="0.2">
      <c r="A661" s="4">
        <f t="shared" si="352"/>
        <v>5</v>
      </c>
      <c r="B661" s="181">
        <f t="shared" si="350"/>
        <v>0</v>
      </c>
      <c r="C661" s="183">
        <f t="shared" ref="C661:AP661" si="355">IF(AND(C$2&gt;equip1_reserve_freq*$A648,C$2&lt;=equip1_reserve_freq*$A649),$B649/(equip1_reserve_freq),0)</f>
        <v>0</v>
      </c>
      <c r="D661" s="163">
        <f t="shared" si="355"/>
        <v>0</v>
      </c>
      <c r="E661" s="163">
        <f t="shared" si="355"/>
        <v>0</v>
      </c>
      <c r="F661" s="163">
        <f t="shared" si="355"/>
        <v>0</v>
      </c>
      <c r="G661" s="163">
        <f t="shared" si="355"/>
        <v>0</v>
      </c>
      <c r="H661" s="163">
        <f t="shared" si="355"/>
        <v>0</v>
      </c>
      <c r="I661" s="163">
        <f t="shared" si="355"/>
        <v>0</v>
      </c>
      <c r="J661" s="163">
        <f t="shared" si="355"/>
        <v>0</v>
      </c>
      <c r="K661" s="163">
        <f t="shared" si="355"/>
        <v>0</v>
      </c>
      <c r="L661" s="163">
        <f t="shared" si="355"/>
        <v>0</v>
      </c>
      <c r="M661" s="163">
        <f t="shared" si="355"/>
        <v>0</v>
      </c>
      <c r="N661" s="163">
        <f t="shared" si="355"/>
        <v>0</v>
      </c>
      <c r="O661" s="163">
        <f t="shared" si="355"/>
        <v>0</v>
      </c>
      <c r="P661" s="163">
        <f t="shared" si="355"/>
        <v>0</v>
      </c>
      <c r="Q661" s="163">
        <f t="shared" si="355"/>
        <v>0</v>
      </c>
      <c r="R661" s="163">
        <f t="shared" si="355"/>
        <v>0</v>
      </c>
      <c r="S661" s="163">
        <f t="shared" si="355"/>
        <v>0</v>
      </c>
      <c r="T661" s="163">
        <f t="shared" si="355"/>
        <v>0</v>
      </c>
      <c r="U661" s="163">
        <f t="shared" si="355"/>
        <v>0</v>
      </c>
      <c r="V661" s="163">
        <f t="shared" si="355"/>
        <v>0</v>
      </c>
      <c r="W661" s="163">
        <f t="shared" si="355"/>
        <v>0</v>
      </c>
      <c r="X661" s="163">
        <f t="shared" si="355"/>
        <v>0</v>
      </c>
      <c r="Y661" s="163">
        <f t="shared" si="355"/>
        <v>0</v>
      </c>
      <c r="Z661" s="163">
        <f t="shared" si="355"/>
        <v>0</v>
      </c>
      <c r="AA661" s="163">
        <f t="shared" si="355"/>
        <v>0</v>
      </c>
      <c r="AB661" s="163">
        <f t="shared" si="355"/>
        <v>0</v>
      </c>
      <c r="AC661" s="163">
        <f t="shared" si="355"/>
        <v>0</v>
      </c>
      <c r="AD661" s="163">
        <f t="shared" si="355"/>
        <v>0</v>
      </c>
      <c r="AE661" s="163">
        <f t="shared" si="355"/>
        <v>0</v>
      </c>
      <c r="AF661" s="163">
        <f t="shared" si="355"/>
        <v>0</v>
      </c>
      <c r="AG661" s="163">
        <f t="shared" si="355"/>
        <v>0</v>
      </c>
      <c r="AH661" s="163">
        <f t="shared" si="355"/>
        <v>0</v>
      </c>
      <c r="AI661" s="163">
        <f t="shared" si="355"/>
        <v>0</v>
      </c>
      <c r="AJ661" s="163">
        <f t="shared" si="355"/>
        <v>0</v>
      </c>
      <c r="AK661" s="163">
        <f t="shared" si="355"/>
        <v>0</v>
      </c>
      <c r="AL661" s="163">
        <f t="shared" si="355"/>
        <v>0</v>
      </c>
      <c r="AM661" s="163">
        <f t="shared" si="355"/>
        <v>0</v>
      </c>
      <c r="AN661" s="163">
        <f t="shared" si="355"/>
        <v>0</v>
      </c>
      <c r="AO661" s="163">
        <f t="shared" si="355"/>
        <v>0</v>
      </c>
      <c r="AP661" s="163">
        <f t="shared" si="355"/>
        <v>0</v>
      </c>
    </row>
    <row r="662" spans="1:42" x14ac:dyDescent="0.2">
      <c r="A662" s="4">
        <f t="shared" si="352"/>
        <v>6</v>
      </c>
      <c r="B662" s="181">
        <f t="shared" si="350"/>
        <v>0</v>
      </c>
      <c r="C662" s="183">
        <f t="shared" ref="C662:AP662" si="356">IF(AND(C$2&gt;equip1_reserve_freq*$A649,C$2&lt;=equip1_reserve_freq*$A650),$B650/(equip1_reserve_freq),0)</f>
        <v>0</v>
      </c>
      <c r="D662" s="163">
        <f t="shared" si="356"/>
        <v>0</v>
      </c>
      <c r="E662" s="163">
        <f t="shared" si="356"/>
        <v>0</v>
      </c>
      <c r="F662" s="163">
        <f t="shared" si="356"/>
        <v>0</v>
      </c>
      <c r="G662" s="163">
        <f t="shared" si="356"/>
        <v>0</v>
      </c>
      <c r="H662" s="163">
        <f t="shared" si="356"/>
        <v>0</v>
      </c>
      <c r="I662" s="163">
        <f t="shared" si="356"/>
        <v>0</v>
      </c>
      <c r="J662" s="163">
        <f t="shared" si="356"/>
        <v>0</v>
      </c>
      <c r="K662" s="163">
        <f t="shared" si="356"/>
        <v>0</v>
      </c>
      <c r="L662" s="163">
        <f t="shared" si="356"/>
        <v>0</v>
      </c>
      <c r="M662" s="163">
        <f t="shared" si="356"/>
        <v>0</v>
      </c>
      <c r="N662" s="163">
        <f t="shared" si="356"/>
        <v>0</v>
      </c>
      <c r="O662" s="163">
        <f t="shared" si="356"/>
        <v>0</v>
      </c>
      <c r="P662" s="163">
        <f t="shared" si="356"/>
        <v>0</v>
      </c>
      <c r="Q662" s="163">
        <f t="shared" si="356"/>
        <v>0</v>
      </c>
      <c r="R662" s="163">
        <f t="shared" si="356"/>
        <v>0</v>
      </c>
      <c r="S662" s="163">
        <f t="shared" si="356"/>
        <v>0</v>
      </c>
      <c r="T662" s="163">
        <f t="shared" si="356"/>
        <v>0</v>
      </c>
      <c r="U662" s="163">
        <f t="shared" si="356"/>
        <v>0</v>
      </c>
      <c r="V662" s="163">
        <f t="shared" si="356"/>
        <v>0</v>
      </c>
      <c r="W662" s="163">
        <f t="shared" si="356"/>
        <v>0</v>
      </c>
      <c r="X662" s="163">
        <f t="shared" si="356"/>
        <v>0</v>
      </c>
      <c r="Y662" s="163">
        <f t="shared" si="356"/>
        <v>0</v>
      </c>
      <c r="Z662" s="163">
        <f t="shared" si="356"/>
        <v>0</v>
      </c>
      <c r="AA662" s="163">
        <f t="shared" si="356"/>
        <v>0</v>
      </c>
      <c r="AB662" s="163">
        <f t="shared" si="356"/>
        <v>0</v>
      </c>
      <c r="AC662" s="163">
        <f t="shared" si="356"/>
        <v>0</v>
      </c>
      <c r="AD662" s="163">
        <f t="shared" si="356"/>
        <v>0</v>
      </c>
      <c r="AE662" s="163">
        <f t="shared" si="356"/>
        <v>0</v>
      </c>
      <c r="AF662" s="163">
        <f t="shared" si="356"/>
        <v>0</v>
      </c>
      <c r="AG662" s="163">
        <f t="shared" si="356"/>
        <v>0</v>
      </c>
      <c r="AH662" s="163">
        <f t="shared" si="356"/>
        <v>0</v>
      </c>
      <c r="AI662" s="163">
        <f t="shared" si="356"/>
        <v>0</v>
      </c>
      <c r="AJ662" s="163">
        <f t="shared" si="356"/>
        <v>0</v>
      </c>
      <c r="AK662" s="163">
        <f t="shared" si="356"/>
        <v>0</v>
      </c>
      <c r="AL662" s="163">
        <f t="shared" si="356"/>
        <v>0</v>
      </c>
      <c r="AM662" s="163">
        <f t="shared" si="356"/>
        <v>0</v>
      </c>
      <c r="AN662" s="163">
        <f t="shared" si="356"/>
        <v>0</v>
      </c>
      <c r="AO662" s="163">
        <f t="shared" si="356"/>
        <v>0</v>
      </c>
      <c r="AP662" s="163">
        <f t="shared" si="356"/>
        <v>0</v>
      </c>
    </row>
    <row r="663" spans="1:42" x14ac:dyDescent="0.2">
      <c r="A663" s="4">
        <f t="shared" si="352"/>
        <v>7</v>
      </c>
      <c r="B663" s="181">
        <f t="shared" si="350"/>
        <v>0</v>
      </c>
      <c r="C663" s="183">
        <f t="shared" ref="C663:AP663" si="357">IF(AND(C$2&gt;equip1_reserve_freq*$A650,C$2&lt;=equip1_reserve_freq*$A651),$B651/(equip1_reserve_freq),0)</f>
        <v>0</v>
      </c>
      <c r="D663" s="163">
        <f t="shared" si="357"/>
        <v>0</v>
      </c>
      <c r="E663" s="163">
        <f t="shared" si="357"/>
        <v>0</v>
      </c>
      <c r="F663" s="163">
        <f t="shared" si="357"/>
        <v>0</v>
      </c>
      <c r="G663" s="163">
        <f t="shared" si="357"/>
        <v>0</v>
      </c>
      <c r="H663" s="163">
        <f t="shared" si="357"/>
        <v>0</v>
      </c>
      <c r="I663" s="163">
        <f t="shared" si="357"/>
        <v>0</v>
      </c>
      <c r="J663" s="163">
        <f t="shared" si="357"/>
        <v>0</v>
      </c>
      <c r="K663" s="163">
        <f t="shared" si="357"/>
        <v>0</v>
      </c>
      <c r="L663" s="163">
        <f t="shared" si="357"/>
        <v>0</v>
      </c>
      <c r="M663" s="163">
        <f t="shared" si="357"/>
        <v>0</v>
      </c>
      <c r="N663" s="163">
        <f t="shared" si="357"/>
        <v>0</v>
      </c>
      <c r="O663" s="163">
        <f t="shared" si="357"/>
        <v>0</v>
      </c>
      <c r="P663" s="163">
        <f t="shared" si="357"/>
        <v>0</v>
      </c>
      <c r="Q663" s="163">
        <f t="shared" si="357"/>
        <v>0</v>
      </c>
      <c r="R663" s="163">
        <f t="shared" si="357"/>
        <v>0</v>
      </c>
      <c r="S663" s="163">
        <f t="shared" si="357"/>
        <v>0</v>
      </c>
      <c r="T663" s="163">
        <f t="shared" si="357"/>
        <v>0</v>
      </c>
      <c r="U663" s="163">
        <f t="shared" si="357"/>
        <v>0</v>
      </c>
      <c r="V663" s="163">
        <f t="shared" si="357"/>
        <v>0</v>
      </c>
      <c r="W663" s="163">
        <f t="shared" si="357"/>
        <v>0</v>
      </c>
      <c r="X663" s="163">
        <f t="shared" si="357"/>
        <v>0</v>
      </c>
      <c r="Y663" s="163">
        <f t="shared" si="357"/>
        <v>0</v>
      </c>
      <c r="Z663" s="163">
        <f t="shared" si="357"/>
        <v>0</v>
      </c>
      <c r="AA663" s="163">
        <f t="shared" si="357"/>
        <v>0</v>
      </c>
      <c r="AB663" s="163">
        <f t="shared" si="357"/>
        <v>0</v>
      </c>
      <c r="AC663" s="163">
        <f t="shared" si="357"/>
        <v>0</v>
      </c>
      <c r="AD663" s="163">
        <f t="shared" si="357"/>
        <v>0</v>
      </c>
      <c r="AE663" s="163">
        <f t="shared" si="357"/>
        <v>0</v>
      </c>
      <c r="AF663" s="163">
        <f t="shared" si="357"/>
        <v>0</v>
      </c>
      <c r="AG663" s="163">
        <f t="shared" si="357"/>
        <v>0</v>
      </c>
      <c r="AH663" s="163">
        <f t="shared" si="357"/>
        <v>0</v>
      </c>
      <c r="AI663" s="163">
        <f t="shared" si="357"/>
        <v>0</v>
      </c>
      <c r="AJ663" s="163">
        <f t="shared" si="357"/>
        <v>0</v>
      </c>
      <c r="AK663" s="163">
        <f t="shared" si="357"/>
        <v>0</v>
      </c>
      <c r="AL663" s="163">
        <f t="shared" si="357"/>
        <v>0</v>
      </c>
      <c r="AM663" s="163">
        <f t="shared" si="357"/>
        <v>0</v>
      </c>
      <c r="AN663" s="163">
        <f t="shared" si="357"/>
        <v>0</v>
      </c>
      <c r="AO663" s="163">
        <f t="shared" si="357"/>
        <v>0</v>
      </c>
      <c r="AP663" s="163">
        <f t="shared" si="357"/>
        <v>0</v>
      </c>
    </row>
    <row r="664" spans="1:42" x14ac:dyDescent="0.2">
      <c r="A664" s="4">
        <f t="shared" si="352"/>
        <v>8</v>
      </c>
      <c r="B664" s="181">
        <f t="shared" si="350"/>
        <v>0</v>
      </c>
      <c r="C664" s="183">
        <f t="shared" ref="C664:AP664" si="358">IF(AND(C$2&gt;equip1_reserve_freq*$A651,C$2&lt;=equip1_reserve_freq*$A652),$B652/(equip1_reserve_freq),0)</f>
        <v>0</v>
      </c>
      <c r="D664" s="163">
        <f t="shared" si="358"/>
        <v>0</v>
      </c>
      <c r="E664" s="163">
        <f t="shared" si="358"/>
        <v>0</v>
      </c>
      <c r="F664" s="163">
        <f t="shared" si="358"/>
        <v>0</v>
      </c>
      <c r="G664" s="163">
        <f t="shared" si="358"/>
        <v>0</v>
      </c>
      <c r="H664" s="163">
        <f t="shared" si="358"/>
        <v>0</v>
      </c>
      <c r="I664" s="163">
        <f t="shared" si="358"/>
        <v>0</v>
      </c>
      <c r="J664" s="163">
        <f t="shared" si="358"/>
        <v>0</v>
      </c>
      <c r="K664" s="163">
        <f t="shared" si="358"/>
        <v>0</v>
      </c>
      <c r="L664" s="163">
        <f t="shared" si="358"/>
        <v>0</v>
      </c>
      <c r="M664" s="163">
        <f t="shared" si="358"/>
        <v>0</v>
      </c>
      <c r="N664" s="163">
        <f t="shared" si="358"/>
        <v>0</v>
      </c>
      <c r="O664" s="163">
        <f t="shared" si="358"/>
        <v>0</v>
      </c>
      <c r="P664" s="163">
        <f t="shared" si="358"/>
        <v>0</v>
      </c>
      <c r="Q664" s="163">
        <f t="shared" si="358"/>
        <v>0</v>
      </c>
      <c r="R664" s="163">
        <f t="shared" si="358"/>
        <v>0</v>
      </c>
      <c r="S664" s="163">
        <f t="shared" si="358"/>
        <v>0</v>
      </c>
      <c r="T664" s="163">
        <f t="shared" si="358"/>
        <v>0</v>
      </c>
      <c r="U664" s="163">
        <f t="shared" si="358"/>
        <v>0</v>
      </c>
      <c r="V664" s="163">
        <f t="shared" si="358"/>
        <v>0</v>
      </c>
      <c r="W664" s="163">
        <f t="shared" si="358"/>
        <v>0</v>
      </c>
      <c r="X664" s="163">
        <f t="shared" si="358"/>
        <v>0</v>
      </c>
      <c r="Y664" s="163">
        <f t="shared" si="358"/>
        <v>0</v>
      </c>
      <c r="Z664" s="163">
        <f t="shared" si="358"/>
        <v>0</v>
      </c>
      <c r="AA664" s="163">
        <f t="shared" si="358"/>
        <v>0</v>
      </c>
      <c r="AB664" s="163">
        <f t="shared" si="358"/>
        <v>0</v>
      </c>
      <c r="AC664" s="163">
        <f t="shared" si="358"/>
        <v>0</v>
      </c>
      <c r="AD664" s="163">
        <f t="shared" si="358"/>
        <v>0</v>
      </c>
      <c r="AE664" s="163">
        <f t="shared" si="358"/>
        <v>0</v>
      </c>
      <c r="AF664" s="163">
        <f t="shared" si="358"/>
        <v>0</v>
      </c>
      <c r="AG664" s="163">
        <f t="shared" si="358"/>
        <v>0</v>
      </c>
      <c r="AH664" s="163">
        <f t="shared" si="358"/>
        <v>0</v>
      </c>
      <c r="AI664" s="163">
        <f t="shared" si="358"/>
        <v>0</v>
      </c>
      <c r="AJ664" s="163">
        <f t="shared" si="358"/>
        <v>0</v>
      </c>
      <c r="AK664" s="163">
        <f t="shared" si="358"/>
        <v>0</v>
      </c>
      <c r="AL664" s="163">
        <f t="shared" si="358"/>
        <v>0</v>
      </c>
      <c r="AM664" s="163">
        <f t="shared" si="358"/>
        <v>0</v>
      </c>
      <c r="AN664" s="163">
        <f t="shared" si="358"/>
        <v>0</v>
      </c>
      <c r="AO664" s="163">
        <f t="shared" si="358"/>
        <v>0</v>
      </c>
      <c r="AP664" s="163">
        <f t="shared" si="358"/>
        <v>0</v>
      </c>
    </row>
    <row r="665" spans="1:42" x14ac:dyDescent="0.2">
      <c r="A665" s="4">
        <f>A664+1</f>
        <v>9</v>
      </c>
      <c r="B665" s="181">
        <f t="shared" si="350"/>
        <v>0</v>
      </c>
      <c r="C665" s="183">
        <f t="shared" ref="C665:AP665" si="359">IF(AND(C$2&gt;equip1_reserve_freq*$A652,C$2&lt;=equip1_reserve_freq*$A653),$B653/(equip1_reserve_freq),0)</f>
        <v>0</v>
      </c>
      <c r="D665" s="163">
        <f t="shared" si="359"/>
        <v>0</v>
      </c>
      <c r="E665" s="163">
        <f t="shared" si="359"/>
        <v>0</v>
      </c>
      <c r="F665" s="163">
        <f t="shared" si="359"/>
        <v>0</v>
      </c>
      <c r="G665" s="163">
        <f t="shared" si="359"/>
        <v>0</v>
      </c>
      <c r="H665" s="163">
        <f t="shared" si="359"/>
        <v>0</v>
      </c>
      <c r="I665" s="163">
        <f t="shared" si="359"/>
        <v>0</v>
      </c>
      <c r="J665" s="163">
        <f t="shared" si="359"/>
        <v>0</v>
      </c>
      <c r="K665" s="163">
        <f t="shared" si="359"/>
        <v>0</v>
      </c>
      <c r="L665" s="163">
        <f t="shared" si="359"/>
        <v>0</v>
      </c>
      <c r="M665" s="163">
        <f t="shared" si="359"/>
        <v>0</v>
      </c>
      <c r="N665" s="163">
        <f t="shared" si="359"/>
        <v>0</v>
      </c>
      <c r="O665" s="163">
        <f t="shared" si="359"/>
        <v>0</v>
      </c>
      <c r="P665" s="163">
        <f t="shared" si="359"/>
        <v>0</v>
      </c>
      <c r="Q665" s="163">
        <f t="shared" si="359"/>
        <v>0</v>
      </c>
      <c r="R665" s="163">
        <f t="shared" si="359"/>
        <v>0</v>
      </c>
      <c r="S665" s="163">
        <f t="shared" si="359"/>
        <v>0</v>
      </c>
      <c r="T665" s="163">
        <f t="shared" si="359"/>
        <v>0</v>
      </c>
      <c r="U665" s="163">
        <f t="shared" si="359"/>
        <v>0</v>
      </c>
      <c r="V665" s="163">
        <f t="shared" si="359"/>
        <v>0</v>
      </c>
      <c r="W665" s="163">
        <f t="shared" si="359"/>
        <v>0</v>
      </c>
      <c r="X665" s="163">
        <f t="shared" si="359"/>
        <v>0</v>
      </c>
      <c r="Y665" s="163">
        <f t="shared" si="359"/>
        <v>0</v>
      </c>
      <c r="Z665" s="163">
        <f t="shared" si="359"/>
        <v>0</v>
      </c>
      <c r="AA665" s="163">
        <f t="shared" si="359"/>
        <v>0</v>
      </c>
      <c r="AB665" s="163">
        <f t="shared" si="359"/>
        <v>0</v>
      </c>
      <c r="AC665" s="163">
        <f t="shared" si="359"/>
        <v>0</v>
      </c>
      <c r="AD665" s="163">
        <f t="shared" si="359"/>
        <v>0</v>
      </c>
      <c r="AE665" s="163">
        <f t="shared" si="359"/>
        <v>0</v>
      </c>
      <c r="AF665" s="163">
        <f t="shared" si="359"/>
        <v>0</v>
      </c>
      <c r="AG665" s="163">
        <f t="shared" si="359"/>
        <v>0</v>
      </c>
      <c r="AH665" s="163">
        <f t="shared" si="359"/>
        <v>0</v>
      </c>
      <c r="AI665" s="163">
        <f t="shared" si="359"/>
        <v>0</v>
      </c>
      <c r="AJ665" s="163">
        <f t="shared" si="359"/>
        <v>0</v>
      </c>
      <c r="AK665" s="163">
        <f t="shared" si="359"/>
        <v>0</v>
      </c>
      <c r="AL665" s="163">
        <f t="shared" si="359"/>
        <v>0</v>
      </c>
      <c r="AM665" s="163">
        <f t="shared" si="359"/>
        <v>0</v>
      </c>
      <c r="AN665" s="163">
        <f t="shared" si="359"/>
        <v>0</v>
      </c>
      <c r="AO665" s="163">
        <f t="shared" si="359"/>
        <v>0</v>
      </c>
      <c r="AP665" s="163">
        <f t="shared" si="359"/>
        <v>0</v>
      </c>
    </row>
    <row r="666" spans="1:42" x14ac:dyDescent="0.2">
      <c r="A666" s="4">
        <f t="shared" ref="A666" si="360">A665+1</f>
        <v>10</v>
      </c>
      <c r="B666" s="181">
        <f t="shared" si="350"/>
        <v>0</v>
      </c>
      <c r="C666" s="182">
        <f t="shared" ref="C666:AP666" si="361">IF(AND(C$2&gt;equip1_reserve_freq*$A653,C$2&lt;=equip1_reserve_freq*$A654),$B654/(equip1_reserve_freq),0)</f>
        <v>0</v>
      </c>
      <c r="D666" s="164">
        <f t="shared" si="361"/>
        <v>0</v>
      </c>
      <c r="E666" s="164">
        <f t="shared" si="361"/>
        <v>0</v>
      </c>
      <c r="F666" s="164">
        <f t="shared" si="361"/>
        <v>0</v>
      </c>
      <c r="G666" s="164">
        <f t="shared" si="361"/>
        <v>0</v>
      </c>
      <c r="H666" s="164">
        <f t="shared" si="361"/>
        <v>0</v>
      </c>
      <c r="I666" s="164">
        <f t="shared" si="361"/>
        <v>0</v>
      </c>
      <c r="J666" s="164">
        <f t="shared" si="361"/>
        <v>0</v>
      </c>
      <c r="K666" s="164">
        <f t="shared" si="361"/>
        <v>0</v>
      </c>
      <c r="L666" s="164">
        <f t="shared" si="361"/>
        <v>0</v>
      </c>
      <c r="M666" s="164">
        <f t="shared" si="361"/>
        <v>0</v>
      </c>
      <c r="N666" s="164">
        <f t="shared" si="361"/>
        <v>0</v>
      </c>
      <c r="O666" s="164">
        <f t="shared" si="361"/>
        <v>0</v>
      </c>
      <c r="P666" s="164">
        <f t="shared" si="361"/>
        <v>0</v>
      </c>
      <c r="Q666" s="164">
        <f t="shared" si="361"/>
        <v>0</v>
      </c>
      <c r="R666" s="164">
        <f t="shared" si="361"/>
        <v>0</v>
      </c>
      <c r="S666" s="164">
        <f t="shared" si="361"/>
        <v>0</v>
      </c>
      <c r="T666" s="164">
        <f t="shared" si="361"/>
        <v>0</v>
      </c>
      <c r="U666" s="164">
        <f t="shared" si="361"/>
        <v>0</v>
      </c>
      <c r="V666" s="164">
        <f t="shared" si="361"/>
        <v>0</v>
      </c>
      <c r="W666" s="164">
        <f t="shared" si="361"/>
        <v>0</v>
      </c>
      <c r="X666" s="164">
        <f t="shared" si="361"/>
        <v>0</v>
      </c>
      <c r="Y666" s="164">
        <f t="shared" si="361"/>
        <v>0</v>
      </c>
      <c r="Z666" s="164">
        <f t="shared" si="361"/>
        <v>0</v>
      </c>
      <c r="AA666" s="164">
        <f t="shared" si="361"/>
        <v>0</v>
      </c>
      <c r="AB666" s="164">
        <f t="shared" si="361"/>
        <v>0</v>
      </c>
      <c r="AC666" s="164">
        <f t="shared" si="361"/>
        <v>0</v>
      </c>
      <c r="AD666" s="164">
        <f t="shared" si="361"/>
        <v>0</v>
      </c>
      <c r="AE666" s="164">
        <f t="shared" si="361"/>
        <v>0</v>
      </c>
      <c r="AF666" s="164">
        <f t="shared" si="361"/>
        <v>0</v>
      </c>
      <c r="AG666" s="164">
        <f t="shared" si="361"/>
        <v>0</v>
      </c>
      <c r="AH666" s="164">
        <f t="shared" si="361"/>
        <v>0</v>
      </c>
      <c r="AI666" s="164">
        <f t="shared" si="361"/>
        <v>0</v>
      </c>
      <c r="AJ666" s="164">
        <f t="shared" si="361"/>
        <v>0</v>
      </c>
      <c r="AK666" s="164">
        <f t="shared" si="361"/>
        <v>0</v>
      </c>
      <c r="AL666" s="164">
        <f t="shared" si="361"/>
        <v>0</v>
      </c>
      <c r="AM666" s="164">
        <f t="shared" si="361"/>
        <v>0</v>
      </c>
      <c r="AN666" s="164">
        <f t="shared" si="361"/>
        <v>0</v>
      </c>
      <c r="AO666" s="164">
        <f t="shared" si="361"/>
        <v>0</v>
      </c>
      <c r="AP666" s="164">
        <f t="shared" si="361"/>
        <v>0</v>
      </c>
    </row>
    <row r="667" spans="1:42" x14ac:dyDescent="0.2">
      <c r="A667" s="27" t="s">
        <v>12</v>
      </c>
      <c r="B667" s="15"/>
      <c r="C667" s="15">
        <f>SUM(C657:C666)</f>
        <v>0</v>
      </c>
      <c r="D667" s="15">
        <f t="shared" ref="D667:AP667" si="362">SUM(D657:D666)</f>
        <v>0</v>
      </c>
      <c r="E667" s="15">
        <f t="shared" si="362"/>
        <v>0</v>
      </c>
      <c r="F667" s="15">
        <f t="shared" si="362"/>
        <v>0</v>
      </c>
      <c r="G667" s="15">
        <f t="shared" si="362"/>
        <v>0</v>
      </c>
      <c r="H667" s="15">
        <f t="shared" si="362"/>
        <v>0</v>
      </c>
      <c r="I667" s="15">
        <f t="shared" si="362"/>
        <v>0</v>
      </c>
      <c r="J667" s="15">
        <f t="shared" si="362"/>
        <v>0</v>
      </c>
      <c r="K667" s="15">
        <f t="shared" si="362"/>
        <v>0</v>
      </c>
      <c r="L667" s="15">
        <f t="shared" si="362"/>
        <v>0</v>
      </c>
      <c r="M667" s="15">
        <f t="shared" si="362"/>
        <v>0</v>
      </c>
      <c r="N667" s="15">
        <f t="shared" si="362"/>
        <v>0</v>
      </c>
      <c r="O667" s="15">
        <f t="shared" si="362"/>
        <v>0</v>
      </c>
      <c r="P667" s="15">
        <f t="shared" si="362"/>
        <v>0</v>
      </c>
      <c r="Q667" s="15">
        <f t="shared" si="362"/>
        <v>0</v>
      </c>
      <c r="R667" s="15">
        <f t="shared" si="362"/>
        <v>0</v>
      </c>
      <c r="S667" s="15">
        <f t="shared" si="362"/>
        <v>0</v>
      </c>
      <c r="T667" s="15">
        <f t="shared" si="362"/>
        <v>0</v>
      </c>
      <c r="U667" s="15">
        <f t="shared" si="362"/>
        <v>0</v>
      </c>
      <c r="V667" s="15">
        <f t="shared" si="362"/>
        <v>0</v>
      </c>
      <c r="W667" s="15">
        <f t="shared" si="362"/>
        <v>0</v>
      </c>
      <c r="X667" s="15">
        <f t="shared" si="362"/>
        <v>0</v>
      </c>
      <c r="Y667" s="15">
        <f t="shared" si="362"/>
        <v>0</v>
      </c>
      <c r="Z667" s="15">
        <f t="shared" si="362"/>
        <v>0</v>
      </c>
      <c r="AA667" s="15">
        <f t="shared" si="362"/>
        <v>0</v>
      </c>
      <c r="AB667" s="15">
        <f t="shared" si="362"/>
        <v>0</v>
      </c>
      <c r="AC667" s="15">
        <f t="shared" si="362"/>
        <v>0</v>
      </c>
      <c r="AD667" s="15">
        <f t="shared" si="362"/>
        <v>0</v>
      </c>
      <c r="AE667" s="15">
        <f t="shared" si="362"/>
        <v>0</v>
      </c>
      <c r="AF667" s="15">
        <f t="shared" si="362"/>
        <v>0</v>
      </c>
      <c r="AG667" s="15">
        <f t="shared" si="362"/>
        <v>0</v>
      </c>
      <c r="AH667" s="15">
        <f t="shared" si="362"/>
        <v>0</v>
      </c>
      <c r="AI667" s="15">
        <f t="shared" si="362"/>
        <v>0</v>
      </c>
      <c r="AJ667" s="15">
        <f t="shared" si="362"/>
        <v>0</v>
      </c>
      <c r="AK667" s="15">
        <f t="shared" si="362"/>
        <v>0</v>
      </c>
      <c r="AL667" s="15">
        <f t="shared" si="362"/>
        <v>0</v>
      </c>
      <c r="AM667" s="15">
        <f t="shared" si="362"/>
        <v>0</v>
      </c>
      <c r="AN667" s="15">
        <f t="shared" si="362"/>
        <v>0</v>
      </c>
      <c r="AO667" s="15">
        <f t="shared" si="362"/>
        <v>0</v>
      </c>
      <c r="AP667" s="15">
        <f t="shared" si="362"/>
        <v>0</v>
      </c>
    </row>
    <row r="668" spans="1:42" x14ac:dyDescent="0.2">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15"/>
    </row>
    <row r="669" spans="1:42" x14ac:dyDescent="0.2">
      <c r="A669" s="20" t="s">
        <v>305</v>
      </c>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15"/>
    </row>
    <row r="670" spans="1:42" x14ac:dyDescent="0.2">
      <c r="A670" s="4" t="s">
        <v>297</v>
      </c>
      <c r="B670" s="163">
        <v>0</v>
      </c>
      <c r="C670" s="163">
        <f>B673</f>
        <v>0</v>
      </c>
      <c r="D670" s="163">
        <f t="shared" ref="D670:AP670" si="363">C673</f>
        <v>0</v>
      </c>
      <c r="E670" s="163">
        <f t="shared" si="363"/>
        <v>0</v>
      </c>
      <c r="F670" s="163">
        <f t="shared" si="363"/>
        <v>0</v>
      </c>
      <c r="G670" s="163">
        <f t="shared" si="363"/>
        <v>0</v>
      </c>
      <c r="H670" s="163">
        <f t="shared" si="363"/>
        <v>0</v>
      </c>
      <c r="I670" s="163">
        <f t="shared" si="363"/>
        <v>0</v>
      </c>
      <c r="J670" s="163">
        <f t="shared" si="363"/>
        <v>0</v>
      </c>
      <c r="K670" s="163">
        <f t="shared" si="363"/>
        <v>0</v>
      </c>
      <c r="L670" s="163">
        <f t="shared" si="363"/>
        <v>0</v>
      </c>
      <c r="M670" s="163">
        <f t="shared" si="363"/>
        <v>0</v>
      </c>
      <c r="N670" s="163">
        <f t="shared" si="363"/>
        <v>0</v>
      </c>
      <c r="O670" s="163">
        <f t="shared" si="363"/>
        <v>0</v>
      </c>
      <c r="P670" s="163">
        <f t="shared" si="363"/>
        <v>0</v>
      </c>
      <c r="Q670" s="163">
        <f t="shared" si="363"/>
        <v>0</v>
      </c>
      <c r="R670" s="163">
        <f t="shared" si="363"/>
        <v>0</v>
      </c>
      <c r="S670" s="163">
        <f t="shared" si="363"/>
        <v>0</v>
      </c>
      <c r="T670" s="163">
        <f t="shared" si="363"/>
        <v>0</v>
      </c>
      <c r="U670" s="163">
        <f t="shared" si="363"/>
        <v>0</v>
      </c>
      <c r="V670" s="163">
        <f t="shared" si="363"/>
        <v>0</v>
      </c>
      <c r="W670" s="163">
        <f t="shared" si="363"/>
        <v>0</v>
      </c>
      <c r="X670" s="163">
        <f t="shared" si="363"/>
        <v>0</v>
      </c>
      <c r="Y670" s="163">
        <f t="shared" si="363"/>
        <v>0</v>
      </c>
      <c r="Z670" s="163">
        <f t="shared" si="363"/>
        <v>0</v>
      </c>
      <c r="AA670" s="163">
        <f t="shared" si="363"/>
        <v>0</v>
      </c>
      <c r="AB670" s="163">
        <f t="shared" si="363"/>
        <v>0</v>
      </c>
      <c r="AC670" s="163">
        <f t="shared" si="363"/>
        <v>0</v>
      </c>
      <c r="AD670" s="163">
        <f t="shared" si="363"/>
        <v>0</v>
      </c>
      <c r="AE670" s="163">
        <f t="shared" si="363"/>
        <v>0</v>
      </c>
      <c r="AF670" s="163">
        <f t="shared" si="363"/>
        <v>0</v>
      </c>
      <c r="AG670" s="163">
        <f t="shared" si="363"/>
        <v>0</v>
      </c>
      <c r="AH670" s="163">
        <f t="shared" si="363"/>
        <v>0</v>
      </c>
      <c r="AI670" s="163">
        <f t="shared" si="363"/>
        <v>0</v>
      </c>
      <c r="AJ670" s="163">
        <f t="shared" si="363"/>
        <v>0</v>
      </c>
      <c r="AK670" s="163">
        <f t="shared" si="363"/>
        <v>0</v>
      </c>
      <c r="AL670" s="163">
        <f t="shared" si="363"/>
        <v>0</v>
      </c>
      <c r="AM670" s="163">
        <f t="shared" si="363"/>
        <v>0</v>
      </c>
      <c r="AN670" s="163">
        <f t="shared" si="363"/>
        <v>0</v>
      </c>
      <c r="AO670" s="163">
        <f t="shared" si="363"/>
        <v>0</v>
      </c>
      <c r="AP670" s="163">
        <f t="shared" si="363"/>
        <v>0</v>
      </c>
    </row>
    <row r="671" spans="1:42" x14ac:dyDescent="0.2">
      <c r="A671" s="4" t="s">
        <v>73</v>
      </c>
      <c r="B671" s="163">
        <v>0</v>
      </c>
      <c r="C671" s="163">
        <f>C699</f>
        <v>0</v>
      </c>
      <c r="D671" s="163">
        <f t="shared" ref="D671:AP671" si="364">D699</f>
        <v>0</v>
      </c>
      <c r="E671" s="163">
        <f t="shared" si="364"/>
        <v>0</v>
      </c>
      <c r="F671" s="163">
        <f t="shared" si="364"/>
        <v>0</v>
      </c>
      <c r="G671" s="163">
        <f t="shared" si="364"/>
        <v>0</v>
      </c>
      <c r="H671" s="163">
        <f t="shared" si="364"/>
        <v>0</v>
      </c>
      <c r="I671" s="163">
        <f t="shared" si="364"/>
        <v>0</v>
      </c>
      <c r="J671" s="163">
        <f t="shared" si="364"/>
        <v>0</v>
      </c>
      <c r="K671" s="163">
        <f t="shared" si="364"/>
        <v>0</v>
      </c>
      <c r="L671" s="163">
        <f t="shared" si="364"/>
        <v>0</v>
      </c>
      <c r="M671" s="163">
        <f t="shared" si="364"/>
        <v>0</v>
      </c>
      <c r="N671" s="163">
        <f t="shared" si="364"/>
        <v>0</v>
      </c>
      <c r="O671" s="163">
        <f t="shared" si="364"/>
        <v>0</v>
      </c>
      <c r="P671" s="163">
        <f t="shared" si="364"/>
        <v>0</v>
      </c>
      <c r="Q671" s="163">
        <f t="shared" si="364"/>
        <v>0</v>
      </c>
      <c r="R671" s="163">
        <f t="shared" si="364"/>
        <v>0</v>
      </c>
      <c r="S671" s="163">
        <f t="shared" si="364"/>
        <v>0</v>
      </c>
      <c r="T671" s="163">
        <f t="shared" si="364"/>
        <v>0</v>
      </c>
      <c r="U671" s="163">
        <f t="shared" si="364"/>
        <v>0</v>
      </c>
      <c r="V671" s="163">
        <f t="shared" si="364"/>
        <v>0</v>
      </c>
      <c r="W671" s="163">
        <f t="shared" si="364"/>
        <v>0</v>
      </c>
      <c r="X671" s="163">
        <f t="shared" si="364"/>
        <v>0</v>
      </c>
      <c r="Y671" s="163">
        <f t="shared" si="364"/>
        <v>0</v>
      </c>
      <c r="Z671" s="163">
        <f t="shared" si="364"/>
        <v>0</v>
      </c>
      <c r="AA671" s="163">
        <f t="shared" si="364"/>
        <v>0</v>
      </c>
      <c r="AB671" s="163">
        <f t="shared" si="364"/>
        <v>0</v>
      </c>
      <c r="AC671" s="163">
        <f t="shared" si="364"/>
        <v>0</v>
      </c>
      <c r="AD671" s="163">
        <f t="shared" si="364"/>
        <v>0</v>
      </c>
      <c r="AE671" s="163">
        <f t="shared" si="364"/>
        <v>0</v>
      </c>
      <c r="AF671" s="163">
        <f t="shared" si="364"/>
        <v>0</v>
      </c>
      <c r="AG671" s="163">
        <f t="shared" si="364"/>
        <v>0</v>
      </c>
      <c r="AH671" s="163">
        <f t="shared" si="364"/>
        <v>0</v>
      </c>
      <c r="AI671" s="163">
        <f t="shared" si="364"/>
        <v>0</v>
      </c>
      <c r="AJ671" s="163">
        <f t="shared" si="364"/>
        <v>0</v>
      </c>
      <c r="AK671" s="163">
        <f t="shared" si="364"/>
        <v>0</v>
      </c>
      <c r="AL671" s="163">
        <f t="shared" si="364"/>
        <v>0</v>
      </c>
      <c r="AM671" s="163">
        <f t="shared" si="364"/>
        <v>0</v>
      </c>
      <c r="AN671" s="163">
        <f t="shared" si="364"/>
        <v>0</v>
      </c>
      <c r="AO671" s="163">
        <f t="shared" si="364"/>
        <v>0</v>
      </c>
      <c r="AP671" s="163">
        <f t="shared" si="364"/>
        <v>0</v>
      </c>
    </row>
    <row r="672" spans="1:42" x14ac:dyDescent="0.2">
      <c r="A672" s="4" t="s">
        <v>298</v>
      </c>
      <c r="B672" s="164">
        <v>0</v>
      </c>
      <c r="C672" s="164">
        <f>-C687</f>
        <v>0</v>
      </c>
      <c r="D672" s="164">
        <f t="shared" ref="D672:AP672" si="365">-D687</f>
        <v>0</v>
      </c>
      <c r="E672" s="164">
        <f t="shared" si="365"/>
        <v>0</v>
      </c>
      <c r="F672" s="164">
        <f t="shared" si="365"/>
        <v>0</v>
      </c>
      <c r="G672" s="164">
        <f t="shared" si="365"/>
        <v>0</v>
      </c>
      <c r="H672" s="164">
        <f t="shared" si="365"/>
        <v>0</v>
      </c>
      <c r="I672" s="164">
        <f t="shared" si="365"/>
        <v>0</v>
      </c>
      <c r="J672" s="164">
        <f t="shared" si="365"/>
        <v>0</v>
      </c>
      <c r="K672" s="164">
        <f t="shared" si="365"/>
        <v>0</v>
      </c>
      <c r="L672" s="164">
        <f t="shared" si="365"/>
        <v>0</v>
      </c>
      <c r="M672" s="164">
        <f t="shared" si="365"/>
        <v>0</v>
      </c>
      <c r="N672" s="164">
        <f t="shared" si="365"/>
        <v>0</v>
      </c>
      <c r="O672" s="164">
        <f t="shared" si="365"/>
        <v>0</v>
      </c>
      <c r="P672" s="164">
        <f t="shared" si="365"/>
        <v>0</v>
      </c>
      <c r="Q672" s="164">
        <f t="shared" si="365"/>
        <v>0</v>
      </c>
      <c r="R672" s="164">
        <f t="shared" si="365"/>
        <v>0</v>
      </c>
      <c r="S672" s="164">
        <f t="shared" si="365"/>
        <v>0</v>
      </c>
      <c r="T672" s="164">
        <f t="shared" si="365"/>
        <v>0</v>
      </c>
      <c r="U672" s="164">
        <f t="shared" si="365"/>
        <v>0</v>
      </c>
      <c r="V672" s="164">
        <f t="shared" si="365"/>
        <v>0</v>
      </c>
      <c r="W672" s="164">
        <f t="shared" si="365"/>
        <v>0</v>
      </c>
      <c r="X672" s="164">
        <f t="shared" si="365"/>
        <v>0</v>
      </c>
      <c r="Y672" s="164">
        <f t="shared" si="365"/>
        <v>0</v>
      </c>
      <c r="Z672" s="164">
        <f t="shared" si="365"/>
        <v>0</v>
      </c>
      <c r="AA672" s="164">
        <f t="shared" si="365"/>
        <v>0</v>
      </c>
      <c r="AB672" s="164">
        <f t="shared" si="365"/>
        <v>0</v>
      </c>
      <c r="AC672" s="164">
        <f t="shared" si="365"/>
        <v>0</v>
      </c>
      <c r="AD672" s="164">
        <f t="shared" si="365"/>
        <v>0</v>
      </c>
      <c r="AE672" s="164">
        <f t="shared" si="365"/>
        <v>0</v>
      </c>
      <c r="AF672" s="164">
        <f t="shared" si="365"/>
        <v>0</v>
      </c>
      <c r="AG672" s="164">
        <f t="shared" si="365"/>
        <v>0</v>
      </c>
      <c r="AH672" s="164">
        <f t="shared" si="365"/>
        <v>0</v>
      </c>
      <c r="AI672" s="164">
        <f t="shared" si="365"/>
        <v>0</v>
      </c>
      <c r="AJ672" s="164">
        <f t="shared" si="365"/>
        <v>0</v>
      </c>
      <c r="AK672" s="164">
        <f t="shared" si="365"/>
        <v>0</v>
      </c>
      <c r="AL672" s="164">
        <f t="shared" si="365"/>
        <v>0</v>
      </c>
      <c r="AM672" s="164">
        <f t="shared" si="365"/>
        <v>0</v>
      </c>
      <c r="AN672" s="164">
        <f t="shared" si="365"/>
        <v>0</v>
      </c>
      <c r="AO672" s="164">
        <f t="shared" si="365"/>
        <v>0</v>
      </c>
      <c r="AP672" s="164">
        <f t="shared" si="365"/>
        <v>0</v>
      </c>
    </row>
    <row r="673" spans="1:42" x14ac:dyDescent="0.2">
      <c r="A673" s="4" t="s">
        <v>255</v>
      </c>
      <c r="B673" s="163">
        <f>SUM(B670:B672)</f>
        <v>0</v>
      </c>
      <c r="C673" s="163">
        <f>SUM(C670:C672)</f>
        <v>0</v>
      </c>
      <c r="D673" s="163">
        <f t="shared" ref="D673:AP673" si="366">SUM(D670:D672)</f>
        <v>0</v>
      </c>
      <c r="E673" s="163">
        <f t="shared" si="366"/>
        <v>0</v>
      </c>
      <c r="F673" s="163">
        <f t="shared" si="366"/>
        <v>0</v>
      </c>
      <c r="G673" s="163">
        <f t="shared" si="366"/>
        <v>0</v>
      </c>
      <c r="H673" s="163">
        <f t="shared" si="366"/>
        <v>0</v>
      </c>
      <c r="I673" s="163">
        <f t="shared" si="366"/>
        <v>0</v>
      </c>
      <c r="J673" s="163">
        <f t="shared" si="366"/>
        <v>0</v>
      </c>
      <c r="K673" s="163">
        <f t="shared" si="366"/>
        <v>0</v>
      </c>
      <c r="L673" s="163">
        <f t="shared" si="366"/>
        <v>0</v>
      </c>
      <c r="M673" s="163">
        <f t="shared" si="366"/>
        <v>0</v>
      </c>
      <c r="N673" s="163">
        <f t="shared" si="366"/>
        <v>0</v>
      </c>
      <c r="O673" s="163">
        <f t="shared" si="366"/>
        <v>0</v>
      </c>
      <c r="P673" s="163">
        <f t="shared" si="366"/>
        <v>0</v>
      </c>
      <c r="Q673" s="163">
        <f t="shared" si="366"/>
        <v>0</v>
      </c>
      <c r="R673" s="163">
        <f t="shared" si="366"/>
        <v>0</v>
      </c>
      <c r="S673" s="163">
        <f t="shared" si="366"/>
        <v>0</v>
      </c>
      <c r="T673" s="163">
        <f t="shared" si="366"/>
        <v>0</v>
      </c>
      <c r="U673" s="163">
        <f t="shared" si="366"/>
        <v>0</v>
      </c>
      <c r="V673" s="163">
        <f t="shared" si="366"/>
        <v>0</v>
      </c>
      <c r="W673" s="163">
        <f t="shared" si="366"/>
        <v>0</v>
      </c>
      <c r="X673" s="163">
        <f t="shared" si="366"/>
        <v>0</v>
      </c>
      <c r="Y673" s="163">
        <f t="shared" si="366"/>
        <v>0</v>
      </c>
      <c r="Z673" s="163">
        <f t="shared" si="366"/>
        <v>0</v>
      </c>
      <c r="AA673" s="163">
        <f t="shared" si="366"/>
        <v>0</v>
      </c>
      <c r="AB673" s="163">
        <f t="shared" si="366"/>
        <v>0</v>
      </c>
      <c r="AC673" s="163">
        <f t="shared" si="366"/>
        <v>0</v>
      </c>
      <c r="AD673" s="163">
        <f t="shared" si="366"/>
        <v>0</v>
      </c>
      <c r="AE673" s="163">
        <f t="shared" si="366"/>
        <v>0</v>
      </c>
      <c r="AF673" s="163">
        <f t="shared" si="366"/>
        <v>0</v>
      </c>
      <c r="AG673" s="163">
        <f t="shared" si="366"/>
        <v>0</v>
      </c>
      <c r="AH673" s="163">
        <f t="shared" si="366"/>
        <v>0</v>
      </c>
      <c r="AI673" s="163">
        <f t="shared" si="366"/>
        <v>0</v>
      </c>
      <c r="AJ673" s="163">
        <f t="shared" si="366"/>
        <v>0</v>
      </c>
      <c r="AK673" s="163">
        <f t="shared" si="366"/>
        <v>0</v>
      </c>
      <c r="AL673" s="163">
        <f t="shared" si="366"/>
        <v>0</v>
      </c>
      <c r="AM673" s="163">
        <f t="shared" si="366"/>
        <v>0</v>
      </c>
      <c r="AN673" s="163">
        <f t="shared" si="366"/>
        <v>0</v>
      </c>
      <c r="AO673" s="163">
        <f t="shared" si="366"/>
        <v>0</v>
      </c>
      <c r="AP673" s="163">
        <f t="shared" si="366"/>
        <v>0</v>
      </c>
    </row>
    <row r="675" spans="1:42" x14ac:dyDescent="0.2">
      <c r="A675" s="4" t="s">
        <v>300</v>
      </c>
    </row>
    <row r="676" spans="1:42" x14ac:dyDescent="0.2">
      <c r="A676" s="4" t="s">
        <v>301</v>
      </c>
    </row>
    <row r="677" spans="1:42" x14ac:dyDescent="0.2">
      <c r="A677" s="4">
        <v>1</v>
      </c>
      <c r="B677" s="181">
        <f t="shared" ref="B677:B686" si="367">SUM(C677:AP677)</f>
        <v>0</v>
      </c>
      <c r="C677" s="163">
        <f t="shared" ref="C677:AP677" si="368">IF(C$2&gt;analysis_period,0,IF(C$2=equip2_reserve_freq*$A677,equip2_reserve_cost*system_capacity*1000*(1+inflation_rate/100)^B$2,0))</f>
        <v>0</v>
      </c>
      <c r="D677" s="163">
        <f t="shared" si="368"/>
        <v>0</v>
      </c>
      <c r="E677" s="163">
        <f t="shared" si="368"/>
        <v>0</v>
      </c>
      <c r="F677" s="163">
        <f t="shared" si="368"/>
        <v>0</v>
      </c>
      <c r="G677" s="163">
        <f t="shared" si="368"/>
        <v>0</v>
      </c>
      <c r="H677" s="163">
        <f t="shared" si="368"/>
        <v>0</v>
      </c>
      <c r="I677" s="163">
        <f t="shared" si="368"/>
        <v>0</v>
      </c>
      <c r="J677" s="163">
        <f t="shared" si="368"/>
        <v>0</v>
      </c>
      <c r="K677" s="163">
        <f t="shared" si="368"/>
        <v>0</v>
      </c>
      <c r="L677" s="163">
        <f t="shared" si="368"/>
        <v>0</v>
      </c>
      <c r="M677" s="163">
        <f t="shared" si="368"/>
        <v>0</v>
      </c>
      <c r="N677" s="163">
        <f t="shared" si="368"/>
        <v>0</v>
      </c>
      <c r="O677" s="163">
        <f t="shared" si="368"/>
        <v>0</v>
      </c>
      <c r="P677" s="163">
        <f t="shared" si="368"/>
        <v>0</v>
      </c>
      <c r="Q677" s="163">
        <f t="shared" si="368"/>
        <v>0</v>
      </c>
      <c r="R677" s="163">
        <f t="shared" si="368"/>
        <v>0</v>
      </c>
      <c r="S677" s="163">
        <f t="shared" si="368"/>
        <v>0</v>
      </c>
      <c r="T677" s="163">
        <f t="shared" si="368"/>
        <v>0</v>
      </c>
      <c r="U677" s="163">
        <f t="shared" si="368"/>
        <v>0</v>
      </c>
      <c r="V677" s="163">
        <f t="shared" si="368"/>
        <v>0</v>
      </c>
      <c r="W677" s="163">
        <f t="shared" si="368"/>
        <v>0</v>
      </c>
      <c r="X677" s="163">
        <f t="shared" si="368"/>
        <v>0</v>
      </c>
      <c r="Y677" s="163">
        <f t="shared" si="368"/>
        <v>0</v>
      </c>
      <c r="Z677" s="163">
        <f t="shared" si="368"/>
        <v>0</v>
      </c>
      <c r="AA677" s="163">
        <f t="shared" si="368"/>
        <v>0</v>
      </c>
      <c r="AB677" s="163">
        <f t="shared" si="368"/>
        <v>0</v>
      </c>
      <c r="AC677" s="163">
        <f t="shared" si="368"/>
        <v>0</v>
      </c>
      <c r="AD677" s="163">
        <f t="shared" si="368"/>
        <v>0</v>
      </c>
      <c r="AE677" s="163">
        <f t="shared" si="368"/>
        <v>0</v>
      </c>
      <c r="AF677" s="163">
        <f t="shared" si="368"/>
        <v>0</v>
      </c>
      <c r="AG677" s="163">
        <f t="shared" si="368"/>
        <v>0</v>
      </c>
      <c r="AH677" s="163">
        <f t="shared" si="368"/>
        <v>0</v>
      </c>
      <c r="AI677" s="163">
        <f t="shared" si="368"/>
        <v>0</v>
      </c>
      <c r="AJ677" s="163">
        <f t="shared" si="368"/>
        <v>0</v>
      </c>
      <c r="AK677" s="163">
        <f t="shared" si="368"/>
        <v>0</v>
      </c>
      <c r="AL677" s="163">
        <f t="shared" si="368"/>
        <v>0</v>
      </c>
      <c r="AM677" s="163">
        <f t="shared" si="368"/>
        <v>0</v>
      </c>
      <c r="AN677" s="163">
        <f t="shared" si="368"/>
        <v>0</v>
      </c>
      <c r="AO677" s="163">
        <f t="shared" si="368"/>
        <v>0</v>
      </c>
      <c r="AP677" s="163">
        <f t="shared" si="368"/>
        <v>0</v>
      </c>
    </row>
    <row r="678" spans="1:42" x14ac:dyDescent="0.2">
      <c r="A678" s="4">
        <f>A677+1</f>
        <v>2</v>
      </c>
      <c r="B678" s="181">
        <f t="shared" si="367"/>
        <v>0</v>
      </c>
      <c r="C678" s="163">
        <f t="shared" ref="C678:AP678" si="369">IF(C$2&gt;analysis_period,0,IF(C$2=equip2_reserve_freq*$A678,equip2_reserve_cost*system_capacity*1000*(1+inflation_rate/100)^B$2,0))</f>
        <v>0</v>
      </c>
      <c r="D678" s="163">
        <f t="shared" si="369"/>
        <v>0</v>
      </c>
      <c r="E678" s="163">
        <f t="shared" si="369"/>
        <v>0</v>
      </c>
      <c r="F678" s="163">
        <f t="shared" si="369"/>
        <v>0</v>
      </c>
      <c r="G678" s="163">
        <f t="shared" si="369"/>
        <v>0</v>
      </c>
      <c r="H678" s="163">
        <f t="shared" si="369"/>
        <v>0</v>
      </c>
      <c r="I678" s="163">
        <f t="shared" si="369"/>
        <v>0</v>
      </c>
      <c r="J678" s="163">
        <f t="shared" si="369"/>
        <v>0</v>
      </c>
      <c r="K678" s="163">
        <f t="shared" si="369"/>
        <v>0</v>
      </c>
      <c r="L678" s="163">
        <f t="shared" si="369"/>
        <v>0</v>
      </c>
      <c r="M678" s="163">
        <f t="shared" si="369"/>
        <v>0</v>
      </c>
      <c r="N678" s="163">
        <f t="shared" si="369"/>
        <v>0</v>
      </c>
      <c r="O678" s="163">
        <f t="shared" si="369"/>
        <v>0</v>
      </c>
      <c r="P678" s="163">
        <f t="shared" si="369"/>
        <v>0</v>
      </c>
      <c r="Q678" s="163">
        <f t="shared" si="369"/>
        <v>0</v>
      </c>
      <c r="R678" s="163">
        <f t="shared" si="369"/>
        <v>0</v>
      </c>
      <c r="S678" s="163">
        <f t="shared" si="369"/>
        <v>0</v>
      </c>
      <c r="T678" s="163">
        <f t="shared" si="369"/>
        <v>0</v>
      </c>
      <c r="U678" s="163">
        <f t="shared" si="369"/>
        <v>0</v>
      </c>
      <c r="V678" s="163">
        <f t="shared" si="369"/>
        <v>0</v>
      </c>
      <c r="W678" s="163">
        <f t="shared" si="369"/>
        <v>0</v>
      </c>
      <c r="X678" s="163">
        <f t="shared" si="369"/>
        <v>0</v>
      </c>
      <c r="Y678" s="163">
        <f t="shared" si="369"/>
        <v>0</v>
      </c>
      <c r="Z678" s="163">
        <f t="shared" si="369"/>
        <v>0</v>
      </c>
      <c r="AA678" s="163">
        <f t="shared" si="369"/>
        <v>0</v>
      </c>
      <c r="AB678" s="163">
        <f t="shared" si="369"/>
        <v>0</v>
      </c>
      <c r="AC678" s="163">
        <f t="shared" si="369"/>
        <v>0</v>
      </c>
      <c r="AD678" s="163">
        <f t="shared" si="369"/>
        <v>0</v>
      </c>
      <c r="AE678" s="163">
        <f t="shared" si="369"/>
        <v>0</v>
      </c>
      <c r="AF678" s="163">
        <f t="shared" si="369"/>
        <v>0</v>
      </c>
      <c r="AG678" s="163">
        <f t="shared" si="369"/>
        <v>0</v>
      </c>
      <c r="AH678" s="163">
        <f t="shared" si="369"/>
        <v>0</v>
      </c>
      <c r="AI678" s="163">
        <f t="shared" si="369"/>
        <v>0</v>
      </c>
      <c r="AJ678" s="163">
        <f t="shared" si="369"/>
        <v>0</v>
      </c>
      <c r="AK678" s="163">
        <f t="shared" si="369"/>
        <v>0</v>
      </c>
      <c r="AL678" s="163">
        <f t="shared" si="369"/>
        <v>0</v>
      </c>
      <c r="AM678" s="163">
        <f t="shared" si="369"/>
        <v>0</v>
      </c>
      <c r="AN678" s="163">
        <f t="shared" si="369"/>
        <v>0</v>
      </c>
      <c r="AO678" s="163">
        <f t="shared" si="369"/>
        <v>0</v>
      </c>
      <c r="AP678" s="163">
        <f t="shared" si="369"/>
        <v>0</v>
      </c>
    </row>
    <row r="679" spans="1:42" x14ac:dyDescent="0.2">
      <c r="A679" s="4">
        <f t="shared" ref="A679:A686" si="370">A678+1</f>
        <v>3</v>
      </c>
      <c r="B679" s="181">
        <f t="shared" si="367"/>
        <v>0</v>
      </c>
      <c r="C679" s="163">
        <f t="shared" ref="C679:AP679" si="371">IF(C$2&gt;analysis_period,0,IF(C$2=equip2_reserve_freq*$A679,equip2_reserve_cost*system_capacity*1000*(1+inflation_rate/100)^B$2,0))</f>
        <v>0</v>
      </c>
      <c r="D679" s="163">
        <f t="shared" si="371"/>
        <v>0</v>
      </c>
      <c r="E679" s="163">
        <f t="shared" si="371"/>
        <v>0</v>
      </c>
      <c r="F679" s="163">
        <f t="shared" si="371"/>
        <v>0</v>
      </c>
      <c r="G679" s="163">
        <f t="shared" si="371"/>
        <v>0</v>
      </c>
      <c r="H679" s="163">
        <f t="shared" si="371"/>
        <v>0</v>
      </c>
      <c r="I679" s="163">
        <f t="shared" si="371"/>
        <v>0</v>
      </c>
      <c r="J679" s="163">
        <f t="shared" si="371"/>
        <v>0</v>
      </c>
      <c r="K679" s="163">
        <f t="shared" si="371"/>
        <v>0</v>
      </c>
      <c r="L679" s="163">
        <f t="shared" si="371"/>
        <v>0</v>
      </c>
      <c r="M679" s="163">
        <f t="shared" si="371"/>
        <v>0</v>
      </c>
      <c r="N679" s="163">
        <f t="shared" si="371"/>
        <v>0</v>
      </c>
      <c r="O679" s="163">
        <f t="shared" si="371"/>
        <v>0</v>
      </c>
      <c r="P679" s="163">
        <f t="shared" si="371"/>
        <v>0</v>
      </c>
      <c r="Q679" s="163">
        <f t="shared" si="371"/>
        <v>0</v>
      </c>
      <c r="R679" s="163">
        <f t="shared" si="371"/>
        <v>0</v>
      </c>
      <c r="S679" s="163">
        <f t="shared" si="371"/>
        <v>0</v>
      </c>
      <c r="T679" s="163">
        <f t="shared" si="371"/>
        <v>0</v>
      </c>
      <c r="U679" s="163">
        <f t="shared" si="371"/>
        <v>0</v>
      </c>
      <c r="V679" s="163">
        <f t="shared" si="371"/>
        <v>0</v>
      </c>
      <c r="W679" s="163">
        <f t="shared" si="371"/>
        <v>0</v>
      </c>
      <c r="X679" s="163">
        <f t="shared" si="371"/>
        <v>0</v>
      </c>
      <c r="Y679" s="163">
        <f t="shared" si="371"/>
        <v>0</v>
      </c>
      <c r="Z679" s="163">
        <f t="shared" si="371"/>
        <v>0</v>
      </c>
      <c r="AA679" s="163">
        <f t="shared" si="371"/>
        <v>0</v>
      </c>
      <c r="AB679" s="163">
        <f t="shared" si="371"/>
        <v>0</v>
      </c>
      <c r="AC679" s="163">
        <f t="shared" si="371"/>
        <v>0</v>
      </c>
      <c r="AD679" s="163">
        <f t="shared" si="371"/>
        <v>0</v>
      </c>
      <c r="AE679" s="163">
        <f t="shared" si="371"/>
        <v>0</v>
      </c>
      <c r="AF679" s="163">
        <f t="shared" si="371"/>
        <v>0</v>
      </c>
      <c r="AG679" s="163">
        <f t="shared" si="371"/>
        <v>0</v>
      </c>
      <c r="AH679" s="163">
        <f t="shared" si="371"/>
        <v>0</v>
      </c>
      <c r="AI679" s="163">
        <f t="shared" si="371"/>
        <v>0</v>
      </c>
      <c r="AJ679" s="163">
        <f t="shared" si="371"/>
        <v>0</v>
      </c>
      <c r="AK679" s="163">
        <f t="shared" si="371"/>
        <v>0</v>
      </c>
      <c r="AL679" s="163">
        <f t="shared" si="371"/>
        <v>0</v>
      </c>
      <c r="AM679" s="163">
        <f t="shared" si="371"/>
        <v>0</v>
      </c>
      <c r="AN679" s="163">
        <f t="shared" si="371"/>
        <v>0</v>
      </c>
      <c r="AO679" s="163">
        <f t="shared" si="371"/>
        <v>0</v>
      </c>
      <c r="AP679" s="163">
        <f t="shared" si="371"/>
        <v>0</v>
      </c>
    </row>
    <row r="680" spans="1:42" x14ac:dyDescent="0.2">
      <c r="A680" s="4">
        <f t="shared" si="370"/>
        <v>4</v>
      </c>
      <c r="B680" s="181">
        <f t="shared" si="367"/>
        <v>0</v>
      </c>
      <c r="C680" s="163">
        <f t="shared" ref="C680:AP680" si="372">IF(C$2&gt;analysis_period,0,IF(C$2=equip2_reserve_freq*$A680,equip2_reserve_cost*system_capacity*1000*(1+inflation_rate/100)^B$2,0))</f>
        <v>0</v>
      </c>
      <c r="D680" s="163">
        <f t="shared" si="372"/>
        <v>0</v>
      </c>
      <c r="E680" s="163">
        <f t="shared" si="372"/>
        <v>0</v>
      </c>
      <c r="F680" s="163">
        <f t="shared" si="372"/>
        <v>0</v>
      </c>
      <c r="G680" s="163">
        <f t="shared" si="372"/>
        <v>0</v>
      </c>
      <c r="H680" s="163">
        <f t="shared" si="372"/>
        <v>0</v>
      </c>
      <c r="I680" s="163">
        <f t="shared" si="372"/>
        <v>0</v>
      </c>
      <c r="J680" s="163">
        <f t="shared" si="372"/>
        <v>0</v>
      </c>
      <c r="K680" s="163">
        <f t="shared" si="372"/>
        <v>0</v>
      </c>
      <c r="L680" s="163">
        <f t="shared" si="372"/>
        <v>0</v>
      </c>
      <c r="M680" s="163">
        <f t="shared" si="372"/>
        <v>0</v>
      </c>
      <c r="N680" s="163">
        <f t="shared" si="372"/>
        <v>0</v>
      </c>
      <c r="O680" s="163">
        <f t="shared" si="372"/>
        <v>0</v>
      </c>
      <c r="P680" s="163">
        <f t="shared" si="372"/>
        <v>0</v>
      </c>
      <c r="Q680" s="163">
        <f t="shared" si="372"/>
        <v>0</v>
      </c>
      <c r="R680" s="163">
        <f t="shared" si="372"/>
        <v>0</v>
      </c>
      <c r="S680" s="163">
        <f t="shared" si="372"/>
        <v>0</v>
      </c>
      <c r="T680" s="163">
        <f t="shared" si="372"/>
        <v>0</v>
      </c>
      <c r="U680" s="163">
        <f t="shared" si="372"/>
        <v>0</v>
      </c>
      <c r="V680" s="163">
        <f t="shared" si="372"/>
        <v>0</v>
      </c>
      <c r="W680" s="163">
        <f t="shared" si="372"/>
        <v>0</v>
      </c>
      <c r="X680" s="163">
        <f t="shared" si="372"/>
        <v>0</v>
      </c>
      <c r="Y680" s="163">
        <f t="shared" si="372"/>
        <v>0</v>
      </c>
      <c r="Z680" s="163">
        <f t="shared" si="372"/>
        <v>0</v>
      </c>
      <c r="AA680" s="163">
        <f t="shared" si="372"/>
        <v>0</v>
      </c>
      <c r="AB680" s="163">
        <f t="shared" si="372"/>
        <v>0</v>
      </c>
      <c r="AC680" s="163">
        <f t="shared" si="372"/>
        <v>0</v>
      </c>
      <c r="AD680" s="163">
        <f t="shared" si="372"/>
        <v>0</v>
      </c>
      <c r="AE680" s="163">
        <f t="shared" si="372"/>
        <v>0</v>
      </c>
      <c r="AF680" s="163">
        <f t="shared" si="372"/>
        <v>0</v>
      </c>
      <c r="AG680" s="163">
        <f t="shared" si="372"/>
        <v>0</v>
      </c>
      <c r="AH680" s="163">
        <f t="shared" si="372"/>
        <v>0</v>
      </c>
      <c r="AI680" s="163">
        <f t="shared" si="372"/>
        <v>0</v>
      </c>
      <c r="AJ680" s="163">
        <f t="shared" si="372"/>
        <v>0</v>
      </c>
      <c r="AK680" s="163">
        <f t="shared" si="372"/>
        <v>0</v>
      </c>
      <c r="AL680" s="163">
        <f t="shared" si="372"/>
        <v>0</v>
      </c>
      <c r="AM680" s="163">
        <f t="shared" si="372"/>
        <v>0</v>
      </c>
      <c r="AN680" s="163">
        <f t="shared" si="372"/>
        <v>0</v>
      </c>
      <c r="AO680" s="163">
        <f t="shared" si="372"/>
        <v>0</v>
      </c>
      <c r="AP680" s="163">
        <f t="shared" si="372"/>
        <v>0</v>
      </c>
    </row>
    <row r="681" spans="1:42" x14ac:dyDescent="0.2">
      <c r="A681" s="4">
        <f t="shared" si="370"/>
        <v>5</v>
      </c>
      <c r="B681" s="181">
        <f t="shared" si="367"/>
        <v>0</v>
      </c>
      <c r="C681" s="163">
        <f t="shared" ref="C681:AP681" si="373">IF(C$2&gt;analysis_period,0,IF(C$2=equip2_reserve_freq*$A681,equip2_reserve_cost*system_capacity*1000*(1+inflation_rate/100)^B$2,0))</f>
        <v>0</v>
      </c>
      <c r="D681" s="163">
        <f t="shared" si="373"/>
        <v>0</v>
      </c>
      <c r="E681" s="163">
        <f t="shared" si="373"/>
        <v>0</v>
      </c>
      <c r="F681" s="163">
        <f t="shared" si="373"/>
        <v>0</v>
      </c>
      <c r="G681" s="163">
        <f t="shared" si="373"/>
        <v>0</v>
      </c>
      <c r="H681" s="163">
        <f t="shared" si="373"/>
        <v>0</v>
      </c>
      <c r="I681" s="163">
        <f t="shared" si="373"/>
        <v>0</v>
      </c>
      <c r="J681" s="163">
        <f t="shared" si="373"/>
        <v>0</v>
      </c>
      <c r="K681" s="163">
        <f t="shared" si="373"/>
        <v>0</v>
      </c>
      <c r="L681" s="163">
        <f t="shared" si="373"/>
        <v>0</v>
      </c>
      <c r="M681" s="163">
        <f t="shared" si="373"/>
        <v>0</v>
      </c>
      <c r="N681" s="163">
        <f t="shared" si="373"/>
        <v>0</v>
      </c>
      <c r="O681" s="163">
        <f t="shared" si="373"/>
        <v>0</v>
      </c>
      <c r="P681" s="163">
        <f t="shared" si="373"/>
        <v>0</v>
      </c>
      <c r="Q681" s="163">
        <f t="shared" si="373"/>
        <v>0</v>
      </c>
      <c r="R681" s="163">
        <f t="shared" si="373"/>
        <v>0</v>
      </c>
      <c r="S681" s="163">
        <f t="shared" si="373"/>
        <v>0</v>
      </c>
      <c r="T681" s="163">
        <f t="shared" si="373"/>
        <v>0</v>
      </c>
      <c r="U681" s="163">
        <f t="shared" si="373"/>
        <v>0</v>
      </c>
      <c r="V681" s="163">
        <f t="shared" si="373"/>
        <v>0</v>
      </c>
      <c r="W681" s="163">
        <f t="shared" si="373"/>
        <v>0</v>
      </c>
      <c r="X681" s="163">
        <f t="shared" si="373"/>
        <v>0</v>
      </c>
      <c r="Y681" s="163">
        <f t="shared" si="373"/>
        <v>0</v>
      </c>
      <c r="Z681" s="163">
        <f t="shared" si="373"/>
        <v>0</v>
      </c>
      <c r="AA681" s="163">
        <f t="shared" si="373"/>
        <v>0</v>
      </c>
      <c r="AB681" s="163">
        <f t="shared" si="373"/>
        <v>0</v>
      </c>
      <c r="AC681" s="163">
        <f t="shared" si="373"/>
        <v>0</v>
      </c>
      <c r="AD681" s="163">
        <f t="shared" si="373"/>
        <v>0</v>
      </c>
      <c r="AE681" s="163">
        <f t="shared" si="373"/>
        <v>0</v>
      </c>
      <c r="AF681" s="163">
        <f t="shared" si="373"/>
        <v>0</v>
      </c>
      <c r="AG681" s="163">
        <f t="shared" si="373"/>
        <v>0</v>
      </c>
      <c r="AH681" s="163">
        <f t="shared" si="373"/>
        <v>0</v>
      </c>
      <c r="AI681" s="163">
        <f t="shared" si="373"/>
        <v>0</v>
      </c>
      <c r="AJ681" s="163">
        <f t="shared" si="373"/>
        <v>0</v>
      </c>
      <c r="AK681" s="163">
        <f t="shared" si="373"/>
        <v>0</v>
      </c>
      <c r="AL681" s="163">
        <f t="shared" si="373"/>
        <v>0</v>
      </c>
      <c r="AM681" s="163">
        <f t="shared" si="373"/>
        <v>0</v>
      </c>
      <c r="AN681" s="163">
        <f t="shared" si="373"/>
        <v>0</v>
      </c>
      <c r="AO681" s="163">
        <f t="shared" si="373"/>
        <v>0</v>
      </c>
      <c r="AP681" s="163">
        <f t="shared" si="373"/>
        <v>0</v>
      </c>
    </row>
    <row r="682" spans="1:42" x14ac:dyDescent="0.2">
      <c r="A682" s="4">
        <f t="shared" si="370"/>
        <v>6</v>
      </c>
      <c r="B682" s="181">
        <f t="shared" si="367"/>
        <v>0</v>
      </c>
      <c r="C682" s="163">
        <f t="shared" ref="C682:AP682" si="374">IF(C$2&gt;analysis_period,0,IF(C$2=equip2_reserve_freq*$A682,equip2_reserve_cost*system_capacity*1000*(1+inflation_rate/100)^B$2,0))</f>
        <v>0</v>
      </c>
      <c r="D682" s="163">
        <f t="shared" si="374"/>
        <v>0</v>
      </c>
      <c r="E682" s="163">
        <f t="shared" si="374"/>
        <v>0</v>
      </c>
      <c r="F682" s="163">
        <f t="shared" si="374"/>
        <v>0</v>
      </c>
      <c r="G682" s="163">
        <f t="shared" si="374"/>
        <v>0</v>
      </c>
      <c r="H682" s="163">
        <f t="shared" si="374"/>
        <v>0</v>
      </c>
      <c r="I682" s="163">
        <f t="shared" si="374"/>
        <v>0</v>
      </c>
      <c r="J682" s="163">
        <f t="shared" si="374"/>
        <v>0</v>
      </c>
      <c r="K682" s="163">
        <f t="shared" si="374"/>
        <v>0</v>
      </c>
      <c r="L682" s="163">
        <f t="shared" si="374"/>
        <v>0</v>
      </c>
      <c r="M682" s="163">
        <f t="shared" si="374"/>
        <v>0</v>
      </c>
      <c r="N682" s="163">
        <f t="shared" si="374"/>
        <v>0</v>
      </c>
      <c r="O682" s="163">
        <f t="shared" si="374"/>
        <v>0</v>
      </c>
      <c r="P682" s="163">
        <f t="shared" si="374"/>
        <v>0</v>
      </c>
      <c r="Q682" s="163">
        <f t="shared" si="374"/>
        <v>0</v>
      </c>
      <c r="R682" s="163">
        <f t="shared" si="374"/>
        <v>0</v>
      </c>
      <c r="S682" s="163">
        <f t="shared" si="374"/>
        <v>0</v>
      </c>
      <c r="T682" s="163">
        <f t="shared" si="374"/>
        <v>0</v>
      </c>
      <c r="U682" s="163">
        <f t="shared" si="374"/>
        <v>0</v>
      </c>
      <c r="V682" s="163">
        <f t="shared" si="374"/>
        <v>0</v>
      </c>
      <c r="W682" s="163">
        <f t="shared" si="374"/>
        <v>0</v>
      </c>
      <c r="X682" s="163">
        <f t="shared" si="374"/>
        <v>0</v>
      </c>
      <c r="Y682" s="163">
        <f t="shared" si="374"/>
        <v>0</v>
      </c>
      <c r="Z682" s="163">
        <f t="shared" si="374"/>
        <v>0</v>
      </c>
      <c r="AA682" s="163">
        <f t="shared" si="374"/>
        <v>0</v>
      </c>
      <c r="AB682" s="163">
        <f t="shared" si="374"/>
        <v>0</v>
      </c>
      <c r="AC682" s="163">
        <f t="shared" si="374"/>
        <v>0</v>
      </c>
      <c r="AD682" s="163">
        <f t="shared" si="374"/>
        <v>0</v>
      </c>
      <c r="AE682" s="163">
        <f t="shared" si="374"/>
        <v>0</v>
      </c>
      <c r="AF682" s="163">
        <f t="shared" si="374"/>
        <v>0</v>
      </c>
      <c r="AG682" s="163">
        <f t="shared" si="374"/>
        <v>0</v>
      </c>
      <c r="AH682" s="163">
        <f t="shared" si="374"/>
        <v>0</v>
      </c>
      <c r="AI682" s="163">
        <f t="shared" si="374"/>
        <v>0</v>
      </c>
      <c r="AJ682" s="163">
        <f t="shared" si="374"/>
        <v>0</v>
      </c>
      <c r="AK682" s="163">
        <f t="shared" si="374"/>
        <v>0</v>
      </c>
      <c r="AL682" s="163">
        <f t="shared" si="374"/>
        <v>0</v>
      </c>
      <c r="AM682" s="163">
        <f t="shared" si="374"/>
        <v>0</v>
      </c>
      <c r="AN682" s="163">
        <f t="shared" si="374"/>
        <v>0</v>
      </c>
      <c r="AO682" s="163">
        <f t="shared" si="374"/>
        <v>0</v>
      </c>
      <c r="AP682" s="163">
        <f t="shared" si="374"/>
        <v>0</v>
      </c>
    </row>
    <row r="683" spans="1:42" x14ac:dyDescent="0.2">
      <c r="A683" s="4">
        <f t="shared" si="370"/>
        <v>7</v>
      </c>
      <c r="B683" s="181">
        <f t="shared" si="367"/>
        <v>0</v>
      </c>
      <c r="C683" s="163">
        <f t="shared" ref="C683:AP683" si="375">IF(C$2&gt;analysis_period,0,IF(C$2=equip2_reserve_freq*$A683,equip2_reserve_cost*system_capacity*1000*(1+inflation_rate/100)^B$2,0))</f>
        <v>0</v>
      </c>
      <c r="D683" s="163">
        <f t="shared" si="375"/>
        <v>0</v>
      </c>
      <c r="E683" s="163">
        <f t="shared" si="375"/>
        <v>0</v>
      </c>
      <c r="F683" s="163">
        <f t="shared" si="375"/>
        <v>0</v>
      </c>
      <c r="G683" s="163">
        <f t="shared" si="375"/>
        <v>0</v>
      </c>
      <c r="H683" s="163">
        <f t="shared" si="375"/>
        <v>0</v>
      </c>
      <c r="I683" s="163">
        <f t="shared" si="375"/>
        <v>0</v>
      </c>
      <c r="J683" s="163">
        <f t="shared" si="375"/>
        <v>0</v>
      </c>
      <c r="K683" s="163">
        <f t="shared" si="375"/>
        <v>0</v>
      </c>
      <c r="L683" s="163">
        <f t="shared" si="375"/>
        <v>0</v>
      </c>
      <c r="M683" s="163">
        <f t="shared" si="375"/>
        <v>0</v>
      </c>
      <c r="N683" s="163">
        <f t="shared" si="375"/>
        <v>0</v>
      </c>
      <c r="O683" s="163">
        <f t="shared" si="375"/>
        <v>0</v>
      </c>
      <c r="P683" s="163">
        <f t="shared" si="375"/>
        <v>0</v>
      </c>
      <c r="Q683" s="163">
        <f t="shared" si="375"/>
        <v>0</v>
      </c>
      <c r="R683" s="163">
        <f t="shared" si="375"/>
        <v>0</v>
      </c>
      <c r="S683" s="163">
        <f t="shared" si="375"/>
        <v>0</v>
      </c>
      <c r="T683" s="163">
        <f t="shared" si="375"/>
        <v>0</v>
      </c>
      <c r="U683" s="163">
        <f t="shared" si="375"/>
        <v>0</v>
      </c>
      <c r="V683" s="163">
        <f t="shared" si="375"/>
        <v>0</v>
      </c>
      <c r="W683" s="163">
        <f t="shared" si="375"/>
        <v>0</v>
      </c>
      <c r="X683" s="163">
        <f t="shared" si="375"/>
        <v>0</v>
      </c>
      <c r="Y683" s="163">
        <f t="shared" si="375"/>
        <v>0</v>
      </c>
      <c r="Z683" s="163">
        <f t="shared" si="375"/>
        <v>0</v>
      </c>
      <c r="AA683" s="163">
        <f t="shared" si="375"/>
        <v>0</v>
      </c>
      <c r="AB683" s="163">
        <f t="shared" si="375"/>
        <v>0</v>
      </c>
      <c r="AC683" s="163">
        <f t="shared" si="375"/>
        <v>0</v>
      </c>
      <c r="AD683" s="163">
        <f t="shared" si="375"/>
        <v>0</v>
      </c>
      <c r="AE683" s="163">
        <f t="shared" si="375"/>
        <v>0</v>
      </c>
      <c r="AF683" s="163">
        <f t="shared" si="375"/>
        <v>0</v>
      </c>
      <c r="AG683" s="163">
        <f t="shared" si="375"/>
        <v>0</v>
      </c>
      <c r="AH683" s="163">
        <f t="shared" si="375"/>
        <v>0</v>
      </c>
      <c r="AI683" s="163">
        <f t="shared" si="375"/>
        <v>0</v>
      </c>
      <c r="AJ683" s="163">
        <f t="shared" si="375"/>
        <v>0</v>
      </c>
      <c r="AK683" s="163">
        <f t="shared" si="375"/>
        <v>0</v>
      </c>
      <c r="AL683" s="163">
        <f t="shared" si="375"/>
        <v>0</v>
      </c>
      <c r="AM683" s="163">
        <f t="shared" si="375"/>
        <v>0</v>
      </c>
      <c r="AN683" s="163">
        <f t="shared" si="375"/>
        <v>0</v>
      </c>
      <c r="AO683" s="163">
        <f t="shared" si="375"/>
        <v>0</v>
      </c>
      <c r="AP683" s="163">
        <f t="shared" si="375"/>
        <v>0</v>
      </c>
    </row>
    <row r="684" spans="1:42" x14ac:dyDescent="0.2">
      <c r="A684" s="4">
        <f t="shared" si="370"/>
        <v>8</v>
      </c>
      <c r="B684" s="181">
        <f t="shared" si="367"/>
        <v>0</v>
      </c>
      <c r="C684" s="163">
        <f t="shared" ref="C684:AP684" si="376">IF(C$2&gt;analysis_period,0,IF(C$2=equip2_reserve_freq*$A684,equip2_reserve_cost*system_capacity*1000*(1+inflation_rate/100)^B$2,0))</f>
        <v>0</v>
      </c>
      <c r="D684" s="163">
        <f t="shared" si="376"/>
        <v>0</v>
      </c>
      <c r="E684" s="163">
        <f t="shared" si="376"/>
        <v>0</v>
      </c>
      <c r="F684" s="163">
        <f t="shared" si="376"/>
        <v>0</v>
      </c>
      <c r="G684" s="163">
        <f t="shared" si="376"/>
        <v>0</v>
      </c>
      <c r="H684" s="163">
        <f t="shared" si="376"/>
        <v>0</v>
      </c>
      <c r="I684" s="163">
        <f t="shared" si="376"/>
        <v>0</v>
      </c>
      <c r="J684" s="163">
        <f t="shared" si="376"/>
        <v>0</v>
      </c>
      <c r="K684" s="163">
        <f t="shared" si="376"/>
        <v>0</v>
      </c>
      <c r="L684" s="163">
        <f t="shared" si="376"/>
        <v>0</v>
      </c>
      <c r="M684" s="163">
        <f t="shared" si="376"/>
        <v>0</v>
      </c>
      <c r="N684" s="163">
        <f t="shared" si="376"/>
        <v>0</v>
      </c>
      <c r="O684" s="163">
        <f t="shared" si="376"/>
        <v>0</v>
      </c>
      <c r="P684" s="163">
        <f t="shared" si="376"/>
        <v>0</v>
      </c>
      <c r="Q684" s="163">
        <f t="shared" si="376"/>
        <v>0</v>
      </c>
      <c r="R684" s="163">
        <f t="shared" si="376"/>
        <v>0</v>
      </c>
      <c r="S684" s="163">
        <f t="shared" si="376"/>
        <v>0</v>
      </c>
      <c r="T684" s="163">
        <f t="shared" si="376"/>
        <v>0</v>
      </c>
      <c r="U684" s="163">
        <f t="shared" si="376"/>
        <v>0</v>
      </c>
      <c r="V684" s="163">
        <f t="shared" si="376"/>
        <v>0</v>
      </c>
      <c r="W684" s="163">
        <f t="shared" si="376"/>
        <v>0</v>
      </c>
      <c r="X684" s="163">
        <f t="shared" si="376"/>
        <v>0</v>
      </c>
      <c r="Y684" s="163">
        <f t="shared" si="376"/>
        <v>0</v>
      </c>
      <c r="Z684" s="163">
        <f t="shared" si="376"/>
        <v>0</v>
      </c>
      <c r="AA684" s="163">
        <f t="shared" si="376"/>
        <v>0</v>
      </c>
      <c r="AB684" s="163">
        <f t="shared" si="376"/>
        <v>0</v>
      </c>
      <c r="AC684" s="163">
        <f t="shared" si="376"/>
        <v>0</v>
      </c>
      <c r="AD684" s="163">
        <f t="shared" si="376"/>
        <v>0</v>
      </c>
      <c r="AE684" s="163">
        <f t="shared" si="376"/>
        <v>0</v>
      </c>
      <c r="AF684" s="163">
        <f t="shared" si="376"/>
        <v>0</v>
      </c>
      <c r="AG684" s="163">
        <f t="shared" si="376"/>
        <v>0</v>
      </c>
      <c r="AH684" s="163">
        <f t="shared" si="376"/>
        <v>0</v>
      </c>
      <c r="AI684" s="163">
        <f t="shared" si="376"/>
        <v>0</v>
      </c>
      <c r="AJ684" s="163">
        <f t="shared" si="376"/>
        <v>0</v>
      </c>
      <c r="AK684" s="163">
        <f t="shared" si="376"/>
        <v>0</v>
      </c>
      <c r="AL684" s="163">
        <f t="shared" si="376"/>
        <v>0</v>
      </c>
      <c r="AM684" s="163">
        <f t="shared" si="376"/>
        <v>0</v>
      </c>
      <c r="AN684" s="163">
        <f t="shared" si="376"/>
        <v>0</v>
      </c>
      <c r="AO684" s="163">
        <f t="shared" si="376"/>
        <v>0</v>
      </c>
      <c r="AP684" s="163">
        <f t="shared" si="376"/>
        <v>0</v>
      </c>
    </row>
    <row r="685" spans="1:42" x14ac:dyDescent="0.2">
      <c r="A685" s="4">
        <f>A684+1</f>
        <v>9</v>
      </c>
      <c r="B685" s="181">
        <f t="shared" si="367"/>
        <v>0</v>
      </c>
      <c r="C685" s="163">
        <f t="shared" ref="C685:AP685" si="377">IF(C$2&gt;analysis_period,0,IF(C$2=equip2_reserve_freq*$A685,equip2_reserve_cost*system_capacity*1000*(1+inflation_rate/100)^B$2,0))</f>
        <v>0</v>
      </c>
      <c r="D685" s="163">
        <f t="shared" si="377"/>
        <v>0</v>
      </c>
      <c r="E685" s="163">
        <f t="shared" si="377"/>
        <v>0</v>
      </c>
      <c r="F685" s="163">
        <f t="shared" si="377"/>
        <v>0</v>
      </c>
      <c r="G685" s="163">
        <f t="shared" si="377"/>
        <v>0</v>
      </c>
      <c r="H685" s="163">
        <f t="shared" si="377"/>
        <v>0</v>
      </c>
      <c r="I685" s="163">
        <f t="shared" si="377"/>
        <v>0</v>
      </c>
      <c r="J685" s="163">
        <f t="shared" si="377"/>
        <v>0</v>
      </c>
      <c r="K685" s="163">
        <f t="shared" si="377"/>
        <v>0</v>
      </c>
      <c r="L685" s="163">
        <f t="shared" si="377"/>
        <v>0</v>
      </c>
      <c r="M685" s="163">
        <f t="shared" si="377"/>
        <v>0</v>
      </c>
      <c r="N685" s="163">
        <f t="shared" si="377"/>
        <v>0</v>
      </c>
      <c r="O685" s="163">
        <f t="shared" si="377"/>
        <v>0</v>
      </c>
      <c r="P685" s="163">
        <f t="shared" si="377"/>
        <v>0</v>
      </c>
      <c r="Q685" s="163">
        <f t="shared" si="377"/>
        <v>0</v>
      </c>
      <c r="R685" s="163">
        <f t="shared" si="377"/>
        <v>0</v>
      </c>
      <c r="S685" s="163">
        <f t="shared" si="377"/>
        <v>0</v>
      </c>
      <c r="T685" s="163">
        <f t="shared" si="377"/>
        <v>0</v>
      </c>
      <c r="U685" s="163">
        <f t="shared" si="377"/>
        <v>0</v>
      </c>
      <c r="V685" s="163">
        <f t="shared" si="377"/>
        <v>0</v>
      </c>
      <c r="W685" s="163">
        <f t="shared" si="377"/>
        <v>0</v>
      </c>
      <c r="X685" s="163">
        <f t="shared" si="377"/>
        <v>0</v>
      </c>
      <c r="Y685" s="163">
        <f t="shared" si="377"/>
        <v>0</v>
      </c>
      <c r="Z685" s="163">
        <f t="shared" si="377"/>
        <v>0</v>
      </c>
      <c r="AA685" s="163">
        <f t="shared" si="377"/>
        <v>0</v>
      </c>
      <c r="AB685" s="163">
        <f t="shared" si="377"/>
        <v>0</v>
      </c>
      <c r="AC685" s="163">
        <f t="shared" si="377"/>
        <v>0</v>
      </c>
      <c r="AD685" s="163">
        <f t="shared" si="377"/>
        <v>0</v>
      </c>
      <c r="AE685" s="163">
        <f t="shared" si="377"/>
        <v>0</v>
      </c>
      <c r="AF685" s="163">
        <f t="shared" si="377"/>
        <v>0</v>
      </c>
      <c r="AG685" s="163">
        <f t="shared" si="377"/>
        <v>0</v>
      </c>
      <c r="AH685" s="163">
        <f t="shared" si="377"/>
        <v>0</v>
      </c>
      <c r="AI685" s="163">
        <f t="shared" si="377"/>
        <v>0</v>
      </c>
      <c r="AJ685" s="163">
        <f t="shared" si="377"/>
        <v>0</v>
      </c>
      <c r="AK685" s="163">
        <f t="shared" si="377"/>
        <v>0</v>
      </c>
      <c r="AL685" s="163">
        <f t="shared" si="377"/>
        <v>0</v>
      </c>
      <c r="AM685" s="163">
        <f t="shared" si="377"/>
        <v>0</v>
      </c>
      <c r="AN685" s="163">
        <f t="shared" si="377"/>
        <v>0</v>
      </c>
      <c r="AO685" s="163">
        <f t="shared" si="377"/>
        <v>0</v>
      </c>
      <c r="AP685" s="163">
        <f t="shared" si="377"/>
        <v>0</v>
      </c>
    </row>
    <row r="686" spans="1:42" x14ac:dyDescent="0.2">
      <c r="A686" s="4">
        <f t="shared" si="370"/>
        <v>10</v>
      </c>
      <c r="B686" s="181">
        <f t="shared" si="367"/>
        <v>0</v>
      </c>
      <c r="C686" s="163">
        <f t="shared" ref="C686:AP686" si="378">IF(C$2&gt;analysis_period,0,IF(C$2=equip2_reserve_freq*$A686,equip2_reserve_cost*system_capacity*1000*(1+inflation_rate/100)^B$2,0))</f>
        <v>0</v>
      </c>
      <c r="D686" s="163">
        <f t="shared" si="378"/>
        <v>0</v>
      </c>
      <c r="E686" s="163">
        <f t="shared" si="378"/>
        <v>0</v>
      </c>
      <c r="F686" s="163">
        <f t="shared" si="378"/>
        <v>0</v>
      </c>
      <c r="G686" s="163">
        <f t="shared" si="378"/>
        <v>0</v>
      </c>
      <c r="H686" s="163">
        <f t="shared" si="378"/>
        <v>0</v>
      </c>
      <c r="I686" s="163">
        <f t="shared" si="378"/>
        <v>0</v>
      </c>
      <c r="J686" s="163">
        <f t="shared" si="378"/>
        <v>0</v>
      </c>
      <c r="K686" s="163">
        <f t="shared" si="378"/>
        <v>0</v>
      </c>
      <c r="L686" s="163">
        <f t="shared" si="378"/>
        <v>0</v>
      </c>
      <c r="M686" s="163">
        <f t="shared" si="378"/>
        <v>0</v>
      </c>
      <c r="N686" s="163">
        <f t="shared" si="378"/>
        <v>0</v>
      </c>
      <c r="O686" s="163">
        <f t="shared" si="378"/>
        <v>0</v>
      </c>
      <c r="P686" s="163">
        <f t="shared" si="378"/>
        <v>0</v>
      </c>
      <c r="Q686" s="163">
        <f t="shared" si="378"/>
        <v>0</v>
      </c>
      <c r="R686" s="163">
        <f t="shared" si="378"/>
        <v>0</v>
      </c>
      <c r="S686" s="163">
        <f t="shared" si="378"/>
        <v>0</v>
      </c>
      <c r="T686" s="163">
        <f t="shared" si="378"/>
        <v>0</v>
      </c>
      <c r="U686" s="163">
        <f t="shared" si="378"/>
        <v>0</v>
      </c>
      <c r="V686" s="163">
        <f t="shared" si="378"/>
        <v>0</v>
      </c>
      <c r="W686" s="163">
        <f t="shared" si="378"/>
        <v>0</v>
      </c>
      <c r="X686" s="163">
        <f t="shared" si="378"/>
        <v>0</v>
      </c>
      <c r="Y686" s="163">
        <f t="shared" si="378"/>
        <v>0</v>
      </c>
      <c r="Z686" s="163">
        <f t="shared" si="378"/>
        <v>0</v>
      </c>
      <c r="AA686" s="163">
        <f t="shared" si="378"/>
        <v>0</v>
      </c>
      <c r="AB686" s="163">
        <f t="shared" si="378"/>
        <v>0</v>
      </c>
      <c r="AC686" s="163">
        <f t="shared" si="378"/>
        <v>0</v>
      </c>
      <c r="AD686" s="163">
        <f t="shared" si="378"/>
        <v>0</v>
      </c>
      <c r="AE686" s="163">
        <f t="shared" si="378"/>
        <v>0</v>
      </c>
      <c r="AF686" s="163">
        <f t="shared" si="378"/>
        <v>0</v>
      </c>
      <c r="AG686" s="163">
        <f t="shared" si="378"/>
        <v>0</v>
      </c>
      <c r="AH686" s="163">
        <f t="shared" si="378"/>
        <v>0</v>
      </c>
      <c r="AI686" s="163">
        <f t="shared" si="378"/>
        <v>0</v>
      </c>
      <c r="AJ686" s="163">
        <f t="shared" si="378"/>
        <v>0</v>
      </c>
      <c r="AK686" s="163">
        <f t="shared" si="378"/>
        <v>0</v>
      </c>
      <c r="AL686" s="163">
        <f t="shared" si="378"/>
        <v>0</v>
      </c>
      <c r="AM686" s="163">
        <f t="shared" si="378"/>
        <v>0</v>
      </c>
      <c r="AN686" s="163">
        <f t="shared" si="378"/>
        <v>0</v>
      </c>
      <c r="AO686" s="163">
        <f t="shared" si="378"/>
        <v>0</v>
      </c>
      <c r="AP686" s="163">
        <f t="shared" si="378"/>
        <v>0</v>
      </c>
    </row>
    <row r="687" spans="1:42" x14ac:dyDescent="0.2">
      <c r="A687" s="27" t="s">
        <v>12</v>
      </c>
      <c r="B687" s="15"/>
      <c r="C687" s="163">
        <f>SUM(C677:C686)</f>
        <v>0</v>
      </c>
      <c r="D687" s="163">
        <f t="shared" ref="D687:AP687" si="379">SUM(D677:D686)</f>
        <v>0</v>
      </c>
      <c r="E687" s="163">
        <f t="shared" si="379"/>
        <v>0</v>
      </c>
      <c r="F687" s="163">
        <f t="shared" si="379"/>
        <v>0</v>
      </c>
      <c r="G687" s="163">
        <f t="shared" si="379"/>
        <v>0</v>
      </c>
      <c r="H687" s="163">
        <f t="shared" si="379"/>
        <v>0</v>
      </c>
      <c r="I687" s="163">
        <f t="shared" si="379"/>
        <v>0</v>
      </c>
      <c r="J687" s="163">
        <f t="shared" si="379"/>
        <v>0</v>
      </c>
      <c r="K687" s="163">
        <f t="shared" si="379"/>
        <v>0</v>
      </c>
      <c r="L687" s="163">
        <f t="shared" si="379"/>
        <v>0</v>
      </c>
      <c r="M687" s="163">
        <f t="shared" si="379"/>
        <v>0</v>
      </c>
      <c r="N687" s="163">
        <f t="shared" si="379"/>
        <v>0</v>
      </c>
      <c r="O687" s="163">
        <f t="shared" si="379"/>
        <v>0</v>
      </c>
      <c r="P687" s="163">
        <f t="shared" si="379"/>
        <v>0</v>
      </c>
      <c r="Q687" s="163">
        <f t="shared" si="379"/>
        <v>0</v>
      </c>
      <c r="R687" s="163">
        <f t="shared" si="379"/>
        <v>0</v>
      </c>
      <c r="S687" s="163">
        <f t="shared" si="379"/>
        <v>0</v>
      </c>
      <c r="T687" s="163">
        <f t="shared" si="379"/>
        <v>0</v>
      </c>
      <c r="U687" s="163">
        <f t="shared" si="379"/>
        <v>0</v>
      </c>
      <c r="V687" s="163">
        <f t="shared" si="379"/>
        <v>0</v>
      </c>
      <c r="W687" s="163">
        <f t="shared" si="379"/>
        <v>0</v>
      </c>
      <c r="X687" s="163">
        <f t="shared" si="379"/>
        <v>0</v>
      </c>
      <c r="Y687" s="163">
        <f t="shared" si="379"/>
        <v>0</v>
      </c>
      <c r="Z687" s="163">
        <f t="shared" si="379"/>
        <v>0</v>
      </c>
      <c r="AA687" s="163">
        <f t="shared" si="379"/>
        <v>0</v>
      </c>
      <c r="AB687" s="163">
        <f t="shared" si="379"/>
        <v>0</v>
      </c>
      <c r="AC687" s="163">
        <f t="shared" si="379"/>
        <v>0</v>
      </c>
      <c r="AD687" s="163">
        <f t="shared" si="379"/>
        <v>0</v>
      </c>
      <c r="AE687" s="163">
        <f t="shared" si="379"/>
        <v>0</v>
      </c>
      <c r="AF687" s="163">
        <f t="shared" si="379"/>
        <v>0</v>
      </c>
      <c r="AG687" s="163">
        <f t="shared" si="379"/>
        <v>0</v>
      </c>
      <c r="AH687" s="163">
        <f t="shared" si="379"/>
        <v>0</v>
      </c>
      <c r="AI687" s="163">
        <f t="shared" si="379"/>
        <v>0</v>
      </c>
      <c r="AJ687" s="163">
        <f t="shared" si="379"/>
        <v>0</v>
      </c>
      <c r="AK687" s="163">
        <f t="shared" si="379"/>
        <v>0</v>
      </c>
      <c r="AL687" s="163">
        <f t="shared" si="379"/>
        <v>0</v>
      </c>
      <c r="AM687" s="163">
        <f t="shared" si="379"/>
        <v>0</v>
      </c>
      <c r="AN687" s="163">
        <f t="shared" si="379"/>
        <v>0</v>
      </c>
      <c r="AO687" s="163">
        <f t="shared" si="379"/>
        <v>0</v>
      </c>
      <c r="AP687" s="163">
        <f t="shared" si="379"/>
        <v>0</v>
      </c>
    </row>
    <row r="688" spans="1:42" x14ac:dyDescent="0.2">
      <c r="A688" s="4" t="s">
        <v>302</v>
      </c>
    </row>
    <row r="689" spans="1:42" x14ac:dyDescent="0.2">
      <c r="A689" s="4">
        <v>1</v>
      </c>
      <c r="B689" s="186">
        <f t="shared" ref="B689:B698" si="380">SUM(C689:AP689)</f>
        <v>0</v>
      </c>
      <c r="C689" s="163">
        <f>IF(C$2&lt;=equip2_reserve_freq*$A$677,$B$677/(equip2_reserve_freq),0)</f>
        <v>0</v>
      </c>
      <c r="D689" s="163">
        <f>IF(D$2&lt;=equip2_reserve_freq*$A$677,$B$677/(equip2_reserve_freq),0)</f>
        <v>0</v>
      </c>
      <c r="E689" s="163">
        <f>IF(E$2&lt;=equip2_reserve_freq*$A$677,$B$677/(equip2_reserve_freq),0)</f>
        <v>0</v>
      </c>
      <c r="F689" s="163">
        <f>IF(F$2&lt;=equip2_reserve_freq*$A$677,$B$677/(equip2_reserve_freq),0)</f>
        <v>0</v>
      </c>
      <c r="G689" s="163">
        <f>IF(G$2&lt;=equip2_reserve_freq*$A$677,$B$677/(equip2_reserve_freq),0)</f>
        <v>0</v>
      </c>
      <c r="H689" s="163">
        <f>IF(H$2&lt;=equip2_reserve_freq*$A$677,$B$677/(equip2_reserve_freq),0)</f>
        <v>0</v>
      </c>
      <c r="I689" s="163">
        <f>IF(I$2&lt;=equip2_reserve_freq*$A$677,$B$677/(equip2_reserve_freq),0)</f>
        <v>0</v>
      </c>
      <c r="J689" s="163">
        <f>IF(J$2&lt;=equip2_reserve_freq*$A$677,$B$677/(equip2_reserve_freq),0)</f>
        <v>0</v>
      </c>
      <c r="K689" s="163">
        <f>IF(K$2&lt;=equip2_reserve_freq*$A$677,$B$677/(equip2_reserve_freq),0)</f>
        <v>0</v>
      </c>
      <c r="L689" s="163">
        <f>IF(L$2&lt;=equip2_reserve_freq*$A$677,$B$677/(equip2_reserve_freq),0)</f>
        <v>0</v>
      </c>
      <c r="M689" s="163">
        <f>IF(M$2&lt;=equip2_reserve_freq*$A$677,$B$677/(equip2_reserve_freq),0)</f>
        <v>0</v>
      </c>
      <c r="N689" s="163">
        <f>IF(N$2&lt;=equip2_reserve_freq*$A$677,$B$677/(equip2_reserve_freq),0)</f>
        <v>0</v>
      </c>
      <c r="O689" s="163">
        <f>IF(O$2&lt;=equip2_reserve_freq*$A$677,$B$677/(equip2_reserve_freq),0)</f>
        <v>0</v>
      </c>
      <c r="P689" s="163">
        <f>IF(P$2&lt;=equip2_reserve_freq*$A$677,$B$677/(equip2_reserve_freq),0)</f>
        <v>0</v>
      </c>
      <c r="Q689" s="163">
        <f>IF(Q$2&lt;=equip2_reserve_freq*$A$677,$B$677/(equip2_reserve_freq),0)</f>
        <v>0</v>
      </c>
      <c r="R689" s="163">
        <f>IF(R$2&lt;=equip2_reserve_freq*$A$677,$B$677/(equip2_reserve_freq),0)</f>
        <v>0</v>
      </c>
      <c r="S689" s="163">
        <f>IF(S$2&lt;=equip2_reserve_freq*$A$677,$B$677/(equip2_reserve_freq),0)</f>
        <v>0</v>
      </c>
      <c r="T689" s="163">
        <f>IF(T$2&lt;=equip2_reserve_freq*$A$677,$B$677/(equip2_reserve_freq),0)</f>
        <v>0</v>
      </c>
      <c r="U689" s="163">
        <f>IF(U$2&lt;=equip2_reserve_freq*$A$677,$B$677/(equip2_reserve_freq),0)</f>
        <v>0</v>
      </c>
      <c r="V689" s="163">
        <f>IF(V$2&lt;=equip2_reserve_freq*$A$677,$B$677/(equip2_reserve_freq),0)</f>
        <v>0</v>
      </c>
      <c r="W689" s="163">
        <f>IF(W$2&lt;=equip2_reserve_freq*$A$677,$B$677/(equip2_reserve_freq),0)</f>
        <v>0</v>
      </c>
      <c r="X689" s="163">
        <f>IF(X$2&lt;=equip2_reserve_freq*$A$677,$B$677/(equip2_reserve_freq),0)</f>
        <v>0</v>
      </c>
      <c r="Y689" s="163">
        <f>IF(Y$2&lt;=equip2_reserve_freq*$A$677,$B$677/(equip2_reserve_freq),0)</f>
        <v>0</v>
      </c>
      <c r="Z689" s="163">
        <f>IF(Z$2&lt;=equip2_reserve_freq*$A$677,$B$677/(equip2_reserve_freq),0)</f>
        <v>0</v>
      </c>
      <c r="AA689" s="163">
        <f>IF(AA$2&lt;=equip2_reserve_freq*$A$677,$B$677/(equip2_reserve_freq),0)</f>
        <v>0</v>
      </c>
      <c r="AB689" s="163">
        <f>IF(AB$2&lt;=equip2_reserve_freq*$A$677,$B$677/(equip2_reserve_freq),0)</f>
        <v>0</v>
      </c>
      <c r="AC689" s="163">
        <f>IF(AC$2&lt;=equip2_reserve_freq*$A$677,$B$677/(equip2_reserve_freq),0)</f>
        <v>0</v>
      </c>
      <c r="AD689" s="163">
        <f>IF(AD$2&lt;=equip2_reserve_freq*$A$677,$B$677/(equip2_reserve_freq),0)</f>
        <v>0</v>
      </c>
      <c r="AE689" s="163">
        <f>IF(AE$2&lt;=equip2_reserve_freq*$A$677,$B$677/(equip2_reserve_freq),0)</f>
        <v>0</v>
      </c>
      <c r="AF689" s="163">
        <f>IF(AF$2&lt;=equip2_reserve_freq*$A$677,$B$677/(equip2_reserve_freq),0)</f>
        <v>0</v>
      </c>
      <c r="AG689" s="163">
        <f>IF(AG$2&lt;=equip2_reserve_freq*$A$677,$B$677/(equip2_reserve_freq),0)</f>
        <v>0</v>
      </c>
      <c r="AH689" s="163">
        <f>IF(AH$2&lt;=equip2_reserve_freq*$A$677,$B$677/(equip2_reserve_freq),0)</f>
        <v>0</v>
      </c>
      <c r="AI689" s="163">
        <f>IF(AI$2&lt;=equip2_reserve_freq*$A$677,$B$677/(equip2_reserve_freq),0)</f>
        <v>0</v>
      </c>
      <c r="AJ689" s="163">
        <f>IF(AJ$2&lt;=equip2_reserve_freq*$A$677,$B$677/(equip2_reserve_freq),0)</f>
        <v>0</v>
      </c>
      <c r="AK689" s="163">
        <f>IF(AK$2&lt;=equip2_reserve_freq*$A$677,$B$677/(equip2_reserve_freq),0)</f>
        <v>0</v>
      </c>
      <c r="AL689" s="163">
        <f>IF(AL$2&lt;=equip2_reserve_freq*$A$677,$B$677/(equip2_reserve_freq),0)</f>
        <v>0</v>
      </c>
      <c r="AM689" s="163">
        <f>IF(AM$2&lt;=equip2_reserve_freq*$A$677,$B$677/(equip2_reserve_freq),0)</f>
        <v>0</v>
      </c>
      <c r="AN689" s="163">
        <f>IF(AN$2&lt;=equip2_reserve_freq*$A$677,$B$677/(equip2_reserve_freq),0)</f>
        <v>0</v>
      </c>
      <c r="AO689" s="163">
        <f>IF(AO$2&lt;=equip2_reserve_freq*$A$677,$B$677/(equip2_reserve_freq),0)</f>
        <v>0</v>
      </c>
      <c r="AP689" s="163">
        <f>IF(AP$2&lt;=equip2_reserve_freq*$A$677,$B$677/(equip2_reserve_freq),0)</f>
        <v>0</v>
      </c>
    </row>
    <row r="690" spans="1:42" x14ac:dyDescent="0.2">
      <c r="A690" s="4">
        <f>A689+1</f>
        <v>2</v>
      </c>
      <c r="B690" s="186">
        <f t="shared" si="380"/>
        <v>0</v>
      </c>
      <c r="C690" s="163">
        <f t="shared" ref="C690:AP690" si="381">IF(AND(C$2&gt;equip2_reserve_freq*$A677,C$2&lt;=equip2_reserve_freq*$A678),$B678/(equip2_reserve_freq),0)</f>
        <v>0</v>
      </c>
      <c r="D690" s="163">
        <f t="shared" si="381"/>
        <v>0</v>
      </c>
      <c r="E690" s="163">
        <f t="shared" si="381"/>
        <v>0</v>
      </c>
      <c r="F690" s="163">
        <f t="shared" si="381"/>
        <v>0</v>
      </c>
      <c r="G690" s="163">
        <f t="shared" si="381"/>
        <v>0</v>
      </c>
      <c r="H690" s="163">
        <f t="shared" si="381"/>
        <v>0</v>
      </c>
      <c r="I690" s="163">
        <f t="shared" si="381"/>
        <v>0</v>
      </c>
      <c r="J690" s="163">
        <f t="shared" si="381"/>
        <v>0</v>
      </c>
      <c r="K690" s="163">
        <f t="shared" si="381"/>
        <v>0</v>
      </c>
      <c r="L690" s="163">
        <f t="shared" si="381"/>
        <v>0</v>
      </c>
      <c r="M690" s="163">
        <f t="shared" si="381"/>
        <v>0</v>
      </c>
      <c r="N690" s="163">
        <f t="shared" si="381"/>
        <v>0</v>
      </c>
      <c r="O690" s="163">
        <f t="shared" si="381"/>
        <v>0</v>
      </c>
      <c r="P690" s="163">
        <f t="shared" si="381"/>
        <v>0</v>
      </c>
      <c r="Q690" s="163">
        <f t="shared" si="381"/>
        <v>0</v>
      </c>
      <c r="R690" s="163">
        <f t="shared" si="381"/>
        <v>0</v>
      </c>
      <c r="S690" s="163">
        <f t="shared" si="381"/>
        <v>0</v>
      </c>
      <c r="T690" s="163">
        <f t="shared" si="381"/>
        <v>0</v>
      </c>
      <c r="U690" s="163">
        <f t="shared" si="381"/>
        <v>0</v>
      </c>
      <c r="V690" s="163">
        <f t="shared" si="381"/>
        <v>0</v>
      </c>
      <c r="W690" s="163">
        <f t="shared" si="381"/>
        <v>0</v>
      </c>
      <c r="X690" s="163">
        <f t="shared" si="381"/>
        <v>0</v>
      </c>
      <c r="Y690" s="163">
        <f t="shared" si="381"/>
        <v>0</v>
      </c>
      <c r="Z690" s="163">
        <f t="shared" si="381"/>
        <v>0</v>
      </c>
      <c r="AA690" s="163">
        <f t="shared" si="381"/>
        <v>0</v>
      </c>
      <c r="AB690" s="163">
        <f t="shared" si="381"/>
        <v>0</v>
      </c>
      <c r="AC690" s="163">
        <f t="shared" si="381"/>
        <v>0</v>
      </c>
      <c r="AD690" s="163">
        <f t="shared" si="381"/>
        <v>0</v>
      </c>
      <c r="AE690" s="163">
        <f t="shared" si="381"/>
        <v>0</v>
      </c>
      <c r="AF690" s="163">
        <f t="shared" si="381"/>
        <v>0</v>
      </c>
      <c r="AG690" s="163">
        <f t="shared" si="381"/>
        <v>0</v>
      </c>
      <c r="AH690" s="163">
        <f t="shared" si="381"/>
        <v>0</v>
      </c>
      <c r="AI690" s="163">
        <f t="shared" si="381"/>
        <v>0</v>
      </c>
      <c r="AJ690" s="163">
        <f t="shared" si="381"/>
        <v>0</v>
      </c>
      <c r="AK690" s="163">
        <f t="shared" si="381"/>
        <v>0</v>
      </c>
      <c r="AL690" s="163">
        <f t="shared" si="381"/>
        <v>0</v>
      </c>
      <c r="AM690" s="163">
        <f t="shared" si="381"/>
        <v>0</v>
      </c>
      <c r="AN690" s="163">
        <f t="shared" si="381"/>
        <v>0</v>
      </c>
      <c r="AO690" s="163">
        <f t="shared" si="381"/>
        <v>0</v>
      </c>
      <c r="AP690" s="163">
        <f t="shared" si="381"/>
        <v>0</v>
      </c>
    </row>
    <row r="691" spans="1:42" x14ac:dyDescent="0.2">
      <c r="A691" s="4">
        <f t="shared" ref="A691:A696" si="382">A690+1</f>
        <v>3</v>
      </c>
      <c r="B691" s="186">
        <f t="shared" si="380"/>
        <v>0</v>
      </c>
      <c r="C691" s="163">
        <f t="shared" ref="C691:AP691" si="383">IF(AND(C$2&gt;equip2_reserve_freq*$A678,C$2&lt;=equip2_reserve_freq*$A679),$B679/(equip2_reserve_freq),0)</f>
        <v>0</v>
      </c>
      <c r="D691" s="163">
        <f t="shared" si="383"/>
        <v>0</v>
      </c>
      <c r="E691" s="163">
        <f t="shared" si="383"/>
        <v>0</v>
      </c>
      <c r="F691" s="163">
        <f t="shared" si="383"/>
        <v>0</v>
      </c>
      <c r="G691" s="163">
        <f t="shared" si="383"/>
        <v>0</v>
      </c>
      <c r="H691" s="163">
        <f t="shared" si="383"/>
        <v>0</v>
      </c>
      <c r="I691" s="163">
        <f t="shared" si="383"/>
        <v>0</v>
      </c>
      <c r="J691" s="163">
        <f t="shared" si="383"/>
        <v>0</v>
      </c>
      <c r="K691" s="163">
        <f t="shared" si="383"/>
        <v>0</v>
      </c>
      <c r="L691" s="163">
        <f t="shared" si="383"/>
        <v>0</v>
      </c>
      <c r="M691" s="163">
        <f t="shared" si="383"/>
        <v>0</v>
      </c>
      <c r="N691" s="163">
        <f t="shared" si="383"/>
        <v>0</v>
      </c>
      <c r="O691" s="163">
        <f t="shared" si="383"/>
        <v>0</v>
      </c>
      <c r="P691" s="163">
        <f t="shared" si="383"/>
        <v>0</v>
      </c>
      <c r="Q691" s="163">
        <f t="shared" si="383"/>
        <v>0</v>
      </c>
      <c r="R691" s="163">
        <f t="shared" si="383"/>
        <v>0</v>
      </c>
      <c r="S691" s="163">
        <f t="shared" si="383"/>
        <v>0</v>
      </c>
      <c r="T691" s="163">
        <f t="shared" si="383"/>
        <v>0</v>
      </c>
      <c r="U691" s="163">
        <f t="shared" si="383"/>
        <v>0</v>
      </c>
      <c r="V691" s="163">
        <f t="shared" si="383"/>
        <v>0</v>
      </c>
      <c r="W691" s="163">
        <f t="shared" si="383"/>
        <v>0</v>
      </c>
      <c r="X691" s="163">
        <f t="shared" si="383"/>
        <v>0</v>
      </c>
      <c r="Y691" s="163">
        <f t="shared" si="383"/>
        <v>0</v>
      </c>
      <c r="Z691" s="163">
        <f t="shared" si="383"/>
        <v>0</v>
      </c>
      <c r="AA691" s="163">
        <f t="shared" si="383"/>
        <v>0</v>
      </c>
      <c r="AB691" s="163">
        <f t="shared" si="383"/>
        <v>0</v>
      </c>
      <c r="AC691" s="163">
        <f t="shared" si="383"/>
        <v>0</v>
      </c>
      <c r="AD691" s="163">
        <f t="shared" si="383"/>
        <v>0</v>
      </c>
      <c r="AE691" s="163">
        <f t="shared" si="383"/>
        <v>0</v>
      </c>
      <c r="AF691" s="163">
        <f t="shared" si="383"/>
        <v>0</v>
      </c>
      <c r="AG691" s="163">
        <f t="shared" si="383"/>
        <v>0</v>
      </c>
      <c r="AH691" s="163">
        <f t="shared" si="383"/>
        <v>0</v>
      </c>
      <c r="AI691" s="163">
        <f t="shared" si="383"/>
        <v>0</v>
      </c>
      <c r="AJ691" s="163">
        <f t="shared" si="383"/>
        <v>0</v>
      </c>
      <c r="AK691" s="163">
        <f t="shared" si="383"/>
        <v>0</v>
      </c>
      <c r="AL691" s="163">
        <f t="shared" si="383"/>
        <v>0</v>
      </c>
      <c r="AM691" s="163">
        <f t="shared" si="383"/>
        <v>0</v>
      </c>
      <c r="AN691" s="163">
        <f t="shared" si="383"/>
        <v>0</v>
      </c>
      <c r="AO691" s="163">
        <f t="shared" si="383"/>
        <v>0</v>
      </c>
      <c r="AP691" s="163">
        <f t="shared" si="383"/>
        <v>0</v>
      </c>
    </row>
    <row r="692" spans="1:42" x14ac:dyDescent="0.2">
      <c r="A692" s="4">
        <f t="shared" si="382"/>
        <v>4</v>
      </c>
      <c r="B692" s="186">
        <f t="shared" si="380"/>
        <v>0</v>
      </c>
      <c r="C692" s="163">
        <f t="shared" ref="C692:AP692" si="384">IF(AND(C$2&gt;equip2_reserve_freq*$A679,C$2&lt;=equip2_reserve_freq*$A680),$B680/(equip2_reserve_freq),0)</f>
        <v>0</v>
      </c>
      <c r="D692" s="163">
        <f t="shared" si="384"/>
        <v>0</v>
      </c>
      <c r="E692" s="163">
        <f t="shared" si="384"/>
        <v>0</v>
      </c>
      <c r="F692" s="163">
        <f t="shared" si="384"/>
        <v>0</v>
      </c>
      <c r="G692" s="163">
        <f t="shared" si="384"/>
        <v>0</v>
      </c>
      <c r="H692" s="163">
        <f t="shared" si="384"/>
        <v>0</v>
      </c>
      <c r="I692" s="163">
        <f t="shared" si="384"/>
        <v>0</v>
      </c>
      <c r="J692" s="163">
        <f t="shared" si="384"/>
        <v>0</v>
      </c>
      <c r="K692" s="163">
        <f t="shared" si="384"/>
        <v>0</v>
      </c>
      <c r="L692" s="163">
        <f t="shared" si="384"/>
        <v>0</v>
      </c>
      <c r="M692" s="163">
        <f t="shared" si="384"/>
        <v>0</v>
      </c>
      <c r="N692" s="163">
        <f t="shared" si="384"/>
        <v>0</v>
      </c>
      <c r="O692" s="163">
        <f t="shared" si="384"/>
        <v>0</v>
      </c>
      <c r="P692" s="163">
        <f t="shared" si="384"/>
        <v>0</v>
      </c>
      <c r="Q692" s="163">
        <f t="shared" si="384"/>
        <v>0</v>
      </c>
      <c r="R692" s="163">
        <f t="shared" si="384"/>
        <v>0</v>
      </c>
      <c r="S692" s="163">
        <f t="shared" si="384"/>
        <v>0</v>
      </c>
      <c r="T692" s="163">
        <f t="shared" si="384"/>
        <v>0</v>
      </c>
      <c r="U692" s="163">
        <f t="shared" si="384"/>
        <v>0</v>
      </c>
      <c r="V692" s="163">
        <f t="shared" si="384"/>
        <v>0</v>
      </c>
      <c r="W692" s="163">
        <f t="shared" si="384"/>
        <v>0</v>
      </c>
      <c r="X692" s="163">
        <f t="shared" si="384"/>
        <v>0</v>
      </c>
      <c r="Y692" s="163">
        <f t="shared" si="384"/>
        <v>0</v>
      </c>
      <c r="Z692" s="163">
        <f t="shared" si="384"/>
        <v>0</v>
      </c>
      <c r="AA692" s="163">
        <f t="shared" si="384"/>
        <v>0</v>
      </c>
      <c r="AB692" s="163">
        <f t="shared" si="384"/>
        <v>0</v>
      </c>
      <c r="AC692" s="163">
        <f t="shared" si="384"/>
        <v>0</v>
      </c>
      <c r="AD692" s="163">
        <f t="shared" si="384"/>
        <v>0</v>
      </c>
      <c r="AE692" s="163">
        <f t="shared" si="384"/>
        <v>0</v>
      </c>
      <c r="AF692" s="163">
        <f t="shared" si="384"/>
        <v>0</v>
      </c>
      <c r="AG692" s="163">
        <f t="shared" si="384"/>
        <v>0</v>
      </c>
      <c r="AH692" s="163">
        <f t="shared" si="384"/>
        <v>0</v>
      </c>
      <c r="AI692" s="163">
        <f t="shared" si="384"/>
        <v>0</v>
      </c>
      <c r="AJ692" s="163">
        <f t="shared" si="384"/>
        <v>0</v>
      </c>
      <c r="AK692" s="163">
        <f t="shared" si="384"/>
        <v>0</v>
      </c>
      <c r="AL692" s="163">
        <f t="shared" si="384"/>
        <v>0</v>
      </c>
      <c r="AM692" s="163">
        <f t="shared" si="384"/>
        <v>0</v>
      </c>
      <c r="AN692" s="163">
        <f t="shared" si="384"/>
        <v>0</v>
      </c>
      <c r="AO692" s="163">
        <f t="shared" si="384"/>
        <v>0</v>
      </c>
      <c r="AP692" s="163">
        <f t="shared" si="384"/>
        <v>0</v>
      </c>
    </row>
    <row r="693" spans="1:42" x14ac:dyDescent="0.2">
      <c r="A693" s="4">
        <f t="shared" si="382"/>
        <v>5</v>
      </c>
      <c r="B693" s="186">
        <f t="shared" si="380"/>
        <v>0</v>
      </c>
      <c r="C693" s="163">
        <f t="shared" ref="C693:AP693" si="385">IF(AND(C$2&gt;equip2_reserve_freq*$A680,C$2&lt;=equip2_reserve_freq*$A681),$B681/(equip2_reserve_freq),0)</f>
        <v>0</v>
      </c>
      <c r="D693" s="163">
        <f t="shared" si="385"/>
        <v>0</v>
      </c>
      <c r="E693" s="163">
        <f t="shared" si="385"/>
        <v>0</v>
      </c>
      <c r="F693" s="163">
        <f t="shared" si="385"/>
        <v>0</v>
      </c>
      <c r="G693" s="163">
        <f t="shared" si="385"/>
        <v>0</v>
      </c>
      <c r="H693" s="163">
        <f t="shared" si="385"/>
        <v>0</v>
      </c>
      <c r="I693" s="163">
        <f t="shared" si="385"/>
        <v>0</v>
      </c>
      <c r="J693" s="163">
        <f t="shared" si="385"/>
        <v>0</v>
      </c>
      <c r="K693" s="163">
        <f t="shared" si="385"/>
        <v>0</v>
      </c>
      <c r="L693" s="163">
        <f t="shared" si="385"/>
        <v>0</v>
      </c>
      <c r="M693" s="163">
        <f t="shared" si="385"/>
        <v>0</v>
      </c>
      <c r="N693" s="163">
        <f t="shared" si="385"/>
        <v>0</v>
      </c>
      <c r="O693" s="163">
        <f t="shared" si="385"/>
        <v>0</v>
      </c>
      <c r="P693" s="163">
        <f t="shared" si="385"/>
        <v>0</v>
      </c>
      <c r="Q693" s="163">
        <f t="shared" si="385"/>
        <v>0</v>
      </c>
      <c r="R693" s="163">
        <f t="shared" si="385"/>
        <v>0</v>
      </c>
      <c r="S693" s="163">
        <f t="shared" si="385"/>
        <v>0</v>
      </c>
      <c r="T693" s="163">
        <f t="shared" si="385"/>
        <v>0</v>
      </c>
      <c r="U693" s="163">
        <f t="shared" si="385"/>
        <v>0</v>
      </c>
      <c r="V693" s="163">
        <f t="shared" si="385"/>
        <v>0</v>
      </c>
      <c r="W693" s="163">
        <f t="shared" si="385"/>
        <v>0</v>
      </c>
      <c r="X693" s="163">
        <f t="shared" si="385"/>
        <v>0</v>
      </c>
      <c r="Y693" s="163">
        <f t="shared" si="385"/>
        <v>0</v>
      </c>
      <c r="Z693" s="163">
        <f t="shared" si="385"/>
        <v>0</v>
      </c>
      <c r="AA693" s="163">
        <f t="shared" si="385"/>
        <v>0</v>
      </c>
      <c r="AB693" s="163">
        <f t="shared" si="385"/>
        <v>0</v>
      </c>
      <c r="AC693" s="163">
        <f t="shared" si="385"/>
        <v>0</v>
      </c>
      <c r="AD693" s="163">
        <f t="shared" si="385"/>
        <v>0</v>
      </c>
      <c r="AE693" s="163">
        <f t="shared" si="385"/>
        <v>0</v>
      </c>
      <c r="AF693" s="163">
        <f t="shared" si="385"/>
        <v>0</v>
      </c>
      <c r="AG693" s="163">
        <f t="shared" si="385"/>
        <v>0</v>
      </c>
      <c r="AH693" s="163">
        <f t="shared" si="385"/>
        <v>0</v>
      </c>
      <c r="AI693" s="163">
        <f t="shared" si="385"/>
        <v>0</v>
      </c>
      <c r="AJ693" s="163">
        <f t="shared" si="385"/>
        <v>0</v>
      </c>
      <c r="AK693" s="163">
        <f t="shared" si="385"/>
        <v>0</v>
      </c>
      <c r="AL693" s="163">
        <f t="shared" si="385"/>
        <v>0</v>
      </c>
      <c r="AM693" s="163">
        <f t="shared" si="385"/>
        <v>0</v>
      </c>
      <c r="AN693" s="163">
        <f t="shared" si="385"/>
        <v>0</v>
      </c>
      <c r="AO693" s="163">
        <f t="shared" si="385"/>
        <v>0</v>
      </c>
      <c r="AP693" s="163">
        <f t="shared" si="385"/>
        <v>0</v>
      </c>
    </row>
    <row r="694" spans="1:42" x14ac:dyDescent="0.2">
      <c r="A694" s="4">
        <f t="shared" si="382"/>
        <v>6</v>
      </c>
      <c r="B694" s="186">
        <f t="shared" si="380"/>
        <v>0</v>
      </c>
      <c r="C694" s="163">
        <f t="shared" ref="C694:AP694" si="386">IF(AND(C$2&gt;equip2_reserve_freq*$A681,C$2&lt;=equip2_reserve_freq*$A682),$B682/(equip2_reserve_freq),0)</f>
        <v>0</v>
      </c>
      <c r="D694" s="163">
        <f t="shared" si="386"/>
        <v>0</v>
      </c>
      <c r="E694" s="163">
        <f t="shared" si="386"/>
        <v>0</v>
      </c>
      <c r="F694" s="163">
        <f t="shared" si="386"/>
        <v>0</v>
      </c>
      <c r="G694" s="163">
        <f t="shared" si="386"/>
        <v>0</v>
      </c>
      <c r="H694" s="163">
        <f t="shared" si="386"/>
        <v>0</v>
      </c>
      <c r="I694" s="163">
        <f t="shared" si="386"/>
        <v>0</v>
      </c>
      <c r="J694" s="163">
        <f t="shared" si="386"/>
        <v>0</v>
      </c>
      <c r="K694" s="163">
        <f t="shared" si="386"/>
        <v>0</v>
      </c>
      <c r="L694" s="163">
        <f t="shared" si="386"/>
        <v>0</v>
      </c>
      <c r="M694" s="163">
        <f t="shared" si="386"/>
        <v>0</v>
      </c>
      <c r="N694" s="163">
        <f t="shared" si="386"/>
        <v>0</v>
      </c>
      <c r="O694" s="163">
        <f t="shared" si="386"/>
        <v>0</v>
      </c>
      <c r="P694" s="163">
        <f t="shared" si="386"/>
        <v>0</v>
      </c>
      <c r="Q694" s="163">
        <f t="shared" si="386"/>
        <v>0</v>
      </c>
      <c r="R694" s="163">
        <f t="shared" si="386"/>
        <v>0</v>
      </c>
      <c r="S694" s="163">
        <f t="shared" si="386"/>
        <v>0</v>
      </c>
      <c r="T694" s="163">
        <f t="shared" si="386"/>
        <v>0</v>
      </c>
      <c r="U694" s="163">
        <f t="shared" si="386"/>
        <v>0</v>
      </c>
      <c r="V694" s="163">
        <f t="shared" si="386"/>
        <v>0</v>
      </c>
      <c r="W694" s="163">
        <f t="shared" si="386"/>
        <v>0</v>
      </c>
      <c r="X694" s="163">
        <f t="shared" si="386"/>
        <v>0</v>
      </c>
      <c r="Y694" s="163">
        <f t="shared" si="386"/>
        <v>0</v>
      </c>
      <c r="Z694" s="163">
        <f t="shared" si="386"/>
        <v>0</v>
      </c>
      <c r="AA694" s="163">
        <f t="shared" si="386"/>
        <v>0</v>
      </c>
      <c r="AB694" s="163">
        <f t="shared" si="386"/>
        <v>0</v>
      </c>
      <c r="AC694" s="163">
        <f t="shared" si="386"/>
        <v>0</v>
      </c>
      <c r="AD694" s="163">
        <f t="shared" si="386"/>
        <v>0</v>
      </c>
      <c r="AE694" s="163">
        <f t="shared" si="386"/>
        <v>0</v>
      </c>
      <c r="AF694" s="163">
        <f t="shared" si="386"/>
        <v>0</v>
      </c>
      <c r="AG694" s="163">
        <f t="shared" si="386"/>
        <v>0</v>
      </c>
      <c r="AH694" s="163">
        <f t="shared" si="386"/>
        <v>0</v>
      </c>
      <c r="AI694" s="163">
        <f t="shared" si="386"/>
        <v>0</v>
      </c>
      <c r="AJ694" s="163">
        <f t="shared" si="386"/>
        <v>0</v>
      </c>
      <c r="AK694" s="163">
        <f t="shared" si="386"/>
        <v>0</v>
      </c>
      <c r="AL694" s="163">
        <f t="shared" si="386"/>
        <v>0</v>
      </c>
      <c r="AM694" s="163">
        <f t="shared" si="386"/>
        <v>0</v>
      </c>
      <c r="AN694" s="163">
        <f t="shared" si="386"/>
        <v>0</v>
      </c>
      <c r="AO694" s="163">
        <f t="shared" si="386"/>
        <v>0</v>
      </c>
      <c r="AP694" s="163">
        <f t="shared" si="386"/>
        <v>0</v>
      </c>
    </row>
    <row r="695" spans="1:42" x14ac:dyDescent="0.2">
      <c r="A695" s="4">
        <f t="shared" si="382"/>
        <v>7</v>
      </c>
      <c r="B695" s="186">
        <f t="shared" si="380"/>
        <v>0</v>
      </c>
      <c r="C695" s="163">
        <f t="shared" ref="C695:AP695" si="387">IF(AND(C$2&gt;equip2_reserve_freq*$A682,C$2&lt;=equip2_reserve_freq*$A683),$B683/(equip2_reserve_freq),0)</f>
        <v>0</v>
      </c>
      <c r="D695" s="163">
        <f t="shared" si="387"/>
        <v>0</v>
      </c>
      <c r="E695" s="163">
        <f t="shared" si="387"/>
        <v>0</v>
      </c>
      <c r="F695" s="163">
        <f t="shared" si="387"/>
        <v>0</v>
      </c>
      <c r="G695" s="163">
        <f t="shared" si="387"/>
        <v>0</v>
      </c>
      <c r="H695" s="163">
        <f t="shared" si="387"/>
        <v>0</v>
      </c>
      <c r="I695" s="163">
        <f t="shared" si="387"/>
        <v>0</v>
      </c>
      <c r="J695" s="163">
        <f t="shared" si="387"/>
        <v>0</v>
      </c>
      <c r="K695" s="163">
        <f t="shared" si="387"/>
        <v>0</v>
      </c>
      <c r="L695" s="163">
        <f t="shared" si="387"/>
        <v>0</v>
      </c>
      <c r="M695" s="163">
        <f t="shared" si="387"/>
        <v>0</v>
      </c>
      <c r="N695" s="163">
        <f t="shared" si="387"/>
        <v>0</v>
      </c>
      <c r="O695" s="163">
        <f t="shared" si="387"/>
        <v>0</v>
      </c>
      <c r="P695" s="163">
        <f t="shared" si="387"/>
        <v>0</v>
      </c>
      <c r="Q695" s="163">
        <f t="shared" si="387"/>
        <v>0</v>
      </c>
      <c r="R695" s="163">
        <f t="shared" si="387"/>
        <v>0</v>
      </c>
      <c r="S695" s="163">
        <f t="shared" si="387"/>
        <v>0</v>
      </c>
      <c r="T695" s="163">
        <f t="shared" si="387"/>
        <v>0</v>
      </c>
      <c r="U695" s="163">
        <f t="shared" si="387"/>
        <v>0</v>
      </c>
      <c r="V695" s="163">
        <f t="shared" si="387"/>
        <v>0</v>
      </c>
      <c r="W695" s="163">
        <f t="shared" si="387"/>
        <v>0</v>
      </c>
      <c r="X695" s="163">
        <f t="shared" si="387"/>
        <v>0</v>
      </c>
      <c r="Y695" s="163">
        <f t="shared" si="387"/>
        <v>0</v>
      </c>
      <c r="Z695" s="163">
        <f t="shared" si="387"/>
        <v>0</v>
      </c>
      <c r="AA695" s="163">
        <f t="shared" si="387"/>
        <v>0</v>
      </c>
      <c r="AB695" s="163">
        <f t="shared" si="387"/>
        <v>0</v>
      </c>
      <c r="AC695" s="163">
        <f t="shared" si="387"/>
        <v>0</v>
      </c>
      <c r="AD695" s="163">
        <f t="shared" si="387"/>
        <v>0</v>
      </c>
      <c r="AE695" s="163">
        <f t="shared" si="387"/>
        <v>0</v>
      </c>
      <c r="AF695" s="163">
        <f t="shared" si="387"/>
        <v>0</v>
      </c>
      <c r="AG695" s="163">
        <f t="shared" si="387"/>
        <v>0</v>
      </c>
      <c r="AH695" s="163">
        <f t="shared" si="387"/>
        <v>0</v>
      </c>
      <c r="AI695" s="163">
        <f t="shared" si="387"/>
        <v>0</v>
      </c>
      <c r="AJ695" s="163">
        <f t="shared" si="387"/>
        <v>0</v>
      </c>
      <c r="AK695" s="163">
        <f t="shared" si="387"/>
        <v>0</v>
      </c>
      <c r="AL695" s="163">
        <f t="shared" si="387"/>
        <v>0</v>
      </c>
      <c r="AM695" s="163">
        <f t="shared" si="387"/>
        <v>0</v>
      </c>
      <c r="AN695" s="163">
        <f t="shared" si="387"/>
        <v>0</v>
      </c>
      <c r="AO695" s="163">
        <f t="shared" si="387"/>
        <v>0</v>
      </c>
      <c r="AP695" s="163">
        <f t="shared" si="387"/>
        <v>0</v>
      </c>
    </row>
    <row r="696" spans="1:42" x14ac:dyDescent="0.2">
      <c r="A696" s="4">
        <f t="shared" si="382"/>
        <v>8</v>
      </c>
      <c r="B696" s="186">
        <f t="shared" si="380"/>
        <v>0</v>
      </c>
      <c r="C696" s="163">
        <f t="shared" ref="C696:AP696" si="388">IF(AND(C$2&gt;equip2_reserve_freq*$A683,C$2&lt;=equip2_reserve_freq*$A684),$B684/(equip2_reserve_freq),0)</f>
        <v>0</v>
      </c>
      <c r="D696" s="163">
        <f t="shared" si="388"/>
        <v>0</v>
      </c>
      <c r="E696" s="163">
        <f t="shared" si="388"/>
        <v>0</v>
      </c>
      <c r="F696" s="163">
        <f t="shared" si="388"/>
        <v>0</v>
      </c>
      <c r="G696" s="163">
        <f t="shared" si="388"/>
        <v>0</v>
      </c>
      <c r="H696" s="163">
        <f t="shared" si="388"/>
        <v>0</v>
      </c>
      <c r="I696" s="163">
        <f t="shared" si="388"/>
        <v>0</v>
      </c>
      <c r="J696" s="163">
        <f t="shared" si="388"/>
        <v>0</v>
      </c>
      <c r="K696" s="163">
        <f t="shared" si="388"/>
        <v>0</v>
      </c>
      <c r="L696" s="163">
        <f t="shared" si="388"/>
        <v>0</v>
      </c>
      <c r="M696" s="163">
        <f t="shared" si="388"/>
        <v>0</v>
      </c>
      <c r="N696" s="163">
        <f t="shared" si="388"/>
        <v>0</v>
      </c>
      <c r="O696" s="163">
        <f t="shared" si="388"/>
        <v>0</v>
      </c>
      <c r="P696" s="163">
        <f t="shared" si="388"/>
        <v>0</v>
      </c>
      <c r="Q696" s="163">
        <f t="shared" si="388"/>
        <v>0</v>
      </c>
      <c r="R696" s="163">
        <f t="shared" si="388"/>
        <v>0</v>
      </c>
      <c r="S696" s="163">
        <f t="shared" si="388"/>
        <v>0</v>
      </c>
      <c r="T696" s="163">
        <f t="shared" si="388"/>
        <v>0</v>
      </c>
      <c r="U696" s="163">
        <f t="shared" si="388"/>
        <v>0</v>
      </c>
      <c r="V696" s="163">
        <f t="shared" si="388"/>
        <v>0</v>
      </c>
      <c r="W696" s="163">
        <f t="shared" si="388"/>
        <v>0</v>
      </c>
      <c r="X696" s="163">
        <f t="shared" si="388"/>
        <v>0</v>
      </c>
      <c r="Y696" s="163">
        <f t="shared" si="388"/>
        <v>0</v>
      </c>
      <c r="Z696" s="163">
        <f t="shared" si="388"/>
        <v>0</v>
      </c>
      <c r="AA696" s="163">
        <f t="shared" si="388"/>
        <v>0</v>
      </c>
      <c r="AB696" s="163">
        <f t="shared" si="388"/>
        <v>0</v>
      </c>
      <c r="AC696" s="163">
        <f t="shared" si="388"/>
        <v>0</v>
      </c>
      <c r="AD696" s="163">
        <f t="shared" si="388"/>
        <v>0</v>
      </c>
      <c r="AE696" s="163">
        <f t="shared" si="388"/>
        <v>0</v>
      </c>
      <c r="AF696" s="163">
        <f t="shared" si="388"/>
        <v>0</v>
      </c>
      <c r="AG696" s="163">
        <f t="shared" si="388"/>
        <v>0</v>
      </c>
      <c r="AH696" s="163">
        <f t="shared" si="388"/>
        <v>0</v>
      </c>
      <c r="AI696" s="163">
        <f t="shared" si="388"/>
        <v>0</v>
      </c>
      <c r="AJ696" s="163">
        <f t="shared" si="388"/>
        <v>0</v>
      </c>
      <c r="AK696" s="163">
        <f t="shared" si="388"/>
        <v>0</v>
      </c>
      <c r="AL696" s="163">
        <f t="shared" si="388"/>
        <v>0</v>
      </c>
      <c r="AM696" s="163">
        <f t="shared" si="388"/>
        <v>0</v>
      </c>
      <c r="AN696" s="163">
        <f t="shared" si="388"/>
        <v>0</v>
      </c>
      <c r="AO696" s="163">
        <f t="shared" si="388"/>
        <v>0</v>
      </c>
      <c r="AP696" s="163">
        <f t="shared" si="388"/>
        <v>0</v>
      </c>
    </row>
    <row r="697" spans="1:42" x14ac:dyDescent="0.2">
      <c r="A697" s="4">
        <f>A696+1</f>
        <v>9</v>
      </c>
      <c r="B697" s="186">
        <f t="shared" si="380"/>
        <v>0</v>
      </c>
      <c r="C697" s="163">
        <f t="shared" ref="C697:AP697" si="389">IF(AND(C$2&gt;equip2_reserve_freq*$A684,C$2&lt;=equip2_reserve_freq*$A685),$B685/(equip2_reserve_freq),0)</f>
        <v>0</v>
      </c>
      <c r="D697" s="163">
        <f t="shared" si="389"/>
        <v>0</v>
      </c>
      <c r="E697" s="163">
        <f t="shared" si="389"/>
        <v>0</v>
      </c>
      <c r="F697" s="163">
        <f t="shared" si="389"/>
        <v>0</v>
      </c>
      <c r="G697" s="163">
        <f t="shared" si="389"/>
        <v>0</v>
      </c>
      <c r="H697" s="163">
        <f t="shared" si="389"/>
        <v>0</v>
      </c>
      <c r="I697" s="163">
        <f t="shared" si="389"/>
        <v>0</v>
      </c>
      <c r="J697" s="163">
        <f t="shared" si="389"/>
        <v>0</v>
      </c>
      <c r="K697" s="163">
        <f t="shared" si="389"/>
        <v>0</v>
      </c>
      <c r="L697" s="163">
        <f t="shared" si="389"/>
        <v>0</v>
      </c>
      <c r="M697" s="163">
        <f t="shared" si="389"/>
        <v>0</v>
      </c>
      <c r="N697" s="163">
        <f t="shared" si="389"/>
        <v>0</v>
      </c>
      <c r="O697" s="163">
        <f t="shared" si="389"/>
        <v>0</v>
      </c>
      <c r="P697" s="163">
        <f t="shared" si="389"/>
        <v>0</v>
      </c>
      <c r="Q697" s="163">
        <f t="shared" si="389"/>
        <v>0</v>
      </c>
      <c r="R697" s="163">
        <f t="shared" si="389"/>
        <v>0</v>
      </c>
      <c r="S697" s="163">
        <f t="shared" si="389"/>
        <v>0</v>
      </c>
      <c r="T697" s="163">
        <f t="shared" si="389"/>
        <v>0</v>
      </c>
      <c r="U697" s="163">
        <f t="shared" si="389"/>
        <v>0</v>
      </c>
      <c r="V697" s="163">
        <f t="shared" si="389"/>
        <v>0</v>
      </c>
      <c r="W697" s="163">
        <f t="shared" si="389"/>
        <v>0</v>
      </c>
      <c r="X697" s="163">
        <f t="shared" si="389"/>
        <v>0</v>
      </c>
      <c r="Y697" s="163">
        <f t="shared" si="389"/>
        <v>0</v>
      </c>
      <c r="Z697" s="163">
        <f t="shared" si="389"/>
        <v>0</v>
      </c>
      <c r="AA697" s="163">
        <f t="shared" si="389"/>
        <v>0</v>
      </c>
      <c r="AB697" s="163">
        <f t="shared" si="389"/>
        <v>0</v>
      </c>
      <c r="AC697" s="163">
        <f t="shared" si="389"/>
        <v>0</v>
      </c>
      <c r="AD697" s="163">
        <f t="shared" si="389"/>
        <v>0</v>
      </c>
      <c r="AE697" s="163">
        <f t="shared" si="389"/>
        <v>0</v>
      </c>
      <c r="AF697" s="163">
        <f t="shared" si="389"/>
        <v>0</v>
      </c>
      <c r="AG697" s="163">
        <f t="shared" si="389"/>
        <v>0</v>
      </c>
      <c r="AH697" s="163">
        <f t="shared" si="389"/>
        <v>0</v>
      </c>
      <c r="AI697" s="163">
        <f t="shared" si="389"/>
        <v>0</v>
      </c>
      <c r="AJ697" s="163">
        <f t="shared" si="389"/>
        <v>0</v>
      </c>
      <c r="AK697" s="163">
        <f t="shared" si="389"/>
        <v>0</v>
      </c>
      <c r="AL697" s="163">
        <f t="shared" si="389"/>
        <v>0</v>
      </c>
      <c r="AM697" s="163">
        <f t="shared" si="389"/>
        <v>0</v>
      </c>
      <c r="AN697" s="163">
        <f t="shared" si="389"/>
        <v>0</v>
      </c>
      <c r="AO697" s="163">
        <f t="shared" si="389"/>
        <v>0</v>
      </c>
      <c r="AP697" s="163">
        <f t="shared" si="389"/>
        <v>0</v>
      </c>
    </row>
    <row r="698" spans="1:42" x14ac:dyDescent="0.2">
      <c r="A698" s="4">
        <f t="shared" ref="A698" si="390">A697+1</f>
        <v>10</v>
      </c>
      <c r="B698" s="186">
        <f t="shared" si="380"/>
        <v>0</v>
      </c>
      <c r="C698" s="164">
        <f t="shared" ref="C698:AP698" si="391">IF(AND(C$2&gt;equip2_reserve_freq*$A685,C$2&lt;=equip2_reserve_freq*$A686),$B686/(equip2_reserve_freq),0)</f>
        <v>0</v>
      </c>
      <c r="D698" s="164">
        <f t="shared" si="391"/>
        <v>0</v>
      </c>
      <c r="E698" s="164">
        <f t="shared" si="391"/>
        <v>0</v>
      </c>
      <c r="F698" s="164">
        <f t="shared" si="391"/>
        <v>0</v>
      </c>
      <c r="G698" s="164">
        <f t="shared" si="391"/>
        <v>0</v>
      </c>
      <c r="H698" s="164">
        <f t="shared" si="391"/>
        <v>0</v>
      </c>
      <c r="I698" s="164">
        <f t="shared" si="391"/>
        <v>0</v>
      </c>
      <c r="J698" s="164">
        <f t="shared" si="391"/>
        <v>0</v>
      </c>
      <c r="K698" s="164">
        <f t="shared" si="391"/>
        <v>0</v>
      </c>
      <c r="L698" s="164">
        <f t="shared" si="391"/>
        <v>0</v>
      </c>
      <c r="M698" s="164">
        <f t="shared" si="391"/>
        <v>0</v>
      </c>
      <c r="N698" s="164">
        <f t="shared" si="391"/>
        <v>0</v>
      </c>
      <c r="O698" s="164">
        <f t="shared" si="391"/>
        <v>0</v>
      </c>
      <c r="P698" s="164">
        <f t="shared" si="391"/>
        <v>0</v>
      </c>
      <c r="Q698" s="164">
        <f t="shared" si="391"/>
        <v>0</v>
      </c>
      <c r="R698" s="164">
        <f t="shared" si="391"/>
        <v>0</v>
      </c>
      <c r="S698" s="164">
        <f t="shared" si="391"/>
        <v>0</v>
      </c>
      <c r="T698" s="164">
        <f t="shared" si="391"/>
        <v>0</v>
      </c>
      <c r="U698" s="164">
        <f t="shared" si="391"/>
        <v>0</v>
      </c>
      <c r="V698" s="164">
        <f t="shared" si="391"/>
        <v>0</v>
      </c>
      <c r="W698" s="164">
        <f t="shared" si="391"/>
        <v>0</v>
      </c>
      <c r="X698" s="164">
        <f t="shared" si="391"/>
        <v>0</v>
      </c>
      <c r="Y698" s="164">
        <f t="shared" si="391"/>
        <v>0</v>
      </c>
      <c r="Z698" s="164">
        <f t="shared" si="391"/>
        <v>0</v>
      </c>
      <c r="AA698" s="164">
        <f t="shared" si="391"/>
        <v>0</v>
      </c>
      <c r="AB698" s="164">
        <f t="shared" si="391"/>
        <v>0</v>
      </c>
      <c r="AC698" s="164">
        <f t="shared" si="391"/>
        <v>0</v>
      </c>
      <c r="AD698" s="164">
        <f t="shared" si="391"/>
        <v>0</v>
      </c>
      <c r="AE698" s="164">
        <f t="shared" si="391"/>
        <v>0</v>
      </c>
      <c r="AF698" s="164">
        <f t="shared" si="391"/>
        <v>0</v>
      </c>
      <c r="AG698" s="164">
        <f t="shared" si="391"/>
        <v>0</v>
      </c>
      <c r="AH698" s="164">
        <f t="shared" si="391"/>
        <v>0</v>
      </c>
      <c r="AI698" s="164">
        <f t="shared" si="391"/>
        <v>0</v>
      </c>
      <c r="AJ698" s="164">
        <f t="shared" si="391"/>
        <v>0</v>
      </c>
      <c r="AK698" s="164">
        <f t="shared" si="391"/>
        <v>0</v>
      </c>
      <c r="AL698" s="164">
        <f t="shared" si="391"/>
        <v>0</v>
      </c>
      <c r="AM698" s="164">
        <f t="shared" si="391"/>
        <v>0</v>
      </c>
      <c r="AN698" s="164">
        <f t="shared" si="391"/>
        <v>0</v>
      </c>
      <c r="AO698" s="164">
        <f t="shared" si="391"/>
        <v>0</v>
      </c>
      <c r="AP698" s="164">
        <f t="shared" si="391"/>
        <v>0</v>
      </c>
    </row>
    <row r="699" spans="1:42" x14ac:dyDescent="0.2">
      <c r="A699" s="27" t="s">
        <v>12</v>
      </c>
      <c r="B699" s="15"/>
      <c r="C699" s="163">
        <f>SUM(C689:C698)</f>
        <v>0</v>
      </c>
      <c r="D699" s="163">
        <f t="shared" ref="D699:AP699" si="392">SUM(D689:D698)</f>
        <v>0</v>
      </c>
      <c r="E699" s="163">
        <f t="shared" si="392"/>
        <v>0</v>
      </c>
      <c r="F699" s="163">
        <f t="shared" si="392"/>
        <v>0</v>
      </c>
      <c r="G699" s="163">
        <f t="shared" si="392"/>
        <v>0</v>
      </c>
      <c r="H699" s="163">
        <f t="shared" si="392"/>
        <v>0</v>
      </c>
      <c r="I699" s="163">
        <f t="shared" si="392"/>
        <v>0</v>
      </c>
      <c r="J699" s="163">
        <f t="shared" si="392"/>
        <v>0</v>
      </c>
      <c r="K699" s="163">
        <f t="shared" si="392"/>
        <v>0</v>
      </c>
      <c r="L699" s="163">
        <f t="shared" si="392"/>
        <v>0</v>
      </c>
      <c r="M699" s="163">
        <f t="shared" si="392"/>
        <v>0</v>
      </c>
      <c r="N699" s="163">
        <f t="shared" si="392"/>
        <v>0</v>
      </c>
      <c r="O699" s="163">
        <f t="shared" si="392"/>
        <v>0</v>
      </c>
      <c r="P699" s="163">
        <f t="shared" si="392"/>
        <v>0</v>
      </c>
      <c r="Q699" s="163">
        <f t="shared" si="392"/>
        <v>0</v>
      </c>
      <c r="R699" s="163">
        <f t="shared" si="392"/>
        <v>0</v>
      </c>
      <c r="S699" s="163">
        <f t="shared" si="392"/>
        <v>0</v>
      </c>
      <c r="T699" s="163">
        <f t="shared" si="392"/>
        <v>0</v>
      </c>
      <c r="U699" s="163">
        <f t="shared" si="392"/>
        <v>0</v>
      </c>
      <c r="V699" s="163">
        <f t="shared" si="392"/>
        <v>0</v>
      </c>
      <c r="W699" s="163">
        <f t="shared" si="392"/>
        <v>0</v>
      </c>
      <c r="X699" s="163">
        <f t="shared" si="392"/>
        <v>0</v>
      </c>
      <c r="Y699" s="163">
        <f t="shared" si="392"/>
        <v>0</v>
      </c>
      <c r="Z699" s="163">
        <f t="shared" si="392"/>
        <v>0</v>
      </c>
      <c r="AA699" s="163">
        <f t="shared" si="392"/>
        <v>0</v>
      </c>
      <c r="AB699" s="163">
        <f t="shared" si="392"/>
        <v>0</v>
      </c>
      <c r="AC699" s="163">
        <f t="shared" si="392"/>
        <v>0</v>
      </c>
      <c r="AD699" s="163">
        <f t="shared" si="392"/>
        <v>0</v>
      </c>
      <c r="AE699" s="163">
        <f t="shared" si="392"/>
        <v>0</v>
      </c>
      <c r="AF699" s="163">
        <f t="shared" si="392"/>
        <v>0</v>
      </c>
      <c r="AG699" s="163">
        <f t="shared" si="392"/>
        <v>0</v>
      </c>
      <c r="AH699" s="163">
        <f t="shared" si="392"/>
        <v>0</v>
      </c>
      <c r="AI699" s="163">
        <f t="shared" si="392"/>
        <v>0</v>
      </c>
      <c r="AJ699" s="163">
        <f t="shared" si="392"/>
        <v>0</v>
      </c>
      <c r="AK699" s="163">
        <f t="shared" si="392"/>
        <v>0</v>
      </c>
      <c r="AL699" s="163">
        <f t="shared" si="392"/>
        <v>0</v>
      </c>
      <c r="AM699" s="163">
        <f t="shared" si="392"/>
        <v>0</v>
      </c>
      <c r="AN699" s="163">
        <f t="shared" si="392"/>
        <v>0</v>
      </c>
      <c r="AO699" s="163">
        <f t="shared" si="392"/>
        <v>0</v>
      </c>
      <c r="AP699" s="163">
        <f t="shared" si="392"/>
        <v>0</v>
      </c>
    </row>
    <row r="701" spans="1:42" x14ac:dyDescent="0.2">
      <c r="A701" s="20" t="s">
        <v>306</v>
      </c>
    </row>
    <row r="702" spans="1:42" x14ac:dyDescent="0.2">
      <c r="A702" s="4" t="s">
        <v>297</v>
      </c>
      <c r="B702" s="163">
        <v>0</v>
      </c>
      <c r="C702" s="163">
        <f>B705</f>
        <v>0</v>
      </c>
      <c r="D702" s="163">
        <f t="shared" ref="D702:AP702" si="393">C705</f>
        <v>0</v>
      </c>
      <c r="E702" s="163">
        <f t="shared" si="393"/>
        <v>0</v>
      </c>
      <c r="F702" s="163">
        <f t="shared" si="393"/>
        <v>0</v>
      </c>
      <c r="G702" s="163">
        <f t="shared" si="393"/>
        <v>0</v>
      </c>
      <c r="H702" s="163">
        <f t="shared" si="393"/>
        <v>0</v>
      </c>
      <c r="I702" s="163">
        <f t="shared" si="393"/>
        <v>0</v>
      </c>
      <c r="J702" s="163">
        <f t="shared" si="393"/>
        <v>0</v>
      </c>
      <c r="K702" s="163">
        <f t="shared" si="393"/>
        <v>0</v>
      </c>
      <c r="L702" s="163">
        <f t="shared" si="393"/>
        <v>0</v>
      </c>
      <c r="M702" s="163">
        <f t="shared" si="393"/>
        <v>0</v>
      </c>
      <c r="N702" s="163">
        <f t="shared" si="393"/>
        <v>0</v>
      </c>
      <c r="O702" s="163">
        <f t="shared" si="393"/>
        <v>0</v>
      </c>
      <c r="P702" s="163">
        <f t="shared" si="393"/>
        <v>0</v>
      </c>
      <c r="Q702" s="163">
        <f t="shared" si="393"/>
        <v>0</v>
      </c>
      <c r="R702" s="163">
        <f t="shared" si="393"/>
        <v>0</v>
      </c>
      <c r="S702" s="163">
        <f t="shared" si="393"/>
        <v>0</v>
      </c>
      <c r="T702" s="163">
        <f t="shared" si="393"/>
        <v>0</v>
      </c>
      <c r="U702" s="163">
        <f t="shared" si="393"/>
        <v>0</v>
      </c>
      <c r="V702" s="163">
        <f t="shared" si="393"/>
        <v>0</v>
      </c>
      <c r="W702" s="163">
        <f t="shared" si="393"/>
        <v>0</v>
      </c>
      <c r="X702" s="163">
        <f t="shared" si="393"/>
        <v>0</v>
      </c>
      <c r="Y702" s="163">
        <f t="shared" si="393"/>
        <v>0</v>
      </c>
      <c r="Z702" s="163">
        <f t="shared" si="393"/>
        <v>0</v>
      </c>
      <c r="AA702" s="163">
        <f t="shared" si="393"/>
        <v>0</v>
      </c>
      <c r="AB702" s="163">
        <f t="shared" si="393"/>
        <v>0</v>
      </c>
      <c r="AC702" s="163">
        <f t="shared" si="393"/>
        <v>0</v>
      </c>
      <c r="AD702" s="163">
        <f t="shared" si="393"/>
        <v>0</v>
      </c>
      <c r="AE702" s="163">
        <f t="shared" si="393"/>
        <v>0</v>
      </c>
      <c r="AF702" s="163">
        <f t="shared" si="393"/>
        <v>0</v>
      </c>
      <c r="AG702" s="163">
        <f t="shared" si="393"/>
        <v>0</v>
      </c>
      <c r="AH702" s="163">
        <f t="shared" si="393"/>
        <v>0</v>
      </c>
      <c r="AI702" s="163">
        <f t="shared" si="393"/>
        <v>0</v>
      </c>
      <c r="AJ702" s="163">
        <f t="shared" si="393"/>
        <v>0</v>
      </c>
      <c r="AK702" s="163">
        <f t="shared" si="393"/>
        <v>0</v>
      </c>
      <c r="AL702" s="163">
        <f t="shared" si="393"/>
        <v>0</v>
      </c>
      <c r="AM702" s="163">
        <f t="shared" si="393"/>
        <v>0</v>
      </c>
      <c r="AN702" s="163">
        <f t="shared" si="393"/>
        <v>0</v>
      </c>
      <c r="AO702" s="163">
        <f t="shared" si="393"/>
        <v>0</v>
      </c>
      <c r="AP702" s="163">
        <f t="shared" si="393"/>
        <v>0</v>
      </c>
    </row>
    <row r="703" spans="1:42" x14ac:dyDescent="0.2">
      <c r="A703" s="4" t="s">
        <v>73</v>
      </c>
      <c r="B703" s="163">
        <v>0</v>
      </c>
      <c r="C703" s="163">
        <f>C731</f>
        <v>0</v>
      </c>
      <c r="D703" s="163">
        <f t="shared" ref="D703:AP703" si="394">D731</f>
        <v>0</v>
      </c>
      <c r="E703" s="163">
        <f t="shared" si="394"/>
        <v>0</v>
      </c>
      <c r="F703" s="163">
        <f t="shared" si="394"/>
        <v>0</v>
      </c>
      <c r="G703" s="163">
        <f t="shared" si="394"/>
        <v>0</v>
      </c>
      <c r="H703" s="163">
        <f t="shared" si="394"/>
        <v>0</v>
      </c>
      <c r="I703" s="163">
        <f t="shared" si="394"/>
        <v>0</v>
      </c>
      <c r="J703" s="163">
        <f t="shared" si="394"/>
        <v>0</v>
      </c>
      <c r="K703" s="163">
        <f t="shared" si="394"/>
        <v>0</v>
      </c>
      <c r="L703" s="163">
        <f t="shared" si="394"/>
        <v>0</v>
      </c>
      <c r="M703" s="163">
        <f t="shared" si="394"/>
        <v>0</v>
      </c>
      <c r="N703" s="163">
        <f t="shared" si="394"/>
        <v>0</v>
      </c>
      <c r="O703" s="163">
        <f t="shared" si="394"/>
        <v>0</v>
      </c>
      <c r="P703" s="163">
        <f t="shared" si="394"/>
        <v>0</v>
      </c>
      <c r="Q703" s="163">
        <f t="shared" si="394"/>
        <v>0</v>
      </c>
      <c r="R703" s="163">
        <f t="shared" si="394"/>
        <v>0</v>
      </c>
      <c r="S703" s="163">
        <f t="shared" si="394"/>
        <v>0</v>
      </c>
      <c r="T703" s="163">
        <f t="shared" si="394"/>
        <v>0</v>
      </c>
      <c r="U703" s="163">
        <f t="shared" si="394"/>
        <v>0</v>
      </c>
      <c r="V703" s="163">
        <f t="shared" si="394"/>
        <v>0</v>
      </c>
      <c r="W703" s="163">
        <f t="shared" si="394"/>
        <v>0</v>
      </c>
      <c r="X703" s="163">
        <f t="shared" si="394"/>
        <v>0</v>
      </c>
      <c r="Y703" s="163">
        <f t="shared" si="394"/>
        <v>0</v>
      </c>
      <c r="Z703" s="163">
        <f t="shared" si="394"/>
        <v>0</v>
      </c>
      <c r="AA703" s="163">
        <f t="shared" si="394"/>
        <v>0</v>
      </c>
      <c r="AB703" s="163">
        <f t="shared" si="394"/>
        <v>0</v>
      </c>
      <c r="AC703" s="163">
        <f t="shared" si="394"/>
        <v>0</v>
      </c>
      <c r="AD703" s="163">
        <f t="shared" si="394"/>
        <v>0</v>
      </c>
      <c r="AE703" s="163">
        <f t="shared" si="394"/>
        <v>0</v>
      </c>
      <c r="AF703" s="163">
        <f t="shared" si="394"/>
        <v>0</v>
      </c>
      <c r="AG703" s="163">
        <f t="shared" si="394"/>
        <v>0</v>
      </c>
      <c r="AH703" s="163">
        <f t="shared" si="394"/>
        <v>0</v>
      </c>
      <c r="AI703" s="163">
        <f t="shared" si="394"/>
        <v>0</v>
      </c>
      <c r="AJ703" s="163">
        <f t="shared" si="394"/>
        <v>0</v>
      </c>
      <c r="AK703" s="163">
        <f t="shared" si="394"/>
        <v>0</v>
      </c>
      <c r="AL703" s="163">
        <f t="shared" si="394"/>
        <v>0</v>
      </c>
      <c r="AM703" s="163">
        <f t="shared" si="394"/>
        <v>0</v>
      </c>
      <c r="AN703" s="163">
        <f t="shared" si="394"/>
        <v>0</v>
      </c>
      <c r="AO703" s="163">
        <f t="shared" si="394"/>
        <v>0</v>
      </c>
      <c r="AP703" s="163">
        <f t="shared" si="394"/>
        <v>0</v>
      </c>
    </row>
    <row r="704" spans="1:42" x14ac:dyDescent="0.2">
      <c r="A704" s="4" t="s">
        <v>298</v>
      </c>
      <c r="B704" s="164">
        <v>0</v>
      </c>
      <c r="C704" s="164">
        <f>-C719</f>
        <v>0</v>
      </c>
      <c r="D704" s="164">
        <f t="shared" ref="D704:AP704" si="395">-D719</f>
        <v>0</v>
      </c>
      <c r="E704" s="164">
        <f t="shared" si="395"/>
        <v>0</v>
      </c>
      <c r="F704" s="164">
        <f t="shared" si="395"/>
        <v>0</v>
      </c>
      <c r="G704" s="164">
        <f t="shared" si="395"/>
        <v>0</v>
      </c>
      <c r="H704" s="164">
        <f t="shared" si="395"/>
        <v>0</v>
      </c>
      <c r="I704" s="164">
        <f t="shared" si="395"/>
        <v>0</v>
      </c>
      <c r="J704" s="164">
        <f t="shared" si="395"/>
        <v>0</v>
      </c>
      <c r="K704" s="164">
        <f t="shared" si="395"/>
        <v>0</v>
      </c>
      <c r="L704" s="164">
        <f t="shared" si="395"/>
        <v>0</v>
      </c>
      <c r="M704" s="164">
        <f t="shared" si="395"/>
        <v>0</v>
      </c>
      <c r="N704" s="164">
        <f t="shared" si="395"/>
        <v>0</v>
      </c>
      <c r="O704" s="164">
        <f t="shared" si="395"/>
        <v>0</v>
      </c>
      <c r="P704" s="164">
        <f t="shared" si="395"/>
        <v>0</v>
      </c>
      <c r="Q704" s="164">
        <f t="shared" si="395"/>
        <v>0</v>
      </c>
      <c r="R704" s="164">
        <f t="shared" si="395"/>
        <v>0</v>
      </c>
      <c r="S704" s="164">
        <f t="shared" si="395"/>
        <v>0</v>
      </c>
      <c r="T704" s="164">
        <f t="shared" si="395"/>
        <v>0</v>
      </c>
      <c r="U704" s="164">
        <f t="shared" si="395"/>
        <v>0</v>
      </c>
      <c r="V704" s="164">
        <f t="shared" si="395"/>
        <v>0</v>
      </c>
      <c r="W704" s="164">
        <f t="shared" si="395"/>
        <v>0</v>
      </c>
      <c r="X704" s="164">
        <f t="shared" si="395"/>
        <v>0</v>
      </c>
      <c r="Y704" s="164">
        <f t="shared" si="395"/>
        <v>0</v>
      </c>
      <c r="Z704" s="164">
        <f t="shared" si="395"/>
        <v>0</v>
      </c>
      <c r="AA704" s="164">
        <f t="shared" si="395"/>
        <v>0</v>
      </c>
      <c r="AB704" s="164">
        <f t="shared" si="395"/>
        <v>0</v>
      </c>
      <c r="AC704" s="164">
        <f t="shared" si="395"/>
        <v>0</v>
      </c>
      <c r="AD704" s="164">
        <f t="shared" si="395"/>
        <v>0</v>
      </c>
      <c r="AE704" s="164">
        <f t="shared" si="395"/>
        <v>0</v>
      </c>
      <c r="AF704" s="164">
        <f t="shared" si="395"/>
        <v>0</v>
      </c>
      <c r="AG704" s="164">
        <f t="shared" si="395"/>
        <v>0</v>
      </c>
      <c r="AH704" s="164">
        <f t="shared" si="395"/>
        <v>0</v>
      </c>
      <c r="AI704" s="164">
        <f t="shared" si="395"/>
        <v>0</v>
      </c>
      <c r="AJ704" s="164">
        <f t="shared" si="395"/>
        <v>0</v>
      </c>
      <c r="AK704" s="164">
        <f t="shared" si="395"/>
        <v>0</v>
      </c>
      <c r="AL704" s="164">
        <f t="shared" si="395"/>
        <v>0</v>
      </c>
      <c r="AM704" s="164">
        <f t="shared" si="395"/>
        <v>0</v>
      </c>
      <c r="AN704" s="164">
        <f t="shared" si="395"/>
        <v>0</v>
      </c>
      <c r="AO704" s="164">
        <f t="shared" si="395"/>
        <v>0</v>
      </c>
      <c r="AP704" s="164">
        <f t="shared" si="395"/>
        <v>0</v>
      </c>
    </row>
    <row r="705" spans="1:42" x14ac:dyDescent="0.2">
      <c r="A705" s="4" t="s">
        <v>255</v>
      </c>
      <c r="B705" s="163">
        <f>SUM(B702:B704)</f>
        <v>0</v>
      </c>
      <c r="C705" s="163">
        <f>SUM(C702:C704)</f>
        <v>0</v>
      </c>
      <c r="D705" s="163">
        <f t="shared" ref="D705:AP705" si="396">SUM(D702:D704)</f>
        <v>0</v>
      </c>
      <c r="E705" s="163">
        <f t="shared" si="396"/>
        <v>0</v>
      </c>
      <c r="F705" s="163">
        <f t="shared" si="396"/>
        <v>0</v>
      </c>
      <c r="G705" s="163">
        <f t="shared" si="396"/>
        <v>0</v>
      </c>
      <c r="H705" s="163">
        <f t="shared" si="396"/>
        <v>0</v>
      </c>
      <c r="I705" s="163">
        <f t="shared" si="396"/>
        <v>0</v>
      </c>
      <c r="J705" s="163">
        <f t="shared" si="396"/>
        <v>0</v>
      </c>
      <c r="K705" s="163">
        <f t="shared" si="396"/>
        <v>0</v>
      </c>
      <c r="L705" s="163">
        <f t="shared" si="396"/>
        <v>0</v>
      </c>
      <c r="M705" s="163">
        <f t="shared" si="396"/>
        <v>0</v>
      </c>
      <c r="N705" s="163">
        <f t="shared" si="396"/>
        <v>0</v>
      </c>
      <c r="O705" s="163">
        <f t="shared" si="396"/>
        <v>0</v>
      </c>
      <c r="P705" s="163">
        <f t="shared" si="396"/>
        <v>0</v>
      </c>
      <c r="Q705" s="163">
        <f t="shared" si="396"/>
        <v>0</v>
      </c>
      <c r="R705" s="163">
        <f t="shared" si="396"/>
        <v>0</v>
      </c>
      <c r="S705" s="163">
        <f t="shared" si="396"/>
        <v>0</v>
      </c>
      <c r="T705" s="163">
        <f t="shared" si="396"/>
        <v>0</v>
      </c>
      <c r="U705" s="163">
        <f t="shared" si="396"/>
        <v>0</v>
      </c>
      <c r="V705" s="163">
        <f t="shared" si="396"/>
        <v>0</v>
      </c>
      <c r="W705" s="163">
        <f t="shared" si="396"/>
        <v>0</v>
      </c>
      <c r="X705" s="163">
        <f t="shared" si="396"/>
        <v>0</v>
      </c>
      <c r="Y705" s="163">
        <f t="shared" si="396"/>
        <v>0</v>
      </c>
      <c r="Z705" s="163">
        <f t="shared" si="396"/>
        <v>0</v>
      </c>
      <c r="AA705" s="163">
        <f t="shared" si="396"/>
        <v>0</v>
      </c>
      <c r="AB705" s="163">
        <f t="shared" si="396"/>
        <v>0</v>
      </c>
      <c r="AC705" s="163">
        <f t="shared" si="396"/>
        <v>0</v>
      </c>
      <c r="AD705" s="163">
        <f t="shared" si="396"/>
        <v>0</v>
      </c>
      <c r="AE705" s="163">
        <f t="shared" si="396"/>
        <v>0</v>
      </c>
      <c r="AF705" s="163">
        <f t="shared" si="396"/>
        <v>0</v>
      </c>
      <c r="AG705" s="163">
        <f t="shared" si="396"/>
        <v>0</v>
      </c>
      <c r="AH705" s="163">
        <f t="shared" si="396"/>
        <v>0</v>
      </c>
      <c r="AI705" s="163">
        <f t="shared" si="396"/>
        <v>0</v>
      </c>
      <c r="AJ705" s="163">
        <f t="shared" si="396"/>
        <v>0</v>
      </c>
      <c r="AK705" s="163">
        <f t="shared" si="396"/>
        <v>0</v>
      </c>
      <c r="AL705" s="163">
        <f t="shared" si="396"/>
        <v>0</v>
      </c>
      <c r="AM705" s="163">
        <f t="shared" si="396"/>
        <v>0</v>
      </c>
      <c r="AN705" s="163">
        <f t="shared" si="396"/>
        <v>0</v>
      </c>
      <c r="AO705" s="163">
        <f t="shared" si="396"/>
        <v>0</v>
      </c>
      <c r="AP705" s="163">
        <f t="shared" si="396"/>
        <v>0</v>
      </c>
    </row>
    <row r="707" spans="1:42" x14ac:dyDescent="0.2">
      <c r="A707" s="4" t="s">
        <v>300</v>
      </c>
    </row>
    <row r="708" spans="1:42" x14ac:dyDescent="0.2">
      <c r="A708" s="4" t="s">
        <v>301</v>
      </c>
    </row>
    <row r="709" spans="1:42" x14ac:dyDescent="0.2">
      <c r="A709" s="4">
        <v>1</v>
      </c>
      <c r="B709" s="186">
        <f t="shared" ref="B709:B718" si="397">SUM(C709:AP709)</f>
        <v>0</v>
      </c>
      <c r="C709" s="163">
        <f t="shared" ref="C709:AP709" si="398">IF(C$2&gt;analysis_period,0,IF(C$2=equip3_reserve_freq*$A709,equip3_reserve_cost*system_capacity*1000*(1+inflation_rate/100)^B$2,0))</f>
        <v>0</v>
      </c>
      <c r="D709" s="163">
        <f t="shared" si="398"/>
        <v>0</v>
      </c>
      <c r="E709" s="163">
        <f t="shared" si="398"/>
        <v>0</v>
      </c>
      <c r="F709" s="163">
        <f t="shared" si="398"/>
        <v>0</v>
      </c>
      <c r="G709" s="163">
        <f t="shared" si="398"/>
        <v>0</v>
      </c>
      <c r="H709" s="163">
        <f t="shared" si="398"/>
        <v>0</v>
      </c>
      <c r="I709" s="163">
        <f t="shared" si="398"/>
        <v>0</v>
      </c>
      <c r="J709" s="163">
        <f t="shared" si="398"/>
        <v>0</v>
      </c>
      <c r="K709" s="163">
        <f t="shared" si="398"/>
        <v>0</v>
      </c>
      <c r="L709" s="163">
        <f t="shared" si="398"/>
        <v>0</v>
      </c>
      <c r="M709" s="163">
        <f t="shared" si="398"/>
        <v>0</v>
      </c>
      <c r="N709" s="163">
        <f t="shared" si="398"/>
        <v>0</v>
      </c>
      <c r="O709" s="163">
        <f t="shared" si="398"/>
        <v>0</v>
      </c>
      <c r="P709" s="163">
        <f t="shared" si="398"/>
        <v>0</v>
      </c>
      <c r="Q709" s="163">
        <f t="shared" si="398"/>
        <v>0</v>
      </c>
      <c r="R709" s="163">
        <f t="shared" si="398"/>
        <v>0</v>
      </c>
      <c r="S709" s="163">
        <f t="shared" si="398"/>
        <v>0</v>
      </c>
      <c r="T709" s="163">
        <f t="shared" si="398"/>
        <v>0</v>
      </c>
      <c r="U709" s="163">
        <f t="shared" si="398"/>
        <v>0</v>
      </c>
      <c r="V709" s="163">
        <f t="shared" si="398"/>
        <v>0</v>
      </c>
      <c r="W709" s="163">
        <f t="shared" si="398"/>
        <v>0</v>
      </c>
      <c r="X709" s="163">
        <f t="shared" si="398"/>
        <v>0</v>
      </c>
      <c r="Y709" s="163">
        <f t="shared" si="398"/>
        <v>0</v>
      </c>
      <c r="Z709" s="163">
        <f t="shared" si="398"/>
        <v>0</v>
      </c>
      <c r="AA709" s="163">
        <f t="shared" si="398"/>
        <v>0</v>
      </c>
      <c r="AB709" s="163">
        <f t="shared" si="398"/>
        <v>0</v>
      </c>
      <c r="AC709" s="163">
        <f t="shared" si="398"/>
        <v>0</v>
      </c>
      <c r="AD709" s="163">
        <f t="shared" si="398"/>
        <v>0</v>
      </c>
      <c r="AE709" s="163">
        <f t="shared" si="398"/>
        <v>0</v>
      </c>
      <c r="AF709" s="163">
        <f t="shared" si="398"/>
        <v>0</v>
      </c>
      <c r="AG709" s="163">
        <f t="shared" si="398"/>
        <v>0</v>
      </c>
      <c r="AH709" s="163">
        <f t="shared" si="398"/>
        <v>0</v>
      </c>
      <c r="AI709" s="163">
        <f t="shared" si="398"/>
        <v>0</v>
      </c>
      <c r="AJ709" s="163">
        <f t="shared" si="398"/>
        <v>0</v>
      </c>
      <c r="AK709" s="163">
        <f t="shared" si="398"/>
        <v>0</v>
      </c>
      <c r="AL709" s="163">
        <f t="shared" si="398"/>
        <v>0</v>
      </c>
      <c r="AM709" s="163">
        <f t="shared" si="398"/>
        <v>0</v>
      </c>
      <c r="AN709" s="163">
        <f t="shared" si="398"/>
        <v>0</v>
      </c>
      <c r="AO709" s="163">
        <f t="shared" si="398"/>
        <v>0</v>
      </c>
      <c r="AP709" s="163">
        <f t="shared" si="398"/>
        <v>0</v>
      </c>
    </row>
    <row r="710" spans="1:42" x14ac:dyDescent="0.2">
      <c r="A710" s="4">
        <f>A709+1</f>
        <v>2</v>
      </c>
      <c r="B710" s="186">
        <f t="shared" si="397"/>
        <v>0</v>
      </c>
      <c r="C710" s="163">
        <f t="shared" ref="C710:AP710" si="399">IF(C$2&gt;analysis_period,0,IF(C$2=equip3_reserve_freq*$A710,equip3_reserve_cost*system_capacity*1000*(1+inflation_rate/100)^B$2,0))</f>
        <v>0</v>
      </c>
      <c r="D710" s="163">
        <f t="shared" si="399"/>
        <v>0</v>
      </c>
      <c r="E710" s="163">
        <f t="shared" si="399"/>
        <v>0</v>
      </c>
      <c r="F710" s="163">
        <f t="shared" si="399"/>
        <v>0</v>
      </c>
      <c r="G710" s="163">
        <f t="shared" si="399"/>
        <v>0</v>
      </c>
      <c r="H710" s="163">
        <f t="shared" si="399"/>
        <v>0</v>
      </c>
      <c r="I710" s="163">
        <f t="shared" si="399"/>
        <v>0</v>
      </c>
      <c r="J710" s="163">
        <f t="shared" si="399"/>
        <v>0</v>
      </c>
      <c r="K710" s="163">
        <f t="shared" si="399"/>
        <v>0</v>
      </c>
      <c r="L710" s="163">
        <f t="shared" si="399"/>
        <v>0</v>
      </c>
      <c r="M710" s="163">
        <f t="shared" si="399"/>
        <v>0</v>
      </c>
      <c r="N710" s="163">
        <f t="shared" si="399"/>
        <v>0</v>
      </c>
      <c r="O710" s="163">
        <f t="shared" si="399"/>
        <v>0</v>
      </c>
      <c r="P710" s="163">
        <f t="shared" si="399"/>
        <v>0</v>
      </c>
      <c r="Q710" s="163">
        <f t="shared" si="399"/>
        <v>0</v>
      </c>
      <c r="R710" s="163">
        <f t="shared" si="399"/>
        <v>0</v>
      </c>
      <c r="S710" s="163">
        <f t="shared" si="399"/>
        <v>0</v>
      </c>
      <c r="T710" s="163">
        <f t="shared" si="399"/>
        <v>0</v>
      </c>
      <c r="U710" s="163">
        <f t="shared" si="399"/>
        <v>0</v>
      </c>
      <c r="V710" s="163">
        <f t="shared" si="399"/>
        <v>0</v>
      </c>
      <c r="W710" s="163">
        <f t="shared" si="399"/>
        <v>0</v>
      </c>
      <c r="X710" s="163">
        <f t="shared" si="399"/>
        <v>0</v>
      </c>
      <c r="Y710" s="163">
        <f t="shared" si="399"/>
        <v>0</v>
      </c>
      <c r="Z710" s="163">
        <f t="shared" si="399"/>
        <v>0</v>
      </c>
      <c r="AA710" s="163">
        <f t="shared" si="399"/>
        <v>0</v>
      </c>
      <c r="AB710" s="163">
        <f t="shared" si="399"/>
        <v>0</v>
      </c>
      <c r="AC710" s="163">
        <f t="shared" si="399"/>
        <v>0</v>
      </c>
      <c r="AD710" s="163">
        <f t="shared" si="399"/>
        <v>0</v>
      </c>
      <c r="AE710" s="163">
        <f t="shared" si="399"/>
        <v>0</v>
      </c>
      <c r="AF710" s="163">
        <f t="shared" si="399"/>
        <v>0</v>
      </c>
      <c r="AG710" s="163">
        <f t="shared" si="399"/>
        <v>0</v>
      </c>
      <c r="AH710" s="163">
        <f t="shared" si="399"/>
        <v>0</v>
      </c>
      <c r="AI710" s="163">
        <f t="shared" si="399"/>
        <v>0</v>
      </c>
      <c r="AJ710" s="163">
        <f t="shared" si="399"/>
        <v>0</v>
      </c>
      <c r="AK710" s="163">
        <f t="shared" si="399"/>
        <v>0</v>
      </c>
      <c r="AL710" s="163">
        <f t="shared" si="399"/>
        <v>0</v>
      </c>
      <c r="AM710" s="163">
        <f t="shared" si="399"/>
        <v>0</v>
      </c>
      <c r="AN710" s="163">
        <f t="shared" si="399"/>
        <v>0</v>
      </c>
      <c r="AO710" s="163">
        <f t="shared" si="399"/>
        <v>0</v>
      </c>
      <c r="AP710" s="163">
        <f t="shared" si="399"/>
        <v>0</v>
      </c>
    </row>
    <row r="711" spans="1:42" x14ac:dyDescent="0.2">
      <c r="A711" s="4">
        <f t="shared" ref="A711:A718" si="400">A710+1</f>
        <v>3</v>
      </c>
      <c r="B711" s="186">
        <f t="shared" si="397"/>
        <v>0</v>
      </c>
      <c r="C711" s="163">
        <f t="shared" ref="C711:AP711" si="401">IF(C$2&gt;analysis_period,0,IF(C$2=equip3_reserve_freq*$A711,equip3_reserve_cost*system_capacity*1000*(1+inflation_rate/100)^B$2,0))</f>
        <v>0</v>
      </c>
      <c r="D711" s="163">
        <f t="shared" si="401"/>
        <v>0</v>
      </c>
      <c r="E711" s="163">
        <f t="shared" si="401"/>
        <v>0</v>
      </c>
      <c r="F711" s="163">
        <f t="shared" si="401"/>
        <v>0</v>
      </c>
      <c r="G711" s="163">
        <f t="shared" si="401"/>
        <v>0</v>
      </c>
      <c r="H711" s="163">
        <f t="shared" si="401"/>
        <v>0</v>
      </c>
      <c r="I711" s="163">
        <f t="shared" si="401"/>
        <v>0</v>
      </c>
      <c r="J711" s="163">
        <f t="shared" si="401"/>
        <v>0</v>
      </c>
      <c r="K711" s="163">
        <f t="shared" si="401"/>
        <v>0</v>
      </c>
      <c r="L711" s="163">
        <f t="shared" si="401"/>
        <v>0</v>
      </c>
      <c r="M711" s="163">
        <f t="shared" si="401"/>
        <v>0</v>
      </c>
      <c r="N711" s="163">
        <f t="shared" si="401"/>
        <v>0</v>
      </c>
      <c r="O711" s="163">
        <f t="shared" si="401"/>
        <v>0</v>
      </c>
      <c r="P711" s="163">
        <f t="shared" si="401"/>
        <v>0</v>
      </c>
      <c r="Q711" s="163">
        <f t="shared" si="401"/>
        <v>0</v>
      </c>
      <c r="R711" s="163">
        <f t="shared" si="401"/>
        <v>0</v>
      </c>
      <c r="S711" s="163">
        <f t="shared" si="401"/>
        <v>0</v>
      </c>
      <c r="T711" s="163">
        <f t="shared" si="401"/>
        <v>0</v>
      </c>
      <c r="U711" s="163">
        <f t="shared" si="401"/>
        <v>0</v>
      </c>
      <c r="V711" s="163">
        <f t="shared" si="401"/>
        <v>0</v>
      </c>
      <c r="W711" s="163">
        <f t="shared" si="401"/>
        <v>0</v>
      </c>
      <c r="X711" s="163">
        <f t="shared" si="401"/>
        <v>0</v>
      </c>
      <c r="Y711" s="163">
        <f t="shared" si="401"/>
        <v>0</v>
      </c>
      <c r="Z711" s="163">
        <f t="shared" si="401"/>
        <v>0</v>
      </c>
      <c r="AA711" s="163">
        <f t="shared" si="401"/>
        <v>0</v>
      </c>
      <c r="AB711" s="163">
        <f t="shared" si="401"/>
        <v>0</v>
      </c>
      <c r="AC711" s="163">
        <f t="shared" si="401"/>
        <v>0</v>
      </c>
      <c r="AD711" s="163">
        <f t="shared" si="401"/>
        <v>0</v>
      </c>
      <c r="AE711" s="163">
        <f t="shared" si="401"/>
        <v>0</v>
      </c>
      <c r="AF711" s="163">
        <f t="shared" si="401"/>
        <v>0</v>
      </c>
      <c r="AG711" s="163">
        <f t="shared" si="401"/>
        <v>0</v>
      </c>
      <c r="AH711" s="163">
        <f t="shared" si="401"/>
        <v>0</v>
      </c>
      <c r="AI711" s="163">
        <f t="shared" si="401"/>
        <v>0</v>
      </c>
      <c r="AJ711" s="163">
        <f t="shared" si="401"/>
        <v>0</v>
      </c>
      <c r="AK711" s="163">
        <f t="shared" si="401"/>
        <v>0</v>
      </c>
      <c r="AL711" s="163">
        <f t="shared" si="401"/>
        <v>0</v>
      </c>
      <c r="AM711" s="163">
        <f t="shared" si="401"/>
        <v>0</v>
      </c>
      <c r="AN711" s="163">
        <f t="shared" si="401"/>
        <v>0</v>
      </c>
      <c r="AO711" s="163">
        <f t="shared" si="401"/>
        <v>0</v>
      </c>
      <c r="AP711" s="163">
        <f t="shared" si="401"/>
        <v>0</v>
      </c>
    </row>
    <row r="712" spans="1:42" x14ac:dyDescent="0.2">
      <c r="A712" s="4">
        <f t="shared" si="400"/>
        <v>4</v>
      </c>
      <c r="B712" s="186">
        <f t="shared" si="397"/>
        <v>0</v>
      </c>
      <c r="C712" s="163">
        <f t="shared" ref="C712:AP712" si="402">IF(C$2&gt;analysis_period,0,IF(C$2=equip3_reserve_freq*$A712,equip3_reserve_cost*system_capacity*1000*(1+inflation_rate/100)^B$2,0))</f>
        <v>0</v>
      </c>
      <c r="D712" s="163">
        <f t="shared" si="402"/>
        <v>0</v>
      </c>
      <c r="E712" s="163">
        <f t="shared" si="402"/>
        <v>0</v>
      </c>
      <c r="F712" s="163">
        <f t="shared" si="402"/>
        <v>0</v>
      </c>
      <c r="G712" s="163">
        <f t="shared" si="402"/>
        <v>0</v>
      </c>
      <c r="H712" s="163">
        <f t="shared" si="402"/>
        <v>0</v>
      </c>
      <c r="I712" s="163">
        <f t="shared" si="402"/>
        <v>0</v>
      </c>
      <c r="J712" s="163">
        <f t="shared" si="402"/>
        <v>0</v>
      </c>
      <c r="K712" s="163">
        <f t="shared" si="402"/>
        <v>0</v>
      </c>
      <c r="L712" s="163">
        <f t="shared" si="402"/>
        <v>0</v>
      </c>
      <c r="M712" s="163">
        <f t="shared" si="402"/>
        <v>0</v>
      </c>
      <c r="N712" s="163">
        <f t="shared" si="402"/>
        <v>0</v>
      </c>
      <c r="O712" s="163">
        <f t="shared" si="402"/>
        <v>0</v>
      </c>
      <c r="P712" s="163">
        <f t="shared" si="402"/>
        <v>0</v>
      </c>
      <c r="Q712" s="163">
        <f t="shared" si="402"/>
        <v>0</v>
      </c>
      <c r="R712" s="163">
        <f t="shared" si="402"/>
        <v>0</v>
      </c>
      <c r="S712" s="163">
        <f t="shared" si="402"/>
        <v>0</v>
      </c>
      <c r="T712" s="163">
        <f t="shared" si="402"/>
        <v>0</v>
      </c>
      <c r="U712" s="163">
        <f t="shared" si="402"/>
        <v>0</v>
      </c>
      <c r="V712" s="163">
        <f t="shared" si="402"/>
        <v>0</v>
      </c>
      <c r="W712" s="163">
        <f t="shared" si="402"/>
        <v>0</v>
      </c>
      <c r="X712" s="163">
        <f t="shared" si="402"/>
        <v>0</v>
      </c>
      <c r="Y712" s="163">
        <f t="shared" si="402"/>
        <v>0</v>
      </c>
      <c r="Z712" s="163">
        <f t="shared" si="402"/>
        <v>0</v>
      </c>
      <c r="AA712" s="163">
        <f t="shared" si="402"/>
        <v>0</v>
      </c>
      <c r="AB712" s="163">
        <f t="shared" si="402"/>
        <v>0</v>
      </c>
      <c r="AC712" s="163">
        <f t="shared" si="402"/>
        <v>0</v>
      </c>
      <c r="AD712" s="163">
        <f t="shared" si="402"/>
        <v>0</v>
      </c>
      <c r="AE712" s="163">
        <f t="shared" si="402"/>
        <v>0</v>
      </c>
      <c r="AF712" s="163">
        <f t="shared" si="402"/>
        <v>0</v>
      </c>
      <c r="AG712" s="163">
        <f t="shared" si="402"/>
        <v>0</v>
      </c>
      <c r="AH712" s="163">
        <f t="shared" si="402"/>
        <v>0</v>
      </c>
      <c r="AI712" s="163">
        <f t="shared" si="402"/>
        <v>0</v>
      </c>
      <c r="AJ712" s="163">
        <f t="shared" si="402"/>
        <v>0</v>
      </c>
      <c r="AK712" s="163">
        <f t="shared" si="402"/>
        <v>0</v>
      </c>
      <c r="AL712" s="163">
        <f t="shared" si="402"/>
        <v>0</v>
      </c>
      <c r="AM712" s="163">
        <f t="shared" si="402"/>
        <v>0</v>
      </c>
      <c r="AN712" s="163">
        <f t="shared" si="402"/>
        <v>0</v>
      </c>
      <c r="AO712" s="163">
        <f t="shared" si="402"/>
        <v>0</v>
      </c>
      <c r="AP712" s="163">
        <f t="shared" si="402"/>
        <v>0</v>
      </c>
    </row>
    <row r="713" spans="1:42" x14ac:dyDescent="0.2">
      <c r="A713" s="4">
        <f t="shared" si="400"/>
        <v>5</v>
      </c>
      <c r="B713" s="186">
        <f t="shared" si="397"/>
        <v>0</v>
      </c>
      <c r="C713" s="163">
        <f t="shared" ref="C713:AP713" si="403">IF(C$2&gt;analysis_period,0,IF(C$2=equip3_reserve_freq*$A713,equip3_reserve_cost*system_capacity*1000*(1+inflation_rate/100)^B$2,0))</f>
        <v>0</v>
      </c>
      <c r="D713" s="163">
        <f t="shared" si="403"/>
        <v>0</v>
      </c>
      <c r="E713" s="163">
        <f t="shared" si="403"/>
        <v>0</v>
      </c>
      <c r="F713" s="163">
        <f t="shared" si="403"/>
        <v>0</v>
      </c>
      <c r="G713" s="163">
        <f t="shared" si="403"/>
        <v>0</v>
      </c>
      <c r="H713" s="163">
        <f t="shared" si="403"/>
        <v>0</v>
      </c>
      <c r="I713" s="163">
        <f t="shared" si="403"/>
        <v>0</v>
      </c>
      <c r="J713" s="163">
        <f t="shared" si="403"/>
        <v>0</v>
      </c>
      <c r="K713" s="163">
        <f t="shared" si="403"/>
        <v>0</v>
      </c>
      <c r="L713" s="163">
        <f t="shared" si="403"/>
        <v>0</v>
      </c>
      <c r="M713" s="163">
        <f t="shared" si="403"/>
        <v>0</v>
      </c>
      <c r="N713" s="163">
        <f t="shared" si="403"/>
        <v>0</v>
      </c>
      <c r="O713" s="163">
        <f t="shared" si="403"/>
        <v>0</v>
      </c>
      <c r="P713" s="163">
        <f t="shared" si="403"/>
        <v>0</v>
      </c>
      <c r="Q713" s="163">
        <f t="shared" si="403"/>
        <v>0</v>
      </c>
      <c r="R713" s="163">
        <f t="shared" si="403"/>
        <v>0</v>
      </c>
      <c r="S713" s="163">
        <f t="shared" si="403"/>
        <v>0</v>
      </c>
      <c r="T713" s="163">
        <f t="shared" si="403"/>
        <v>0</v>
      </c>
      <c r="U713" s="163">
        <f t="shared" si="403"/>
        <v>0</v>
      </c>
      <c r="V713" s="163">
        <f t="shared" si="403"/>
        <v>0</v>
      </c>
      <c r="W713" s="163">
        <f t="shared" si="403"/>
        <v>0</v>
      </c>
      <c r="X713" s="163">
        <f t="shared" si="403"/>
        <v>0</v>
      </c>
      <c r="Y713" s="163">
        <f t="shared" si="403"/>
        <v>0</v>
      </c>
      <c r="Z713" s="163">
        <f t="shared" si="403"/>
        <v>0</v>
      </c>
      <c r="AA713" s="163">
        <f t="shared" si="403"/>
        <v>0</v>
      </c>
      <c r="AB713" s="163">
        <f t="shared" si="403"/>
        <v>0</v>
      </c>
      <c r="AC713" s="163">
        <f t="shared" si="403"/>
        <v>0</v>
      </c>
      <c r="AD713" s="163">
        <f t="shared" si="403"/>
        <v>0</v>
      </c>
      <c r="AE713" s="163">
        <f t="shared" si="403"/>
        <v>0</v>
      </c>
      <c r="AF713" s="163">
        <f t="shared" si="403"/>
        <v>0</v>
      </c>
      <c r="AG713" s="163">
        <f t="shared" si="403"/>
        <v>0</v>
      </c>
      <c r="AH713" s="163">
        <f t="shared" si="403"/>
        <v>0</v>
      </c>
      <c r="AI713" s="163">
        <f t="shared" si="403"/>
        <v>0</v>
      </c>
      <c r="AJ713" s="163">
        <f t="shared" si="403"/>
        <v>0</v>
      </c>
      <c r="AK713" s="163">
        <f t="shared" si="403"/>
        <v>0</v>
      </c>
      <c r="AL713" s="163">
        <f t="shared" si="403"/>
        <v>0</v>
      </c>
      <c r="AM713" s="163">
        <f t="shared" si="403"/>
        <v>0</v>
      </c>
      <c r="AN713" s="163">
        <f t="shared" si="403"/>
        <v>0</v>
      </c>
      <c r="AO713" s="163">
        <f t="shared" si="403"/>
        <v>0</v>
      </c>
      <c r="AP713" s="163">
        <f t="shared" si="403"/>
        <v>0</v>
      </c>
    </row>
    <row r="714" spans="1:42" x14ac:dyDescent="0.2">
      <c r="A714" s="4">
        <f t="shared" si="400"/>
        <v>6</v>
      </c>
      <c r="B714" s="186">
        <f t="shared" si="397"/>
        <v>0</v>
      </c>
      <c r="C714" s="163">
        <f t="shared" ref="C714:AP714" si="404">IF(C$2&gt;analysis_period,0,IF(C$2=equip3_reserve_freq*$A714,equip3_reserve_cost*system_capacity*1000*(1+inflation_rate/100)^B$2,0))</f>
        <v>0</v>
      </c>
      <c r="D714" s="163">
        <f t="shared" si="404"/>
        <v>0</v>
      </c>
      <c r="E714" s="163">
        <f t="shared" si="404"/>
        <v>0</v>
      </c>
      <c r="F714" s="163">
        <f t="shared" si="404"/>
        <v>0</v>
      </c>
      <c r="G714" s="163">
        <f t="shared" si="404"/>
        <v>0</v>
      </c>
      <c r="H714" s="163">
        <f t="shared" si="404"/>
        <v>0</v>
      </c>
      <c r="I714" s="163">
        <f t="shared" si="404"/>
        <v>0</v>
      </c>
      <c r="J714" s="163">
        <f t="shared" si="404"/>
        <v>0</v>
      </c>
      <c r="K714" s="163">
        <f t="shared" si="404"/>
        <v>0</v>
      </c>
      <c r="L714" s="163">
        <f t="shared" si="404"/>
        <v>0</v>
      </c>
      <c r="M714" s="163">
        <f t="shared" si="404"/>
        <v>0</v>
      </c>
      <c r="N714" s="163">
        <f t="shared" si="404"/>
        <v>0</v>
      </c>
      <c r="O714" s="163">
        <f t="shared" si="404"/>
        <v>0</v>
      </c>
      <c r="P714" s="163">
        <f t="shared" si="404"/>
        <v>0</v>
      </c>
      <c r="Q714" s="163">
        <f t="shared" si="404"/>
        <v>0</v>
      </c>
      <c r="R714" s="163">
        <f t="shared" si="404"/>
        <v>0</v>
      </c>
      <c r="S714" s="163">
        <f t="shared" si="404"/>
        <v>0</v>
      </c>
      <c r="T714" s="163">
        <f t="shared" si="404"/>
        <v>0</v>
      </c>
      <c r="U714" s="163">
        <f t="shared" si="404"/>
        <v>0</v>
      </c>
      <c r="V714" s="163">
        <f t="shared" si="404"/>
        <v>0</v>
      </c>
      <c r="W714" s="163">
        <f t="shared" si="404"/>
        <v>0</v>
      </c>
      <c r="X714" s="163">
        <f t="shared" si="404"/>
        <v>0</v>
      </c>
      <c r="Y714" s="163">
        <f t="shared" si="404"/>
        <v>0</v>
      </c>
      <c r="Z714" s="163">
        <f t="shared" si="404"/>
        <v>0</v>
      </c>
      <c r="AA714" s="163">
        <f t="shared" si="404"/>
        <v>0</v>
      </c>
      <c r="AB714" s="163">
        <f t="shared" si="404"/>
        <v>0</v>
      </c>
      <c r="AC714" s="163">
        <f t="shared" si="404"/>
        <v>0</v>
      </c>
      <c r="AD714" s="163">
        <f t="shared" si="404"/>
        <v>0</v>
      </c>
      <c r="AE714" s="163">
        <f t="shared" si="404"/>
        <v>0</v>
      </c>
      <c r="AF714" s="163">
        <f t="shared" si="404"/>
        <v>0</v>
      </c>
      <c r="AG714" s="163">
        <f t="shared" si="404"/>
        <v>0</v>
      </c>
      <c r="AH714" s="163">
        <f t="shared" si="404"/>
        <v>0</v>
      </c>
      <c r="AI714" s="163">
        <f t="shared" si="404"/>
        <v>0</v>
      </c>
      <c r="AJ714" s="163">
        <f t="shared" si="404"/>
        <v>0</v>
      </c>
      <c r="AK714" s="163">
        <f t="shared" si="404"/>
        <v>0</v>
      </c>
      <c r="AL714" s="163">
        <f t="shared" si="404"/>
        <v>0</v>
      </c>
      <c r="AM714" s="163">
        <f t="shared" si="404"/>
        <v>0</v>
      </c>
      <c r="AN714" s="163">
        <f t="shared" si="404"/>
        <v>0</v>
      </c>
      <c r="AO714" s="163">
        <f t="shared" si="404"/>
        <v>0</v>
      </c>
      <c r="AP714" s="163">
        <f t="shared" si="404"/>
        <v>0</v>
      </c>
    </row>
    <row r="715" spans="1:42" x14ac:dyDescent="0.2">
      <c r="A715" s="4">
        <f t="shared" si="400"/>
        <v>7</v>
      </c>
      <c r="B715" s="186">
        <f t="shared" si="397"/>
        <v>0</v>
      </c>
      <c r="C715" s="163">
        <f t="shared" ref="C715:AP715" si="405">IF(C$2&gt;analysis_period,0,IF(C$2=equip3_reserve_freq*$A715,equip3_reserve_cost*system_capacity*1000*(1+inflation_rate/100)^B$2,0))</f>
        <v>0</v>
      </c>
      <c r="D715" s="163">
        <f t="shared" si="405"/>
        <v>0</v>
      </c>
      <c r="E715" s="163">
        <f t="shared" si="405"/>
        <v>0</v>
      </c>
      <c r="F715" s="163">
        <f t="shared" si="405"/>
        <v>0</v>
      </c>
      <c r="G715" s="163">
        <f t="shared" si="405"/>
        <v>0</v>
      </c>
      <c r="H715" s="163">
        <f t="shared" si="405"/>
        <v>0</v>
      </c>
      <c r="I715" s="163">
        <f t="shared" si="405"/>
        <v>0</v>
      </c>
      <c r="J715" s="163">
        <f t="shared" si="405"/>
        <v>0</v>
      </c>
      <c r="K715" s="163">
        <f t="shared" si="405"/>
        <v>0</v>
      </c>
      <c r="L715" s="163">
        <f t="shared" si="405"/>
        <v>0</v>
      </c>
      <c r="M715" s="163">
        <f t="shared" si="405"/>
        <v>0</v>
      </c>
      <c r="N715" s="163">
        <f t="shared" si="405"/>
        <v>0</v>
      </c>
      <c r="O715" s="163">
        <f t="shared" si="405"/>
        <v>0</v>
      </c>
      <c r="P715" s="163">
        <f t="shared" si="405"/>
        <v>0</v>
      </c>
      <c r="Q715" s="163">
        <f t="shared" si="405"/>
        <v>0</v>
      </c>
      <c r="R715" s="163">
        <f t="shared" si="405"/>
        <v>0</v>
      </c>
      <c r="S715" s="163">
        <f t="shared" si="405"/>
        <v>0</v>
      </c>
      <c r="T715" s="163">
        <f t="shared" si="405"/>
        <v>0</v>
      </c>
      <c r="U715" s="163">
        <f t="shared" si="405"/>
        <v>0</v>
      </c>
      <c r="V715" s="163">
        <f t="shared" si="405"/>
        <v>0</v>
      </c>
      <c r="W715" s="163">
        <f t="shared" si="405"/>
        <v>0</v>
      </c>
      <c r="X715" s="163">
        <f t="shared" si="405"/>
        <v>0</v>
      </c>
      <c r="Y715" s="163">
        <f t="shared" si="405"/>
        <v>0</v>
      </c>
      <c r="Z715" s="163">
        <f t="shared" si="405"/>
        <v>0</v>
      </c>
      <c r="AA715" s="163">
        <f t="shared" si="405"/>
        <v>0</v>
      </c>
      <c r="AB715" s="163">
        <f t="shared" si="405"/>
        <v>0</v>
      </c>
      <c r="AC715" s="163">
        <f t="shared" si="405"/>
        <v>0</v>
      </c>
      <c r="AD715" s="163">
        <f t="shared" si="405"/>
        <v>0</v>
      </c>
      <c r="AE715" s="163">
        <f t="shared" si="405"/>
        <v>0</v>
      </c>
      <c r="AF715" s="163">
        <f t="shared" si="405"/>
        <v>0</v>
      </c>
      <c r="AG715" s="163">
        <f t="shared" si="405"/>
        <v>0</v>
      </c>
      <c r="AH715" s="163">
        <f t="shared" si="405"/>
        <v>0</v>
      </c>
      <c r="AI715" s="163">
        <f t="shared" si="405"/>
        <v>0</v>
      </c>
      <c r="AJ715" s="163">
        <f t="shared" si="405"/>
        <v>0</v>
      </c>
      <c r="AK715" s="163">
        <f t="shared" si="405"/>
        <v>0</v>
      </c>
      <c r="AL715" s="163">
        <f t="shared" si="405"/>
        <v>0</v>
      </c>
      <c r="AM715" s="163">
        <f t="shared" si="405"/>
        <v>0</v>
      </c>
      <c r="AN715" s="163">
        <f t="shared" si="405"/>
        <v>0</v>
      </c>
      <c r="AO715" s="163">
        <f t="shared" si="405"/>
        <v>0</v>
      </c>
      <c r="AP715" s="163">
        <f t="shared" si="405"/>
        <v>0</v>
      </c>
    </row>
    <row r="716" spans="1:42" x14ac:dyDescent="0.2">
      <c r="A716" s="4">
        <f t="shared" si="400"/>
        <v>8</v>
      </c>
      <c r="B716" s="186">
        <f t="shared" si="397"/>
        <v>0</v>
      </c>
      <c r="C716" s="163">
        <f t="shared" ref="C716:AP716" si="406">IF(C$2&gt;analysis_period,0,IF(C$2=equip3_reserve_freq*$A716,equip3_reserve_cost*system_capacity*1000*(1+inflation_rate/100)^B$2,0))</f>
        <v>0</v>
      </c>
      <c r="D716" s="163">
        <f t="shared" si="406"/>
        <v>0</v>
      </c>
      <c r="E716" s="163">
        <f t="shared" si="406"/>
        <v>0</v>
      </c>
      <c r="F716" s="163">
        <f t="shared" si="406"/>
        <v>0</v>
      </c>
      <c r="G716" s="163">
        <f t="shared" si="406"/>
        <v>0</v>
      </c>
      <c r="H716" s="163">
        <f t="shared" si="406"/>
        <v>0</v>
      </c>
      <c r="I716" s="163">
        <f t="shared" si="406"/>
        <v>0</v>
      </c>
      <c r="J716" s="163">
        <f t="shared" si="406"/>
        <v>0</v>
      </c>
      <c r="K716" s="163">
        <f t="shared" si="406"/>
        <v>0</v>
      </c>
      <c r="L716" s="163">
        <f t="shared" si="406"/>
        <v>0</v>
      </c>
      <c r="M716" s="163">
        <f t="shared" si="406"/>
        <v>0</v>
      </c>
      <c r="N716" s="163">
        <f t="shared" si="406"/>
        <v>0</v>
      </c>
      <c r="O716" s="163">
        <f t="shared" si="406"/>
        <v>0</v>
      </c>
      <c r="P716" s="163">
        <f t="shared" si="406"/>
        <v>0</v>
      </c>
      <c r="Q716" s="163">
        <f t="shared" si="406"/>
        <v>0</v>
      </c>
      <c r="R716" s="163">
        <f t="shared" si="406"/>
        <v>0</v>
      </c>
      <c r="S716" s="163">
        <f t="shared" si="406"/>
        <v>0</v>
      </c>
      <c r="T716" s="163">
        <f t="shared" si="406"/>
        <v>0</v>
      </c>
      <c r="U716" s="163">
        <f t="shared" si="406"/>
        <v>0</v>
      </c>
      <c r="V716" s="163">
        <f t="shared" si="406"/>
        <v>0</v>
      </c>
      <c r="W716" s="163">
        <f t="shared" si="406"/>
        <v>0</v>
      </c>
      <c r="X716" s="163">
        <f t="shared" si="406"/>
        <v>0</v>
      </c>
      <c r="Y716" s="163">
        <f t="shared" si="406"/>
        <v>0</v>
      </c>
      <c r="Z716" s="163">
        <f t="shared" si="406"/>
        <v>0</v>
      </c>
      <c r="AA716" s="163">
        <f t="shared" si="406"/>
        <v>0</v>
      </c>
      <c r="AB716" s="163">
        <f t="shared" si="406"/>
        <v>0</v>
      </c>
      <c r="AC716" s="163">
        <f t="shared" si="406"/>
        <v>0</v>
      </c>
      <c r="AD716" s="163">
        <f t="shared" si="406"/>
        <v>0</v>
      </c>
      <c r="AE716" s="163">
        <f t="shared" si="406"/>
        <v>0</v>
      </c>
      <c r="AF716" s="163">
        <f t="shared" si="406"/>
        <v>0</v>
      </c>
      <c r="AG716" s="163">
        <f t="shared" si="406"/>
        <v>0</v>
      </c>
      <c r="AH716" s="163">
        <f t="shared" si="406"/>
        <v>0</v>
      </c>
      <c r="AI716" s="163">
        <f t="shared" si="406"/>
        <v>0</v>
      </c>
      <c r="AJ716" s="163">
        <f t="shared" si="406"/>
        <v>0</v>
      </c>
      <c r="AK716" s="163">
        <f t="shared" si="406"/>
        <v>0</v>
      </c>
      <c r="AL716" s="163">
        <f t="shared" si="406"/>
        <v>0</v>
      </c>
      <c r="AM716" s="163">
        <f t="shared" si="406"/>
        <v>0</v>
      </c>
      <c r="AN716" s="163">
        <f t="shared" si="406"/>
        <v>0</v>
      </c>
      <c r="AO716" s="163">
        <f t="shared" si="406"/>
        <v>0</v>
      </c>
      <c r="AP716" s="163">
        <f t="shared" si="406"/>
        <v>0</v>
      </c>
    </row>
    <row r="717" spans="1:42" x14ac:dyDescent="0.2">
      <c r="A717" s="4">
        <f>A716+1</f>
        <v>9</v>
      </c>
      <c r="B717" s="186">
        <f t="shared" si="397"/>
        <v>0</v>
      </c>
      <c r="C717" s="163">
        <f t="shared" ref="C717:AP717" si="407">IF(C$2&gt;analysis_period,0,IF(C$2=equip3_reserve_freq*$A717,equip3_reserve_cost*system_capacity*1000*(1+inflation_rate/100)^B$2,0))</f>
        <v>0</v>
      </c>
      <c r="D717" s="163">
        <f t="shared" si="407"/>
        <v>0</v>
      </c>
      <c r="E717" s="163">
        <f t="shared" si="407"/>
        <v>0</v>
      </c>
      <c r="F717" s="163">
        <f t="shared" si="407"/>
        <v>0</v>
      </c>
      <c r="G717" s="163">
        <f t="shared" si="407"/>
        <v>0</v>
      </c>
      <c r="H717" s="163">
        <f t="shared" si="407"/>
        <v>0</v>
      </c>
      <c r="I717" s="163">
        <f t="shared" si="407"/>
        <v>0</v>
      </c>
      <c r="J717" s="163">
        <f t="shared" si="407"/>
        <v>0</v>
      </c>
      <c r="K717" s="163">
        <f t="shared" si="407"/>
        <v>0</v>
      </c>
      <c r="L717" s="163">
        <f t="shared" si="407"/>
        <v>0</v>
      </c>
      <c r="M717" s="163">
        <f t="shared" si="407"/>
        <v>0</v>
      </c>
      <c r="N717" s="163">
        <f t="shared" si="407"/>
        <v>0</v>
      </c>
      <c r="O717" s="163">
        <f t="shared" si="407"/>
        <v>0</v>
      </c>
      <c r="P717" s="163">
        <f t="shared" si="407"/>
        <v>0</v>
      </c>
      <c r="Q717" s="163">
        <f t="shared" si="407"/>
        <v>0</v>
      </c>
      <c r="R717" s="163">
        <f t="shared" si="407"/>
        <v>0</v>
      </c>
      <c r="S717" s="163">
        <f t="shared" si="407"/>
        <v>0</v>
      </c>
      <c r="T717" s="163">
        <f t="shared" si="407"/>
        <v>0</v>
      </c>
      <c r="U717" s="163">
        <f t="shared" si="407"/>
        <v>0</v>
      </c>
      <c r="V717" s="163">
        <f t="shared" si="407"/>
        <v>0</v>
      </c>
      <c r="W717" s="163">
        <f t="shared" si="407"/>
        <v>0</v>
      </c>
      <c r="X717" s="163">
        <f t="shared" si="407"/>
        <v>0</v>
      </c>
      <c r="Y717" s="163">
        <f t="shared" si="407"/>
        <v>0</v>
      </c>
      <c r="Z717" s="163">
        <f t="shared" si="407"/>
        <v>0</v>
      </c>
      <c r="AA717" s="163">
        <f t="shared" si="407"/>
        <v>0</v>
      </c>
      <c r="AB717" s="163">
        <f t="shared" si="407"/>
        <v>0</v>
      </c>
      <c r="AC717" s="163">
        <f t="shared" si="407"/>
        <v>0</v>
      </c>
      <c r="AD717" s="163">
        <f t="shared" si="407"/>
        <v>0</v>
      </c>
      <c r="AE717" s="163">
        <f t="shared" si="407"/>
        <v>0</v>
      </c>
      <c r="AF717" s="163">
        <f t="shared" si="407"/>
        <v>0</v>
      </c>
      <c r="AG717" s="163">
        <f t="shared" si="407"/>
        <v>0</v>
      </c>
      <c r="AH717" s="163">
        <f t="shared" si="407"/>
        <v>0</v>
      </c>
      <c r="AI717" s="163">
        <f t="shared" si="407"/>
        <v>0</v>
      </c>
      <c r="AJ717" s="163">
        <f t="shared" si="407"/>
        <v>0</v>
      </c>
      <c r="AK717" s="163">
        <f t="shared" si="407"/>
        <v>0</v>
      </c>
      <c r="AL717" s="163">
        <f t="shared" si="407"/>
        <v>0</v>
      </c>
      <c r="AM717" s="163">
        <f t="shared" si="407"/>
        <v>0</v>
      </c>
      <c r="AN717" s="163">
        <f t="shared" si="407"/>
        <v>0</v>
      </c>
      <c r="AO717" s="163">
        <f t="shared" si="407"/>
        <v>0</v>
      </c>
      <c r="AP717" s="163">
        <f t="shared" si="407"/>
        <v>0</v>
      </c>
    </row>
    <row r="718" spans="1:42" x14ac:dyDescent="0.2">
      <c r="A718" s="4">
        <f t="shared" si="400"/>
        <v>10</v>
      </c>
      <c r="B718" s="186">
        <f t="shared" si="397"/>
        <v>0</v>
      </c>
      <c r="C718" s="163">
        <f t="shared" ref="C718:AP718" si="408">IF(C$2&gt;analysis_period,0,IF(C$2=equip3_reserve_freq*$A718,equip3_reserve_cost*system_capacity*1000*(1+inflation_rate/100)^B$2,0))</f>
        <v>0</v>
      </c>
      <c r="D718" s="163">
        <f t="shared" si="408"/>
        <v>0</v>
      </c>
      <c r="E718" s="163">
        <f t="shared" si="408"/>
        <v>0</v>
      </c>
      <c r="F718" s="163">
        <f t="shared" si="408"/>
        <v>0</v>
      </c>
      <c r="G718" s="163">
        <f t="shared" si="408"/>
        <v>0</v>
      </c>
      <c r="H718" s="163">
        <f t="shared" si="408"/>
        <v>0</v>
      </c>
      <c r="I718" s="163">
        <f t="shared" si="408"/>
        <v>0</v>
      </c>
      <c r="J718" s="163">
        <f t="shared" si="408"/>
        <v>0</v>
      </c>
      <c r="K718" s="163">
        <f t="shared" si="408"/>
        <v>0</v>
      </c>
      <c r="L718" s="163">
        <f t="shared" si="408"/>
        <v>0</v>
      </c>
      <c r="M718" s="163">
        <f t="shared" si="408"/>
        <v>0</v>
      </c>
      <c r="N718" s="163">
        <f t="shared" si="408"/>
        <v>0</v>
      </c>
      <c r="O718" s="163">
        <f t="shared" si="408"/>
        <v>0</v>
      </c>
      <c r="P718" s="163">
        <f t="shared" si="408"/>
        <v>0</v>
      </c>
      <c r="Q718" s="163">
        <f t="shared" si="408"/>
        <v>0</v>
      </c>
      <c r="R718" s="163">
        <f t="shared" si="408"/>
        <v>0</v>
      </c>
      <c r="S718" s="163">
        <f t="shared" si="408"/>
        <v>0</v>
      </c>
      <c r="T718" s="163">
        <f t="shared" si="408"/>
        <v>0</v>
      </c>
      <c r="U718" s="163">
        <f t="shared" si="408"/>
        <v>0</v>
      </c>
      <c r="V718" s="163">
        <f t="shared" si="408"/>
        <v>0</v>
      </c>
      <c r="W718" s="163">
        <f t="shared" si="408"/>
        <v>0</v>
      </c>
      <c r="X718" s="163">
        <f t="shared" si="408"/>
        <v>0</v>
      </c>
      <c r="Y718" s="163">
        <f t="shared" si="408"/>
        <v>0</v>
      </c>
      <c r="Z718" s="163">
        <f t="shared" si="408"/>
        <v>0</v>
      </c>
      <c r="AA718" s="163">
        <f t="shared" si="408"/>
        <v>0</v>
      </c>
      <c r="AB718" s="163">
        <f t="shared" si="408"/>
        <v>0</v>
      </c>
      <c r="AC718" s="163">
        <f t="shared" si="408"/>
        <v>0</v>
      </c>
      <c r="AD718" s="163">
        <f t="shared" si="408"/>
        <v>0</v>
      </c>
      <c r="AE718" s="163">
        <f t="shared" si="408"/>
        <v>0</v>
      </c>
      <c r="AF718" s="163">
        <f t="shared" si="408"/>
        <v>0</v>
      </c>
      <c r="AG718" s="163">
        <f t="shared" si="408"/>
        <v>0</v>
      </c>
      <c r="AH718" s="163">
        <f t="shared" si="408"/>
        <v>0</v>
      </c>
      <c r="AI718" s="163">
        <f t="shared" si="408"/>
        <v>0</v>
      </c>
      <c r="AJ718" s="163">
        <f t="shared" si="408"/>
        <v>0</v>
      </c>
      <c r="AK718" s="163">
        <f t="shared" si="408"/>
        <v>0</v>
      </c>
      <c r="AL718" s="163">
        <f t="shared" si="408"/>
        <v>0</v>
      </c>
      <c r="AM718" s="163">
        <f t="shared" si="408"/>
        <v>0</v>
      </c>
      <c r="AN718" s="163">
        <f t="shared" si="408"/>
        <v>0</v>
      </c>
      <c r="AO718" s="163">
        <f t="shared" si="408"/>
        <v>0</v>
      </c>
      <c r="AP718" s="163">
        <f t="shared" si="408"/>
        <v>0</v>
      </c>
    </row>
    <row r="719" spans="1:42" x14ac:dyDescent="0.2">
      <c r="A719" s="27" t="s">
        <v>12</v>
      </c>
      <c r="B719" s="15"/>
      <c r="C719" s="163">
        <f>SUM(C709:C718)</f>
        <v>0</v>
      </c>
      <c r="D719" s="163">
        <f t="shared" ref="D719:AP719" si="409">SUM(D709:D718)</f>
        <v>0</v>
      </c>
      <c r="E719" s="163">
        <f t="shared" si="409"/>
        <v>0</v>
      </c>
      <c r="F719" s="163">
        <f t="shared" si="409"/>
        <v>0</v>
      </c>
      <c r="G719" s="163">
        <f t="shared" si="409"/>
        <v>0</v>
      </c>
      <c r="H719" s="163">
        <f t="shared" si="409"/>
        <v>0</v>
      </c>
      <c r="I719" s="163">
        <f t="shared" si="409"/>
        <v>0</v>
      </c>
      <c r="J719" s="163">
        <f t="shared" si="409"/>
        <v>0</v>
      </c>
      <c r="K719" s="163">
        <f t="shared" si="409"/>
        <v>0</v>
      </c>
      <c r="L719" s="163">
        <f t="shared" si="409"/>
        <v>0</v>
      </c>
      <c r="M719" s="163">
        <f t="shared" si="409"/>
        <v>0</v>
      </c>
      <c r="N719" s="163">
        <f t="shared" si="409"/>
        <v>0</v>
      </c>
      <c r="O719" s="163">
        <f t="shared" si="409"/>
        <v>0</v>
      </c>
      <c r="P719" s="163">
        <f t="shared" si="409"/>
        <v>0</v>
      </c>
      <c r="Q719" s="163">
        <f t="shared" si="409"/>
        <v>0</v>
      </c>
      <c r="R719" s="163">
        <f t="shared" si="409"/>
        <v>0</v>
      </c>
      <c r="S719" s="163">
        <f t="shared" si="409"/>
        <v>0</v>
      </c>
      <c r="T719" s="163">
        <f t="shared" si="409"/>
        <v>0</v>
      </c>
      <c r="U719" s="163">
        <f t="shared" si="409"/>
        <v>0</v>
      </c>
      <c r="V719" s="163">
        <f t="shared" si="409"/>
        <v>0</v>
      </c>
      <c r="W719" s="163">
        <f t="shared" si="409"/>
        <v>0</v>
      </c>
      <c r="X719" s="163">
        <f t="shared" si="409"/>
        <v>0</v>
      </c>
      <c r="Y719" s="163">
        <f t="shared" si="409"/>
        <v>0</v>
      </c>
      <c r="Z719" s="163">
        <f t="shared" si="409"/>
        <v>0</v>
      </c>
      <c r="AA719" s="163">
        <f t="shared" si="409"/>
        <v>0</v>
      </c>
      <c r="AB719" s="163">
        <f t="shared" si="409"/>
        <v>0</v>
      </c>
      <c r="AC719" s="163">
        <f t="shared" si="409"/>
        <v>0</v>
      </c>
      <c r="AD719" s="163">
        <f t="shared" si="409"/>
        <v>0</v>
      </c>
      <c r="AE719" s="163">
        <f t="shared" si="409"/>
        <v>0</v>
      </c>
      <c r="AF719" s="163">
        <f t="shared" si="409"/>
        <v>0</v>
      </c>
      <c r="AG719" s="163">
        <f t="shared" si="409"/>
        <v>0</v>
      </c>
      <c r="AH719" s="163">
        <f t="shared" si="409"/>
        <v>0</v>
      </c>
      <c r="AI719" s="163">
        <f t="shared" si="409"/>
        <v>0</v>
      </c>
      <c r="AJ719" s="163">
        <f t="shared" si="409"/>
        <v>0</v>
      </c>
      <c r="AK719" s="163">
        <f t="shared" si="409"/>
        <v>0</v>
      </c>
      <c r="AL719" s="163">
        <f t="shared" si="409"/>
        <v>0</v>
      </c>
      <c r="AM719" s="163">
        <f t="shared" si="409"/>
        <v>0</v>
      </c>
      <c r="AN719" s="163">
        <f t="shared" si="409"/>
        <v>0</v>
      </c>
      <c r="AO719" s="163">
        <f t="shared" si="409"/>
        <v>0</v>
      </c>
      <c r="AP719" s="163">
        <f t="shared" si="409"/>
        <v>0</v>
      </c>
    </row>
    <row r="720" spans="1:42" x14ac:dyDescent="0.2">
      <c r="A720" s="4" t="s">
        <v>302</v>
      </c>
    </row>
    <row r="721" spans="1:42" x14ac:dyDescent="0.2">
      <c r="A721" s="4">
        <v>1</v>
      </c>
      <c r="B721" s="186">
        <f t="shared" ref="B721:B730" si="410">SUM(C721:AP721)</f>
        <v>0</v>
      </c>
      <c r="C721" s="163">
        <f>IF(C$2&lt;=equip3_reserve_freq*$A$709,$B$709/(equip3_reserve_freq),0)</f>
        <v>0</v>
      </c>
      <c r="D721" s="163">
        <f>IF(D$2&lt;=equip3_reserve_freq*$A$709,$B$709/(equip3_reserve_freq),0)</f>
        <v>0</v>
      </c>
      <c r="E721" s="163">
        <f>IF(E$2&lt;=equip3_reserve_freq*$A$709,$B$709/(equip3_reserve_freq),0)</f>
        <v>0</v>
      </c>
      <c r="F721" s="163">
        <f>IF(F$2&lt;=equip3_reserve_freq*$A$709,$B$709/(equip3_reserve_freq),0)</f>
        <v>0</v>
      </c>
      <c r="G721" s="163">
        <f>IF(G$2&lt;=equip3_reserve_freq*$A$709,$B$709/(equip3_reserve_freq),0)</f>
        <v>0</v>
      </c>
      <c r="H721" s="163">
        <f>IF(H$2&lt;=equip3_reserve_freq*$A$709,$B$709/(equip3_reserve_freq),0)</f>
        <v>0</v>
      </c>
      <c r="I721" s="163">
        <f>IF(I$2&lt;=equip3_reserve_freq*$A$709,$B$709/(equip3_reserve_freq),0)</f>
        <v>0</v>
      </c>
      <c r="J721" s="163">
        <f>IF(J$2&lt;=equip3_reserve_freq*$A$709,$B$709/(equip3_reserve_freq),0)</f>
        <v>0</v>
      </c>
      <c r="K721" s="163">
        <f>IF(K$2&lt;=equip3_reserve_freq*$A$709,$B$709/(equip3_reserve_freq),0)</f>
        <v>0</v>
      </c>
      <c r="L721" s="163">
        <f>IF(L$2&lt;=equip3_reserve_freq*$A$709,$B$709/(equip3_reserve_freq),0)</f>
        <v>0</v>
      </c>
      <c r="M721" s="163">
        <f>IF(M$2&lt;=equip3_reserve_freq*$A$709,$B$709/(equip3_reserve_freq),0)</f>
        <v>0</v>
      </c>
      <c r="N721" s="163">
        <f>IF(N$2&lt;=equip3_reserve_freq*$A$709,$B$709/(equip3_reserve_freq),0)</f>
        <v>0</v>
      </c>
      <c r="O721" s="163">
        <f>IF(O$2&lt;=equip3_reserve_freq*$A$709,$B$709/(equip3_reserve_freq),0)</f>
        <v>0</v>
      </c>
      <c r="P721" s="163">
        <f>IF(P$2&lt;=equip3_reserve_freq*$A$709,$B$709/(equip3_reserve_freq),0)</f>
        <v>0</v>
      </c>
      <c r="Q721" s="163">
        <f>IF(Q$2&lt;=equip3_reserve_freq*$A$709,$B$709/(equip3_reserve_freq),0)</f>
        <v>0</v>
      </c>
      <c r="R721" s="163">
        <f>IF(R$2&lt;=equip3_reserve_freq*$A$709,$B$709/(equip3_reserve_freq),0)</f>
        <v>0</v>
      </c>
      <c r="S721" s="163">
        <f>IF(S$2&lt;=equip3_reserve_freq*$A$709,$B$709/(equip3_reserve_freq),0)</f>
        <v>0</v>
      </c>
      <c r="T721" s="163">
        <f>IF(T$2&lt;=equip3_reserve_freq*$A$709,$B$709/(equip3_reserve_freq),0)</f>
        <v>0</v>
      </c>
      <c r="U721" s="163">
        <f>IF(U$2&lt;=equip3_reserve_freq*$A$709,$B$709/(equip3_reserve_freq),0)</f>
        <v>0</v>
      </c>
      <c r="V721" s="163">
        <f>IF(V$2&lt;=equip3_reserve_freq*$A$709,$B$709/(equip3_reserve_freq),0)</f>
        <v>0</v>
      </c>
      <c r="W721" s="163">
        <f>IF(W$2&lt;=equip3_reserve_freq*$A$709,$B$709/(equip3_reserve_freq),0)</f>
        <v>0</v>
      </c>
      <c r="X721" s="163">
        <f>IF(X$2&lt;=equip3_reserve_freq*$A$709,$B$709/(equip3_reserve_freq),0)</f>
        <v>0</v>
      </c>
      <c r="Y721" s="163">
        <f>IF(Y$2&lt;=equip3_reserve_freq*$A$709,$B$709/(equip3_reserve_freq),0)</f>
        <v>0</v>
      </c>
      <c r="Z721" s="163">
        <f>IF(Z$2&lt;=equip3_reserve_freq*$A$709,$B$709/(equip3_reserve_freq),0)</f>
        <v>0</v>
      </c>
      <c r="AA721" s="163">
        <f>IF(AA$2&lt;=equip3_reserve_freq*$A$709,$B$709/(equip3_reserve_freq),0)</f>
        <v>0</v>
      </c>
      <c r="AB721" s="163">
        <f>IF(AB$2&lt;=equip3_reserve_freq*$A$709,$B$709/(equip3_reserve_freq),0)</f>
        <v>0</v>
      </c>
      <c r="AC721" s="163">
        <f>IF(AC$2&lt;=equip3_reserve_freq*$A$709,$B$709/(equip3_reserve_freq),0)</f>
        <v>0</v>
      </c>
      <c r="AD721" s="163">
        <f>IF(AD$2&lt;=equip3_reserve_freq*$A$709,$B$709/(equip3_reserve_freq),0)</f>
        <v>0</v>
      </c>
      <c r="AE721" s="163">
        <f>IF(AE$2&lt;=equip3_reserve_freq*$A$709,$B$709/(equip3_reserve_freq),0)</f>
        <v>0</v>
      </c>
      <c r="AF721" s="163">
        <f>IF(AF$2&lt;=equip3_reserve_freq*$A$709,$B$709/(equip3_reserve_freq),0)</f>
        <v>0</v>
      </c>
      <c r="AG721" s="163">
        <f>IF(AG$2&lt;=equip3_reserve_freq*$A$709,$B$709/(equip3_reserve_freq),0)</f>
        <v>0</v>
      </c>
      <c r="AH721" s="163">
        <f>IF(AH$2&lt;=equip3_reserve_freq*$A$709,$B$709/(equip3_reserve_freq),0)</f>
        <v>0</v>
      </c>
      <c r="AI721" s="163">
        <f>IF(AI$2&lt;=equip3_reserve_freq*$A$709,$B$709/(equip3_reserve_freq),0)</f>
        <v>0</v>
      </c>
      <c r="AJ721" s="163">
        <f>IF(AJ$2&lt;=equip3_reserve_freq*$A$709,$B$709/(equip3_reserve_freq),0)</f>
        <v>0</v>
      </c>
      <c r="AK721" s="163">
        <f>IF(AK$2&lt;=equip3_reserve_freq*$A$709,$B$709/(equip3_reserve_freq),0)</f>
        <v>0</v>
      </c>
      <c r="AL721" s="163">
        <f>IF(AL$2&lt;=equip3_reserve_freq*$A$709,$B$709/(equip3_reserve_freq),0)</f>
        <v>0</v>
      </c>
      <c r="AM721" s="163">
        <f>IF(AM$2&lt;=equip3_reserve_freq*$A$709,$B$709/(equip3_reserve_freq),0)</f>
        <v>0</v>
      </c>
      <c r="AN721" s="163">
        <f>IF(AN$2&lt;=equip3_reserve_freq*$A$709,$B$709/(equip3_reserve_freq),0)</f>
        <v>0</v>
      </c>
      <c r="AO721" s="163">
        <f>IF(AO$2&lt;=equip3_reserve_freq*$A$709,$B$709/(equip3_reserve_freq),0)</f>
        <v>0</v>
      </c>
      <c r="AP721" s="163">
        <f>IF(AP$2&lt;=equip3_reserve_freq*$A$709,$B$709/(equip3_reserve_freq),0)</f>
        <v>0</v>
      </c>
    </row>
    <row r="722" spans="1:42" x14ac:dyDescent="0.2">
      <c r="A722" s="4">
        <f>A721+1</f>
        <v>2</v>
      </c>
      <c r="B722" s="186">
        <f t="shared" si="410"/>
        <v>0</v>
      </c>
      <c r="C722" s="163">
        <f t="shared" ref="C722:AP722" si="411">IF(AND(C$2&gt;equip3_reserve_freq*$A709,C$2&lt;=equip3_reserve_freq*$A710),$B710/(equip3_reserve_freq),0)</f>
        <v>0</v>
      </c>
      <c r="D722" s="163">
        <f t="shared" si="411"/>
        <v>0</v>
      </c>
      <c r="E722" s="163">
        <f t="shared" si="411"/>
        <v>0</v>
      </c>
      <c r="F722" s="163">
        <f t="shared" si="411"/>
        <v>0</v>
      </c>
      <c r="G722" s="163">
        <f t="shared" si="411"/>
        <v>0</v>
      </c>
      <c r="H722" s="163">
        <f t="shared" si="411"/>
        <v>0</v>
      </c>
      <c r="I722" s="163">
        <f t="shared" si="411"/>
        <v>0</v>
      </c>
      <c r="J722" s="163">
        <f t="shared" si="411"/>
        <v>0</v>
      </c>
      <c r="K722" s="163">
        <f t="shared" si="411"/>
        <v>0</v>
      </c>
      <c r="L722" s="163">
        <f t="shared" si="411"/>
        <v>0</v>
      </c>
      <c r="M722" s="163">
        <f t="shared" si="411"/>
        <v>0</v>
      </c>
      <c r="N722" s="163">
        <f t="shared" si="411"/>
        <v>0</v>
      </c>
      <c r="O722" s="163">
        <f t="shared" si="411"/>
        <v>0</v>
      </c>
      <c r="P722" s="163">
        <f t="shared" si="411"/>
        <v>0</v>
      </c>
      <c r="Q722" s="163">
        <f t="shared" si="411"/>
        <v>0</v>
      </c>
      <c r="R722" s="163">
        <f t="shared" si="411"/>
        <v>0</v>
      </c>
      <c r="S722" s="163">
        <f t="shared" si="411"/>
        <v>0</v>
      </c>
      <c r="T722" s="163">
        <f t="shared" si="411"/>
        <v>0</v>
      </c>
      <c r="U722" s="163">
        <f t="shared" si="411"/>
        <v>0</v>
      </c>
      <c r="V722" s="163">
        <f t="shared" si="411"/>
        <v>0</v>
      </c>
      <c r="W722" s="163">
        <f t="shared" si="411"/>
        <v>0</v>
      </c>
      <c r="X722" s="163">
        <f t="shared" si="411"/>
        <v>0</v>
      </c>
      <c r="Y722" s="163">
        <f t="shared" si="411"/>
        <v>0</v>
      </c>
      <c r="Z722" s="163">
        <f t="shared" si="411"/>
        <v>0</v>
      </c>
      <c r="AA722" s="163">
        <f t="shared" si="411"/>
        <v>0</v>
      </c>
      <c r="AB722" s="163">
        <f t="shared" si="411"/>
        <v>0</v>
      </c>
      <c r="AC722" s="163">
        <f t="shared" si="411"/>
        <v>0</v>
      </c>
      <c r="AD722" s="163">
        <f t="shared" si="411"/>
        <v>0</v>
      </c>
      <c r="AE722" s="163">
        <f t="shared" si="411"/>
        <v>0</v>
      </c>
      <c r="AF722" s="163">
        <f t="shared" si="411"/>
        <v>0</v>
      </c>
      <c r="AG722" s="163">
        <f t="shared" si="411"/>
        <v>0</v>
      </c>
      <c r="AH722" s="163">
        <f t="shared" si="411"/>
        <v>0</v>
      </c>
      <c r="AI722" s="163">
        <f t="shared" si="411"/>
        <v>0</v>
      </c>
      <c r="AJ722" s="163">
        <f t="shared" si="411"/>
        <v>0</v>
      </c>
      <c r="AK722" s="163">
        <f t="shared" si="411"/>
        <v>0</v>
      </c>
      <c r="AL722" s="163">
        <f t="shared" si="411"/>
        <v>0</v>
      </c>
      <c r="AM722" s="163">
        <f t="shared" si="411"/>
        <v>0</v>
      </c>
      <c r="AN722" s="163">
        <f t="shared" si="411"/>
        <v>0</v>
      </c>
      <c r="AO722" s="163">
        <f t="shared" si="411"/>
        <v>0</v>
      </c>
      <c r="AP722" s="163">
        <f t="shared" si="411"/>
        <v>0</v>
      </c>
    </row>
    <row r="723" spans="1:42" x14ac:dyDescent="0.2">
      <c r="A723" s="4">
        <f t="shared" ref="A723:A728" si="412">A722+1</f>
        <v>3</v>
      </c>
      <c r="B723" s="186">
        <f t="shared" si="410"/>
        <v>0</v>
      </c>
      <c r="C723" s="163">
        <f t="shared" ref="C723:AP723" si="413">IF(AND(C$2&gt;equip3_reserve_freq*$A710,C$2&lt;=equip3_reserve_freq*$A711),$B711/(equip3_reserve_freq),0)</f>
        <v>0</v>
      </c>
      <c r="D723" s="163">
        <f t="shared" si="413"/>
        <v>0</v>
      </c>
      <c r="E723" s="163">
        <f t="shared" si="413"/>
        <v>0</v>
      </c>
      <c r="F723" s="163">
        <f t="shared" si="413"/>
        <v>0</v>
      </c>
      <c r="G723" s="163">
        <f t="shared" si="413"/>
        <v>0</v>
      </c>
      <c r="H723" s="163">
        <f t="shared" si="413"/>
        <v>0</v>
      </c>
      <c r="I723" s="163">
        <f t="shared" si="413"/>
        <v>0</v>
      </c>
      <c r="J723" s="163">
        <f t="shared" si="413"/>
        <v>0</v>
      </c>
      <c r="K723" s="163">
        <f t="shared" si="413"/>
        <v>0</v>
      </c>
      <c r="L723" s="163">
        <f t="shared" si="413"/>
        <v>0</v>
      </c>
      <c r="M723" s="163">
        <f t="shared" si="413"/>
        <v>0</v>
      </c>
      <c r="N723" s="163">
        <f t="shared" si="413"/>
        <v>0</v>
      </c>
      <c r="O723" s="163">
        <f t="shared" si="413"/>
        <v>0</v>
      </c>
      <c r="P723" s="163">
        <f t="shared" si="413"/>
        <v>0</v>
      </c>
      <c r="Q723" s="163">
        <f t="shared" si="413"/>
        <v>0</v>
      </c>
      <c r="R723" s="163">
        <f t="shared" si="413"/>
        <v>0</v>
      </c>
      <c r="S723" s="163">
        <f t="shared" si="413"/>
        <v>0</v>
      </c>
      <c r="T723" s="163">
        <f t="shared" si="413"/>
        <v>0</v>
      </c>
      <c r="U723" s="163">
        <f t="shared" si="413"/>
        <v>0</v>
      </c>
      <c r="V723" s="163">
        <f t="shared" si="413"/>
        <v>0</v>
      </c>
      <c r="W723" s="163">
        <f t="shared" si="413"/>
        <v>0</v>
      </c>
      <c r="X723" s="163">
        <f t="shared" si="413"/>
        <v>0</v>
      </c>
      <c r="Y723" s="163">
        <f t="shared" si="413"/>
        <v>0</v>
      </c>
      <c r="Z723" s="163">
        <f t="shared" si="413"/>
        <v>0</v>
      </c>
      <c r="AA723" s="163">
        <f t="shared" si="413"/>
        <v>0</v>
      </c>
      <c r="AB723" s="163">
        <f t="shared" si="413"/>
        <v>0</v>
      </c>
      <c r="AC723" s="163">
        <f t="shared" si="413"/>
        <v>0</v>
      </c>
      <c r="AD723" s="163">
        <f t="shared" si="413"/>
        <v>0</v>
      </c>
      <c r="AE723" s="163">
        <f t="shared" si="413"/>
        <v>0</v>
      </c>
      <c r="AF723" s="163">
        <f t="shared" si="413"/>
        <v>0</v>
      </c>
      <c r="AG723" s="163">
        <f t="shared" si="413"/>
        <v>0</v>
      </c>
      <c r="AH723" s="163">
        <f t="shared" si="413"/>
        <v>0</v>
      </c>
      <c r="AI723" s="163">
        <f t="shared" si="413"/>
        <v>0</v>
      </c>
      <c r="AJ723" s="163">
        <f t="shared" si="413"/>
        <v>0</v>
      </c>
      <c r="AK723" s="163">
        <f t="shared" si="413"/>
        <v>0</v>
      </c>
      <c r="AL723" s="163">
        <f t="shared" si="413"/>
        <v>0</v>
      </c>
      <c r="AM723" s="163">
        <f t="shared" si="413"/>
        <v>0</v>
      </c>
      <c r="AN723" s="163">
        <f t="shared" si="413"/>
        <v>0</v>
      </c>
      <c r="AO723" s="163">
        <f t="shared" si="413"/>
        <v>0</v>
      </c>
      <c r="AP723" s="163">
        <f t="shared" si="413"/>
        <v>0</v>
      </c>
    </row>
    <row r="724" spans="1:42" x14ac:dyDescent="0.2">
      <c r="A724" s="4">
        <f t="shared" si="412"/>
        <v>4</v>
      </c>
      <c r="B724" s="186">
        <f t="shared" si="410"/>
        <v>0</v>
      </c>
      <c r="C724" s="163">
        <f t="shared" ref="C724:AP724" si="414">IF(AND(C$2&gt;equip3_reserve_freq*$A711,C$2&lt;=equip3_reserve_freq*$A712),$B712/(equip3_reserve_freq),0)</f>
        <v>0</v>
      </c>
      <c r="D724" s="163">
        <f t="shared" si="414"/>
        <v>0</v>
      </c>
      <c r="E724" s="163">
        <f t="shared" si="414"/>
        <v>0</v>
      </c>
      <c r="F724" s="163">
        <f t="shared" si="414"/>
        <v>0</v>
      </c>
      <c r="G724" s="163">
        <f t="shared" si="414"/>
        <v>0</v>
      </c>
      <c r="H724" s="163">
        <f t="shared" si="414"/>
        <v>0</v>
      </c>
      <c r="I724" s="163">
        <f t="shared" si="414"/>
        <v>0</v>
      </c>
      <c r="J724" s="163">
        <f t="shared" si="414"/>
        <v>0</v>
      </c>
      <c r="K724" s="163">
        <f t="shared" si="414"/>
        <v>0</v>
      </c>
      <c r="L724" s="163">
        <f t="shared" si="414"/>
        <v>0</v>
      </c>
      <c r="M724" s="163">
        <f t="shared" si="414"/>
        <v>0</v>
      </c>
      <c r="N724" s="163">
        <f t="shared" si="414"/>
        <v>0</v>
      </c>
      <c r="O724" s="163">
        <f t="shared" si="414"/>
        <v>0</v>
      </c>
      <c r="P724" s="163">
        <f t="shared" si="414"/>
        <v>0</v>
      </c>
      <c r="Q724" s="163">
        <f t="shared" si="414"/>
        <v>0</v>
      </c>
      <c r="R724" s="163">
        <f t="shared" si="414"/>
        <v>0</v>
      </c>
      <c r="S724" s="163">
        <f t="shared" si="414"/>
        <v>0</v>
      </c>
      <c r="T724" s="163">
        <f t="shared" si="414"/>
        <v>0</v>
      </c>
      <c r="U724" s="163">
        <f t="shared" si="414"/>
        <v>0</v>
      </c>
      <c r="V724" s="163">
        <f t="shared" si="414"/>
        <v>0</v>
      </c>
      <c r="W724" s="163">
        <f t="shared" si="414"/>
        <v>0</v>
      </c>
      <c r="X724" s="163">
        <f t="shared" si="414"/>
        <v>0</v>
      </c>
      <c r="Y724" s="163">
        <f t="shared" si="414"/>
        <v>0</v>
      </c>
      <c r="Z724" s="163">
        <f t="shared" si="414"/>
        <v>0</v>
      </c>
      <c r="AA724" s="163">
        <f t="shared" si="414"/>
        <v>0</v>
      </c>
      <c r="AB724" s="163">
        <f t="shared" si="414"/>
        <v>0</v>
      </c>
      <c r="AC724" s="163">
        <f t="shared" si="414"/>
        <v>0</v>
      </c>
      <c r="AD724" s="163">
        <f t="shared" si="414"/>
        <v>0</v>
      </c>
      <c r="AE724" s="163">
        <f t="shared" si="414"/>
        <v>0</v>
      </c>
      <c r="AF724" s="163">
        <f t="shared" si="414"/>
        <v>0</v>
      </c>
      <c r="AG724" s="163">
        <f t="shared" si="414"/>
        <v>0</v>
      </c>
      <c r="AH724" s="163">
        <f t="shared" si="414"/>
        <v>0</v>
      </c>
      <c r="AI724" s="163">
        <f t="shared" si="414"/>
        <v>0</v>
      </c>
      <c r="AJ724" s="163">
        <f t="shared" si="414"/>
        <v>0</v>
      </c>
      <c r="AK724" s="163">
        <f t="shared" si="414"/>
        <v>0</v>
      </c>
      <c r="AL724" s="163">
        <f t="shared" si="414"/>
        <v>0</v>
      </c>
      <c r="AM724" s="163">
        <f t="shared" si="414"/>
        <v>0</v>
      </c>
      <c r="AN724" s="163">
        <f t="shared" si="414"/>
        <v>0</v>
      </c>
      <c r="AO724" s="163">
        <f t="shared" si="414"/>
        <v>0</v>
      </c>
      <c r="AP724" s="163">
        <f t="shared" si="414"/>
        <v>0</v>
      </c>
    </row>
    <row r="725" spans="1:42" x14ac:dyDescent="0.2">
      <c r="A725" s="4">
        <f t="shared" si="412"/>
        <v>5</v>
      </c>
      <c r="B725" s="186">
        <f t="shared" si="410"/>
        <v>0</v>
      </c>
      <c r="C725" s="163">
        <f t="shared" ref="C725:AP725" si="415">IF(AND(C$2&gt;equip3_reserve_freq*$A712,C$2&lt;=equip3_reserve_freq*$A713),$B713/(equip3_reserve_freq),0)</f>
        <v>0</v>
      </c>
      <c r="D725" s="163">
        <f t="shared" si="415"/>
        <v>0</v>
      </c>
      <c r="E725" s="163">
        <f t="shared" si="415"/>
        <v>0</v>
      </c>
      <c r="F725" s="163">
        <f t="shared" si="415"/>
        <v>0</v>
      </c>
      <c r="G725" s="163">
        <f t="shared" si="415"/>
        <v>0</v>
      </c>
      <c r="H725" s="163">
        <f t="shared" si="415"/>
        <v>0</v>
      </c>
      <c r="I725" s="163">
        <f t="shared" si="415"/>
        <v>0</v>
      </c>
      <c r="J725" s="163">
        <f t="shared" si="415"/>
        <v>0</v>
      </c>
      <c r="K725" s="163">
        <f t="shared" si="415"/>
        <v>0</v>
      </c>
      <c r="L725" s="163">
        <f t="shared" si="415"/>
        <v>0</v>
      </c>
      <c r="M725" s="163">
        <f t="shared" si="415"/>
        <v>0</v>
      </c>
      <c r="N725" s="163">
        <f t="shared" si="415"/>
        <v>0</v>
      </c>
      <c r="O725" s="163">
        <f t="shared" si="415"/>
        <v>0</v>
      </c>
      <c r="P725" s="163">
        <f t="shared" si="415"/>
        <v>0</v>
      </c>
      <c r="Q725" s="163">
        <f t="shared" si="415"/>
        <v>0</v>
      </c>
      <c r="R725" s="163">
        <f t="shared" si="415"/>
        <v>0</v>
      </c>
      <c r="S725" s="163">
        <f t="shared" si="415"/>
        <v>0</v>
      </c>
      <c r="T725" s="163">
        <f t="shared" si="415"/>
        <v>0</v>
      </c>
      <c r="U725" s="163">
        <f t="shared" si="415"/>
        <v>0</v>
      </c>
      <c r="V725" s="163">
        <f t="shared" si="415"/>
        <v>0</v>
      </c>
      <c r="W725" s="163">
        <f t="shared" si="415"/>
        <v>0</v>
      </c>
      <c r="X725" s="163">
        <f t="shared" si="415"/>
        <v>0</v>
      </c>
      <c r="Y725" s="163">
        <f t="shared" si="415"/>
        <v>0</v>
      </c>
      <c r="Z725" s="163">
        <f t="shared" si="415"/>
        <v>0</v>
      </c>
      <c r="AA725" s="163">
        <f t="shared" si="415"/>
        <v>0</v>
      </c>
      <c r="AB725" s="163">
        <f t="shared" si="415"/>
        <v>0</v>
      </c>
      <c r="AC725" s="163">
        <f t="shared" si="415"/>
        <v>0</v>
      </c>
      <c r="AD725" s="163">
        <f t="shared" si="415"/>
        <v>0</v>
      </c>
      <c r="AE725" s="163">
        <f t="shared" si="415"/>
        <v>0</v>
      </c>
      <c r="AF725" s="163">
        <f t="shared" si="415"/>
        <v>0</v>
      </c>
      <c r="AG725" s="163">
        <f t="shared" si="415"/>
        <v>0</v>
      </c>
      <c r="AH725" s="163">
        <f t="shared" si="415"/>
        <v>0</v>
      </c>
      <c r="AI725" s="163">
        <f t="shared" si="415"/>
        <v>0</v>
      </c>
      <c r="AJ725" s="163">
        <f t="shared" si="415"/>
        <v>0</v>
      </c>
      <c r="AK725" s="163">
        <f t="shared" si="415"/>
        <v>0</v>
      </c>
      <c r="AL725" s="163">
        <f t="shared" si="415"/>
        <v>0</v>
      </c>
      <c r="AM725" s="163">
        <f t="shared" si="415"/>
        <v>0</v>
      </c>
      <c r="AN725" s="163">
        <f t="shared" si="415"/>
        <v>0</v>
      </c>
      <c r="AO725" s="163">
        <f t="shared" si="415"/>
        <v>0</v>
      </c>
      <c r="AP725" s="163">
        <f t="shared" si="415"/>
        <v>0</v>
      </c>
    </row>
    <row r="726" spans="1:42" x14ac:dyDescent="0.2">
      <c r="A726" s="4">
        <f t="shared" si="412"/>
        <v>6</v>
      </c>
      <c r="B726" s="186">
        <f t="shared" si="410"/>
        <v>0</v>
      </c>
      <c r="C726" s="163">
        <f t="shared" ref="C726:AP726" si="416">IF(AND(C$2&gt;equip3_reserve_freq*$A713,C$2&lt;=equip3_reserve_freq*$A714),$B714/(equip3_reserve_freq),0)</f>
        <v>0</v>
      </c>
      <c r="D726" s="163">
        <f t="shared" si="416"/>
        <v>0</v>
      </c>
      <c r="E726" s="163">
        <f t="shared" si="416"/>
        <v>0</v>
      </c>
      <c r="F726" s="163">
        <f t="shared" si="416"/>
        <v>0</v>
      </c>
      <c r="G726" s="163">
        <f t="shared" si="416"/>
        <v>0</v>
      </c>
      <c r="H726" s="163">
        <f t="shared" si="416"/>
        <v>0</v>
      </c>
      <c r="I726" s="163">
        <f t="shared" si="416"/>
        <v>0</v>
      </c>
      <c r="J726" s="163">
        <f t="shared" si="416"/>
        <v>0</v>
      </c>
      <c r="K726" s="163">
        <f t="shared" si="416"/>
        <v>0</v>
      </c>
      <c r="L726" s="163">
        <f t="shared" si="416"/>
        <v>0</v>
      </c>
      <c r="M726" s="163">
        <f t="shared" si="416"/>
        <v>0</v>
      </c>
      <c r="N726" s="163">
        <f t="shared" si="416"/>
        <v>0</v>
      </c>
      <c r="O726" s="163">
        <f t="shared" si="416"/>
        <v>0</v>
      </c>
      <c r="P726" s="163">
        <f t="shared" si="416"/>
        <v>0</v>
      </c>
      <c r="Q726" s="163">
        <f t="shared" si="416"/>
        <v>0</v>
      </c>
      <c r="R726" s="163">
        <f t="shared" si="416"/>
        <v>0</v>
      </c>
      <c r="S726" s="163">
        <f t="shared" si="416"/>
        <v>0</v>
      </c>
      <c r="T726" s="163">
        <f t="shared" si="416"/>
        <v>0</v>
      </c>
      <c r="U726" s="163">
        <f t="shared" si="416"/>
        <v>0</v>
      </c>
      <c r="V726" s="163">
        <f t="shared" si="416"/>
        <v>0</v>
      </c>
      <c r="W726" s="163">
        <f t="shared" si="416"/>
        <v>0</v>
      </c>
      <c r="X726" s="163">
        <f t="shared" si="416"/>
        <v>0</v>
      </c>
      <c r="Y726" s="163">
        <f t="shared" si="416"/>
        <v>0</v>
      </c>
      <c r="Z726" s="163">
        <f t="shared" si="416"/>
        <v>0</v>
      </c>
      <c r="AA726" s="163">
        <f t="shared" si="416"/>
        <v>0</v>
      </c>
      <c r="AB726" s="163">
        <f t="shared" si="416"/>
        <v>0</v>
      </c>
      <c r="AC726" s="163">
        <f t="shared" si="416"/>
        <v>0</v>
      </c>
      <c r="AD726" s="163">
        <f t="shared" si="416"/>
        <v>0</v>
      </c>
      <c r="AE726" s="163">
        <f t="shared" si="416"/>
        <v>0</v>
      </c>
      <c r="AF726" s="163">
        <f t="shared" si="416"/>
        <v>0</v>
      </c>
      <c r="AG726" s="163">
        <f t="shared" si="416"/>
        <v>0</v>
      </c>
      <c r="AH726" s="163">
        <f t="shared" si="416"/>
        <v>0</v>
      </c>
      <c r="AI726" s="163">
        <f t="shared" si="416"/>
        <v>0</v>
      </c>
      <c r="AJ726" s="163">
        <f t="shared" si="416"/>
        <v>0</v>
      </c>
      <c r="AK726" s="163">
        <f t="shared" si="416"/>
        <v>0</v>
      </c>
      <c r="AL726" s="163">
        <f t="shared" si="416"/>
        <v>0</v>
      </c>
      <c r="AM726" s="163">
        <f t="shared" si="416"/>
        <v>0</v>
      </c>
      <c r="AN726" s="163">
        <f t="shared" si="416"/>
        <v>0</v>
      </c>
      <c r="AO726" s="163">
        <f t="shared" si="416"/>
        <v>0</v>
      </c>
      <c r="AP726" s="163">
        <f t="shared" si="416"/>
        <v>0</v>
      </c>
    </row>
    <row r="727" spans="1:42" x14ac:dyDescent="0.2">
      <c r="A727" s="4">
        <f t="shared" si="412"/>
        <v>7</v>
      </c>
      <c r="B727" s="186">
        <f t="shared" si="410"/>
        <v>0</v>
      </c>
      <c r="C727" s="163">
        <f t="shared" ref="C727:AP727" si="417">IF(AND(C$2&gt;equip3_reserve_freq*$A714,C$2&lt;=equip3_reserve_freq*$A715),$B715/(equip3_reserve_freq),0)</f>
        <v>0</v>
      </c>
      <c r="D727" s="163">
        <f t="shared" si="417"/>
        <v>0</v>
      </c>
      <c r="E727" s="163">
        <f t="shared" si="417"/>
        <v>0</v>
      </c>
      <c r="F727" s="163">
        <f t="shared" si="417"/>
        <v>0</v>
      </c>
      <c r="G727" s="163">
        <f t="shared" si="417"/>
        <v>0</v>
      </c>
      <c r="H727" s="163">
        <f t="shared" si="417"/>
        <v>0</v>
      </c>
      <c r="I727" s="163">
        <f t="shared" si="417"/>
        <v>0</v>
      </c>
      <c r="J727" s="163">
        <f t="shared" si="417"/>
        <v>0</v>
      </c>
      <c r="K727" s="163">
        <f t="shared" si="417"/>
        <v>0</v>
      </c>
      <c r="L727" s="163">
        <f t="shared" si="417"/>
        <v>0</v>
      </c>
      <c r="M727" s="163">
        <f t="shared" si="417"/>
        <v>0</v>
      </c>
      <c r="N727" s="163">
        <f t="shared" si="417"/>
        <v>0</v>
      </c>
      <c r="O727" s="163">
        <f t="shared" si="417"/>
        <v>0</v>
      </c>
      <c r="P727" s="163">
        <f t="shared" si="417"/>
        <v>0</v>
      </c>
      <c r="Q727" s="163">
        <f t="shared" si="417"/>
        <v>0</v>
      </c>
      <c r="R727" s="163">
        <f t="shared" si="417"/>
        <v>0</v>
      </c>
      <c r="S727" s="163">
        <f t="shared" si="417"/>
        <v>0</v>
      </c>
      <c r="T727" s="163">
        <f t="shared" si="417"/>
        <v>0</v>
      </c>
      <c r="U727" s="163">
        <f t="shared" si="417"/>
        <v>0</v>
      </c>
      <c r="V727" s="163">
        <f t="shared" si="417"/>
        <v>0</v>
      </c>
      <c r="W727" s="163">
        <f t="shared" si="417"/>
        <v>0</v>
      </c>
      <c r="X727" s="163">
        <f t="shared" si="417"/>
        <v>0</v>
      </c>
      <c r="Y727" s="163">
        <f t="shared" si="417"/>
        <v>0</v>
      </c>
      <c r="Z727" s="163">
        <f t="shared" si="417"/>
        <v>0</v>
      </c>
      <c r="AA727" s="163">
        <f t="shared" si="417"/>
        <v>0</v>
      </c>
      <c r="AB727" s="163">
        <f t="shared" si="417"/>
        <v>0</v>
      </c>
      <c r="AC727" s="163">
        <f t="shared" si="417"/>
        <v>0</v>
      </c>
      <c r="AD727" s="163">
        <f t="shared" si="417"/>
        <v>0</v>
      </c>
      <c r="AE727" s="163">
        <f t="shared" si="417"/>
        <v>0</v>
      </c>
      <c r="AF727" s="163">
        <f t="shared" si="417"/>
        <v>0</v>
      </c>
      <c r="AG727" s="163">
        <f t="shared" si="417"/>
        <v>0</v>
      </c>
      <c r="AH727" s="163">
        <f t="shared" si="417"/>
        <v>0</v>
      </c>
      <c r="AI727" s="163">
        <f t="shared" si="417"/>
        <v>0</v>
      </c>
      <c r="AJ727" s="163">
        <f t="shared" si="417"/>
        <v>0</v>
      </c>
      <c r="AK727" s="163">
        <f t="shared" si="417"/>
        <v>0</v>
      </c>
      <c r="AL727" s="163">
        <f t="shared" si="417"/>
        <v>0</v>
      </c>
      <c r="AM727" s="163">
        <f t="shared" si="417"/>
        <v>0</v>
      </c>
      <c r="AN727" s="163">
        <f t="shared" si="417"/>
        <v>0</v>
      </c>
      <c r="AO727" s="163">
        <f t="shared" si="417"/>
        <v>0</v>
      </c>
      <c r="AP727" s="163">
        <f t="shared" si="417"/>
        <v>0</v>
      </c>
    </row>
    <row r="728" spans="1:42" x14ac:dyDescent="0.2">
      <c r="A728" s="4">
        <f t="shared" si="412"/>
        <v>8</v>
      </c>
      <c r="B728" s="186">
        <f t="shared" si="410"/>
        <v>0</v>
      </c>
      <c r="C728" s="163">
        <f t="shared" ref="C728:AP728" si="418">IF(AND(C$2&gt;equip3_reserve_freq*$A715,C$2&lt;=equip3_reserve_freq*$A716),$B716/(equip3_reserve_freq),0)</f>
        <v>0</v>
      </c>
      <c r="D728" s="163">
        <f t="shared" si="418"/>
        <v>0</v>
      </c>
      <c r="E728" s="163">
        <f t="shared" si="418"/>
        <v>0</v>
      </c>
      <c r="F728" s="163">
        <f t="shared" si="418"/>
        <v>0</v>
      </c>
      <c r="G728" s="163">
        <f t="shared" si="418"/>
        <v>0</v>
      </c>
      <c r="H728" s="163">
        <f t="shared" si="418"/>
        <v>0</v>
      </c>
      <c r="I728" s="163">
        <f t="shared" si="418"/>
        <v>0</v>
      </c>
      <c r="J728" s="163">
        <f t="shared" si="418"/>
        <v>0</v>
      </c>
      <c r="K728" s="163">
        <f t="shared" si="418"/>
        <v>0</v>
      </c>
      <c r="L728" s="163">
        <f t="shared" si="418"/>
        <v>0</v>
      </c>
      <c r="M728" s="163">
        <f t="shared" si="418"/>
        <v>0</v>
      </c>
      <c r="N728" s="163">
        <f t="shared" si="418"/>
        <v>0</v>
      </c>
      <c r="O728" s="163">
        <f t="shared" si="418"/>
        <v>0</v>
      </c>
      <c r="P728" s="163">
        <f t="shared" si="418"/>
        <v>0</v>
      </c>
      <c r="Q728" s="163">
        <f t="shared" si="418"/>
        <v>0</v>
      </c>
      <c r="R728" s="163">
        <f t="shared" si="418"/>
        <v>0</v>
      </c>
      <c r="S728" s="163">
        <f t="shared" si="418"/>
        <v>0</v>
      </c>
      <c r="T728" s="163">
        <f t="shared" si="418"/>
        <v>0</v>
      </c>
      <c r="U728" s="163">
        <f t="shared" si="418"/>
        <v>0</v>
      </c>
      <c r="V728" s="163">
        <f t="shared" si="418"/>
        <v>0</v>
      </c>
      <c r="W728" s="163">
        <f t="shared" si="418"/>
        <v>0</v>
      </c>
      <c r="X728" s="163">
        <f t="shared" si="418"/>
        <v>0</v>
      </c>
      <c r="Y728" s="163">
        <f t="shared" si="418"/>
        <v>0</v>
      </c>
      <c r="Z728" s="163">
        <f t="shared" si="418"/>
        <v>0</v>
      </c>
      <c r="AA728" s="163">
        <f t="shared" si="418"/>
        <v>0</v>
      </c>
      <c r="AB728" s="163">
        <f t="shared" si="418"/>
        <v>0</v>
      </c>
      <c r="AC728" s="163">
        <f t="shared" si="418"/>
        <v>0</v>
      </c>
      <c r="AD728" s="163">
        <f t="shared" si="418"/>
        <v>0</v>
      </c>
      <c r="AE728" s="163">
        <f t="shared" si="418"/>
        <v>0</v>
      </c>
      <c r="AF728" s="163">
        <f t="shared" si="418"/>
        <v>0</v>
      </c>
      <c r="AG728" s="163">
        <f t="shared" si="418"/>
        <v>0</v>
      </c>
      <c r="AH728" s="163">
        <f t="shared" si="418"/>
        <v>0</v>
      </c>
      <c r="AI728" s="163">
        <f t="shared" si="418"/>
        <v>0</v>
      </c>
      <c r="AJ728" s="163">
        <f t="shared" si="418"/>
        <v>0</v>
      </c>
      <c r="AK728" s="163">
        <f t="shared" si="418"/>
        <v>0</v>
      </c>
      <c r="AL728" s="163">
        <f t="shared" si="418"/>
        <v>0</v>
      </c>
      <c r="AM728" s="163">
        <f t="shared" si="418"/>
        <v>0</v>
      </c>
      <c r="AN728" s="163">
        <f t="shared" si="418"/>
        <v>0</v>
      </c>
      <c r="AO728" s="163">
        <f t="shared" si="418"/>
        <v>0</v>
      </c>
      <c r="AP728" s="163">
        <f t="shared" si="418"/>
        <v>0</v>
      </c>
    </row>
    <row r="729" spans="1:42" x14ac:dyDescent="0.2">
      <c r="A729" s="4">
        <f>A728+1</f>
        <v>9</v>
      </c>
      <c r="B729" s="186">
        <f t="shared" si="410"/>
        <v>0</v>
      </c>
      <c r="C729" s="163">
        <f t="shared" ref="C729:AP729" si="419">IF(AND(C$2&gt;equip3_reserve_freq*$A716,C$2&lt;=equip3_reserve_freq*$A717),$B717/(equip3_reserve_freq),0)</f>
        <v>0</v>
      </c>
      <c r="D729" s="163">
        <f t="shared" si="419"/>
        <v>0</v>
      </c>
      <c r="E729" s="163">
        <f t="shared" si="419"/>
        <v>0</v>
      </c>
      <c r="F729" s="163">
        <f t="shared" si="419"/>
        <v>0</v>
      </c>
      <c r="G729" s="163">
        <f t="shared" si="419"/>
        <v>0</v>
      </c>
      <c r="H729" s="163">
        <f t="shared" si="419"/>
        <v>0</v>
      </c>
      <c r="I729" s="163">
        <f t="shared" si="419"/>
        <v>0</v>
      </c>
      <c r="J729" s="163">
        <f t="shared" si="419"/>
        <v>0</v>
      </c>
      <c r="K729" s="163">
        <f t="shared" si="419"/>
        <v>0</v>
      </c>
      <c r="L729" s="163">
        <f t="shared" si="419"/>
        <v>0</v>
      </c>
      <c r="M729" s="163">
        <f t="shared" si="419"/>
        <v>0</v>
      </c>
      <c r="N729" s="163">
        <f t="shared" si="419"/>
        <v>0</v>
      </c>
      <c r="O729" s="163">
        <f t="shared" si="419"/>
        <v>0</v>
      </c>
      <c r="P729" s="163">
        <f t="shared" si="419"/>
        <v>0</v>
      </c>
      <c r="Q729" s="163">
        <f t="shared" si="419"/>
        <v>0</v>
      </c>
      <c r="R729" s="163">
        <f t="shared" si="419"/>
        <v>0</v>
      </c>
      <c r="S729" s="163">
        <f t="shared" si="419"/>
        <v>0</v>
      </c>
      <c r="T729" s="163">
        <f t="shared" si="419"/>
        <v>0</v>
      </c>
      <c r="U729" s="163">
        <f t="shared" si="419"/>
        <v>0</v>
      </c>
      <c r="V729" s="163">
        <f t="shared" si="419"/>
        <v>0</v>
      </c>
      <c r="W729" s="163">
        <f t="shared" si="419"/>
        <v>0</v>
      </c>
      <c r="X729" s="163">
        <f t="shared" si="419"/>
        <v>0</v>
      </c>
      <c r="Y729" s="163">
        <f t="shared" si="419"/>
        <v>0</v>
      </c>
      <c r="Z729" s="163">
        <f t="shared" si="419"/>
        <v>0</v>
      </c>
      <c r="AA729" s="163">
        <f t="shared" si="419"/>
        <v>0</v>
      </c>
      <c r="AB729" s="163">
        <f t="shared" si="419"/>
        <v>0</v>
      </c>
      <c r="AC729" s="163">
        <f t="shared" si="419"/>
        <v>0</v>
      </c>
      <c r="AD729" s="163">
        <f t="shared" si="419"/>
        <v>0</v>
      </c>
      <c r="AE729" s="163">
        <f t="shared" si="419"/>
        <v>0</v>
      </c>
      <c r="AF729" s="163">
        <f t="shared" si="419"/>
        <v>0</v>
      </c>
      <c r="AG729" s="163">
        <f t="shared" si="419"/>
        <v>0</v>
      </c>
      <c r="AH729" s="163">
        <f t="shared" si="419"/>
        <v>0</v>
      </c>
      <c r="AI729" s="163">
        <f t="shared" si="419"/>
        <v>0</v>
      </c>
      <c r="AJ729" s="163">
        <f t="shared" si="419"/>
        <v>0</v>
      </c>
      <c r="AK729" s="163">
        <f t="shared" si="419"/>
        <v>0</v>
      </c>
      <c r="AL729" s="163">
        <f t="shared" si="419"/>
        <v>0</v>
      </c>
      <c r="AM729" s="163">
        <f t="shared" si="419"/>
        <v>0</v>
      </c>
      <c r="AN729" s="163">
        <f t="shared" si="419"/>
        <v>0</v>
      </c>
      <c r="AO729" s="163">
        <f t="shared" si="419"/>
        <v>0</v>
      </c>
      <c r="AP729" s="163">
        <f t="shared" si="419"/>
        <v>0</v>
      </c>
    </row>
    <row r="730" spans="1:42" x14ac:dyDescent="0.2">
      <c r="A730" s="4">
        <f t="shared" ref="A730" si="420">A729+1</f>
        <v>10</v>
      </c>
      <c r="B730" s="186">
        <f t="shared" si="410"/>
        <v>0</v>
      </c>
      <c r="C730" s="164">
        <f t="shared" ref="C730:AP730" si="421">IF(AND(C$2&gt;equip3_reserve_freq*$A717,C$2&lt;=equip3_reserve_freq*$A718),$B718/(equip3_reserve_freq),0)</f>
        <v>0</v>
      </c>
      <c r="D730" s="164">
        <f t="shared" si="421"/>
        <v>0</v>
      </c>
      <c r="E730" s="164">
        <f t="shared" si="421"/>
        <v>0</v>
      </c>
      <c r="F730" s="164">
        <f t="shared" si="421"/>
        <v>0</v>
      </c>
      <c r="G730" s="164">
        <f t="shared" si="421"/>
        <v>0</v>
      </c>
      <c r="H730" s="164">
        <f t="shared" si="421"/>
        <v>0</v>
      </c>
      <c r="I730" s="164">
        <f t="shared" si="421"/>
        <v>0</v>
      </c>
      <c r="J730" s="164">
        <f t="shared" si="421"/>
        <v>0</v>
      </c>
      <c r="K730" s="164">
        <f t="shared" si="421"/>
        <v>0</v>
      </c>
      <c r="L730" s="164">
        <f t="shared" si="421"/>
        <v>0</v>
      </c>
      <c r="M730" s="164">
        <f t="shared" si="421"/>
        <v>0</v>
      </c>
      <c r="N730" s="164">
        <f t="shared" si="421"/>
        <v>0</v>
      </c>
      <c r="O730" s="164">
        <f t="shared" si="421"/>
        <v>0</v>
      </c>
      <c r="P730" s="164">
        <f t="shared" si="421"/>
        <v>0</v>
      </c>
      <c r="Q730" s="164">
        <f t="shared" si="421"/>
        <v>0</v>
      </c>
      <c r="R730" s="164">
        <f t="shared" si="421"/>
        <v>0</v>
      </c>
      <c r="S730" s="164">
        <f t="shared" si="421"/>
        <v>0</v>
      </c>
      <c r="T730" s="164">
        <f t="shared" si="421"/>
        <v>0</v>
      </c>
      <c r="U730" s="164">
        <f t="shared" si="421"/>
        <v>0</v>
      </c>
      <c r="V730" s="164">
        <f t="shared" si="421"/>
        <v>0</v>
      </c>
      <c r="W730" s="164">
        <f t="shared" si="421"/>
        <v>0</v>
      </c>
      <c r="X730" s="164">
        <f t="shared" si="421"/>
        <v>0</v>
      </c>
      <c r="Y730" s="164">
        <f t="shared" si="421"/>
        <v>0</v>
      </c>
      <c r="Z730" s="164">
        <f t="shared" si="421"/>
        <v>0</v>
      </c>
      <c r="AA730" s="164">
        <f t="shared" si="421"/>
        <v>0</v>
      </c>
      <c r="AB730" s="164">
        <f t="shared" si="421"/>
        <v>0</v>
      </c>
      <c r="AC730" s="164">
        <f t="shared" si="421"/>
        <v>0</v>
      </c>
      <c r="AD730" s="164">
        <f t="shared" si="421"/>
        <v>0</v>
      </c>
      <c r="AE730" s="164">
        <f t="shared" si="421"/>
        <v>0</v>
      </c>
      <c r="AF730" s="164">
        <f t="shared" si="421"/>
        <v>0</v>
      </c>
      <c r="AG730" s="164">
        <f t="shared" si="421"/>
        <v>0</v>
      </c>
      <c r="AH730" s="164">
        <f t="shared" si="421"/>
        <v>0</v>
      </c>
      <c r="AI730" s="164">
        <f t="shared" si="421"/>
        <v>0</v>
      </c>
      <c r="AJ730" s="164">
        <f t="shared" si="421"/>
        <v>0</v>
      </c>
      <c r="AK730" s="164">
        <f t="shared" si="421"/>
        <v>0</v>
      </c>
      <c r="AL730" s="164">
        <f t="shared" si="421"/>
        <v>0</v>
      </c>
      <c r="AM730" s="164">
        <f t="shared" si="421"/>
        <v>0</v>
      </c>
      <c r="AN730" s="164">
        <f t="shared" si="421"/>
        <v>0</v>
      </c>
      <c r="AO730" s="164">
        <f t="shared" si="421"/>
        <v>0</v>
      </c>
      <c r="AP730" s="164">
        <f t="shared" si="421"/>
        <v>0</v>
      </c>
    </row>
    <row r="731" spans="1:42" x14ac:dyDescent="0.2">
      <c r="A731" s="27" t="s">
        <v>12</v>
      </c>
      <c r="B731" s="15"/>
      <c r="C731" s="163">
        <f>SUM(C721:C730)</f>
        <v>0</v>
      </c>
      <c r="D731" s="163">
        <f t="shared" ref="D731:AP731" si="422">SUM(D721:D730)</f>
        <v>0</v>
      </c>
      <c r="E731" s="163">
        <f t="shared" si="422"/>
        <v>0</v>
      </c>
      <c r="F731" s="163">
        <f t="shared" si="422"/>
        <v>0</v>
      </c>
      <c r="G731" s="163">
        <f t="shared" si="422"/>
        <v>0</v>
      </c>
      <c r="H731" s="163">
        <f t="shared" si="422"/>
        <v>0</v>
      </c>
      <c r="I731" s="163">
        <f t="shared" si="422"/>
        <v>0</v>
      </c>
      <c r="J731" s="163">
        <f t="shared" si="422"/>
        <v>0</v>
      </c>
      <c r="K731" s="163">
        <f t="shared" si="422"/>
        <v>0</v>
      </c>
      <c r="L731" s="163">
        <f t="shared" si="422"/>
        <v>0</v>
      </c>
      <c r="M731" s="163">
        <f t="shared" si="422"/>
        <v>0</v>
      </c>
      <c r="N731" s="163">
        <f t="shared" si="422"/>
        <v>0</v>
      </c>
      <c r="O731" s="163">
        <f t="shared" si="422"/>
        <v>0</v>
      </c>
      <c r="P731" s="163">
        <f t="shared" si="422"/>
        <v>0</v>
      </c>
      <c r="Q731" s="163">
        <f t="shared" si="422"/>
        <v>0</v>
      </c>
      <c r="R731" s="163">
        <f t="shared" si="422"/>
        <v>0</v>
      </c>
      <c r="S731" s="163">
        <f t="shared" si="422"/>
        <v>0</v>
      </c>
      <c r="T731" s="163">
        <f t="shared" si="422"/>
        <v>0</v>
      </c>
      <c r="U731" s="163">
        <f t="shared" si="422"/>
        <v>0</v>
      </c>
      <c r="V731" s="163">
        <f t="shared" si="422"/>
        <v>0</v>
      </c>
      <c r="W731" s="163">
        <f t="shared" si="422"/>
        <v>0</v>
      </c>
      <c r="X731" s="163">
        <f t="shared" si="422"/>
        <v>0</v>
      </c>
      <c r="Y731" s="163">
        <f t="shared" si="422"/>
        <v>0</v>
      </c>
      <c r="Z731" s="163">
        <f t="shared" si="422"/>
        <v>0</v>
      </c>
      <c r="AA731" s="163">
        <f t="shared" si="422"/>
        <v>0</v>
      </c>
      <c r="AB731" s="163">
        <f t="shared" si="422"/>
        <v>0</v>
      </c>
      <c r="AC731" s="163">
        <f t="shared" si="422"/>
        <v>0</v>
      </c>
      <c r="AD731" s="163">
        <f t="shared" si="422"/>
        <v>0</v>
      </c>
      <c r="AE731" s="163">
        <f t="shared" si="422"/>
        <v>0</v>
      </c>
      <c r="AF731" s="163">
        <f t="shared" si="422"/>
        <v>0</v>
      </c>
      <c r="AG731" s="163">
        <f t="shared" si="422"/>
        <v>0</v>
      </c>
      <c r="AH731" s="163">
        <f t="shared" si="422"/>
        <v>0</v>
      </c>
      <c r="AI731" s="163">
        <f t="shared" si="422"/>
        <v>0</v>
      </c>
      <c r="AJ731" s="163">
        <f t="shared" si="422"/>
        <v>0</v>
      </c>
      <c r="AK731" s="163">
        <f t="shared" si="422"/>
        <v>0</v>
      </c>
      <c r="AL731" s="163">
        <f t="shared" si="422"/>
        <v>0</v>
      </c>
      <c r="AM731" s="163">
        <f t="shared" si="422"/>
        <v>0</v>
      </c>
      <c r="AN731" s="163">
        <f t="shared" si="422"/>
        <v>0</v>
      </c>
      <c r="AO731" s="163">
        <f t="shared" si="422"/>
        <v>0</v>
      </c>
      <c r="AP731" s="163">
        <f t="shared" si="422"/>
        <v>0</v>
      </c>
    </row>
    <row r="733" spans="1:42" x14ac:dyDescent="0.2">
      <c r="A733" s="4" t="s">
        <v>303</v>
      </c>
    </row>
    <row r="734" spans="1:42" x14ac:dyDescent="0.2">
      <c r="A734" s="22" t="s">
        <v>304</v>
      </c>
      <c r="B734" s="163">
        <f>B623+B629+B635+B641+B673+B705</f>
        <v>0</v>
      </c>
      <c r="C734" s="163">
        <f t="shared" ref="C734:AP734" si="423">C623+C629+C635+C641+C673+C705</f>
        <v>0</v>
      </c>
      <c r="D734" s="163">
        <f t="shared" si="423"/>
        <v>0</v>
      </c>
      <c r="E734" s="163">
        <f t="shared" si="423"/>
        <v>0</v>
      </c>
      <c r="F734" s="163">
        <f t="shared" si="423"/>
        <v>0</v>
      </c>
      <c r="G734" s="163">
        <f t="shared" si="423"/>
        <v>0</v>
      </c>
      <c r="H734" s="163">
        <f t="shared" si="423"/>
        <v>0</v>
      </c>
      <c r="I734" s="163">
        <f t="shared" si="423"/>
        <v>0</v>
      </c>
      <c r="J734" s="163">
        <f t="shared" si="423"/>
        <v>0</v>
      </c>
      <c r="K734" s="163">
        <f t="shared" si="423"/>
        <v>0</v>
      </c>
      <c r="L734" s="163">
        <f t="shared" si="423"/>
        <v>0</v>
      </c>
      <c r="M734" s="163">
        <f t="shared" si="423"/>
        <v>0</v>
      </c>
      <c r="N734" s="163">
        <f t="shared" si="423"/>
        <v>0</v>
      </c>
      <c r="O734" s="163">
        <f t="shared" si="423"/>
        <v>0</v>
      </c>
      <c r="P734" s="163">
        <f t="shared" si="423"/>
        <v>0</v>
      </c>
      <c r="Q734" s="163">
        <f t="shared" si="423"/>
        <v>0</v>
      </c>
      <c r="R734" s="163">
        <f t="shared" si="423"/>
        <v>0</v>
      </c>
      <c r="S734" s="163">
        <f t="shared" si="423"/>
        <v>0</v>
      </c>
      <c r="T734" s="163">
        <f t="shared" si="423"/>
        <v>0</v>
      </c>
      <c r="U734" s="163">
        <f t="shared" si="423"/>
        <v>0</v>
      </c>
      <c r="V734" s="163">
        <f t="shared" si="423"/>
        <v>0</v>
      </c>
      <c r="W734" s="163">
        <f t="shared" si="423"/>
        <v>0</v>
      </c>
      <c r="X734" s="163">
        <f t="shared" si="423"/>
        <v>0</v>
      </c>
      <c r="Y734" s="163">
        <f t="shared" si="423"/>
        <v>0</v>
      </c>
      <c r="Z734" s="163">
        <f t="shared" si="423"/>
        <v>0</v>
      </c>
      <c r="AA734" s="163">
        <f t="shared" si="423"/>
        <v>0</v>
      </c>
      <c r="AB734" s="163">
        <f t="shared" si="423"/>
        <v>0</v>
      </c>
      <c r="AC734" s="163">
        <f t="shared" si="423"/>
        <v>0</v>
      </c>
      <c r="AD734" s="163">
        <f t="shared" si="423"/>
        <v>0</v>
      </c>
      <c r="AE734" s="163">
        <f t="shared" si="423"/>
        <v>0</v>
      </c>
      <c r="AF734" s="163">
        <f t="shared" si="423"/>
        <v>0</v>
      </c>
      <c r="AG734" s="163">
        <f t="shared" si="423"/>
        <v>0</v>
      </c>
      <c r="AH734" s="163">
        <f t="shared" si="423"/>
        <v>0</v>
      </c>
      <c r="AI734" s="163">
        <f t="shared" si="423"/>
        <v>0</v>
      </c>
      <c r="AJ734" s="163">
        <f t="shared" si="423"/>
        <v>0</v>
      </c>
      <c r="AK734" s="163">
        <f t="shared" si="423"/>
        <v>0</v>
      </c>
      <c r="AL734" s="163">
        <f t="shared" si="423"/>
        <v>0</v>
      </c>
      <c r="AM734" s="163">
        <f t="shared" si="423"/>
        <v>0</v>
      </c>
      <c r="AN734" s="163">
        <f t="shared" si="423"/>
        <v>0</v>
      </c>
      <c r="AO734" s="163">
        <f t="shared" si="423"/>
        <v>0</v>
      </c>
      <c r="AP734" s="163">
        <f t="shared" si="423"/>
        <v>0</v>
      </c>
    </row>
    <row r="735" spans="1:42" x14ac:dyDescent="0.2">
      <c r="A735" s="22" t="s">
        <v>303</v>
      </c>
      <c r="B735" s="163"/>
      <c r="C735" s="163">
        <f t="shared" ref="C735:AP735" si="424">IF(C$2&lt;=analysis_period,B734*reserves_interest/100,0)</f>
        <v>0</v>
      </c>
      <c r="D735" s="163">
        <f t="shared" si="424"/>
        <v>0</v>
      </c>
      <c r="E735" s="163">
        <f t="shared" si="424"/>
        <v>0</v>
      </c>
      <c r="F735" s="163">
        <f t="shared" si="424"/>
        <v>0</v>
      </c>
      <c r="G735" s="163">
        <f t="shared" si="424"/>
        <v>0</v>
      </c>
      <c r="H735" s="163">
        <f t="shared" si="424"/>
        <v>0</v>
      </c>
      <c r="I735" s="163">
        <f t="shared" si="424"/>
        <v>0</v>
      </c>
      <c r="J735" s="163">
        <f t="shared" si="424"/>
        <v>0</v>
      </c>
      <c r="K735" s="163">
        <f t="shared" si="424"/>
        <v>0</v>
      </c>
      <c r="L735" s="163">
        <f t="shared" si="424"/>
        <v>0</v>
      </c>
      <c r="M735" s="163">
        <f t="shared" si="424"/>
        <v>0</v>
      </c>
      <c r="N735" s="163">
        <f t="shared" si="424"/>
        <v>0</v>
      </c>
      <c r="O735" s="163">
        <f t="shared" si="424"/>
        <v>0</v>
      </c>
      <c r="P735" s="163">
        <f t="shared" si="424"/>
        <v>0</v>
      </c>
      <c r="Q735" s="163">
        <f t="shared" si="424"/>
        <v>0</v>
      </c>
      <c r="R735" s="163">
        <f t="shared" si="424"/>
        <v>0</v>
      </c>
      <c r="S735" s="163">
        <f t="shared" si="424"/>
        <v>0</v>
      </c>
      <c r="T735" s="163">
        <f t="shared" si="424"/>
        <v>0</v>
      </c>
      <c r="U735" s="163">
        <f t="shared" si="424"/>
        <v>0</v>
      </c>
      <c r="V735" s="163">
        <f t="shared" si="424"/>
        <v>0</v>
      </c>
      <c r="W735" s="163">
        <f t="shared" si="424"/>
        <v>0</v>
      </c>
      <c r="X735" s="163">
        <f t="shared" si="424"/>
        <v>0</v>
      </c>
      <c r="Y735" s="163">
        <f t="shared" si="424"/>
        <v>0</v>
      </c>
      <c r="Z735" s="163">
        <f t="shared" si="424"/>
        <v>0</v>
      </c>
      <c r="AA735" s="163">
        <f t="shared" si="424"/>
        <v>0</v>
      </c>
      <c r="AB735" s="163">
        <f t="shared" si="424"/>
        <v>0</v>
      </c>
      <c r="AC735" s="163">
        <f t="shared" si="424"/>
        <v>0</v>
      </c>
      <c r="AD735" s="163">
        <f t="shared" si="424"/>
        <v>0</v>
      </c>
      <c r="AE735" s="163">
        <f t="shared" si="424"/>
        <v>0</v>
      </c>
      <c r="AF735" s="163">
        <f t="shared" si="424"/>
        <v>0</v>
      </c>
      <c r="AG735" s="163">
        <f t="shared" si="424"/>
        <v>0</v>
      </c>
      <c r="AH735" s="163">
        <f t="shared" si="424"/>
        <v>0</v>
      </c>
      <c r="AI735" s="163">
        <f t="shared" si="424"/>
        <v>0</v>
      </c>
      <c r="AJ735" s="163">
        <f t="shared" si="424"/>
        <v>0</v>
      </c>
      <c r="AK735" s="163">
        <f t="shared" si="424"/>
        <v>0</v>
      </c>
      <c r="AL735" s="163">
        <f t="shared" si="424"/>
        <v>0</v>
      </c>
      <c r="AM735" s="163">
        <f t="shared" si="424"/>
        <v>0</v>
      </c>
      <c r="AN735" s="163">
        <f t="shared" si="424"/>
        <v>0</v>
      </c>
      <c r="AO735" s="163">
        <f t="shared" si="424"/>
        <v>0</v>
      </c>
      <c r="AP735" s="163">
        <f t="shared" si="424"/>
        <v>0</v>
      </c>
    </row>
  </sheetData>
  <mergeCells count="4">
    <mergeCell ref="G250:J250"/>
    <mergeCell ref="K250:L250"/>
    <mergeCell ref="G386:J386"/>
    <mergeCell ref="K386:L386"/>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31" t="s">
        <v>227</v>
      </c>
      <c r="B1" s="232"/>
      <c r="C1" s="233"/>
      <c r="D1" s="232"/>
      <c r="E1" s="255"/>
      <c r="F1" s="255"/>
      <c r="G1" s="256"/>
    </row>
    <row r="2" spans="1:7" s="1" customFormat="1" ht="12.75" x14ac:dyDescent="0.2">
      <c r="A2" s="2" t="s">
        <v>77</v>
      </c>
      <c r="B2" s="3" t="s">
        <v>43</v>
      </c>
      <c r="C2" s="3" t="s">
        <v>44</v>
      </c>
      <c r="D2" s="3" t="s">
        <v>45</v>
      </c>
      <c r="E2" s="3" t="s">
        <v>46</v>
      </c>
      <c r="F2" s="3" t="s">
        <v>47</v>
      </c>
      <c r="G2" s="257" t="s">
        <v>48</v>
      </c>
    </row>
    <row r="3" spans="1:7" s="1" customFormat="1" ht="12.75" x14ac:dyDescent="0.2">
      <c r="A3" s="96">
        <v>1</v>
      </c>
      <c r="B3" s="167">
        <v>20</v>
      </c>
      <c r="C3" s="173">
        <v>5</v>
      </c>
      <c r="D3" s="167">
        <v>10</v>
      </c>
      <c r="E3" s="167">
        <v>3.33</v>
      </c>
      <c r="F3" s="167">
        <v>2.5</v>
      </c>
      <c r="G3" s="167">
        <f>2.56410256410256*0.5</f>
        <v>1.2820512820512799</v>
      </c>
    </row>
    <row r="4" spans="1:7" s="1" customFormat="1" ht="12.75" x14ac:dyDescent="0.2">
      <c r="A4" s="97">
        <v>2</v>
      </c>
      <c r="B4" s="167">
        <v>32</v>
      </c>
      <c r="C4" s="174">
        <v>9.5</v>
      </c>
      <c r="D4" s="169">
        <v>20</v>
      </c>
      <c r="E4" s="169">
        <v>6.67</v>
      </c>
      <c r="F4" s="169">
        <v>5</v>
      </c>
      <c r="G4" s="169">
        <v>2.5641025641025599</v>
      </c>
    </row>
    <row r="5" spans="1:7" s="1" customFormat="1" ht="12.75" x14ac:dyDescent="0.2">
      <c r="A5" s="97">
        <v>3</v>
      </c>
      <c r="B5" s="167">
        <v>19.2</v>
      </c>
      <c r="C5" s="169">
        <v>8.5500000000000007</v>
      </c>
      <c r="D5" s="169">
        <v>20</v>
      </c>
      <c r="E5" s="169">
        <v>6.67</v>
      </c>
      <c r="F5" s="169">
        <v>5</v>
      </c>
      <c r="G5" s="169">
        <v>2.5641025641025599</v>
      </c>
    </row>
    <row r="6" spans="1:7" s="1" customFormat="1" ht="12.75" x14ac:dyDescent="0.2">
      <c r="A6" s="97">
        <v>4</v>
      </c>
      <c r="B6" s="167">
        <v>11.52</v>
      </c>
      <c r="C6" s="169">
        <v>7.7</v>
      </c>
      <c r="D6" s="169">
        <v>20</v>
      </c>
      <c r="E6" s="169">
        <v>6.67</v>
      </c>
      <c r="F6" s="169">
        <v>5</v>
      </c>
      <c r="G6" s="169">
        <v>2.5641025641025599</v>
      </c>
    </row>
    <row r="7" spans="1:7" s="1" customFormat="1" ht="12.75" x14ac:dyDescent="0.2">
      <c r="A7" s="97">
        <v>5</v>
      </c>
      <c r="B7" s="167">
        <v>11.52</v>
      </c>
      <c r="C7" s="169">
        <v>6.93</v>
      </c>
      <c r="D7" s="169">
        <v>20</v>
      </c>
      <c r="E7" s="169">
        <v>6.67</v>
      </c>
      <c r="F7" s="169">
        <v>5</v>
      </c>
      <c r="G7" s="169">
        <v>2.5641025641025599</v>
      </c>
    </row>
    <row r="8" spans="1:7" s="1" customFormat="1" ht="12.75" x14ac:dyDescent="0.2">
      <c r="A8" s="97">
        <v>6</v>
      </c>
      <c r="B8" s="167">
        <v>5.76</v>
      </c>
      <c r="C8" s="169">
        <v>6.23</v>
      </c>
      <c r="D8" s="169">
        <v>10</v>
      </c>
      <c r="E8" s="169">
        <v>6.67</v>
      </c>
      <c r="F8" s="169">
        <v>5</v>
      </c>
      <c r="G8" s="169">
        <v>2.5641025641025599</v>
      </c>
    </row>
    <row r="9" spans="1:7" s="1" customFormat="1" ht="12.75" x14ac:dyDescent="0.2">
      <c r="A9" s="97">
        <v>7</v>
      </c>
      <c r="B9" s="168">
        <v>0</v>
      </c>
      <c r="C9" s="169">
        <v>5.9</v>
      </c>
      <c r="D9" s="169">
        <v>0</v>
      </c>
      <c r="E9" s="169">
        <v>6.67</v>
      </c>
      <c r="F9" s="169">
        <v>5</v>
      </c>
      <c r="G9" s="169">
        <v>2.5641025641025599</v>
      </c>
    </row>
    <row r="10" spans="1:7" s="1" customFormat="1" ht="12.75" x14ac:dyDescent="0.2">
      <c r="A10" s="97">
        <v>8</v>
      </c>
      <c r="B10" s="169">
        <v>0</v>
      </c>
      <c r="C10" s="169">
        <v>5.9</v>
      </c>
      <c r="D10" s="169">
        <v>0</v>
      </c>
      <c r="E10" s="169">
        <v>6.67</v>
      </c>
      <c r="F10" s="169">
        <v>5</v>
      </c>
      <c r="G10" s="169">
        <v>2.5641025641025599</v>
      </c>
    </row>
    <row r="11" spans="1:7" s="1" customFormat="1" ht="12.75" x14ac:dyDescent="0.2">
      <c r="A11" s="97">
        <v>9</v>
      </c>
      <c r="B11" s="169">
        <v>0</v>
      </c>
      <c r="C11" s="169">
        <v>5.91</v>
      </c>
      <c r="D11" s="169">
        <v>0</v>
      </c>
      <c r="E11" s="169">
        <v>6.67</v>
      </c>
      <c r="F11" s="169">
        <v>5</v>
      </c>
      <c r="G11" s="169">
        <v>2.5641025641025599</v>
      </c>
    </row>
    <row r="12" spans="1:7" s="1" customFormat="1" ht="12.75" x14ac:dyDescent="0.2">
      <c r="A12" s="97">
        <v>10</v>
      </c>
      <c r="B12" s="169">
        <v>0</v>
      </c>
      <c r="C12" s="169">
        <v>5.9</v>
      </c>
      <c r="D12" s="169">
        <v>0</v>
      </c>
      <c r="E12" s="169">
        <v>6.67</v>
      </c>
      <c r="F12" s="169">
        <v>5</v>
      </c>
      <c r="G12" s="169">
        <v>2.5641025641025599</v>
      </c>
    </row>
    <row r="13" spans="1:7" s="1" customFormat="1" ht="12.75" x14ac:dyDescent="0.2">
      <c r="A13" s="97">
        <v>11</v>
      </c>
      <c r="B13" s="169">
        <v>0</v>
      </c>
      <c r="C13" s="169">
        <v>5.91</v>
      </c>
      <c r="D13" s="169">
        <v>0</v>
      </c>
      <c r="E13" s="169">
        <v>6.67</v>
      </c>
      <c r="F13" s="169">
        <v>5</v>
      </c>
      <c r="G13" s="169">
        <v>2.5641025641025599</v>
      </c>
    </row>
    <row r="14" spans="1:7" s="1" customFormat="1" ht="12.75" x14ac:dyDescent="0.2">
      <c r="A14" s="97">
        <v>12</v>
      </c>
      <c r="B14" s="169">
        <v>0</v>
      </c>
      <c r="C14" s="169">
        <v>5.9</v>
      </c>
      <c r="D14" s="169">
        <v>0</v>
      </c>
      <c r="E14" s="169">
        <v>6.66</v>
      </c>
      <c r="F14" s="169">
        <v>5</v>
      </c>
      <c r="G14" s="169">
        <v>2.5641025641025599</v>
      </c>
    </row>
    <row r="15" spans="1:7" s="1" customFormat="1" ht="12.75" x14ac:dyDescent="0.2">
      <c r="A15" s="97">
        <v>13</v>
      </c>
      <c r="B15" s="169">
        <v>0</v>
      </c>
      <c r="C15" s="169">
        <v>5.91</v>
      </c>
      <c r="D15" s="169">
        <v>0</v>
      </c>
      <c r="E15" s="169">
        <v>6.67</v>
      </c>
      <c r="F15" s="169">
        <v>5</v>
      </c>
      <c r="G15" s="169">
        <v>2.5641025641025599</v>
      </c>
    </row>
    <row r="16" spans="1:7" s="1" customFormat="1" ht="12.75" x14ac:dyDescent="0.2">
      <c r="A16" s="97">
        <v>14</v>
      </c>
      <c r="B16" s="169">
        <v>0</v>
      </c>
      <c r="C16" s="169">
        <v>5.9</v>
      </c>
      <c r="D16" s="169">
        <v>0</v>
      </c>
      <c r="E16" s="169">
        <v>6.66</v>
      </c>
      <c r="F16" s="169">
        <v>5</v>
      </c>
      <c r="G16" s="169">
        <v>2.5641025641025599</v>
      </c>
    </row>
    <row r="17" spans="1:7" s="1" customFormat="1" ht="12.75" x14ac:dyDescent="0.2">
      <c r="A17" s="97">
        <v>15</v>
      </c>
      <c r="B17" s="169">
        <v>0</v>
      </c>
      <c r="C17" s="169">
        <v>5.9</v>
      </c>
      <c r="D17" s="169">
        <v>0</v>
      </c>
      <c r="E17" s="169">
        <v>6.67</v>
      </c>
      <c r="F17" s="169">
        <v>5</v>
      </c>
      <c r="G17" s="169">
        <v>2.5641025641025599</v>
      </c>
    </row>
    <row r="18" spans="1:7" s="1" customFormat="1" ht="12.75" x14ac:dyDescent="0.2">
      <c r="A18" s="97">
        <v>16</v>
      </c>
      <c r="B18" s="169">
        <v>0</v>
      </c>
      <c r="C18" s="169">
        <v>2.95</v>
      </c>
      <c r="D18" s="169">
        <v>0</v>
      </c>
      <c r="E18" s="169">
        <v>3.33</v>
      </c>
      <c r="F18" s="169">
        <v>5</v>
      </c>
      <c r="G18" s="169">
        <v>2.5641025641025599</v>
      </c>
    </row>
    <row r="19" spans="1:7" s="1" customFormat="1" ht="12.75" x14ac:dyDescent="0.2">
      <c r="A19" s="97">
        <v>17</v>
      </c>
      <c r="B19" s="169">
        <v>0</v>
      </c>
      <c r="C19" s="169">
        <v>0</v>
      </c>
      <c r="D19" s="169">
        <v>0</v>
      </c>
      <c r="E19" s="169">
        <v>0</v>
      </c>
      <c r="F19" s="169">
        <v>5</v>
      </c>
      <c r="G19" s="169">
        <v>2.5641025641025599</v>
      </c>
    </row>
    <row r="20" spans="1:7" s="1" customFormat="1" ht="12.75" x14ac:dyDescent="0.2">
      <c r="A20" s="97">
        <v>18</v>
      </c>
      <c r="B20" s="169">
        <v>0</v>
      </c>
      <c r="C20" s="169">
        <v>0</v>
      </c>
      <c r="D20" s="169">
        <v>0</v>
      </c>
      <c r="E20" s="169">
        <v>0</v>
      </c>
      <c r="F20" s="169">
        <v>5</v>
      </c>
      <c r="G20" s="169">
        <v>2.5641025641025599</v>
      </c>
    </row>
    <row r="21" spans="1:7" s="1" customFormat="1" ht="12.75" x14ac:dyDescent="0.2">
      <c r="A21" s="97">
        <v>19</v>
      </c>
      <c r="B21" s="169">
        <v>0</v>
      </c>
      <c r="C21" s="169">
        <v>0</v>
      </c>
      <c r="D21" s="169">
        <v>0</v>
      </c>
      <c r="E21" s="169">
        <v>0</v>
      </c>
      <c r="F21" s="169">
        <v>5</v>
      </c>
      <c r="G21" s="169">
        <v>2.5641025641025599</v>
      </c>
    </row>
    <row r="22" spans="1:7" s="1" customFormat="1" ht="12.75" x14ac:dyDescent="0.2">
      <c r="A22" s="97">
        <v>20</v>
      </c>
      <c r="B22" s="169">
        <v>0</v>
      </c>
      <c r="C22" s="169">
        <v>0</v>
      </c>
      <c r="D22" s="169">
        <v>0</v>
      </c>
      <c r="E22" s="169">
        <v>0</v>
      </c>
      <c r="F22" s="169">
        <v>5</v>
      </c>
      <c r="G22" s="169">
        <v>2.5641025641025599</v>
      </c>
    </row>
    <row r="23" spans="1:7" s="1" customFormat="1" ht="12.75" x14ac:dyDescent="0.2">
      <c r="A23" s="97">
        <v>21</v>
      </c>
      <c r="B23" s="169">
        <v>0</v>
      </c>
      <c r="C23" s="169">
        <v>0</v>
      </c>
      <c r="D23" s="169">
        <v>0</v>
      </c>
      <c r="E23" s="169">
        <v>0</v>
      </c>
      <c r="F23" s="169">
        <v>2.5</v>
      </c>
      <c r="G23" s="169">
        <v>2.5641025641025599</v>
      </c>
    </row>
    <row r="24" spans="1:7" s="1" customFormat="1" ht="12.75" customHeight="1" x14ac:dyDescent="0.2">
      <c r="A24" s="97">
        <v>22</v>
      </c>
      <c r="B24" s="169">
        <v>0</v>
      </c>
      <c r="C24" s="169">
        <v>0</v>
      </c>
      <c r="D24" s="169">
        <v>0</v>
      </c>
      <c r="E24" s="169">
        <v>0</v>
      </c>
      <c r="F24" s="169">
        <v>0</v>
      </c>
      <c r="G24" s="169">
        <v>2.5641025641025599</v>
      </c>
    </row>
    <row r="25" spans="1:7" s="1" customFormat="1" ht="12.75" customHeight="1" x14ac:dyDescent="0.2">
      <c r="A25" s="97">
        <v>23</v>
      </c>
      <c r="B25" s="169">
        <v>0</v>
      </c>
      <c r="C25" s="169">
        <v>0</v>
      </c>
      <c r="D25" s="169">
        <v>0</v>
      </c>
      <c r="E25" s="169">
        <v>0</v>
      </c>
      <c r="F25" s="169">
        <v>0</v>
      </c>
      <c r="G25" s="169">
        <v>2.5641025641025599</v>
      </c>
    </row>
    <row r="26" spans="1:7" s="1" customFormat="1" ht="12.75" customHeight="1" x14ac:dyDescent="0.2">
      <c r="A26" s="97">
        <v>24</v>
      </c>
      <c r="B26" s="169">
        <v>0</v>
      </c>
      <c r="C26" s="169">
        <v>0</v>
      </c>
      <c r="D26" s="169">
        <v>0</v>
      </c>
      <c r="E26" s="169">
        <v>0</v>
      </c>
      <c r="F26" s="169">
        <v>0</v>
      </c>
      <c r="G26" s="169">
        <v>2.5641025641025599</v>
      </c>
    </row>
    <row r="27" spans="1:7" s="1" customFormat="1" ht="12.75" customHeight="1" x14ac:dyDescent="0.2">
      <c r="A27" s="97">
        <v>25</v>
      </c>
      <c r="B27" s="169">
        <v>0</v>
      </c>
      <c r="C27" s="169">
        <v>0</v>
      </c>
      <c r="D27" s="169">
        <v>0</v>
      </c>
      <c r="E27" s="169">
        <v>0</v>
      </c>
      <c r="F27" s="169">
        <v>0</v>
      </c>
      <c r="G27" s="169">
        <v>2.5641025641025599</v>
      </c>
    </row>
    <row r="28" spans="1:7" s="1" customFormat="1" ht="12.75" customHeight="1" x14ac:dyDescent="0.2">
      <c r="A28" s="97">
        <v>26</v>
      </c>
      <c r="B28" s="169">
        <v>0</v>
      </c>
      <c r="C28" s="169">
        <v>0</v>
      </c>
      <c r="D28" s="169">
        <v>0</v>
      </c>
      <c r="E28" s="169">
        <v>0</v>
      </c>
      <c r="F28" s="169">
        <v>0</v>
      </c>
      <c r="G28" s="169">
        <v>2.5641025641025599</v>
      </c>
    </row>
    <row r="29" spans="1:7" s="1" customFormat="1" ht="12.75" customHeight="1" x14ac:dyDescent="0.2">
      <c r="A29" s="97">
        <v>27</v>
      </c>
      <c r="B29" s="169">
        <v>0</v>
      </c>
      <c r="C29" s="169">
        <v>0</v>
      </c>
      <c r="D29" s="169">
        <v>0</v>
      </c>
      <c r="E29" s="169">
        <v>0</v>
      </c>
      <c r="F29" s="169">
        <v>0</v>
      </c>
      <c r="G29" s="169">
        <v>2.5641025641025599</v>
      </c>
    </row>
    <row r="30" spans="1:7" ht="12.75" customHeight="1" x14ac:dyDescent="0.25">
      <c r="A30" s="97">
        <v>28</v>
      </c>
      <c r="B30" s="169">
        <v>0</v>
      </c>
      <c r="C30" s="169">
        <v>0</v>
      </c>
      <c r="D30" s="169">
        <v>0</v>
      </c>
      <c r="E30" s="169">
        <v>0</v>
      </c>
      <c r="F30" s="169">
        <v>0</v>
      </c>
      <c r="G30" s="169">
        <v>2.5641025641025599</v>
      </c>
    </row>
    <row r="31" spans="1:7" ht="12.75" customHeight="1" x14ac:dyDescent="0.25">
      <c r="A31" s="97">
        <v>29</v>
      </c>
      <c r="B31" s="169">
        <v>0</v>
      </c>
      <c r="C31" s="169">
        <v>0</v>
      </c>
      <c r="D31" s="169">
        <v>0</v>
      </c>
      <c r="E31" s="169">
        <v>0</v>
      </c>
      <c r="F31" s="169">
        <v>0</v>
      </c>
      <c r="G31" s="169">
        <v>2.5641025641025599</v>
      </c>
    </row>
    <row r="32" spans="1:7" ht="12.75" customHeight="1" x14ac:dyDescent="0.25">
      <c r="A32" s="97">
        <v>30</v>
      </c>
      <c r="B32" s="169">
        <v>0</v>
      </c>
      <c r="C32" s="169">
        <v>0</v>
      </c>
      <c r="D32" s="169">
        <v>0</v>
      </c>
      <c r="E32" s="169">
        <v>0</v>
      </c>
      <c r="F32" s="169">
        <v>0</v>
      </c>
      <c r="G32" s="169">
        <v>2.5641025641025599</v>
      </c>
    </row>
    <row r="33" spans="1:7" ht="12.75" customHeight="1" x14ac:dyDescent="0.25">
      <c r="A33" s="97">
        <v>31</v>
      </c>
      <c r="B33" s="169">
        <v>0</v>
      </c>
      <c r="C33" s="169">
        <v>0</v>
      </c>
      <c r="D33" s="169">
        <v>0</v>
      </c>
      <c r="E33" s="169">
        <v>0</v>
      </c>
      <c r="F33" s="169">
        <v>0</v>
      </c>
      <c r="G33" s="169">
        <v>2.5641025641025599</v>
      </c>
    </row>
    <row r="34" spans="1:7" ht="12.75" customHeight="1" x14ac:dyDescent="0.25">
      <c r="A34" s="97">
        <v>32</v>
      </c>
      <c r="B34" s="169">
        <v>0</v>
      </c>
      <c r="C34" s="169">
        <v>0</v>
      </c>
      <c r="D34" s="169">
        <v>0</v>
      </c>
      <c r="E34" s="169">
        <v>0</v>
      </c>
      <c r="F34" s="169">
        <v>0</v>
      </c>
      <c r="G34" s="169">
        <v>2.5641025641025599</v>
      </c>
    </row>
    <row r="35" spans="1:7" ht="12.75" customHeight="1" x14ac:dyDescent="0.25">
      <c r="A35" s="97">
        <v>33</v>
      </c>
      <c r="B35" s="169">
        <v>0</v>
      </c>
      <c r="C35" s="169">
        <v>0</v>
      </c>
      <c r="D35" s="169">
        <v>0</v>
      </c>
      <c r="E35" s="169">
        <v>0</v>
      </c>
      <c r="F35" s="169">
        <v>0</v>
      </c>
      <c r="G35" s="169">
        <v>2.5641025641025599</v>
      </c>
    </row>
    <row r="36" spans="1:7" ht="12.75" customHeight="1" x14ac:dyDescent="0.25">
      <c r="A36" s="97">
        <v>34</v>
      </c>
      <c r="B36" s="169">
        <v>0</v>
      </c>
      <c r="C36" s="169">
        <v>0</v>
      </c>
      <c r="D36" s="169">
        <v>0</v>
      </c>
      <c r="E36" s="169">
        <v>0</v>
      </c>
      <c r="F36" s="169">
        <v>0</v>
      </c>
      <c r="G36" s="169">
        <v>2.5641025641025599</v>
      </c>
    </row>
    <row r="37" spans="1:7" ht="12.75" customHeight="1" x14ac:dyDescent="0.25">
      <c r="A37" s="97">
        <v>35</v>
      </c>
      <c r="B37" s="169">
        <v>0</v>
      </c>
      <c r="C37" s="169">
        <v>0</v>
      </c>
      <c r="D37" s="169">
        <v>0</v>
      </c>
      <c r="E37" s="169">
        <v>0</v>
      </c>
      <c r="F37" s="169">
        <v>0</v>
      </c>
      <c r="G37" s="169">
        <v>2.5641025641025599</v>
      </c>
    </row>
    <row r="38" spans="1:7" ht="12.75" customHeight="1" x14ac:dyDescent="0.25">
      <c r="A38" s="97">
        <v>36</v>
      </c>
      <c r="B38" s="169">
        <v>0</v>
      </c>
      <c r="C38" s="169">
        <v>0</v>
      </c>
      <c r="D38" s="169">
        <v>0</v>
      </c>
      <c r="E38" s="169">
        <v>0</v>
      </c>
      <c r="F38" s="169">
        <v>0</v>
      </c>
      <c r="G38" s="169">
        <v>2.5641025641025599</v>
      </c>
    </row>
    <row r="39" spans="1:7" ht="12.75" customHeight="1" x14ac:dyDescent="0.25">
      <c r="A39" s="97">
        <v>37</v>
      </c>
      <c r="B39" s="169">
        <v>0</v>
      </c>
      <c r="C39" s="169">
        <v>0</v>
      </c>
      <c r="D39" s="169">
        <v>0</v>
      </c>
      <c r="E39" s="169">
        <v>0</v>
      </c>
      <c r="F39" s="169">
        <v>0</v>
      </c>
      <c r="G39" s="169">
        <v>2.5641025641025599</v>
      </c>
    </row>
    <row r="40" spans="1:7" ht="12.75" customHeight="1" x14ac:dyDescent="0.25">
      <c r="A40" s="97">
        <v>38</v>
      </c>
      <c r="B40" s="169">
        <v>0</v>
      </c>
      <c r="C40" s="169">
        <v>0</v>
      </c>
      <c r="D40" s="169">
        <v>0</v>
      </c>
      <c r="E40" s="169">
        <v>0</v>
      </c>
      <c r="F40" s="169">
        <v>0</v>
      </c>
      <c r="G40" s="169">
        <v>2.5641025641025599</v>
      </c>
    </row>
    <row r="41" spans="1:7" ht="12.75" customHeight="1" x14ac:dyDescent="0.25">
      <c r="A41" s="97">
        <v>39</v>
      </c>
      <c r="B41" s="169">
        <v>0</v>
      </c>
      <c r="C41" s="169">
        <v>0</v>
      </c>
      <c r="D41" s="169">
        <v>0</v>
      </c>
      <c r="E41" s="169">
        <v>0</v>
      </c>
      <c r="F41" s="169">
        <v>0</v>
      </c>
      <c r="G41" s="169">
        <v>2.5641025641025599</v>
      </c>
    </row>
    <row r="42" spans="1:7" ht="12.75" customHeight="1" x14ac:dyDescent="0.25">
      <c r="A42" s="98">
        <v>40</v>
      </c>
      <c r="B42" s="170">
        <v>0</v>
      </c>
      <c r="C42" s="170">
        <v>0</v>
      </c>
      <c r="D42" s="170">
        <v>0</v>
      </c>
      <c r="E42" s="170">
        <v>0</v>
      </c>
      <c r="F42" s="170">
        <v>0</v>
      </c>
      <c r="G42" s="170">
        <f>2.56410256410256*0.5</f>
        <v>1.2820512820512799</v>
      </c>
    </row>
    <row r="43" spans="1:7" x14ac:dyDescent="0.25">
      <c r="A43" s="95" t="s">
        <v>186</v>
      </c>
      <c r="B43" s="95"/>
      <c r="C43" s="95"/>
      <c r="D43" s="95"/>
      <c r="E43" s="95"/>
      <c r="F43" s="95"/>
      <c r="G43" s="95"/>
    </row>
    <row r="44" spans="1:7" x14ac:dyDescent="0.25">
      <c r="A44" s="95" t="s">
        <v>94</v>
      </c>
      <c r="B44" s="95"/>
      <c r="C44" s="95"/>
      <c r="D44" s="95"/>
      <c r="E44" s="95"/>
      <c r="F44" s="95"/>
      <c r="G44" s="95"/>
    </row>
    <row r="45" spans="1:7" x14ac:dyDescent="0.25">
      <c r="A45" s="275" t="s">
        <v>325</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275</vt:i4>
      </vt:variant>
    </vt:vector>
  </HeadingPairs>
  <TitlesOfParts>
    <vt:vector size="278"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CapacityPayment</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cf_ancillary_services_1_revenue</vt:lpstr>
      <vt:lpstr>cf_ancillary_services_2_revenue</vt:lpstr>
      <vt:lpstr>cf_ancillary_services_3_revenue</vt:lpstr>
      <vt:lpstr>cf_ancillary_services_4_revenue</vt:lpstr>
      <vt:lpstr>cf_annual_cost_lcos</vt:lpstr>
      <vt:lpstr>cf_annual_discharge_lcos</vt:lpstr>
      <vt:lpstr>cf_battery_replacement_cost</vt:lpstr>
      <vt:lpstr>cf_capacity_payment</vt:lpstr>
      <vt:lpstr>cf_curtailment_value</vt:lpstr>
      <vt:lpstr>cf_disbursement_debtservice</vt:lpstr>
      <vt:lpstr>cf_energy_market_revenue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mp_enable_ancserv1</vt:lpstr>
      <vt:lpstr>mp_enable_ancserv2</vt:lpstr>
      <vt:lpstr>mp_enable_ancserv3</vt:lpstr>
      <vt:lpstr>mp_enable_ancserv4</vt:lpstr>
      <vt:lpstr>mp_enable_energy_market_revenue</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2022-05-12T20:40:53Z</dcterms:created>
  <dcterms:modified xsi:type="dcterms:W3CDTF">2024-08-02T22:43:02Z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