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45621"/>
</workbook>
</file>

<file path=xl/calcChain.xml><?xml version="1.0" encoding="utf-8"?>
<calcChain xmlns="http://schemas.openxmlformats.org/spreadsheetml/2006/main">
  <c r="AP551" i="7" l="1"/>
  <c r="AO551" i="7"/>
  <c r="AN551" i="7"/>
  <c r="AM551" i="7"/>
  <c r="AL551" i="7"/>
  <c r="AK551" i="7"/>
  <c r="AJ551" i="7"/>
  <c r="AI551" i="7"/>
  <c r="AH551" i="7"/>
  <c r="AG551" i="7"/>
  <c r="AF551" i="7"/>
  <c r="AE551" i="7"/>
  <c r="AD551" i="7"/>
  <c r="AC551" i="7"/>
  <c r="AB551" i="7"/>
  <c r="AA551" i="7"/>
  <c r="Z551" i="7"/>
  <c r="Y551" i="7"/>
  <c r="X551" i="7"/>
  <c r="W551" i="7"/>
  <c r="V551" i="7"/>
  <c r="U551" i="7"/>
  <c r="T551" i="7"/>
  <c r="S551" i="7"/>
  <c r="R551" i="7"/>
  <c r="Q551" i="7"/>
  <c r="P551" i="7"/>
  <c r="O551" i="7"/>
  <c r="N551" i="7"/>
  <c r="M551" i="7"/>
  <c r="L551" i="7"/>
  <c r="K551" i="7"/>
  <c r="J551" i="7"/>
  <c r="I551" i="7"/>
  <c r="H551" i="7"/>
  <c r="G551" i="7"/>
  <c r="F551" i="7"/>
  <c r="E551" i="7"/>
  <c r="D551" i="7"/>
  <c r="C551" i="7"/>
  <c r="AP540" i="7"/>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B352" i="7" s="1"/>
  <c r="F75" i="1"/>
  <c r="F74" i="1"/>
  <c r="F73" i="1"/>
  <c r="F72" i="1"/>
  <c r="F71" i="1"/>
  <c r="B133" i="1" l="1"/>
  <c r="B357" i="7"/>
  <c r="B353" i="7"/>
  <c r="B222" i="7"/>
  <c r="B224" i="7"/>
  <c r="B220" i="7"/>
  <c r="B223" i="7"/>
  <c r="B356" i="7"/>
  <c r="B221" i="7"/>
  <c r="B355" i="7"/>
  <c r="B219" i="7"/>
  <c r="B354" i="7"/>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37" i="7" l="1"/>
  <c r="C36" i="7"/>
  <c r="C38" i="7"/>
  <c r="C492" i="7"/>
  <c r="C486" i="7"/>
  <c r="C12" i="7"/>
  <c r="C128" i="7" s="1"/>
  <c r="C549" i="7"/>
  <c r="C22" i="7"/>
  <c r="C39" i="7" s="1"/>
  <c r="C638" i="7"/>
  <c r="C606" i="7"/>
  <c r="C574" i="7"/>
  <c r="C532" i="7"/>
  <c r="C528" i="7"/>
  <c r="C520" i="7"/>
  <c r="C524" i="7"/>
  <c r="C33" i="7"/>
  <c r="C29" i="7"/>
  <c r="C26" i="7"/>
  <c r="C19" i="7"/>
  <c r="C40" i="7"/>
  <c r="D2" i="7"/>
  <c r="D38" i="7" l="1"/>
  <c r="D37" i="7"/>
  <c r="D36" i="7"/>
  <c r="D492" i="7"/>
  <c r="D486" i="7"/>
  <c r="D549" i="7"/>
  <c r="D22" i="7"/>
  <c r="D39" i="7" s="1"/>
  <c r="D12" i="7"/>
  <c r="D128" i="7" s="1"/>
  <c r="D638" i="7"/>
  <c r="D606" i="7"/>
  <c r="D574" i="7"/>
  <c r="D524" i="7"/>
  <c r="D33" i="7"/>
  <c r="D29" i="7"/>
  <c r="D532" i="7"/>
  <c r="D528" i="7"/>
  <c r="D520" i="7"/>
  <c r="D19" i="7"/>
  <c r="D40" i="7"/>
  <c r="D26" i="7"/>
  <c r="E2" i="7"/>
  <c r="E38" i="7" l="1"/>
  <c r="E37" i="7"/>
  <c r="E36" i="7"/>
  <c r="E492" i="7"/>
  <c r="E486" i="7"/>
  <c r="E549" i="7"/>
  <c r="E22" i="7"/>
  <c r="E39" i="7" s="1"/>
  <c r="E12" i="7"/>
  <c r="E128" i="7" s="1"/>
  <c r="E638" i="7"/>
  <c r="E606" i="7"/>
  <c r="E574" i="7"/>
  <c r="E524" i="7"/>
  <c r="E33" i="7"/>
  <c r="E29" i="7"/>
  <c r="E532" i="7"/>
  <c r="E528" i="7"/>
  <c r="E520" i="7"/>
  <c r="E40" i="7"/>
  <c r="E26" i="7"/>
  <c r="E19" i="7"/>
  <c r="F2" i="7"/>
  <c r="C83" i="1"/>
  <c r="C85" i="1"/>
  <c r="C84" i="1"/>
  <c r="F38" i="7" l="1"/>
  <c r="F37" i="7"/>
  <c r="F36" i="7"/>
  <c r="F492" i="7"/>
  <c r="F486" i="7"/>
  <c r="F549" i="7"/>
  <c r="F22" i="7"/>
  <c r="F39" i="7" s="1"/>
  <c r="F12" i="7"/>
  <c r="F128" i="7" s="1"/>
  <c r="F606" i="7"/>
  <c r="F638" i="7"/>
  <c r="F574" i="7"/>
  <c r="F524" i="7"/>
  <c r="F33" i="7"/>
  <c r="F29" i="7"/>
  <c r="F532" i="7"/>
  <c r="F528" i="7"/>
  <c r="F520" i="7"/>
  <c r="F40" i="7"/>
  <c r="F26" i="7"/>
  <c r="F19" i="7"/>
  <c r="G2" i="7"/>
  <c r="AP564" i="7"/>
  <c r="G38" i="7" l="1"/>
  <c r="G37" i="7"/>
  <c r="G36" i="7"/>
  <c r="G492" i="7"/>
  <c r="G486" i="7"/>
  <c r="G549" i="7"/>
  <c r="G12" i="7"/>
  <c r="G128" i="7" s="1"/>
  <c r="G22" i="7"/>
  <c r="G39" i="7" s="1"/>
  <c r="G638" i="7"/>
  <c r="G606" i="7"/>
  <c r="G574" i="7"/>
  <c r="G532" i="7"/>
  <c r="G528" i="7"/>
  <c r="G520" i="7"/>
  <c r="G524" i="7"/>
  <c r="G33" i="7"/>
  <c r="G29" i="7"/>
  <c r="G26" i="7"/>
  <c r="G19" i="7"/>
  <c r="G40" i="7"/>
  <c r="H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 i="7"/>
  <c r="H128" i="7" s="1"/>
  <c r="H638" i="7"/>
  <c r="H574" i="7"/>
  <c r="H606" i="7"/>
  <c r="H524" i="7"/>
  <c r="H33" i="7"/>
  <c r="H29" i="7"/>
  <c r="H532" i="7"/>
  <c r="H528" i="7"/>
  <c r="H520" i="7"/>
  <c r="H19" i="7"/>
  <c r="H40" i="7"/>
  <c r="H26" i="7"/>
  <c r="I2" i="7"/>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 i="7"/>
  <c r="I128" i="7" s="1"/>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 i="7"/>
  <c r="J128" i="7" s="1"/>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 i="7"/>
  <c r="K128" i="7" s="1"/>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 i="7"/>
  <c r="L128" i="7" s="1"/>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 i="7"/>
  <c r="M128" i="7" s="1"/>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 i="7"/>
  <c r="N128" i="7" s="1"/>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 i="7"/>
  <c r="O128" i="7" s="1"/>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 i="7"/>
  <c r="P128" i="7" s="1"/>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 i="7"/>
  <c r="Q128" i="7" s="1"/>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 i="7"/>
  <c r="R128" i="7" s="1"/>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 i="7"/>
  <c r="S128" i="7" s="1"/>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 i="7"/>
  <c r="T128" i="7" s="1"/>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 i="7"/>
  <c r="U128" i="7" s="1"/>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 i="7"/>
  <c r="V128" i="7" s="1"/>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 i="7"/>
  <c r="W128" i="7" s="1"/>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 i="7"/>
  <c r="X128" i="7" s="1"/>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 i="7"/>
  <c r="Y128" i="7" s="1"/>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 i="7"/>
  <c r="Z128" i="7" s="1"/>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 i="7"/>
  <c r="AA128" i="7" s="1"/>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 i="7"/>
  <c r="AB128" i="7" s="1"/>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 i="7"/>
  <c r="AC128" i="7" s="1"/>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 i="7"/>
  <c r="AD128" i="7" s="1"/>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 i="7"/>
  <c r="AE128" i="7" s="1"/>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 i="7"/>
  <c r="AF128" i="7" s="1"/>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 i="7"/>
  <c r="AG128" i="7" s="1"/>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 i="7"/>
  <c r="AH128" i="7" s="1"/>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 i="7"/>
  <c r="AI128" i="7" s="1"/>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 i="7"/>
  <c r="AJ128" i="7" s="1"/>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 i="7"/>
  <c r="AK128" i="7" s="1"/>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 i="7"/>
  <c r="AL128" i="7" s="1"/>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 i="7"/>
  <c r="AM128" i="7" s="1"/>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 i="7"/>
  <c r="AN128" i="7" s="1"/>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 i="7"/>
  <c r="AO128" i="7" s="1"/>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 i="7"/>
  <c r="AP128" i="7" s="1"/>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B136" i="7" s="1"/>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5" i="7" l="1"/>
  <c r="B137" i="7" s="1"/>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84" i="7" s="1"/>
  <c r="B543" i="7"/>
  <c r="E17" i="1" s="1"/>
  <c r="B86" i="7"/>
  <c r="B61" i="7" l="1"/>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B127" i="7"/>
  <c r="E16" i="1"/>
  <c r="E19" i="1" s="1"/>
  <c r="F555" i="7"/>
  <c r="E556" i="7"/>
  <c r="E66" i="7" s="1"/>
  <c r="E71" i="7" s="1"/>
  <c r="E77" i="7" s="1"/>
  <c r="E663" i="7"/>
  <c r="F664" i="7" s="1"/>
  <c r="F558" i="7"/>
  <c r="E142" i="7"/>
  <c r="E178" i="7"/>
  <c r="E54" i="7"/>
  <c r="E18" i="1" l="1"/>
  <c r="B93" i="7"/>
  <c r="B101" i="7" s="1"/>
  <c r="B103" i="7" s="1"/>
  <c r="B116" i="7" s="1"/>
  <c r="C358" i="7"/>
  <c r="G555" i="7"/>
  <c r="F663" i="7"/>
  <c r="G664" i="7" s="1"/>
  <c r="F556" i="7"/>
  <c r="F66" i="7" s="1"/>
  <c r="F71" i="7" s="1"/>
  <c r="F77" i="7" s="1"/>
  <c r="F142" i="7"/>
  <c r="F178" i="7"/>
  <c r="F54" i="7"/>
  <c r="G558" i="7"/>
  <c r="B120" i="7" l="1"/>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I127" i="7"/>
  <c r="AP114" i="7"/>
  <c r="AP115" i="7" s="1"/>
  <c r="AP116" i="7" s="1"/>
  <c r="AP127" i="7"/>
  <c r="AL114" i="7"/>
  <c r="AL115" i="7" s="1"/>
  <c r="AL116" i="7" s="1"/>
  <c r="AL127" i="7"/>
  <c r="AO114" i="7"/>
  <c r="AO115" i="7" s="1"/>
  <c r="AO116" i="7" s="1"/>
  <c r="AO127" i="7"/>
  <c r="AM114" i="7"/>
  <c r="AM115" i="7" s="1"/>
  <c r="AM116" i="7" s="1"/>
  <c r="AM127" i="7"/>
  <c r="AN114" i="7"/>
  <c r="AN115" i="7" s="1"/>
  <c r="AN116" i="7" s="1"/>
  <c r="AN127" i="7"/>
  <c r="AH114" i="7"/>
  <c r="AH115" i="7" s="1"/>
  <c r="AH116" i="7" s="1"/>
  <c r="AH127" i="7"/>
  <c r="AG114" i="7"/>
  <c r="AG115" i="7" s="1"/>
  <c r="AG116" i="7" s="1"/>
  <c r="AG127" i="7"/>
  <c r="AK114" i="7"/>
  <c r="AK115" i="7" s="1"/>
  <c r="AK116" i="7" s="1"/>
  <c r="AK127" i="7"/>
  <c r="AJ114" i="7"/>
  <c r="AJ115" i="7" s="1"/>
  <c r="AJ116" i="7" s="1"/>
  <c r="AJ127" i="7"/>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B127" i="7"/>
  <c r="AC127" i="7"/>
  <c r="AD127" i="7"/>
  <c r="AF115" i="7"/>
  <c r="AF116" i="7" s="1"/>
  <c r="AE127" i="7"/>
  <c r="AF127" i="7"/>
  <c r="E127" i="7"/>
  <c r="H127" i="7"/>
  <c r="P127" i="7"/>
  <c r="J127" i="7"/>
  <c r="G127" i="7"/>
  <c r="Y127" i="7"/>
  <c r="AA127" i="7"/>
  <c r="W127" i="7"/>
  <c r="V127" i="7"/>
  <c r="X127" i="7"/>
  <c r="D127" i="7"/>
  <c r="F127" i="7"/>
  <c r="K127" i="7"/>
  <c r="O127" i="7"/>
  <c r="T127" i="7"/>
  <c r="L127" i="7"/>
  <c r="M127" i="7"/>
  <c r="U127" i="7"/>
  <c r="S127" i="7"/>
  <c r="R127" i="7"/>
  <c r="I127" i="7"/>
  <c r="Z127" i="7"/>
  <c r="N127" i="7"/>
  <c r="Q127" i="7"/>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B131" i="7" s="1"/>
  <c r="C115" i="7"/>
  <c r="C116" i="7" s="1"/>
  <c r="B124" i="7" l="1"/>
  <c r="E12" i="1" s="1"/>
  <c r="B133" i="7"/>
  <c r="E11" i="1" s="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<sst xmlns="http://schemas.openxmlformats.org/spreadsheetml/2006/main" count="641" uniqueCount="334">
  <si>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</si>
  <si>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</si>
  <si>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</si>
  <si>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</si>
  <si>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</si>
  <si>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</si>
  <si>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</si>
  <si>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</si>
  <si>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</si>
  <si>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</si>
  <si>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</si>
  <si>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</si>
  <si>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</si>
  <si>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</si>
  <si>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</si>
  <si>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</si>
  <si>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</si>
  <si>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</si>
  <si>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</si>
  <si>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</si>
  <si>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</si>
  <si>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</si>
  <si>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</si>
  <si>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</si>
  <si>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</si>
  <si>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</si>
  <si>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</si>
  <si>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</si>
  <si>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</si>
  <si>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</si>
  <si>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</si>
  <si>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</si>
  <si>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</si>
  <si>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</si>
  <si>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</si>
  <si>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</si>
  <si>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</si>
  <si>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</si>
  <si>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</si>
  <si>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</si>
  <si>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</si>
  <si>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</si>
  <si>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</si>
  <si>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</si>
  <si>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</si>
  <si>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</si>
  <si>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</si>
  <si>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</si>
  <si>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</si>
  <si>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</si>
  <si>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</si>
  <si>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</si>
  <si>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</si>
  <si>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</si>
  <si>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</si>
  <si>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</si>
  <si>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</si>
  <si>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</si>
  <si>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</si>
  <si>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</si>
  <si>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</si>
  <si>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</si>
  <si>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</si>
  <si>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</si>
  <si>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</si>
  <si>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</si>
  <si>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</si>
  <si>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</si>
  <si>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</si>
  <si>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</si>
  <si>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</si>
  <si>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</si>
  <si>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</si>
  <si>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</si>
  <si>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</si>
  <si>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</si>
  <si>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</si>
  <si>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</si>
  <si>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</si>
  <si>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</si>
  <si>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</si>
  <si>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</si>
  <si>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</si>
  <si>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</si>
  <si>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</si>
  <si>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</si>
  <si>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</si>
  <si>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</si>
  <si>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</si>
  <si>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</si>
  <si>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</si>
  <si>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</si>
  <si>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</si>
  <si>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</si>
  <si>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</si>
  <si>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</si>
  <si>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</si>
  <si>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</si>
  <si>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</si>
  <si>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</si>
  <si>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</si>
  <si>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</si>
  <si>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</si>
  <si>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</si>
  <si>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</si>
  <si>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</si>
  <si>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</si>
  <si>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</si>
  <si>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</si>
  <si>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</si>
  <si>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</si>
  <si>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</si>
  <si>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</si>
  <si>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</si>
  <si>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</si>
  <si>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</si>
  <si>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</si>
  <si>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</si>
  <si>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</si>
  <si>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</si>
  <si>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</si>
  <si>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</si>
  <si>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</si>
  <si>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</si>
  <si>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</si>
  <si>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</si>
  <si>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</si>
  <si>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</si>
  <si>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</si>
  <si>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</si>
  <si>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</si>
  <si>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</si>
  <si>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</si>
  <si>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</si>
  <si>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</si>
  <si>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</si>
  <si>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</si>
  <si>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</si>
  <si>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</si>
  <si>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</si>
  <si>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</si>
  <si>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</si>
  <si>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</si>
  <si>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</si>
  <si>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</si>
  <si>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</si>
  <si>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</si>
  <si>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</si>
  <si>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</si>
  <si>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</si>
  <si>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</si>
  <si>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</si>
  <si>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</si>
  <si>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</si>
  <si>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</si>
  <si>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</si>
  <si>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</si>
  <si>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</si>
  <si>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</si>
  <si>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</si>
  <si>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</si>
  <si>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</si>
  <si>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</si>
  <si>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</si>
  <si>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</si>
  <si>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</si>
  <si>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</si>
  <si>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</si>
  <si>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</si>
  <si>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</si>
  <si>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</si>
  <si>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</si>
  <si>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</si>
  <si>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</si>
  <si>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</si>
  <si>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</si>
  <si>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</si>
  <si>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</si>
  <si>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</si>
  <si>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</si>
  <si>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</si>
  <si>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</si>
  <si>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</si>
  <si>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</si>
  <si>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</si>
  <si>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</si>
  <si>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</si>
  <si>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</si>
  <si>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</si>
  <si>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</si>
  <si>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</si>
  <si>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</si>
  <si>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</si>
  <si>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</si>
  <si>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</si>
  <si>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</si>
  <si>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</si>
  <si>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</si>
  <si>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</si>
  <si>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</si>
  <si>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</si>
  <si>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</si>
  <si>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</si>
  <si>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</si>
  <si>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</si>
  <si>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</si>
  <si>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</si>
  <si>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</si>
  <si>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</si>
  <si>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</si>
  <si>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</si>
  <si>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</si>
  <si>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</si>
  <si>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</si>
  <si>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</si>
  <si>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</si>
  <si>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</si>
  <si>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</si>
  <si>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</si>
  <si>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</si>
  <si>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</si>
  <si>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</si>
  <si>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</si>
  <si>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</si>
  <si>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</si>
  <si>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</si>
  <si>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</si>
  <si>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</si>
  <si>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</si>
  <si>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</si>
  <si>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Heat rate, generic system only (MMBtu/MWh)</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</si>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</sst>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310</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248</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308</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259</v>
      </c>
      <c r="E7" s="283"/>
      <c r="F7" s="50"/>
      <c r="G7" s="50"/>
      <c r="H7" s="50"/>
      <c r="I7" s="50"/>
      <c r="L7" s="25"/>
      <c r="M7" s="132"/>
    </row>
    <row r="8" spans="1:47" x14ac:dyDescent="0.2">
      <c r="A8" s="5" t="s">
        <v>208</v>
      </c>
      <c r="B8" s="160"/>
      <c r="C8" s="7"/>
      <c r="D8" s="284" t="s">
        <v>263</v>
      </c>
      <c r="E8" s="161">
        <f>'Cash Flow'!C11</f>
        <v>0</v>
      </c>
      <c r="F8" s="223"/>
      <c r="G8" s="175"/>
      <c r="H8" s="175"/>
      <c r="I8" s="175"/>
      <c r="J8" s="9"/>
      <c r="L8" s="138"/>
      <c r="M8" s="134"/>
      <c r="O8" s="9"/>
    </row>
    <row r="9" spans="1:47" x14ac:dyDescent="0.2">
      <c r="A9" s="124" t="s">
        <v>209</v>
      </c>
      <c r="B9" s="153">
        <v>0</v>
      </c>
      <c r="C9" s="7"/>
      <c r="D9" s="284" t="s">
        <v>262</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234</v>
      </c>
      <c r="B10" s="154">
        <v>0</v>
      </c>
      <c r="C10" s="7"/>
      <c r="D10" s="284" t="s">
        <v>282</v>
      </c>
      <c r="E10" s="289" t="e">
        <f>'Cash Flow'!B137</f>
        <v>#DIV/0!</v>
      </c>
      <c r="F10" s="175"/>
      <c r="G10" s="175"/>
      <c r="H10" s="260"/>
      <c r="I10" s="175"/>
      <c r="J10" s="9"/>
      <c r="L10" s="138"/>
      <c r="M10" s="134"/>
      <c r="O10" s="9"/>
    </row>
    <row r="11" spans="1:47" x14ac:dyDescent="0.2">
      <c r="A11" s="124" t="s">
        <v>210</v>
      </c>
      <c r="B11" s="153">
        <v>0</v>
      </c>
      <c r="C11" s="7"/>
      <c r="D11" s="284" t="s">
        <v>261</v>
      </c>
      <c r="E11" s="289" t="e">
        <f>'Cash Flow'!B133</f>
        <v>#DIV/0!</v>
      </c>
      <c r="F11" s="175"/>
      <c r="G11" s="175"/>
      <c r="H11" s="260"/>
      <c r="I11" s="175"/>
      <c r="J11" s="9"/>
      <c r="L11" s="138"/>
      <c r="M11" s="134"/>
      <c r="O11" s="9"/>
    </row>
    <row r="12" spans="1:47" x14ac:dyDescent="0.2">
      <c r="A12" s="125" t="s">
        <v>234</v>
      </c>
      <c r="B12" s="154">
        <v>0</v>
      </c>
      <c r="C12" s="7"/>
      <c r="D12" s="284" t="s">
        <v>264</v>
      </c>
      <c r="E12" s="285">
        <f>'Cash Flow'!B124</f>
        <v>0</v>
      </c>
      <c r="F12" s="175"/>
      <c r="G12" s="175"/>
      <c r="H12" s="260"/>
      <c r="I12" s="175"/>
      <c r="J12" s="9"/>
      <c r="L12" s="138"/>
      <c r="M12" s="134"/>
      <c r="O12" s="9"/>
    </row>
    <row r="13" spans="1:47" x14ac:dyDescent="0.2">
      <c r="A13" s="126" t="s">
        <v>211</v>
      </c>
      <c r="B13" s="153">
        <v>0</v>
      </c>
      <c r="C13" s="9"/>
      <c r="D13" s="284" t="s">
        <v>323</v>
      </c>
      <c r="E13" s="289">
        <f>HLOOKUP(IF(IRRTargetYear="Calculated",analysis_period,E14),'Cash Flow'!B2:AP120,119)</f>
        <v>0</v>
      </c>
      <c r="F13" s="175"/>
      <c r="G13" s="175"/>
      <c r="H13" s="260"/>
      <c r="I13" s="175"/>
      <c r="J13" s="9"/>
      <c r="L13" s="138"/>
      <c r="M13" s="134"/>
      <c r="O13" s="9"/>
    </row>
    <row r="14" spans="1:47" x14ac:dyDescent="0.2">
      <c r="A14" s="125" t="s">
        <v>234</v>
      </c>
      <c r="B14" s="154">
        <v>0</v>
      </c>
      <c r="C14" s="9"/>
      <c r="D14" s="284" t="s">
        <v>260</v>
      </c>
      <c r="E14" s="285">
        <f>IF(IRRTargetYear="Calculated",analysis_period,'Cash Flow'!B122)</f>
        <v>0</v>
      </c>
      <c r="F14" s="175"/>
      <c r="G14" s="175"/>
      <c r="H14" s="260"/>
      <c r="I14" s="175"/>
      <c r="J14" s="9"/>
      <c r="L14" s="138"/>
      <c r="M14" s="134"/>
      <c r="O14" s="9"/>
    </row>
    <row r="15" spans="1:47" x14ac:dyDescent="0.2">
      <c r="A15" s="9"/>
      <c r="B15" s="9"/>
      <c r="C15" s="9"/>
      <c r="D15" s="284" t="s">
        <v>321</v>
      </c>
      <c r="E15" s="289">
        <f>HLOOKUP(analysis_period,'Cash Flow'!B2:AP120,119)</f>
        <v>0</v>
      </c>
      <c r="F15" s="175"/>
      <c r="G15" s="175"/>
      <c r="H15" s="260"/>
      <c r="I15" s="175"/>
      <c r="J15" s="9"/>
      <c r="L15" s="138"/>
      <c r="M15" s="134"/>
      <c r="O15" s="9"/>
    </row>
    <row r="16" spans="1:47" x14ac:dyDescent="0.2">
      <c r="A16" s="320" t="s">
        <v>302</v>
      </c>
      <c r="B16" s="321"/>
      <c r="C16" s="9"/>
      <c r="D16" s="284" t="s">
        <v>265</v>
      </c>
      <c r="E16" s="285">
        <f>-'Cash Flow'!B77</f>
        <v>0</v>
      </c>
      <c r="F16" s="175"/>
      <c r="G16" s="175"/>
      <c r="H16" s="260"/>
      <c r="I16" s="175"/>
      <c r="J16" s="9"/>
      <c r="L16" s="138"/>
      <c r="M16" s="134"/>
      <c r="O16" s="9"/>
    </row>
    <row r="17" spans="1:15" x14ac:dyDescent="0.2">
      <c r="A17" s="323" t="s">
        <v>309</v>
      </c>
      <c r="B17" s="168"/>
      <c r="C17" s="9"/>
      <c r="D17" s="284" t="s">
        <v>266</v>
      </c>
      <c r="E17" s="285">
        <f>'Cash Flow'!B543</f>
        <v>0</v>
      </c>
      <c r="F17" s="175"/>
      <c r="G17" s="175"/>
      <c r="H17" s="260"/>
      <c r="I17" s="175"/>
      <c r="J17" s="9"/>
      <c r="L17" s="138"/>
      <c r="M17" s="134"/>
      <c r="O17" s="9"/>
    </row>
    <row r="18" spans="1:15" x14ac:dyDescent="0.2">
      <c r="A18" s="71" t="s">
        <v>303</v>
      </c>
      <c r="B18" s="322">
        <v>0</v>
      </c>
      <c r="C18" s="9"/>
      <c r="D18" s="284" t="s">
        <v>267</v>
      </c>
      <c r="E18" s="285">
        <f>'Cash Flow'!B85</f>
        <v>0</v>
      </c>
      <c r="F18" s="175"/>
      <c r="G18" s="175"/>
      <c r="H18" s="260"/>
      <c r="I18" s="175"/>
      <c r="J18" s="9"/>
      <c r="L18" s="138"/>
      <c r="M18" s="134"/>
      <c r="O18" s="9"/>
    </row>
    <row r="19" spans="1:15" x14ac:dyDescent="0.2">
      <c r="A19" s="54" t="s">
        <v>230</v>
      </c>
      <c r="B19" s="159">
        <v>0</v>
      </c>
      <c r="C19" s="9"/>
      <c r="D19" s="284" t="s">
        <v>284</v>
      </c>
      <c r="E19" s="311" t="e">
        <f>E17/E16*100</f>
        <v>#DIV/0!</v>
      </c>
      <c r="F19" s="175"/>
      <c r="G19" s="175"/>
      <c r="H19" s="260"/>
      <c r="I19" s="175"/>
      <c r="J19" s="9"/>
      <c r="L19" s="138"/>
      <c r="M19" s="134"/>
      <c r="O19" s="9"/>
    </row>
    <row r="20" spans="1:15" x14ac:dyDescent="0.2">
      <c r="A20" s="319" t="s">
        <v>304</v>
      </c>
      <c r="B20" s="316">
        <v>0</v>
      </c>
      <c r="C20" s="9"/>
      <c r="F20" s="262"/>
      <c r="G20" s="262"/>
      <c r="H20" s="263"/>
      <c r="I20" s="262"/>
      <c r="J20" s="9"/>
      <c r="L20" s="138"/>
      <c r="M20" s="134"/>
      <c r="O20" s="9"/>
    </row>
    <row r="21" spans="1:15" x14ac:dyDescent="0.2">
      <c r="A21" s="324" t="s">
        <v>305</v>
      </c>
      <c r="B21" s="317">
        <v>0</v>
      </c>
      <c r="C21" s="9"/>
      <c r="F21" s="175"/>
      <c r="G21" s="175"/>
      <c r="H21" s="260"/>
      <c r="I21" s="175"/>
      <c r="J21" s="9"/>
      <c r="L21" s="138"/>
      <c r="M21" s="134"/>
      <c r="O21" s="9"/>
    </row>
    <row r="22" spans="1:15" x14ac:dyDescent="0.2">
      <c r="A22" s="323" t="s">
        <v>300</v>
      </c>
      <c r="B22" s="327"/>
      <c r="C22" s="9"/>
      <c r="F22" s="175"/>
      <c r="G22" s="175"/>
      <c r="H22" s="260"/>
      <c r="I22" s="175"/>
      <c r="J22" s="9"/>
      <c r="L22" s="138"/>
      <c r="M22" s="134"/>
      <c r="O22" s="9"/>
    </row>
    <row r="23" spans="1:15" x14ac:dyDescent="0.2">
      <c r="A23" s="325" t="s">
        <v>307</v>
      </c>
      <c r="B23" s="326">
        <v>0</v>
      </c>
      <c r="C23" s="9"/>
      <c r="F23" s="175"/>
      <c r="G23" s="175"/>
      <c r="H23" s="260"/>
      <c r="I23" s="175"/>
      <c r="J23" s="9"/>
      <c r="L23" s="138"/>
      <c r="M23" s="134"/>
      <c r="O23" s="9"/>
    </row>
    <row r="24" spans="1:15" x14ac:dyDescent="0.2">
      <c r="A24" s="125" t="s">
        <v>306</v>
      </c>
      <c r="B24" s="161">
        <v>0</v>
      </c>
      <c r="C24" s="9"/>
      <c r="F24" s="175"/>
      <c r="G24" s="175"/>
      <c r="H24" s="260"/>
      <c r="I24" s="175"/>
      <c r="J24" s="9"/>
      <c r="L24" s="138"/>
      <c r="M24" s="134"/>
      <c r="O24" s="9"/>
    </row>
    <row r="25" spans="1:15" x14ac:dyDescent="0.2">
      <c r="A25" s="324" t="s">
        <v>305</v>
      </c>
      <c r="B25" s="317">
        <v>0</v>
      </c>
      <c r="C25" s="9"/>
      <c r="F25" s="175"/>
      <c r="G25" s="175"/>
      <c r="H25" s="260"/>
      <c r="I25" s="175"/>
      <c r="J25" s="9"/>
      <c r="L25" s="138"/>
      <c r="M25" s="134"/>
      <c r="O25" s="9"/>
    </row>
    <row r="26" spans="1:15" x14ac:dyDescent="0.2">
      <c r="A26" s="323" t="s">
        <v>301</v>
      </c>
      <c r="B26" s="45"/>
      <c r="C26" s="9"/>
      <c r="F26" s="175"/>
      <c r="G26" s="175"/>
      <c r="H26" s="260"/>
      <c r="I26" s="175"/>
      <c r="J26" s="9"/>
      <c r="L26" s="138"/>
      <c r="M26" s="134"/>
      <c r="O26" s="9"/>
    </row>
    <row r="27" spans="1:15" x14ac:dyDescent="0.2">
      <c r="A27" s="325" t="s">
        <v>307</v>
      </c>
      <c r="B27" s="328">
        <v>0</v>
      </c>
      <c r="C27" s="9"/>
      <c r="F27" s="175"/>
      <c r="G27" s="175"/>
      <c r="H27" s="260"/>
      <c r="I27" s="175"/>
      <c r="J27" s="9"/>
      <c r="L27" s="138"/>
      <c r="M27" s="134"/>
      <c r="O27" s="9"/>
    </row>
    <row r="28" spans="1:15" x14ac:dyDescent="0.2">
      <c r="A28" s="125" t="s">
        <v>306</v>
      </c>
      <c r="B28" s="289">
        <v>0</v>
      </c>
      <c r="C28" s="9"/>
      <c r="F28" s="175"/>
      <c r="G28" s="175"/>
      <c r="H28" s="260"/>
      <c r="I28" s="175"/>
      <c r="J28" s="9"/>
      <c r="L28" s="138"/>
      <c r="M28" s="134"/>
      <c r="O28" s="9"/>
    </row>
    <row r="29" spans="1:15" x14ac:dyDescent="0.2">
      <c r="A29" s="265" t="s">
        <v>234</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322</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232</v>
      </c>
      <c r="B53" s="166">
        <v>0</v>
      </c>
      <c r="D53" s="259"/>
      <c r="E53" s="260"/>
      <c r="F53" s="175"/>
      <c r="G53" s="175"/>
      <c r="H53" s="260"/>
      <c r="I53" s="175"/>
      <c r="J53" s="7"/>
      <c r="L53" s="138"/>
      <c r="M53" s="136"/>
      <c r="O53" s="7"/>
    </row>
    <row r="54" spans="1:15" x14ac:dyDescent="0.2">
      <c r="A54" s="53" t="s">
        <v>231</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233</v>
      </c>
      <c r="B67" s="151">
        <v>0</v>
      </c>
      <c r="G67" s="7"/>
      <c r="I67" s="9"/>
      <c r="J67" s="9"/>
      <c r="L67" s="138"/>
      <c r="M67" s="136"/>
      <c r="O67" s="7"/>
    </row>
    <row r="68" spans="1:15" x14ac:dyDescent="0.2">
      <c r="B68" s="152"/>
      <c r="G68" s="7"/>
      <c r="I68" s="9"/>
      <c r="J68" s="9"/>
      <c r="L68" s="138"/>
      <c r="M68" s="136"/>
      <c r="O68" s="7"/>
    </row>
    <row r="69" spans="1:15" x14ac:dyDescent="0.2">
      <c r="A69" s="5" t="s">
        <v>294</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247</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333</v>
      </c>
      <c r="E91" s="366"/>
      <c r="F91" s="7"/>
      <c r="G91" s="7"/>
      <c r="H91" s="7"/>
      <c r="I91" s="7"/>
      <c r="J91" s="7"/>
      <c r="L91" s="138"/>
      <c r="M91" s="136"/>
    </row>
    <row r="92" spans="1:15" x14ac:dyDescent="0.2">
      <c r="A92" s="71" t="s">
        <v>200</v>
      </c>
      <c r="B92" s="10" t="s">
        <v>289</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290</v>
      </c>
      <c r="D98" s="75" t="s">
        <v>288</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289</v>
      </c>
      <c r="C104" s="354"/>
      <c r="D104" s="81" t="s">
        <v>325</v>
      </c>
      <c r="E104" s="75" t="s">
        <v>326</v>
      </c>
      <c r="F104" s="75" t="s">
        <v>327</v>
      </c>
      <c r="G104" s="75" t="s">
        <v>328</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290</v>
      </c>
      <c r="D119" s="75" t="s">
        <v>288</v>
      </c>
      <c r="E119" s="75" t="s">
        <v>325</v>
      </c>
      <c r="F119" s="75" t="s">
        <v>326</v>
      </c>
      <c r="G119" s="114" t="s">
        <v>324</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291</v>
      </c>
      <c r="C126" s="98" t="s">
        <v>331</v>
      </c>
      <c r="D126" s="98" t="s">
        <v>332</v>
      </c>
      <c r="E126" s="98" t="s">
        <v>329</v>
      </c>
      <c r="F126" s="98" t="s">
        <v>330</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250</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249</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293</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272</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H139" s="9"/>
      <c r="I139" s="9"/>
      <c r="J139" s="9"/>
      <c r="K139" s="9"/>
      <c r="L139" s="9"/>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507" activePane="bottomRight" state="frozen"/>
      <selection pane="topRight" activeCell="B1" sqref="B1"/>
      <selection pane="bottomLeft" activeCell="A3" sqref="A3"/>
      <selection pane="bottomRight"/>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285</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292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293</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IF(C2&lt;=analysis_period,C10*C11/100,0)</f>
        <v>0</v>
      </c>
      <c r="D12" s="207">
        <f t="shared" ref="D12:AP12" si="2">IF(D2&lt;=analysis_period,D10*D11/100,0)</f>
        <v>0</v>
      </c>
      <c r="E12" s="207">
        <f t="shared" si="2"/>
        <v>0</v>
      </c>
      <c r="F12" s="207">
        <f t="shared" si="2"/>
        <v>0</v>
      </c>
      <c r="G12" s="207">
        <f t="shared" si="2"/>
        <v>0</v>
      </c>
      <c r="H12" s="207">
        <f t="shared" si="2"/>
        <v>0</v>
      </c>
      <c r="I12" s="207">
        <f t="shared" si="2"/>
        <v>0</v>
      </c>
      <c r="J12" s="207">
        <f t="shared" si="2"/>
        <v>0</v>
      </c>
      <c r="K12" s="207">
        <f t="shared" si="2"/>
        <v>0</v>
      </c>
      <c r="L12" s="207">
        <f t="shared" si="2"/>
        <v>0</v>
      </c>
      <c r="M12" s="207">
        <f t="shared" si="2"/>
        <v>0</v>
      </c>
      <c r="N12" s="207">
        <f t="shared" si="2"/>
        <v>0</v>
      </c>
      <c r="O12" s="207">
        <f t="shared" si="2"/>
        <v>0</v>
      </c>
      <c r="P12" s="207">
        <f t="shared" si="2"/>
        <v>0</v>
      </c>
      <c r="Q12" s="207">
        <f t="shared" si="2"/>
        <v>0</v>
      </c>
      <c r="R12" s="207">
        <f t="shared" si="2"/>
        <v>0</v>
      </c>
      <c r="S12" s="207">
        <f t="shared" si="2"/>
        <v>0</v>
      </c>
      <c r="T12" s="207">
        <f t="shared" si="2"/>
        <v>0</v>
      </c>
      <c r="U12" s="207">
        <f t="shared" si="2"/>
        <v>0</v>
      </c>
      <c r="V12" s="207">
        <f t="shared" si="2"/>
        <v>0</v>
      </c>
      <c r="W12" s="207">
        <f t="shared" si="2"/>
        <v>0</v>
      </c>
      <c r="X12" s="207">
        <f t="shared" si="2"/>
        <v>0</v>
      </c>
      <c r="Y12" s="207">
        <f t="shared" si="2"/>
        <v>0</v>
      </c>
      <c r="Z12" s="207">
        <f t="shared" si="2"/>
        <v>0</v>
      </c>
      <c r="AA12" s="207">
        <f t="shared" si="2"/>
        <v>0</v>
      </c>
      <c r="AB12" s="207">
        <f t="shared" si="2"/>
        <v>0</v>
      </c>
      <c r="AC12" s="207">
        <f t="shared" si="2"/>
        <v>0</v>
      </c>
      <c r="AD12" s="207">
        <f t="shared" si="2"/>
        <v>0</v>
      </c>
      <c r="AE12" s="207">
        <f t="shared" si="2"/>
        <v>0</v>
      </c>
      <c r="AF12" s="207">
        <f t="shared" si="2"/>
        <v>0</v>
      </c>
      <c r="AG12" s="207">
        <f t="shared" si="2"/>
        <v>0</v>
      </c>
      <c r="AH12" s="207">
        <f t="shared" si="2"/>
        <v>0</v>
      </c>
      <c r="AI12" s="207">
        <f t="shared" si="2"/>
        <v>0</v>
      </c>
      <c r="AJ12" s="207">
        <f t="shared" si="2"/>
        <v>0</v>
      </c>
      <c r="AK12" s="207">
        <f t="shared" si="2"/>
        <v>0</v>
      </c>
      <c r="AL12" s="207">
        <f t="shared" si="2"/>
        <v>0</v>
      </c>
      <c r="AM12" s="207">
        <f t="shared" si="2"/>
        <v>0</v>
      </c>
      <c r="AN12" s="207">
        <f t="shared" si="2"/>
        <v>0</v>
      </c>
      <c r="AO12" s="207">
        <f t="shared" si="2"/>
        <v>0</v>
      </c>
      <c r="AP12" s="207">
        <f t="shared" si="2"/>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3">IF(pbi_fed_for_ds="Yes",C522,0)</f>
        <v>0</v>
      </c>
      <c r="D14" s="155">
        <f t="shared" si="3"/>
        <v>0</v>
      </c>
      <c r="E14" s="155">
        <f t="shared" si="3"/>
        <v>0</v>
      </c>
      <c r="F14" s="155">
        <f t="shared" si="3"/>
        <v>0</v>
      </c>
      <c r="G14" s="155">
        <f t="shared" si="3"/>
        <v>0</v>
      </c>
      <c r="H14" s="155">
        <f t="shared" si="3"/>
        <v>0</v>
      </c>
      <c r="I14" s="155">
        <f t="shared" si="3"/>
        <v>0</v>
      </c>
      <c r="J14" s="155">
        <f t="shared" si="3"/>
        <v>0</v>
      </c>
      <c r="K14" s="155">
        <f t="shared" si="3"/>
        <v>0</v>
      </c>
      <c r="L14" s="155">
        <f t="shared" si="3"/>
        <v>0</v>
      </c>
      <c r="M14" s="155">
        <f t="shared" si="3"/>
        <v>0</v>
      </c>
      <c r="N14" s="155">
        <f t="shared" si="3"/>
        <v>0</v>
      </c>
      <c r="O14" s="155">
        <f t="shared" si="3"/>
        <v>0</v>
      </c>
      <c r="P14" s="155">
        <f t="shared" si="3"/>
        <v>0</v>
      </c>
      <c r="Q14" s="155">
        <f t="shared" si="3"/>
        <v>0</v>
      </c>
      <c r="R14" s="155">
        <f t="shared" si="3"/>
        <v>0</v>
      </c>
      <c r="S14" s="155">
        <f t="shared" si="3"/>
        <v>0</v>
      </c>
      <c r="T14" s="155">
        <f t="shared" si="3"/>
        <v>0</v>
      </c>
      <c r="U14" s="155">
        <f t="shared" si="3"/>
        <v>0</v>
      </c>
      <c r="V14" s="155">
        <f t="shared" si="3"/>
        <v>0</v>
      </c>
      <c r="W14" s="155">
        <f t="shared" si="3"/>
        <v>0</v>
      </c>
      <c r="X14" s="155">
        <f t="shared" si="3"/>
        <v>0</v>
      </c>
      <c r="Y14" s="155">
        <f t="shared" si="3"/>
        <v>0</v>
      </c>
      <c r="Z14" s="155">
        <f t="shared" si="3"/>
        <v>0</v>
      </c>
      <c r="AA14" s="155">
        <f t="shared" si="3"/>
        <v>0</v>
      </c>
      <c r="AB14" s="155">
        <f t="shared" si="3"/>
        <v>0</v>
      </c>
      <c r="AC14" s="155">
        <f t="shared" si="3"/>
        <v>0</v>
      </c>
      <c r="AD14" s="155">
        <f t="shared" si="3"/>
        <v>0</v>
      </c>
      <c r="AE14" s="155">
        <f t="shared" si="3"/>
        <v>0</v>
      </c>
      <c r="AF14" s="155">
        <f t="shared" si="3"/>
        <v>0</v>
      </c>
      <c r="AG14" s="155">
        <f t="shared" si="3"/>
        <v>0</v>
      </c>
      <c r="AH14" s="155">
        <f t="shared" si="3"/>
        <v>0</v>
      </c>
      <c r="AI14" s="155">
        <f t="shared" si="3"/>
        <v>0</v>
      </c>
      <c r="AJ14" s="155">
        <f t="shared" si="3"/>
        <v>0</v>
      </c>
      <c r="AK14" s="155">
        <f t="shared" si="3"/>
        <v>0</v>
      </c>
      <c r="AL14" s="155">
        <f t="shared" si="3"/>
        <v>0</v>
      </c>
      <c r="AM14" s="155">
        <f t="shared" si="3"/>
        <v>0</v>
      </c>
      <c r="AN14" s="155">
        <f t="shared" si="3"/>
        <v>0</v>
      </c>
      <c r="AO14" s="155">
        <f t="shared" si="3"/>
        <v>0</v>
      </c>
      <c r="AP14" s="155">
        <f t="shared" si="3"/>
        <v>0</v>
      </c>
    </row>
    <row r="15" spans="1:42" x14ac:dyDescent="0.2">
      <c r="A15" s="28" t="str">
        <f>Inputs!A116</f>
        <v>State ($/W)</v>
      </c>
      <c r="C15" s="155">
        <f t="shared" ref="C15:AP15" si="4">IF(pbi_sta_for_ds="Yes",C526,0)</f>
        <v>0</v>
      </c>
      <c r="D15" s="155">
        <f t="shared" si="4"/>
        <v>0</v>
      </c>
      <c r="E15" s="155">
        <f t="shared" si="4"/>
        <v>0</v>
      </c>
      <c r="F15" s="155">
        <f t="shared" si="4"/>
        <v>0</v>
      </c>
      <c r="G15" s="155">
        <f t="shared" si="4"/>
        <v>0</v>
      </c>
      <c r="H15" s="155">
        <f t="shared" si="4"/>
        <v>0</v>
      </c>
      <c r="I15" s="155">
        <f t="shared" si="4"/>
        <v>0</v>
      </c>
      <c r="J15" s="155">
        <f t="shared" si="4"/>
        <v>0</v>
      </c>
      <c r="K15" s="155">
        <f t="shared" si="4"/>
        <v>0</v>
      </c>
      <c r="L15" s="155">
        <f t="shared" si="4"/>
        <v>0</v>
      </c>
      <c r="M15" s="155">
        <f t="shared" si="4"/>
        <v>0</v>
      </c>
      <c r="N15" s="155">
        <f t="shared" si="4"/>
        <v>0</v>
      </c>
      <c r="O15" s="155">
        <f t="shared" si="4"/>
        <v>0</v>
      </c>
      <c r="P15" s="155">
        <f t="shared" si="4"/>
        <v>0</v>
      </c>
      <c r="Q15" s="155">
        <f t="shared" si="4"/>
        <v>0</v>
      </c>
      <c r="R15" s="155">
        <f t="shared" si="4"/>
        <v>0</v>
      </c>
      <c r="S15" s="155">
        <f t="shared" si="4"/>
        <v>0</v>
      </c>
      <c r="T15" s="155">
        <f t="shared" si="4"/>
        <v>0</v>
      </c>
      <c r="U15" s="155">
        <f t="shared" si="4"/>
        <v>0</v>
      </c>
      <c r="V15" s="155">
        <f t="shared" si="4"/>
        <v>0</v>
      </c>
      <c r="W15" s="155">
        <f t="shared" si="4"/>
        <v>0</v>
      </c>
      <c r="X15" s="155">
        <f t="shared" si="4"/>
        <v>0</v>
      </c>
      <c r="Y15" s="155">
        <f t="shared" si="4"/>
        <v>0</v>
      </c>
      <c r="Z15" s="155">
        <f t="shared" si="4"/>
        <v>0</v>
      </c>
      <c r="AA15" s="155">
        <f t="shared" si="4"/>
        <v>0</v>
      </c>
      <c r="AB15" s="155">
        <f t="shared" si="4"/>
        <v>0</v>
      </c>
      <c r="AC15" s="155">
        <f t="shared" si="4"/>
        <v>0</v>
      </c>
      <c r="AD15" s="155">
        <f t="shared" si="4"/>
        <v>0</v>
      </c>
      <c r="AE15" s="155">
        <f t="shared" si="4"/>
        <v>0</v>
      </c>
      <c r="AF15" s="155">
        <f t="shared" si="4"/>
        <v>0</v>
      </c>
      <c r="AG15" s="155">
        <f t="shared" si="4"/>
        <v>0</v>
      </c>
      <c r="AH15" s="155">
        <f t="shared" si="4"/>
        <v>0</v>
      </c>
      <c r="AI15" s="155">
        <f t="shared" si="4"/>
        <v>0</v>
      </c>
      <c r="AJ15" s="155">
        <f t="shared" si="4"/>
        <v>0</v>
      </c>
      <c r="AK15" s="155">
        <f t="shared" si="4"/>
        <v>0</v>
      </c>
      <c r="AL15" s="155">
        <f t="shared" si="4"/>
        <v>0</v>
      </c>
      <c r="AM15" s="155">
        <f t="shared" si="4"/>
        <v>0</v>
      </c>
      <c r="AN15" s="155">
        <f t="shared" si="4"/>
        <v>0</v>
      </c>
      <c r="AO15" s="155">
        <f t="shared" si="4"/>
        <v>0</v>
      </c>
      <c r="AP15" s="155">
        <f t="shared" si="4"/>
        <v>0</v>
      </c>
    </row>
    <row r="16" spans="1:42" x14ac:dyDescent="0.2">
      <c r="A16" s="28" t="str">
        <f>Inputs!A117</f>
        <v>Utility ($/W)</v>
      </c>
      <c r="C16" s="155">
        <f t="shared" ref="C16:AP16" si="5">IF(pbi_uti_for_ds="Yes",C530,0)</f>
        <v>0</v>
      </c>
      <c r="D16" s="155">
        <f t="shared" si="5"/>
        <v>0</v>
      </c>
      <c r="E16" s="155">
        <f t="shared" si="5"/>
        <v>0</v>
      </c>
      <c r="F16" s="155">
        <f t="shared" si="5"/>
        <v>0</v>
      </c>
      <c r="G16" s="155">
        <f t="shared" si="5"/>
        <v>0</v>
      </c>
      <c r="H16" s="155">
        <f t="shared" si="5"/>
        <v>0</v>
      </c>
      <c r="I16" s="155">
        <f t="shared" si="5"/>
        <v>0</v>
      </c>
      <c r="J16" s="155">
        <f t="shared" si="5"/>
        <v>0</v>
      </c>
      <c r="K16" s="155">
        <f t="shared" si="5"/>
        <v>0</v>
      </c>
      <c r="L16" s="155">
        <f t="shared" si="5"/>
        <v>0</v>
      </c>
      <c r="M16" s="155">
        <f t="shared" si="5"/>
        <v>0</v>
      </c>
      <c r="N16" s="155">
        <f t="shared" si="5"/>
        <v>0</v>
      </c>
      <c r="O16" s="155">
        <f t="shared" si="5"/>
        <v>0</v>
      </c>
      <c r="P16" s="155">
        <f t="shared" si="5"/>
        <v>0</v>
      </c>
      <c r="Q16" s="155">
        <f t="shared" si="5"/>
        <v>0</v>
      </c>
      <c r="R16" s="155">
        <f t="shared" si="5"/>
        <v>0</v>
      </c>
      <c r="S16" s="155">
        <f t="shared" si="5"/>
        <v>0</v>
      </c>
      <c r="T16" s="155">
        <f t="shared" si="5"/>
        <v>0</v>
      </c>
      <c r="U16" s="155">
        <f t="shared" si="5"/>
        <v>0</v>
      </c>
      <c r="V16" s="155">
        <f t="shared" si="5"/>
        <v>0</v>
      </c>
      <c r="W16" s="155">
        <f t="shared" si="5"/>
        <v>0</v>
      </c>
      <c r="X16" s="155">
        <f t="shared" si="5"/>
        <v>0</v>
      </c>
      <c r="Y16" s="155">
        <f t="shared" si="5"/>
        <v>0</v>
      </c>
      <c r="Z16" s="155">
        <f t="shared" si="5"/>
        <v>0</v>
      </c>
      <c r="AA16" s="155">
        <f t="shared" si="5"/>
        <v>0</v>
      </c>
      <c r="AB16" s="155">
        <f t="shared" si="5"/>
        <v>0</v>
      </c>
      <c r="AC16" s="155">
        <f t="shared" si="5"/>
        <v>0</v>
      </c>
      <c r="AD16" s="155">
        <f t="shared" si="5"/>
        <v>0</v>
      </c>
      <c r="AE16" s="155">
        <f t="shared" si="5"/>
        <v>0</v>
      </c>
      <c r="AF16" s="155">
        <f t="shared" si="5"/>
        <v>0</v>
      </c>
      <c r="AG16" s="155">
        <f t="shared" si="5"/>
        <v>0</v>
      </c>
      <c r="AH16" s="155">
        <f t="shared" si="5"/>
        <v>0</v>
      </c>
      <c r="AI16" s="155">
        <f t="shared" si="5"/>
        <v>0</v>
      </c>
      <c r="AJ16" s="155">
        <f t="shared" si="5"/>
        <v>0</v>
      </c>
      <c r="AK16" s="155">
        <f t="shared" si="5"/>
        <v>0</v>
      </c>
      <c r="AL16" s="155">
        <f t="shared" si="5"/>
        <v>0</v>
      </c>
      <c r="AM16" s="155">
        <f t="shared" si="5"/>
        <v>0</v>
      </c>
      <c r="AN16" s="155">
        <f t="shared" si="5"/>
        <v>0</v>
      </c>
      <c r="AO16" s="155">
        <f t="shared" si="5"/>
        <v>0</v>
      </c>
      <c r="AP16" s="155">
        <f t="shared" si="5"/>
        <v>0</v>
      </c>
    </row>
    <row r="17" spans="1:42" x14ac:dyDescent="0.2">
      <c r="A17" s="28" t="str">
        <f>Inputs!A118</f>
        <v>Other ($/W)</v>
      </c>
      <c r="C17" s="211">
        <f t="shared" ref="C17:AP17" si="6">IF(pbi_oth_for_ds="Yes",C534,0)</f>
        <v>0</v>
      </c>
      <c r="D17" s="211">
        <f t="shared" si="6"/>
        <v>0</v>
      </c>
      <c r="E17" s="211">
        <f t="shared" si="6"/>
        <v>0</v>
      </c>
      <c r="F17" s="211">
        <f t="shared" si="6"/>
        <v>0</v>
      </c>
      <c r="G17" s="211">
        <f t="shared" si="6"/>
        <v>0</v>
      </c>
      <c r="H17" s="211">
        <f t="shared" si="6"/>
        <v>0</v>
      </c>
      <c r="I17" s="211">
        <f t="shared" si="6"/>
        <v>0</v>
      </c>
      <c r="J17" s="211">
        <f t="shared" si="6"/>
        <v>0</v>
      </c>
      <c r="K17" s="211">
        <f t="shared" si="6"/>
        <v>0</v>
      </c>
      <c r="L17" s="211">
        <f t="shared" si="6"/>
        <v>0</v>
      </c>
      <c r="M17" s="211">
        <f t="shared" si="6"/>
        <v>0</v>
      </c>
      <c r="N17" s="211">
        <f t="shared" si="6"/>
        <v>0</v>
      </c>
      <c r="O17" s="211">
        <f t="shared" si="6"/>
        <v>0</v>
      </c>
      <c r="P17" s="211">
        <f t="shared" si="6"/>
        <v>0</v>
      </c>
      <c r="Q17" s="211">
        <f t="shared" si="6"/>
        <v>0</v>
      </c>
      <c r="R17" s="211">
        <f t="shared" si="6"/>
        <v>0</v>
      </c>
      <c r="S17" s="211">
        <f t="shared" si="6"/>
        <v>0</v>
      </c>
      <c r="T17" s="211">
        <f t="shared" si="6"/>
        <v>0</v>
      </c>
      <c r="U17" s="211">
        <f t="shared" si="6"/>
        <v>0</v>
      </c>
      <c r="V17" s="211">
        <f t="shared" si="6"/>
        <v>0</v>
      </c>
      <c r="W17" s="211">
        <f t="shared" si="6"/>
        <v>0</v>
      </c>
      <c r="X17" s="211">
        <f t="shared" si="6"/>
        <v>0</v>
      </c>
      <c r="Y17" s="211">
        <f t="shared" si="6"/>
        <v>0</v>
      </c>
      <c r="Z17" s="211">
        <f t="shared" si="6"/>
        <v>0</v>
      </c>
      <c r="AA17" s="211">
        <f t="shared" si="6"/>
        <v>0</v>
      </c>
      <c r="AB17" s="211">
        <f t="shared" si="6"/>
        <v>0</v>
      </c>
      <c r="AC17" s="211">
        <f t="shared" si="6"/>
        <v>0</v>
      </c>
      <c r="AD17" s="211">
        <f t="shared" si="6"/>
        <v>0</v>
      </c>
      <c r="AE17" s="211">
        <f t="shared" si="6"/>
        <v>0</v>
      </c>
      <c r="AF17" s="211">
        <f t="shared" si="6"/>
        <v>0</v>
      </c>
      <c r="AG17" s="211">
        <f t="shared" si="6"/>
        <v>0</v>
      </c>
      <c r="AH17" s="211">
        <f t="shared" si="6"/>
        <v>0</v>
      </c>
      <c r="AI17" s="211">
        <f t="shared" si="6"/>
        <v>0</v>
      </c>
      <c r="AJ17" s="211">
        <f t="shared" si="6"/>
        <v>0</v>
      </c>
      <c r="AK17" s="211">
        <f t="shared" si="6"/>
        <v>0</v>
      </c>
      <c r="AL17" s="211">
        <f t="shared" si="6"/>
        <v>0</v>
      </c>
      <c r="AM17" s="211">
        <f t="shared" si="6"/>
        <v>0</v>
      </c>
      <c r="AN17" s="211">
        <f t="shared" si="6"/>
        <v>0</v>
      </c>
      <c r="AO17" s="211">
        <f t="shared" si="6"/>
        <v>0</v>
      </c>
      <c r="AP17" s="211">
        <f t="shared" si="6"/>
        <v>0</v>
      </c>
    </row>
    <row r="18" spans="1:42" x14ac:dyDescent="0.2">
      <c r="A18" s="28" t="s">
        <v>26</v>
      </c>
      <c r="C18" s="213">
        <f>SUM(C14:C17)</f>
        <v>0</v>
      </c>
      <c r="D18" s="213">
        <f t="shared" ref="D18:AP18" si="7">SUM(D14:D17)</f>
        <v>0</v>
      </c>
      <c r="E18" s="213">
        <f t="shared" si="7"/>
        <v>0</v>
      </c>
      <c r="F18" s="213">
        <f t="shared" si="7"/>
        <v>0</v>
      </c>
      <c r="G18" s="213">
        <f t="shared" si="7"/>
        <v>0</v>
      </c>
      <c r="H18" s="213">
        <f t="shared" si="7"/>
        <v>0</v>
      </c>
      <c r="I18" s="213">
        <f t="shared" si="7"/>
        <v>0</v>
      </c>
      <c r="J18" s="213">
        <f t="shared" si="7"/>
        <v>0</v>
      </c>
      <c r="K18" s="213">
        <f t="shared" si="7"/>
        <v>0</v>
      </c>
      <c r="L18" s="213">
        <f t="shared" si="7"/>
        <v>0</v>
      </c>
      <c r="M18" s="213">
        <f t="shared" si="7"/>
        <v>0</v>
      </c>
      <c r="N18" s="213">
        <f t="shared" si="7"/>
        <v>0</v>
      </c>
      <c r="O18" s="213">
        <f t="shared" si="7"/>
        <v>0</v>
      </c>
      <c r="P18" s="213">
        <f t="shared" si="7"/>
        <v>0</v>
      </c>
      <c r="Q18" s="213">
        <f t="shared" si="7"/>
        <v>0</v>
      </c>
      <c r="R18" s="213">
        <f t="shared" si="7"/>
        <v>0</v>
      </c>
      <c r="S18" s="213">
        <f t="shared" si="7"/>
        <v>0</v>
      </c>
      <c r="T18" s="213">
        <f t="shared" si="7"/>
        <v>0</v>
      </c>
      <c r="U18" s="213">
        <f t="shared" si="7"/>
        <v>0</v>
      </c>
      <c r="V18" s="213">
        <f t="shared" si="7"/>
        <v>0</v>
      </c>
      <c r="W18" s="213">
        <f t="shared" si="7"/>
        <v>0</v>
      </c>
      <c r="X18" s="213">
        <f t="shared" si="7"/>
        <v>0</v>
      </c>
      <c r="Y18" s="213">
        <f t="shared" si="7"/>
        <v>0</v>
      </c>
      <c r="Z18" s="213">
        <f t="shared" si="7"/>
        <v>0</v>
      </c>
      <c r="AA18" s="213">
        <f t="shared" si="7"/>
        <v>0</v>
      </c>
      <c r="AB18" s="213">
        <f t="shared" si="7"/>
        <v>0</v>
      </c>
      <c r="AC18" s="213">
        <f t="shared" si="7"/>
        <v>0</v>
      </c>
      <c r="AD18" s="213">
        <f t="shared" si="7"/>
        <v>0</v>
      </c>
      <c r="AE18" s="213">
        <f t="shared" si="7"/>
        <v>0</v>
      </c>
      <c r="AF18" s="213">
        <f t="shared" si="7"/>
        <v>0</v>
      </c>
      <c r="AG18" s="213">
        <f t="shared" si="7"/>
        <v>0</v>
      </c>
      <c r="AH18" s="213">
        <f t="shared" si="7"/>
        <v>0</v>
      </c>
      <c r="AI18" s="213">
        <f t="shared" si="7"/>
        <v>0</v>
      </c>
      <c r="AJ18" s="213">
        <f t="shared" si="7"/>
        <v>0</v>
      </c>
      <c r="AK18" s="213">
        <f t="shared" si="7"/>
        <v>0</v>
      </c>
      <c r="AL18" s="213">
        <f t="shared" si="7"/>
        <v>0</v>
      </c>
      <c r="AM18" s="213">
        <f t="shared" si="7"/>
        <v>0</v>
      </c>
      <c r="AN18" s="213">
        <f t="shared" si="7"/>
        <v>0</v>
      </c>
      <c r="AO18" s="213">
        <f t="shared" si="7"/>
        <v>0</v>
      </c>
      <c r="AP18" s="213">
        <f t="shared" si="7"/>
        <v>0</v>
      </c>
    </row>
    <row r="19" spans="1:42" x14ac:dyDescent="0.2">
      <c r="A19" s="24" t="s">
        <v>62</v>
      </c>
      <c r="C19" s="202">
        <f t="shared" ref="C19:AP19" si="8">IF(C2=analysis_period,total_installed_cost*salvage_percentage/100,0)</f>
        <v>0</v>
      </c>
      <c r="D19" s="202">
        <f t="shared" si="8"/>
        <v>0</v>
      </c>
      <c r="E19" s="202">
        <f t="shared" si="8"/>
        <v>0</v>
      </c>
      <c r="F19" s="202">
        <f t="shared" si="8"/>
        <v>0</v>
      </c>
      <c r="G19" s="202">
        <f t="shared" si="8"/>
        <v>0</v>
      </c>
      <c r="H19" s="202">
        <f t="shared" si="8"/>
        <v>0</v>
      </c>
      <c r="I19" s="202">
        <f t="shared" si="8"/>
        <v>0</v>
      </c>
      <c r="J19" s="202">
        <f t="shared" si="8"/>
        <v>0</v>
      </c>
      <c r="K19" s="202">
        <f t="shared" si="8"/>
        <v>0</v>
      </c>
      <c r="L19" s="202">
        <f t="shared" si="8"/>
        <v>0</v>
      </c>
      <c r="M19" s="202">
        <f t="shared" si="8"/>
        <v>0</v>
      </c>
      <c r="N19" s="202">
        <f t="shared" si="8"/>
        <v>0</v>
      </c>
      <c r="O19" s="202">
        <f t="shared" si="8"/>
        <v>0</v>
      </c>
      <c r="P19" s="202">
        <f t="shared" si="8"/>
        <v>0</v>
      </c>
      <c r="Q19" s="202">
        <f t="shared" si="8"/>
        <v>0</v>
      </c>
      <c r="R19" s="202">
        <f t="shared" si="8"/>
        <v>0</v>
      </c>
      <c r="S19" s="202">
        <f t="shared" si="8"/>
        <v>0</v>
      </c>
      <c r="T19" s="202">
        <f t="shared" si="8"/>
        <v>0</v>
      </c>
      <c r="U19" s="202">
        <f t="shared" si="8"/>
        <v>0</v>
      </c>
      <c r="V19" s="202">
        <f t="shared" si="8"/>
        <v>0</v>
      </c>
      <c r="W19" s="202">
        <f t="shared" si="8"/>
        <v>0</v>
      </c>
      <c r="X19" s="202">
        <f t="shared" si="8"/>
        <v>0</v>
      </c>
      <c r="Y19" s="202">
        <f t="shared" si="8"/>
        <v>0</v>
      </c>
      <c r="Z19" s="202">
        <f t="shared" si="8"/>
        <v>0</v>
      </c>
      <c r="AA19" s="202">
        <f t="shared" si="8"/>
        <v>0</v>
      </c>
      <c r="AB19" s="202">
        <f t="shared" si="8"/>
        <v>0</v>
      </c>
      <c r="AC19" s="202">
        <f t="shared" si="8"/>
        <v>0</v>
      </c>
      <c r="AD19" s="202">
        <f t="shared" si="8"/>
        <v>0</v>
      </c>
      <c r="AE19" s="202">
        <f t="shared" si="8"/>
        <v>0</v>
      </c>
      <c r="AF19" s="202">
        <f t="shared" si="8"/>
        <v>0</v>
      </c>
      <c r="AG19" s="202">
        <f t="shared" si="8"/>
        <v>0</v>
      </c>
      <c r="AH19" s="202">
        <f t="shared" si="8"/>
        <v>0</v>
      </c>
      <c r="AI19" s="202">
        <f t="shared" si="8"/>
        <v>0</v>
      </c>
      <c r="AJ19" s="202">
        <f t="shared" si="8"/>
        <v>0</v>
      </c>
      <c r="AK19" s="202">
        <f t="shared" si="8"/>
        <v>0</v>
      </c>
      <c r="AL19" s="202">
        <f t="shared" si="8"/>
        <v>0</v>
      </c>
      <c r="AM19" s="202">
        <f t="shared" si="8"/>
        <v>0</v>
      </c>
      <c r="AN19" s="202">
        <f t="shared" si="8"/>
        <v>0</v>
      </c>
      <c r="AO19" s="202">
        <f t="shared" si="8"/>
        <v>0</v>
      </c>
      <c r="AP19" s="202">
        <f t="shared" si="8"/>
        <v>0</v>
      </c>
    </row>
    <row r="20" spans="1:42" x14ac:dyDescent="0.2">
      <c r="A20" s="294" t="s">
        <v>116</v>
      </c>
      <c r="B20" s="44"/>
      <c r="C20" s="216">
        <f t="shared" ref="C20:AP20" si="9">IF(C2&lt;=analysis_period,C12+C18+C19,0)</f>
        <v>0</v>
      </c>
      <c r="D20" s="216">
        <f t="shared" si="9"/>
        <v>0</v>
      </c>
      <c r="E20" s="216">
        <f t="shared" si="9"/>
        <v>0</v>
      </c>
      <c r="F20" s="216">
        <f t="shared" si="9"/>
        <v>0</v>
      </c>
      <c r="G20" s="216">
        <f t="shared" si="9"/>
        <v>0</v>
      </c>
      <c r="H20" s="216">
        <f t="shared" si="9"/>
        <v>0</v>
      </c>
      <c r="I20" s="216">
        <f t="shared" si="9"/>
        <v>0</v>
      </c>
      <c r="J20" s="216">
        <f t="shared" si="9"/>
        <v>0</v>
      </c>
      <c r="K20" s="216">
        <f t="shared" si="9"/>
        <v>0</v>
      </c>
      <c r="L20" s="216">
        <f t="shared" si="9"/>
        <v>0</v>
      </c>
      <c r="M20" s="216">
        <f t="shared" si="9"/>
        <v>0</v>
      </c>
      <c r="N20" s="216">
        <f t="shared" si="9"/>
        <v>0</v>
      </c>
      <c r="O20" s="216">
        <f t="shared" si="9"/>
        <v>0</v>
      </c>
      <c r="P20" s="216">
        <f t="shared" si="9"/>
        <v>0</v>
      </c>
      <c r="Q20" s="216">
        <f t="shared" si="9"/>
        <v>0</v>
      </c>
      <c r="R20" s="216">
        <f t="shared" si="9"/>
        <v>0</v>
      </c>
      <c r="S20" s="216">
        <f t="shared" si="9"/>
        <v>0</v>
      </c>
      <c r="T20" s="216">
        <f t="shared" si="9"/>
        <v>0</v>
      </c>
      <c r="U20" s="216">
        <f t="shared" si="9"/>
        <v>0</v>
      </c>
      <c r="V20" s="216">
        <f t="shared" si="9"/>
        <v>0</v>
      </c>
      <c r="W20" s="216">
        <f t="shared" si="9"/>
        <v>0</v>
      </c>
      <c r="X20" s="216">
        <f t="shared" si="9"/>
        <v>0</v>
      </c>
      <c r="Y20" s="216">
        <f t="shared" si="9"/>
        <v>0</v>
      </c>
      <c r="Z20" s="216">
        <f t="shared" si="9"/>
        <v>0</v>
      </c>
      <c r="AA20" s="216">
        <f t="shared" si="9"/>
        <v>0</v>
      </c>
      <c r="AB20" s="216">
        <f t="shared" si="9"/>
        <v>0</v>
      </c>
      <c r="AC20" s="216">
        <f t="shared" si="9"/>
        <v>0</v>
      </c>
      <c r="AD20" s="216">
        <f t="shared" si="9"/>
        <v>0</v>
      </c>
      <c r="AE20" s="216">
        <f t="shared" si="9"/>
        <v>0</v>
      </c>
      <c r="AF20" s="216">
        <f t="shared" si="9"/>
        <v>0</v>
      </c>
      <c r="AG20" s="216">
        <f t="shared" si="9"/>
        <v>0</v>
      </c>
      <c r="AH20" s="216">
        <f t="shared" si="9"/>
        <v>0</v>
      </c>
      <c r="AI20" s="216">
        <f t="shared" si="9"/>
        <v>0</v>
      </c>
      <c r="AJ20" s="216">
        <f t="shared" si="9"/>
        <v>0</v>
      </c>
      <c r="AK20" s="216">
        <f t="shared" si="9"/>
        <v>0</v>
      </c>
      <c r="AL20" s="216">
        <f t="shared" si="9"/>
        <v>0</v>
      </c>
      <c r="AM20" s="216">
        <f t="shared" si="9"/>
        <v>0</v>
      </c>
      <c r="AN20" s="216">
        <f t="shared" si="9"/>
        <v>0</v>
      </c>
      <c r="AO20" s="216">
        <f t="shared" si="9"/>
        <v>0</v>
      </c>
      <c r="AP20" s="216">
        <f t="shared" si="9"/>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10">IF(C2&lt;analysis_period,PropertyTaxAssessedValue*(1-prop_tax_assessed_decline/100)^(C2-1),0)</f>
        <v>0</v>
      </c>
      <c r="D22" s="207">
        <f t="shared" si="10"/>
        <v>0</v>
      </c>
      <c r="E22" s="207">
        <f t="shared" si="10"/>
        <v>0</v>
      </c>
      <c r="F22" s="207">
        <f t="shared" si="10"/>
        <v>0</v>
      </c>
      <c r="G22" s="207">
        <f t="shared" si="10"/>
        <v>0</v>
      </c>
      <c r="H22" s="207">
        <f t="shared" si="10"/>
        <v>0</v>
      </c>
      <c r="I22" s="207">
        <f t="shared" si="10"/>
        <v>0</v>
      </c>
      <c r="J22" s="207">
        <f t="shared" si="10"/>
        <v>0</v>
      </c>
      <c r="K22" s="207">
        <f t="shared" si="10"/>
        <v>0</v>
      </c>
      <c r="L22" s="207">
        <f t="shared" si="10"/>
        <v>0</v>
      </c>
      <c r="M22" s="207">
        <f t="shared" si="10"/>
        <v>0</v>
      </c>
      <c r="N22" s="207">
        <f t="shared" si="10"/>
        <v>0</v>
      </c>
      <c r="O22" s="207">
        <f t="shared" si="10"/>
        <v>0</v>
      </c>
      <c r="P22" s="207">
        <f t="shared" si="10"/>
        <v>0</v>
      </c>
      <c r="Q22" s="207">
        <f t="shared" si="10"/>
        <v>0</v>
      </c>
      <c r="R22" s="207">
        <f t="shared" si="10"/>
        <v>0</v>
      </c>
      <c r="S22" s="207">
        <f t="shared" si="10"/>
        <v>0</v>
      </c>
      <c r="T22" s="207">
        <f t="shared" si="10"/>
        <v>0</v>
      </c>
      <c r="U22" s="207">
        <f t="shared" si="10"/>
        <v>0</v>
      </c>
      <c r="V22" s="207">
        <f t="shared" si="10"/>
        <v>0</v>
      </c>
      <c r="W22" s="207">
        <f t="shared" si="10"/>
        <v>0</v>
      </c>
      <c r="X22" s="207">
        <f t="shared" si="10"/>
        <v>0</v>
      </c>
      <c r="Y22" s="207">
        <f t="shared" si="10"/>
        <v>0</v>
      </c>
      <c r="Z22" s="207">
        <f t="shared" si="10"/>
        <v>0</v>
      </c>
      <c r="AA22" s="207">
        <f t="shared" si="10"/>
        <v>0</v>
      </c>
      <c r="AB22" s="207">
        <f t="shared" si="10"/>
        <v>0</v>
      </c>
      <c r="AC22" s="207">
        <f t="shared" si="10"/>
        <v>0</v>
      </c>
      <c r="AD22" s="207">
        <f t="shared" si="10"/>
        <v>0</v>
      </c>
      <c r="AE22" s="207">
        <f t="shared" si="10"/>
        <v>0</v>
      </c>
      <c r="AF22" s="207">
        <f t="shared" si="10"/>
        <v>0</v>
      </c>
      <c r="AG22" s="207">
        <f t="shared" si="10"/>
        <v>0</v>
      </c>
      <c r="AH22" s="207">
        <f t="shared" si="10"/>
        <v>0</v>
      </c>
      <c r="AI22" s="207">
        <f t="shared" si="10"/>
        <v>0</v>
      </c>
      <c r="AJ22" s="207">
        <f t="shared" si="10"/>
        <v>0</v>
      </c>
      <c r="AK22" s="207">
        <f t="shared" si="10"/>
        <v>0</v>
      </c>
      <c r="AL22" s="207">
        <f t="shared" si="10"/>
        <v>0</v>
      </c>
      <c r="AM22" s="207">
        <f t="shared" si="10"/>
        <v>0</v>
      </c>
      <c r="AN22" s="207">
        <f t="shared" si="10"/>
        <v>0</v>
      </c>
      <c r="AO22" s="207">
        <f t="shared" si="10"/>
        <v>0</v>
      </c>
      <c r="AP22" s="207">
        <f t="shared" si="10"/>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312</v>
      </c>
      <c r="C25" s="21"/>
      <c r="D25" s="29"/>
      <c r="E25" s="29"/>
      <c r="F25" s="29"/>
      <c r="G25" s="29"/>
      <c r="H25" s="29"/>
      <c r="I25" s="29"/>
      <c r="J25" s="29"/>
      <c r="K25" s="29"/>
      <c r="L25" s="29"/>
      <c r="M25" s="29"/>
      <c r="N25" s="29"/>
      <c r="O25" s="29"/>
      <c r="P25" s="29"/>
      <c r="Q25" s="29"/>
      <c r="R25" s="29"/>
      <c r="S25" s="29"/>
    </row>
    <row r="26" spans="1:42" x14ac:dyDescent="0.2">
      <c r="A26" s="127" t="s">
        <v>313</v>
      </c>
      <c r="C26" s="207">
        <f t="shared" ref="C26:AP26" si="11">IF(C$2&lt;=analysis_period,om_fixed*(1+inflation_rate/100+om_fixed_escal/100)^B$2,0)</f>
        <v>0</v>
      </c>
      <c r="D26" s="207">
        <f t="shared" si="11"/>
        <v>0</v>
      </c>
      <c r="E26" s="207">
        <f t="shared" si="11"/>
        <v>0</v>
      </c>
      <c r="F26" s="207">
        <f t="shared" si="11"/>
        <v>0</v>
      </c>
      <c r="G26" s="207">
        <f t="shared" si="11"/>
        <v>0</v>
      </c>
      <c r="H26" s="207">
        <f t="shared" si="11"/>
        <v>0</v>
      </c>
      <c r="I26" s="207">
        <f t="shared" si="11"/>
        <v>0</v>
      </c>
      <c r="J26" s="207">
        <f t="shared" si="11"/>
        <v>0</v>
      </c>
      <c r="K26" s="207">
        <f t="shared" si="11"/>
        <v>0</v>
      </c>
      <c r="L26" s="207">
        <f t="shared" si="11"/>
        <v>0</v>
      </c>
      <c r="M26" s="207">
        <f t="shared" si="11"/>
        <v>0</v>
      </c>
      <c r="N26" s="207">
        <f t="shared" si="11"/>
        <v>0</v>
      </c>
      <c r="O26" s="207">
        <f t="shared" si="11"/>
        <v>0</v>
      </c>
      <c r="P26" s="207">
        <f t="shared" si="11"/>
        <v>0</v>
      </c>
      <c r="Q26" s="207">
        <f t="shared" si="11"/>
        <v>0</v>
      </c>
      <c r="R26" s="207">
        <f t="shared" si="11"/>
        <v>0</v>
      </c>
      <c r="S26" s="207">
        <f t="shared" si="11"/>
        <v>0</v>
      </c>
      <c r="T26" s="207">
        <f t="shared" si="11"/>
        <v>0</v>
      </c>
      <c r="U26" s="207">
        <f t="shared" si="11"/>
        <v>0</v>
      </c>
      <c r="V26" s="207">
        <f t="shared" si="11"/>
        <v>0</v>
      </c>
      <c r="W26" s="207">
        <f t="shared" si="11"/>
        <v>0</v>
      </c>
      <c r="X26" s="207">
        <f t="shared" si="11"/>
        <v>0</v>
      </c>
      <c r="Y26" s="207">
        <f t="shared" si="11"/>
        <v>0</v>
      </c>
      <c r="Z26" s="207">
        <f t="shared" si="11"/>
        <v>0</v>
      </c>
      <c r="AA26" s="207">
        <f t="shared" si="11"/>
        <v>0</v>
      </c>
      <c r="AB26" s="207">
        <f t="shared" si="11"/>
        <v>0</v>
      </c>
      <c r="AC26" s="207">
        <f t="shared" si="11"/>
        <v>0</v>
      </c>
      <c r="AD26" s="207">
        <f t="shared" si="11"/>
        <v>0</v>
      </c>
      <c r="AE26" s="207">
        <f t="shared" si="11"/>
        <v>0</v>
      </c>
      <c r="AF26" s="207">
        <f t="shared" si="11"/>
        <v>0</v>
      </c>
      <c r="AG26" s="207">
        <f t="shared" si="11"/>
        <v>0</v>
      </c>
      <c r="AH26" s="207">
        <f t="shared" si="11"/>
        <v>0</v>
      </c>
      <c r="AI26" s="207">
        <f t="shared" si="11"/>
        <v>0</v>
      </c>
      <c r="AJ26" s="207">
        <f t="shared" si="11"/>
        <v>0</v>
      </c>
      <c r="AK26" s="207">
        <f t="shared" si="11"/>
        <v>0</v>
      </c>
      <c r="AL26" s="207">
        <f t="shared" si="11"/>
        <v>0</v>
      </c>
      <c r="AM26" s="207">
        <f t="shared" si="11"/>
        <v>0</v>
      </c>
      <c r="AN26" s="207">
        <f t="shared" si="11"/>
        <v>0</v>
      </c>
      <c r="AO26" s="207">
        <f t="shared" si="11"/>
        <v>0</v>
      </c>
      <c r="AP26" s="207">
        <f t="shared" si="11"/>
        <v>0</v>
      </c>
    </row>
    <row r="27" spans="1:42" x14ac:dyDescent="0.2">
      <c r="A27" s="127" t="s">
        <v>314</v>
      </c>
    </row>
    <row r="28" spans="1:42" x14ac:dyDescent="0.2">
      <c r="A28" s="129" t="s">
        <v>13</v>
      </c>
      <c r="C28" s="214">
        <f t="shared" ref="C28:AP28" si="12">IF(C$2&lt;=analysis_period,system_capacity,0)</f>
        <v>0</v>
      </c>
      <c r="D28" s="214">
        <f t="shared" si="12"/>
        <v>0</v>
      </c>
      <c r="E28" s="214">
        <f t="shared" si="12"/>
        <v>0</v>
      </c>
      <c r="F28" s="214">
        <f t="shared" si="12"/>
        <v>0</v>
      </c>
      <c r="G28" s="214">
        <f t="shared" si="12"/>
        <v>0</v>
      </c>
      <c r="H28" s="214">
        <f t="shared" si="12"/>
        <v>0</v>
      </c>
      <c r="I28" s="214">
        <f t="shared" si="12"/>
        <v>0</v>
      </c>
      <c r="J28" s="214">
        <f t="shared" si="12"/>
        <v>0</v>
      </c>
      <c r="K28" s="214">
        <f t="shared" si="12"/>
        <v>0</v>
      </c>
      <c r="L28" s="214">
        <f t="shared" si="12"/>
        <v>0</v>
      </c>
      <c r="M28" s="214">
        <f t="shared" si="12"/>
        <v>0</v>
      </c>
      <c r="N28" s="214">
        <f t="shared" si="12"/>
        <v>0</v>
      </c>
      <c r="O28" s="214">
        <f t="shared" si="12"/>
        <v>0</v>
      </c>
      <c r="P28" s="214">
        <f t="shared" si="12"/>
        <v>0</v>
      </c>
      <c r="Q28" s="214">
        <f t="shared" si="12"/>
        <v>0</v>
      </c>
      <c r="R28" s="214">
        <f t="shared" si="12"/>
        <v>0</v>
      </c>
      <c r="S28" s="214">
        <f t="shared" si="12"/>
        <v>0</v>
      </c>
      <c r="T28" s="214">
        <f t="shared" si="12"/>
        <v>0</v>
      </c>
      <c r="U28" s="214">
        <f t="shared" si="12"/>
        <v>0</v>
      </c>
      <c r="V28" s="214">
        <f t="shared" si="12"/>
        <v>0</v>
      </c>
      <c r="W28" s="214">
        <f t="shared" si="12"/>
        <v>0</v>
      </c>
      <c r="X28" s="214">
        <f t="shared" si="12"/>
        <v>0</v>
      </c>
      <c r="Y28" s="214">
        <f t="shared" si="12"/>
        <v>0</v>
      </c>
      <c r="Z28" s="214">
        <f t="shared" si="12"/>
        <v>0</v>
      </c>
      <c r="AA28" s="214">
        <f t="shared" si="12"/>
        <v>0</v>
      </c>
      <c r="AB28" s="214">
        <f t="shared" si="12"/>
        <v>0</v>
      </c>
      <c r="AC28" s="214">
        <f t="shared" si="12"/>
        <v>0</v>
      </c>
      <c r="AD28" s="214">
        <f t="shared" si="12"/>
        <v>0</v>
      </c>
      <c r="AE28" s="214">
        <f t="shared" si="12"/>
        <v>0</v>
      </c>
      <c r="AF28" s="214">
        <f t="shared" si="12"/>
        <v>0</v>
      </c>
      <c r="AG28" s="214">
        <f t="shared" si="12"/>
        <v>0</v>
      </c>
      <c r="AH28" s="214">
        <f t="shared" si="12"/>
        <v>0</v>
      </c>
      <c r="AI28" s="214">
        <f t="shared" si="12"/>
        <v>0</v>
      </c>
      <c r="AJ28" s="214">
        <f t="shared" si="12"/>
        <v>0</v>
      </c>
      <c r="AK28" s="214">
        <f t="shared" si="12"/>
        <v>0</v>
      </c>
      <c r="AL28" s="214">
        <f t="shared" si="12"/>
        <v>0</v>
      </c>
      <c r="AM28" s="214">
        <f t="shared" si="12"/>
        <v>0</v>
      </c>
      <c r="AN28" s="214">
        <f t="shared" si="12"/>
        <v>0</v>
      </c>
      <c r="AO28" s="214">
        <f t="shared" si="12"/>
        <v>0</v>
      </c>
      <c r="AP28" s="214">
        <f t="shared" si="12"/>
        <v>0</v>
      </c>
    </row>
    <row r="29" spans="1:42" x14ac:dyDescent="0.2">
      <c r="A29" s="129" t="s">
        <v>14</v>
      </c>
      <c r="C29" s="211">
        <f t="shared" ref="C29:AP29" si="13">IF(C$2&lt;=analysis_period,om_capacity*(1+inflation_rate/100+om_capacity_escal/100)^B$2,0)</f>
        <v>0</v>
      </c>
      <c r="D29" s="211">
        <f t="shared" si="13"/>
        <v>0</v>
      </c>
      <c r="E29" s="211">
        <f t="shared" si="13"/>
        <v>0</v>
      </c>
      <c r="F29" s="211">
        <f t="shared" si="13"/>
        <v>0</v>
      </c>
      <c r="G29" s="211">
        <f t="shared" si="13"/>
        <v>0</v>
      </c>
      <c r="H29" s="211">
        <f t="shared" si="13"/>
        <v>0</v>
      </c>
      <c r="I29" s="211">
        <f t="shared" si="13"/>
        <v>0</v>
      </c>
      <c r="J29" s="211">
        <f t="shared" si="13"/>
        <v>0</v>
      </c>
      <c r="K29" s="211">
        <f t="shared" si="13"/>
        <v>0</v>
      </c>
      <c r="L29" s="211">
        <f t="shared" si="13"/>
        <v>0</v>
      </c>
      <c r="M29" s="211">
        <f t="shared" si="13"/>
        <v>0</v>
      </c>
      <c r="N29" s="211">
        <f t="shared" si="13"/>
        <v>0</v>
      </c>
      <c r="O29" s="211">
        <f t="shared" si="13"/>
        <v>0</v>
      </c>
      <c r="P29" s="211">
        <f t="shared" si="13"/>
        <v>0</v>
      </c>
      <c r="Q29" s="211">
        <f t="shared" si="13"/>
        <v>0</v>
      </c>
      <c r="R29" s="211">
        <f t="shared" si="13"/>
        <v>0</v>
      </c>
      <c r="S29" s="211">
        <f t="shared" si="13"/>
        <v>0</v>
      </c>
      <c r="T29" s="211">
        <f t="shared" si="13"/>
        <v>0</v>
      </c>
      <c r="U29" s="211">
        <f t="shared" si="13"/>
        <v>0</v>
      </c>
      <c r="V29" s="211">
        <f t="shared" si="13"/>
        <v>0</v>
      </c>
      <c r="W29" s="211">
        <f t="shared" si="13"/>
        <v>0</v>
      </c>
      <c r="X29" s="211">
        <f t="shared" si="13"/>
        <v>0</v>
      </c>
      <c r="Y29" s="211">
        <f t="shared" si="13"/>
        <v>0</v>
      </c>
      <c r="Z29" s="211">
        <f t="shared" si="13"/>
        <v>0</v>
      </c>
      <c r="AA29" s="211">
        <f t="shared" si="13"/>
        <v>0</v>
      </c>
      <c r="AB29" s="211">
        <f t="shared" si="13"/>
        <v>0</v>
      </c>
      <c r="AC29" s="211">
        <f t="shared" si="13"/>
        <v>0</v>
      </c>
      <c r="AD29" s="211">
        <f t="shared" si="13"/>
        <v>0</v>
      </c>
      <c r="AE29" s="211">
        <f t="shared" si="13"/>
        <v>0</v>
      </c>
      <c r="AF29" s="211">
        <f t="shared" si="13"/>
        <v>0</v>
      </c>
      <c r="AG29" s="211">
        <f t="shared" si="13"/>
        <v>0</v>
      </c>
      <c r="AH29" s="211">
        <f t="shared" si="13"/>
        <v>0</v>
      </c>
      <c r="AI29" s="211">
        <f t="shared" si="13"/>
        <v>0</v>
      </c>
      <c r="AJ29" s="211">
        <f t="shared" si="13"/>
        <v>0</v>
      </c>
      <c r="AK29" s="211">
        <f t="shared" si="13"/>
        <v>0</v>
      </c>
      <c r="AL29" s="211">
        <f t="shared" si="13"/>
        <v>0</v>
      </c>
      <c r="AM29" s="211">
        <f t="shared" si="13"/>
        <v>0</v>
      </c>
      <c r="AN29" s="211">
        <f t="shared" si="13"/>
        <v>0</v>
      </c>
      <c r="AO29" s="211">
        <f t="shared" si="13"/>
        <v>0</v>
      </c>
      <c r="AP29" s="211">
        <f t="shared" si="13"/>
        <v>0</v>
      </c>
    </row>
    <row r="30" spans="1:42" x14ac:dyDescent="0.2">
      <c r="A30" s="129" t="s">
        <v>165</v>
      </c>
      <c r="C30" s="207">
        <f>C28*C29</f>
        <v>0</v>
      </c>
      <c r="D30" s="207">
        <f t="shared" ref="D30:AP30" si="14">D28*D29</f>
        <v>0</v>
      </c>
      <c r="E30" s="207">
        <f t="shared" si="14"/>
        <v>0</v>
      </c>
      <c r="F30" s="207">
        <f t="shared" si="14"/>
        <v>0</v>
      </c>
      <c r="G30" s="207">
        <f t="shared" si="14"/>
        <v>0</v>
      </c>
      <c r="H30" s="207">
        <f t="shared" si="14"/>
        <v>0</v>
      </c>
      <c r="I30" s="207">
        <f t="shared" si="14"/>
        <v>0</v>
      </c>
      <c r="J30" s="207">
        <f t="shared" si="14"/>
        <v>0</v>
      </c>
      <c r="K30" s="207">
        <f t="shared" si="14"/>
        <v>0</v>
      </c>
      <c r="L30" s="207">
        <f t="shared" si="14"/>
        <v>0</v>
      </c>
      <c r="M30" s="207">
        <f t="shared" si="14"/>
        <v>0</v>
      </c>
      <c r="N30" s="207">
        <f t="shared" si="14"/>
        <v>0</v>
      </c>
      <c r="O30" s="207">
        <f t="shared" si="14"/>
        <v>0</v>
      </c>
      <c r="P30" s="207">
        <f t="shared" si="14"/>
        <v>0</v>
      </c>
      <c r="Q30" s="207">
        <f t="shared" si="14"/>
        <v>0</v>
      </c>
      <c r="R30" s="207">
        <f t="shared" si="14"/>
        <v>0</v>
      </c>
      <c r="S30" s="207">
        <f t="shared" si="14"/>
        <v>0</v>
      </c>
      <c r="T30" s="207">
        <f t="shared" si="14"/>
        <v>0</v>
      </c>
      <c r="U30" s="207">
        <f t="shared" si="14"/>
        <v>0</v>
      </c>
      <c r="V30" s="207">
        <f t="shared" si="14"/>
        <v>0</v>
      </c>
      <c r="W30" s="207">
        <f t="shared" si="14"/>
        <v>0</v>
      </c>
      <c r="X30" s="207">
        <f t="shared" si="14"/>
        <v>0</v>
      </c>
      <c r="Y30" s="207">
        <f t="shared" si="14"/>
        <v>0</v>
      </c>
      <c r="Z30" s="207">
        <f t="shared" si="14"/>
        <v>0</v>
      </c>
      <c r="AA30" s="207">
        <f t="shared" si="14"/>
        <v>0</v>
      </c>
      <c r="AB30" s="207">
        <f t="shared" si="14"/>
        <v>0</v>
      </c>
      <c r="AC30" s="207">
        <f t="shared" si="14"/>
        <v>0</v>
      </c>
      <c r="AD30" s="207">
        <f t="shared" si="14"/>
        <v>0</v>
      </c>
      <c r="AE30" s="207">
        <f t="shared" si="14"/>
        <v>0</v>
      </c>
      <c r="AF30" s="207">
        <f t="shared" si="14"/>
        <v>0</v>
      </c>
      <c r="AG30" s="207">
        <f t="shared" si="14"/>
        <v>0</v>
      </c>
      <c r="AH30" s="207">
        <f t="shared" si="14"/>
        <v>0</v>
      </c>
      <c r="AI30" s="207">
        <f t="shared" si="14"/>
        <v>0</v>
      </c>
      <c r="AJ30" s="207">
        <f t="shared" si="14"/>
        <v>0</v>
      </c>
      <c r="AK30" s="207">
        <f t="shared" si="14"/>
        <v>0</v>
      </c>
      <c r="AL30" s="207">
        <f t="shared" si="14"/>
        <v>0</v>
      </c>
      <c r="AM30" s="207">
        <f t="shared" si="14"/>
        <v>0</v>
      </c>
      <c r="AN30" s="207">
        <f t="shared" si="14"/>
        <v>0</v>
      </c>
      <c r="AO30" s="207">
        <f t="shared" si="14"/>
        <v>0</v>
      </c>
      <c r="AP30" s="207">
        <f t="shared" si="14"/>
        <v>0</v>
      </c>
    </row>
    <row r="31" spans="1:42" x14ac:dyDescent="0.2">
      <c r="A31" s="127" t="s">
        <v>315</v>
      </c>
    </row>
    <row r="32" spans="1:42" x14ac:dyDescent="0.2">
      <c r="A32" s="129" t="s">
        <v>16</v>
      </c>
      <c r="C32" s="207">
        <f>C5/1000</f>
        <v>0</v>
      </c>
      <c r="D32" s="207">
        <f t="shared" ref="D32:AP32" si="15">D5/1000</f>
        <v>0</v>
      </c>
      <c r="E32" s="207">
        <f t="shared" si="15"/>
        <v>0</v>
      </c>
      <c r="F32" s="207">
        <f t="shared" si="15"/>
        <v>0</v>
      </c>
      <c r="G32" s="207">
        <f t="shared" si="15"/>
        <v>0</v>
      </c>
      <c r="H32" s="207">
        <f t="shared" si="15"/>
        <v>0</v>
      </c>
      <c r="I32" s="207">
        <f t="shared" si="15"/>
        <v>0</v>
      </c>
      <c r="J32" s="207">
        <f t="shared" si="15"/>
        <v>0</v>
      </c>
      <c r="K32" s="207">
        <f t="shared" si="15"/>
        <v>0</v>
      </c>
      <c r="L32" s="207">
        <f t="shared" si="15"/>
        <v>0</v>
      </c>
      <c r="M32" s="207">
        <f t="shared" si="15"/>
        <v>0</v>
      </c>
      <c r="N32" s="207">
        <f t="shared" si="15"/>
        <v>0</v>
      </c>
      <c r="O32" s="207">
        <f t="shared" si="15"/>
        <v>0</v>
      </c>
      <c r="P32" s="207">
        <f t="shared" si="15"/>
        <v>0</v>
      </c>
      <c r="Q32" s="207">
        <f t="shared" si="15"/>
        <v>0</v>
      </c>
      <c r="R32" s="207">
        <f t="shared" si="15"/>
        <v>0</v>
      </c>
      <c r="S32" s="207">
        <f t="shared" si="15"/>
        <v>0</v>
      </c>
      <c r="T32" s="207">
        <f t="shared" si="15"/>
        <v>0</v>
      </c>
      <c r="U32" s="207">
        <f t="shared" si="15"/>
        <v>0</v>
      </c>
      <c r="V32" s="207">
        <f t="shared" si="15"/>
        <v>0</v>
      </c>
      <c r="W32" s="207">
        <f t="shared" si="15"/>
        <v>0</v>
      </c>
      <c r="X32" s="207">
        <f t="shared" si="15"/>
        <v>0</v>
      </c>
      <c r="Y32" s="207">
        <f t="shared" si="15"/>
        <v>0</v>
      </c>
      <c r="Z32" s="207">
        <f t="shared" si="15"/>
        <v>0</v>
      </c>
      <c r="AA32" s="207">
        <f t="shared" si="15"/>
        <v>0</v>
      </c>
      <c r="AB32" s="207">
        <f t="shared" si="15"/>
        <v>0</v>
      </c>
      <c r="AC32" s="207">
        <f t="shared" si="15"/>
        <v>0</v>
      </c>
      <c r="AD32" s="207">
        <f t="shared" si="15"/>
        <v>0</v>
      </c>
      <c r="AE32" s="207">
        <f t="shared" si="15"/>
        <v>0</v>
      </c>
      <c r="AF32" s="207">
        <f t="shared" si="15"/>
        <v>0</v>
      </c>
      <c r="AG32" s="207">
        <f t="shared" si="15"/>
        <v>0</v>
      </c>
      <c r="AH32" s="207">
        <f t="shared" si="15"/>
        <v>0</v>
      </c>
      <c r="AI32" s="207">
        <f t="shared" si="15"/>
        <v>0</v>
      </c>
      <c r="AJ32" s="207">
        <f t="shared" si="15"/>
        <v>0</v>
      </c>
      <c r="AK32" s="207">
        <f t="shared" si="15"/>
        <v>0</v>
      </c>
      <c r="AL32" s="207">
        <f t="shared" si="15"/>
        <v>0</v>
      </c>
      <c r="AM32" s="207">
        <f t="shared" si="15"/>
        <v>0</v>
      </c>
      <c r="AN32" s="207">
        <f t="shared" si="15"/>
        <v>0</v>
      </c>
      <c r="AO32" s="207">
        <f t="shared" si="15"/>
        <v>0</v>
      </c>
      <c r="AP32" s="207">
        <f t="shared" si="15"/>
        <v>0</v>
      </c>
    </row>
    <row r="33" spans="1:42" x14ac:dyDescent="0.2">
      <c r="A33" s="129" t="s">
        <v>17</v>
      </c>
      <c r="C33" s="211">
        <f t="shared" ref="C33:AP33" si="16">IF(C$2&lt;=analysis_period,om_production*(1+inflation_rate/100+om_production_escal/100)^B$2,0)</f>
        <v>0</v>
      </c>
      <c r="D33" s="211">
        <f t="shared" si="16"/>
        <v>0</v>
      </c>
      <c r="E33" s="211">
        <f t="shared" si="16"/>
        <v>0</v>
      </c>
      <c r="F33" s="211">
        <f t="shared" si="16"/>
        <v>0</v>
      </c>
      <c r="G33" s="211">
        <f t="shared" si="16"/>
        <v>0</v>
      </c>
      <c r="H33" s="211">
        <f t="shared" si="16"/>
        <v>0</v>
      </c>
      <c r="I33" s="211">
        <f t="shared" si="16"/>
        <v>0</v>
      </c>
      <c r="J33" s="211">
        <f t="shared" si="16"/>
        <v>0</v>
      </c>
      <c r="K33" s="211">
        <f t="shared" si="16"/>
        <v>0</v>
      </c>
      <c r="L33" s="211">
        <f t="shared" si="16"/>
        <v>0</v>
      </c>
      <c r="M33" s="211">
        <f t="shared" si="16"/>
        <v>0</v>
      </c>
      <c r="N33" s="211">
        <f t="shared" si="16"/>
        <v>0</v>
      </c>
      <c r="O33" s="211">
        <f t="shared" si="16"/>
        <v>0</v>
      </c>
      <c r="P33" s="211">
        <f t="shared" si="16"/>
        <v>0</v>
      </c>
      <c r="Q33" s="211">
        <f t="shared" si="16"/>
        <v>0</v>
      </c>
      <c r="R33" s="211">
        <f t="shared" si="16"/>
        <v>0</v>
      </c>
      <c r="S33" s="211">
        <f t="shared" si="16"/>
        <v>0</v>
      </c>
      <c r="T33" s="211">
        <f t="shared" si="16"/>
        <v>0</v>
      </c>
      <c r="U33" s="211">
        <f t="shared" si="16"/>
        <v>0</v>
      </c>
      <c r="V33" s="211">
        <f t="shared" si="16"/>
        <v>0</v>
      </c>
      <c r="W33" s="211">
        <f t="shared" si="16"/>
        <v>0</v>
      </c>
      <c r="X33" s="211">
        <f t="shared" si="16"/>
        <v>0</v>
      </c>
      <c r="Y33" s="211">
        <f t="shared" si="16"/>
        <v>0</v>
      </c>
      <c r="Z33" s="211">
        <f t="shared" si="16"/>
        <v>0</v>
      </c>
      <c r="AA33" s="211">
        <f t="shared" si="16"/>
        <v>0</v>
      </c>
      <c r="AB33" s="211">
        <f t="shared" si="16"/>
        <v>0</v>
      </c>
      <c r="AC33" s="211">
        <f t="shared" si="16"/>
        <v>0</v>
      </c>
      <c r="AD33" s="211">
        <f t="shared" si="16"/>
        <v>0</v>
      </c>
      <c r="AE33" s="211">
        <f t="shared" si="16"/>
        <v>0</v>
      </c>
      <c r="AF33" s="211">
        <f t="shared" si="16"/>
        <v>0</v>
      </c>
      <c r="AG33" s="211">
        <f t="shared" si="16"/>
        <v>0</v>
      </c>
      <c r="AH33" s="211">
        <f t="shared" si="16"/>
        <v>0</v>
      </c>
      <c r="AI33" s="211">
        <f t="shared" si="16"/>
        <v>0</v>
      </c>
      <c r="AJ33" s="211">
        <f t="shared" si="16"/>
        <v>0</v>
      </c>
      <c r="AK33" s="211">
        <f t="shared" si="16"/>
        <v>0</v>
      </c>
      <c r="AL33" s="211">
        <f t="shared" si="16"/>
        <v>0</v>
      </c>
      <c r="AM33" s="211">
        <f t="shared" si="16"/>
        <v>0</v>
      </c>
      <c r="AN33" s="211">
        <f t="shared" si="16"/>
        <v>0</v>
      </c>
      <c r="AO33" s="211">
        <f t="shared" si="16"/>
        <v>0</v>
      </c>
      <c r="AP33" s="211">
        <f t="shared" si="16"/>
        <v>0</v>
      </c>
    </row>
    <row r="34" spans="1:42" x14ac:dyDescent="0.2">
      <c r="A34" s="129" t="s">
        <v>166</v>
      </c>
      <c r="C34" s="215">
        <f>C32*C33</f>
        <v>0</v>
      </c>
      <c r="D34" s="215">
        <f t="shared" ref="D34:AP34" si="17">D32*D33</f>
        <v>0</v>
      </c>
      <c r="E34" s="215">
        <f t="shared" si="17"/>
        <v>0</v>
      </c>
      <c r="F34" s="215">
        <f t="shared" si="17"/>
        <v>0</v>
      </c>
      <c r="G34" s="215">
        <f t="shared" si="17"/>
        <v>0</v>
      </c>
      <c r="H34" s="215">
        <f t="shared" si="17"/>
        <v>0</v>
      </c>
      <c r="I34" s="215">
        <f t="shared" si="17"/>
        <v>0</v>
      </c>
      <c r="J34" s="215">
        <f t="shared" si="17"/>
        <v>0</v>
      </c>
      <c r="K34" s="215">
        <f t="shared" si="17"/>
        <v>0</v>
      </c>
      <c r="L34" s="215">
        <f t="shared" si="17"/>
        <v>0</v>
      </c>
      <c r="M34" s="215">
        <f t="shared" si="17"/>
        <v>0</v>
      </c>
      <c r="N34" s="215">
        <f t="shared" si="17"/>
        <v>0</v>
      </c>
      <c r="O34" s="215">
        <f t="shared" si="17"/>
        <v>0</v>
      </c>
      <c r="P34" s="215">
        <f t="shared" si="17"/>
        <v>0</v>
      </c>
      <c r="Q34" s="215">
        <f t="shared" si="17"/>
        <v>0</v>
      </c>
      <c r="R34" s="215">
        <f t="shared" si="17"/>
        <v>0</v>
      </c>
      <c r="S34" s="215">
        <f t="shared" si="17"/>
        <v>0</v>
      </c>
      <c r="T34" s="215">
        <f t="shared" si="17"/>
        <v>0</v>
      </c>
      <c r="U34" s="215">
        <f t="shared" si="17"/>
        <v>0</v>
      </c>
      <c r="V34" s="215">
        <f t="shared" si="17"/>
        <v>0</v>
      </c>
      <c r="W34" s="215">
        <f t="shared" si="17"/>
        <v>0</v>
      </c>
      <c r="X34" s="215">
        <f t="shared" si="17"/>
        <v>0</v>
      </c>
      <c r="Y34" s="215">
        <f t="shared" si="17"/>
        <v>0</v>
      </c>
      <c r="Z34" s="215">
        <f t="shared" si="17"/>
        <v>0</v>
      </c>
      <c r="AA34" s="215">
        <f t="shared" si="17"/>
        <v>0</v>
      </c>
      <c r="AB34" s="215">
        <f t="shared" si="17"/>
        <v>0</v>
      </c>
      <c r="AC34" s="215">
        <f t="shared" si="17"/>
        <v>0</v>
      </c>
      <c r="AD34" s="215">
        <f t="shared" si="17"/>
        <v>0</v>
      </c>
      <c r="AE34" s="215">
        <f t="shared" si="17"/>
        <v>0</v>
      </c>
      <c r="AF34" s="215">
        <f t="shared" si="17"/>
        <v>0</v>
      </c>
      <c r="AG34" s="215">
        <f t="shared" si="17"/>
        <v>0</v>
      </c>
      <c r="AH34" s="215">
        <f t="shared" si="17"/>
        <v>0</v>
      </c>
      <c r="AI34" s="215">
        <f t="shared" si="17"/>
        <v>0</v>
      </c>
      <c r="AJ34" s="215">
        <f t="shared" si="17"/>
        <v>0</v>
      </c>
      <c r="AK34" s="215">
        <f t="shared" si="17"/>
        <v>0</v>
      </c>
      <c r="AL34" s="215">
        <f t="shared" si="17"/>
        <v>0</v>
      </c>
      <c r="AM34" s="215">
        <f t="shared" si="17"/>
        <v>0</v>
      </c>
      <c r="AN34" s="215">
        <f t="shared" si="17"/>
        <v>0</v>
      </c>
      <c r="AO34" s="215">
        <f t="shared" si="17"/>
        <v>0</v>
      </c>
      <c r="AP34" s="215">
        <f t="shared" si="17"/>
        <v>0</v>
      </c>
    </row>
    <row r="35" spans="1:42" x14ac:dyDescent="0.2">
      <c r="A35" s="127" t="s">
        <v>316</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317</v>
      </c>
      <c r="C36" s="202">
        <f t="shared" ref="C36:AP36" si="18">IF(C2&lt;analysis_period,om_fuel_cost*annual_fuel_usage/1000*system_heat_rate*(1+om_fuel_cost_escal/100+inflation_rate/100)^B2,0)</f>
        <v>0</v>
      </c>
      <c r="D36" s="202">
        <f t="shared" si="18"/>
        <v>0</v>
      </c>
      <c r="E36" s="202">
        <f t="shared" si="18"/>
        <v>0</v>
      </c>
      <c r="F36" s="202">
        <f t="shared" si="18"/>
        <v>0</v>
      </c>
      <c r="G36" s="202">
        <f t="shared" si="18"/>
        <v>0</v>
      </c>
      <c r="H36" s="202">
        <f t="shared" si="18"/>
        <v>0</v>
      </c>
      <c r="I36" s="202">
        <f t="shared" si="18"/>
        <v>0</v>
      </c>
      <c r="J36" s="202">
        <f t="shared" si="18"/>
        <v>0</v>
      </c>
      <c r="K36" s="202">
        <f t="shared" si="18"/>
        <v>0</v>
      </c>
      <c r="L36" s="202">
        <f t="shared" si="18"/>
        <v>0</v>
      </c>
      <c r="M36" s="202">
        <f t="shared" si="18"/>
        <v>0</v>
      </c>
      <c r="N36" s="202">
        <f t="shared" si="18"/>
        <v>0</v>
      </c>
      <c r="O36" s="202">
        <f t="shared" si="18"/>
        <v>0</v>
      </c>
      <c r="P36" s="202">
        <f t="shared" si="18"/>
        <v>0</v>
      </c>
      <c r="Q36" s="202">
        <f t="shared" si="18"/>
        <v>0</v>
      </c>
      <c r="R36" s="202">
        <f t="shared" si="18"/>
        <v>0</v>
      </c>
      <c r="S36" s="202">
        <f t="shared" si="18"/>
        <v>0</v>
      </c>
      <c r="T36" s="202">
        <f t="shared" si="18"/>
        <v>0</v>
      </c>
      <c r="U36" s="202">
        <f t="shared" si="18"/>
        <v>0</v>
      </c>
      <c r="V36" s="202">
        <f t="shared" si="18"/>
        <v>0</v>
      </c>
      <c r="W36" s="202">
        <f t="shared" si="18"/>
        <v>0</v>
      </c>
      <c r="X36" s="202">
        <f t="shared" si="18"/>
        <v>0</v>
      </c>
      <c r="Y36" s="202">
        <f t="shared" si="18"/>
        <v>0</v>
      </c>
      <c r="Z36" s="202">
        <f t="shared" si="18"/>
        <v>0</v>
      </c>
      <c r="AA36" s="202">
        <f t="shared" si="18"/>
        <v>0</v>
      </c>
      <c r="AB36" s="202">
        <f t="shared" si="18"/>
        <v>0</v>
      </c>
      <c r="AC36" s="202">
        <f t="shared" si="18"/>
        <v>0</v>
      </c>
      <c r="AD36" s="202">
        <f t="shared" si="18"/>
        <v>0</v>
      </c>
      <c r="AE36" s="202">
        <f t="shared" si="18"/>
        <v>0</v>
      </c>
      <c r="AF36" s="202">
        <f t="shared" si="18"/>
        <v>0</v>
      </c>
      <c r="AG36" s="202">
        <f t="shared" si="18"/>
        <v>0</v>
      </c>
      <c r="AH36" s="202">
        <f t="shared" si="18"/>
        <v>0</v>
      </c>
      <c r="AI36" s="202">
        <f t="shared" si="18"/>
        <v>0</v>
      </c>
      <c r="AJ36" s="202">
        <f t="shared" si="18"/>
        <v>0</v>
      </c>
      <c r="AK36" s="202">
        <f t="shared" si="18"/>
        <v>0</v>
      </c>
      <c r="AL36" s="202">
        <f t="shared" si="18"/>
        <v>0</v>
      </c>
      <c r="AM36" s="202">
        <f t="shared" si="18"/>
        <v>0</v>
      </c>
      <c r="AN36" s="202">
        <f t="shared" si="18"/>
        <v>0</v>
      </c>
      <c r="AO36" s="202">
        <f t="shared" si="18"/>
        <v>0</v>
      </c>
      <c r="AP36" s="202">
        <f t="shared" si="18"/>
        <v>0</v>
      </c>
    </row>
    <row r="37" spans="1:42" x14ac:dyDescent="0.2">
      <c r="A37" s="28" t="s">
        <v>318</v>
      </c>
      <c r="C37" s="202">
        <f t="shared" ref="C37:AP37" si="19">IF(C2&lt;analysis_period,om_opt_fuel_1_cost*om_opt_fuel_1_usage*(1+om_opt_fuel_1_cost_escal/100+inflation_rate/100)^B2,0)</f>
        <v>0</v>
      </c>
      <c r="D37" s="202">
        <f t="shared" si="19"/>
        <v>0</v>
      </c>
      <c r="E37" s="202">
        <f t="shared" si="19"/>
        <v>0</v>
      </c>
      <c r="F37" s="202">
        <f t="shared" si="19"/>
        <v>0</v>
      </c>
      <c r="G37" s="202">
        <f t="shared" si="19"/>
        <v>0</v>
      </c>
      <c r="H37" s="202">
        <f t="shared" si="19"/>
        <v>0</v>
      </c>
      <c r="I37" s="202">
        <f t="shared" si="19"/>
        <v>0</v>
      </c>
      <c r="J37" s="202">
        <f t="shared" si="19"/>
        <v>0</v>
      </c>
      <c r="K37" s="202">
        <f t="shared" si="19"/>
        <v>0</v>
      </c>
      <c r="L37" s="202">
        <f t="shared" si="19"/>
        <v>0</v>
      </c>
      <c r="M37" s="202">
        <f t="shared" si="19"/>
        <v>0</v>
      </c>
      <c r="N37" s="202">
        <f t="shared" si="19"/>
        <v>0</v>
      </c>
      <c r="O37" s="202">
        <f t="shared" si="19"/>
        <v>0</v>
      </c>
      <c r="P37" s="202">
        <f t="shared" si="19"/>
        <v>0</v>
      </c>
      <c r="Q37" s="202">
        <f t="shared" si="19"/>
        <v>0</v>
      </c>
      <c r="R37" s="202">
        <f t="shared" si="19"/>
        <v>0</v>
      </c>
      <c r="S37" s="202">
        <f t="shared" si="19"/>
        <v>0</v>
      </c>
      <c r="T37" s="202">
        <f t="shared" si="19"/>
        <v>0</v>
      </c>
      <c r="U37" s="202">
        <f t="shared" si="19"/>
        <v>0</v>
      </c>
      <c r="V37" s="202">
        <f t="shared" si="19"/>
        <v>0</v>
      </c>
      <c r="W37" s="202">
        <f t="shared" si="19"/>
        <v>0</v>
      </c>
      <c r="X37" s="202">
        <f t="shared" si="19"/>
        <v>0</v>
      </c>
      <c r="Y37" s="202">
        <f t="shared" si="19"/>
        <v>0</v>
      </c>
      <c r="Z37" s="202">
        <f t="shared" si="19"/>
        <v>0</v>
      </c>
      <c r="AA37" s="202">
        <f t="shared" si="19"/>
        <v>0</v>
      </c>
      <c r="AB37" s="202">
        <f t="shared" si="19"/>
        <v>0</v>
      </c>
      <c r="AC37" s="202">
        <f t="shared" si="19"/>
        <v>0</v>
      </c>
      <c r="AD37" s="202">
        <f t="shared" si="19"/>
        <v>0</v>
      </c>
      <c r="AE37" s="202">
        <f t="shared" si="19"/>
        <v>0</v>
      </c>
      <c r="AF37" s="202">
        <f t="shared" si="19"/>
        <v>0</v>
      </c>
      <c r="AG37" s="202">
        <f t="shared" si="19"/>
        <v>0</v>
      </c>
      <c r="AH37" s="202">
        <f t="shared" si="19"/>
        <v>0</v>
      </c>
      <c r="AI37" s="202">
        <f t="shared" si="19"/>
        <v>0</v>
      </c>
      <c r="AJ37" s="202">
        <f t="shared" si="19"/>
        <v>0</v>
      </c>
      <c r="AK37" s="202">
        <f t="shared" si="19"/>
        <v>0</v>
      </c>
      <c r="AL37" s="202">
        <f t="shared" si="19"/>
        <v>0</v>
      </c>
      <c r="AM37" s="202">
        <f t="shared" si="19"/>
        <v>0</v>
      </c>
      <c r="AN37" s="202">
        <f t="shared" si="19"/>
        <v>0</v>
      </c>
      <c r="AO37" s="202">
        <f t="shared" si="19"/>
        <v>0</v>
      </c>
      <c r="AP37" s="202">
        <f t="shared" si="19"/>
        <v>0</v>
      </c>
    </row>
    <row r="38" spans="1:42" x14ac:dyDescent="0.2">
      <c r="A38" s="28" t="s">
        <v>319</v>
      </c>
      <c r="C38" s="202">
        <f t="shared" ref="C38:AP38" si="20">IF(C2&lt;analysis_period,om_opt_fuel_2_cost*om_opt_fuel_2_usage*(1+om_opt_fuel_2_cost_escal/100+inflation_rate/100)^B2,0)</f>
        <v>0</v>
      </c>
      <c r="D38" s="202">
        <f t="shared" si="20"/>
        <v>0</v>
      </c>
      <c r="E38" s="202">
        <f t="shared" si="20"/>
        <v>0</v>
      </c>
      <c r="F38" s="202">
        <f t="shared" si="20"/>
        <v>0</v>
      </c>
      <c r="G38" s="202">
        <f t="shared" si="20"/>
        <v>0</v>
      </c>
      <c r="H38" s="202">
        <f t="shared" si="20"/>
        <v>0</v>
      </c>
      <c r="I38" s="202">
        <f t="shared" si="20"/>
        <v>0</v>
      </c>
      <c r="J38" s="202">
        <f t="shared" si="20"/>
        <v>0</v>
      </c>
      <c r="K38" s="202">
        <f t="shared" si="20"/>
        <v>0</v>
      </c>
      <c r="L38" s="202">
        <f t="shared" si="20"/>
        <v>0</v>
      </c>
      <c r="M38" s="202">
        <f t="shared" si="20"/>
        <v>0</v>
      </c>
      <c r="N38" s="202">
        <f t="shared" si="20"/>
        <v>0</v>
      </c>
      <c r="O38" s="202">
        <f t="shared" si="20"/>
        <v>0</v>
      </c>
      <c r="P38" s="202">
        <f t="shared" si="20"/>
        <v>0</v>
      </c>
      <c r="Q38" s="202">
        <f t="shared" si="20"/>
        <v>0</v>
      </c>
      <c r="R38" s="202">
        <f t="shared" si="20"/>
        <v>0</v>
      </c>
      <c r="S38" s="202">
        <f t="shared" si="20"/>
        <v>0</v>
      </c>
      <c r="T38" s="202">
        <f t="shared" si="20"/>
        <v>0</v>
      </c>
      <c r="U38" s="202">
        <f t="shared" si="20"/>
        <v>0</v>
      </c>
      <c r="V38" s="202">
        <f t="shared" si="20"/>
        <v>0</v>
      </c>
      <c r="W38" s="202">
        <f t="shared" si="20"/>
        <v>0</v>
      </c>
      <c r="X38" s="202">
        <f t="shared" si="20"/>
        <v>0</v>
      </c>
      <c r="Y38" s="202">
        <f t="shared" si="20"/>
        <v>0</v>
      </c>
      <c r="Z38" s="202">
        <f t="shared" si="20"/>
        <v>0</v>
      </c>
      <c r="AA38" s="202">
        <f t="shared" si="20"/>
        <v>0</v>
      </c>
      <c r="AB38" s="202">
        <f t="shared" si="20"/>
        <v>0</v>
      </c>
      <c r="AC38" s="202">
        <f t="shared" si="20"/>
        <v>0</v>
      </c>
      <c r="AD38" s="202">
        <f t="shared" si="20"/>
        <v>0</v>
      </c>
      <c r="AE38" s="202">
        <f t="shared" si="20"/>
        <v>0</v>
      </c>
      <c r="AF38" s="202">
        <f t="shared" si="20"/>
        <v>0</v>
      </c>
      <c r="AG38" s="202">
        <f t="shared" si="20"/>
        <v>0</v>
      </c>
      <c r="AH38" s="202">
        <f t="shared" si="20"/>
        <v>0</v>
      </c>
      <c r="AI38" s="202">
        <f t="shared" si="20"/>
        <v>0</v>
      </c>
      <c r="AJ38" s="202">
        <f t="shared" si="20"/>
        <v>0</v>
      </c>
      <c r="AK38" s="202">
        <f t="shared" si="20"/>
        <v>0</v>
      </c>
      <c r="AL38" s="202">
        <f t="shared" si="20"/>
        <v>0</v>
      </c>
      <c r="AM38" s="202">
        <f t="shared" si="20"/>
        <v>0</v>
      </c>
      <c r="AN38" s="202">
        <f t="shared" si="20"/>
        <v>0</v>
      </c>
      <c r="AO38" s="202">
        <f t="shared" si="20"/>
        <v>0</v>
      </c>
      <c r="AP38" s="202">
        <f t="shared" si="20"/>
        <v>0</v>
      </c>
    </row>
    <row r="39" spans="1:42" x14ac:dyDescent="0.2">
      <c r="A39" s="24" t="s">
        <v>0</v>
      </c>
      <c r="C39" s="207">
        <f t="shared" ref="C39:AP39" si="21">C22*property_tax_rate/100</f>
        <v>0</v>
      </c>
      <c r="D39" s="207">
        <f t="shared" si="21"/>
        <v>0</v>
      </c>
      <c r="E39" s="207">
        <f t="shared" si="21"/>
        <v>0</v>
      </c>
      <c r="F39" s="207">
        <f t="shared" si="21"/>
        <v>0</v>
      </c>
      <c r="G39" s="207">
        <f t="shared" si="21"/>
        <v>0</v>
      </c>
      <c r="H39" s="207">
        <f t="shared" si="21"/>
        <v>0</v>
      </c>
      <c r="I39" s="207">
        <f t="shared" si="21"/>
        <v>0</v>
      </c>
      <c r="J39" s="207">
        <f t="shared" si="21"/>
        <v>0</v>
      </c>
      <c r="K39" s="207">
        <f t="shared" si="21"/>
        <v>0</v>
      </c>
      <c r="L39" s="207">
        <f t="shared" si="21"/>
        <v>0</v>
      </c>
      <c r="M39" s="207">
        <f t="shared" si="21"/>
        <v>0</v>
      </c>
      <c r="N39" s="207">
        <f t="shared" si="21"/>
        <v>0</v>
      </c>
      <c r="O39" s="207">
        <f t="shared" si="21"/>
        <v>0</v>
      </c>
      <c r="P39" s="207">
        <f t="shared" si="21"/>
        <v>0</v>
      </c>
      <c r="Q39" s="207">
        <f t="shared" si="21"/>
        <v>0</v>
      </c>
      <c r="R39" s="207">
        <f t="shared" si="21"/>
        <v>0</v>
      </c>
      <c r="S39" s="207">
        <f t="shared" si="21"/>
        <v>0</v>
      </c>
      <c r="T39" s="207">
        <f t="shared" si="21"/>
        <v>0</v>
      </c>
      <c r="U39" s="207">
        <f t="shared" si="21"/>
        <v>0</v>
      </c>
      <c r="V39" s="207">
        <f t="shared" si="21"/>
        <v>0</v>
      </c>
      <c r="W39" s="207">
        <f t="shared" si="21"/>
        <v>0</v>
      </c>
      <c r="X39" s="207">
        <f t="shared" si="21"/>
        <v>0</v>
      </c>
      <c r="Y39" s="207">
        <f t="shared" si="21"/>
        <v>0</v>
      </c>
      <c r="Z39" s="207">
        <f t="shared" si="21"/>
        <v>0</v>
      </c>
      <c r="AA39" s="207">
        <f t="shared" si="21"/>
        <v>0</v>
      </c>
      <c r="AB39" s="207">
        <f t="shared" si="21"/>
        <v>0</v>
      </c>
      <c r="AC39" s="207">
        <f t="shared" si="21"/>
        <v>0</v>
      </c>
      <c r="AD39" s="207">
        <f t="shared" si="21"/>
        <v>0</v>
      </c>
      <c r="AE39" s="207">
        <f t="shared" si="21"/>
        <v>0</v>
      </c>
      <c r="AF39" s="207">
        <f t="shared" si="21"/>
        <v>0</v>
      </c>
      <c r="AG39" s="207">
        <f t="shared" si="21"/>
        <v>0</v>
      </c>
      <c r="AH39" s="207">
        <f t="shared" si="21"/>
        <v>0</v>
      </c>
      <c r="AI39" s="207">
        <f t="shared" si="21"/>
        <v>0</v>
      </c>
      <c r="AJ39" s="207">
        <f t="shared" si="21"/>
        <v>0</v>
      </c>
      <c r="AK39" s="207">
        <f t="shared" si="21"/>
        <v>0</v>
      </c>
      <c r="AL39" s="207">
        <f t="shared" si="21"/>
        <v>0</v>
      </c>
      <c r="AM39" s="207">
        <f t="shared" si="21"/>
        <v>0</v>
      </c>
      <c r="AN39" s="207">
        <f t="shared" si="21"/>
        <v>0</v>
      </c>
      <c r="AO39" s="207">
        <f t="shared" si="21"/>
        <v>0</v>
      </c>
      <c r="AP39" s="207">
        <f t="shared" si="21"/>
        <v>0</v>
      </c>
    </row>
    <row r="40" spans="1:42" x14ac:dyDescent="0.2">
      <c r="A40" s="24" t="s">
        <v>55</v>
      </c>
      <c r="C40" s="202">
        <f t="shared" ref="C40:AP40" si="22">IF(C$2&lt;=analysis_period,total_installed_cost*insurance_rate/100*(1+inflation_rate/100)^B$2,0)</f>
        <v>0</v>
      </c>
      <c r="D40" s="202">
        <f t="shared" si="22"/>
        <v>0</v>
      </c>
      <c r="E40" s="202">
        <f t="shared" si="22"/>
        <v>0</v>
      </c>
      <c r="F40" s="202">
        <f t="shared" si="22"/>
        <v>0</v>
      </c>
      <c r="G40" s="202">
        <f t="shared" si="22"/>
        <v>0</v>
      </c>
      <c r="H40" s="202">
        <f t="shared" si="22"/>
        <v>0</v>
      </c>
      <c r="I40" s="202">
        <f t="shared" si="22"/>
        <v>0</v>
      </c>
      <c r="J40" s="202">
        <f t="shared" si="22"/>
        <v>0</v>
      </c>
      <c r="K40" s="202">
        <f t="shared" si="22"/>
        <v>0</v>
      </c>
      <c r="L40" s="202">
        <f t="shared" si="22"/>
        <v>0</v>
      </c>
      <c r="M40" s="202">
        <f t="shared" si="22"/>
        <v>0</v>
      </c>
      <c r="N40" s="202">
        <f t="shared" si="22"/>
        <v>0</v>
      </c>
      <c r="O40" s="202">
        <f t="shared" si="22"/>
        <v>0</v>
      </c>
      <c r="P40" s="202">
        <f t="shared" si="22"/>
        <v>0</v>
      </c>
      <c r="Q40" s="202">
        <f t="shared" si="22"/>
        <v>0</v>
      </c>
      <c r="R40" s="202">
        <f t="shared" si="22"/>
        <v>0</v>
      </c>
      <c r="S40" s="202">
        <f t="shared" si="22"/>
        <v>0</v>
      </c>
      <c r="T40" s="202">
        <f t="shared" si="22"/>
        <v>0</v>
      </c>
      <c r="U40" s="202">
        <f t="shared" si="22"/>
        <v>0</v>
      </c>
      <c r="V40" s="202">
        <f t="shared" si="22"/>
        <v>0</v>
      </c>
      <c r="W40" s="202">
        <f t="shared" si="22"/>
        <v>0</v>
      </c>
      <c r="X40" s="202">
        <f t="shared" si="22"/>
        <v>0</v>
      </c>
      <c r="Y40" s="202">
        <f t="shared" si="22"/>
        <v>0</v>
      </c>
      <c r="Z40" s="202">
        <f t="shared" si="22"/>
        <v>0</v>
      </c>
      <c r="AA40" s="202">
        <f t="shared" si="22"/>
        <v>0</v>
      </c>
      <c r="AB40" s="202">
        <f t="shared" si="22"/>
        <v>0</v>
      </c>
      <c r="AC40" s="202">
        <f t="shared" si="22"/>
        <v>0</v>
      </c>
      <c r="AD40" s="202">
        <f t="shared" si="22"/>
        <v>0</v>
      </c>
      <c r="AE40" s="202">
        <f t="shared" si="22"/>
        <v>0</v>
      </c>
      <c r="AF40" s="202">
        <f t="shared" si="22"/>
        <v>0</v>
      </c>
      <c r="AG40" s="202">
        <f t="shared" si="22"/>
        <v>0</v>
      </c>
      <c r="AH40" s="202">
        <f t="shared" si="22"/>
        <v>0</v>
      </c>
      <c r="AI40" s="202">
        <f t="shared" si="22"/>
        <v>0</v>
      </c>
      <c r="AJ40" s="202">
        <f t="shared" si="22"/>
        <v>0</v>
      </c>
      <c r="AK40" s="202">
        <f t="shared" si="22"/>
        <v>0</v>
      </c>
      <c r="AL40" s="202">
        <f t="shared" si="22"/>
        <v>0</v>
      </c>
      <c r="AM40" s="202">
        <f t="shared" si="22"/>
        <v>0</v>
      </c>
      <c r="AN40" s="202">
        <f t="shared" si="22"/>
        <v>0</v>
      </c>
      <c r="AO40" s="202">
        <f t="shared" si="22"/>
        <v>0</v>
      </c>
      <c r="AP40" s="202">
        <f t="shared" si="22"/>
        <v>0</v>
      </c>
    </row>
    <row r="41" spans="1:42" x14ac:dyDescent="0.2">
      <c r="A41" s="44" t="s">
        <v>21</v>
      </c>
      <c r="B41" s="44"/>
      <c r="C41" s="216">
        <f>C26+C30+C34+SUM(C36:C38)+C39+C40</f>
        <v>0</v>
      </c>
      <c r="D41" s="216">
        <f t="shared" ref="D41:AP41" si="23">D26+D30+D34+SUM(D36:D38)+D39+D40</f>
        <v>0</v>
      </c>
      <c r="E41" s="216">
        <f t="shared" si="23"/>
        <v>0</v>
      </c>
      <c r="F41" s="216">
        <f t="shared" si="23"/>
        <v>0</v>
      </c>
      <c r="G41" s="216">
        <f t="shared" si="23"/>
        <v>0</v>
      </c>
      <c r="H41" s="216">
        <f t="shared" si="23"/>
        <v>0</v>
      </c>
      <c r="I41" s="216">
        <f t="shared" si="23"/>
        <v>0</v>
      </c>
      <c r="J41" s="216">
        <f t="shared" si="23"/>
        <v>0</v>
      </c>
      <c r="K41" s="216">
        <f t="shared" si="23"/>
        <v>0</v>
      </c>
      <c r="L41" s="216">
        <f t="shared" si="23"/>
        <v>0</v>
      </c>
      <c r="M41" s="216">
        <f t="shared" si="23"/>
        <v>0</v>
      </c>
      <c r="N41" s="216">
        <f t="shared" si="23"/>
        <v>0</v>
      </c>
      <c r="O41" s="216">
        <f t="shared" si="23"/>
        <v>0</v>
      </c>
      <c r="P41" s="216">
        <f t="shared" si="23"/>
        <v>0</v>
      </c>
      <c r="Q41" s="216">
        <f t="shared" si="23"/>
        <v>0</v>
      </c>
      <c r="R41" s="216">
        <f t="shared" si="23"/>
        <v>0</v>
      </c>
      <c r="S41" s="216">
        <f t="shared" si="23"/>
        <v>0</v>
      </c>
      <c r="T41" s="216">
        <f t="shared" si="23"/>
        <v>0</v>
      </c>
      <c r="U41" s="216">
        <f t="shared" si="23"/>
        <v>0</v>
      </c>
      <c r="V41" s="216">
        <f t="shared" si="23"/>
        <v>0</v>
      </c>
      <c r="W41" s="216">
        <f t="shared" si="23"/>
        <v>0</v>
      </c>
      <c r="X41" s="216">
        <f t="shared" si="23"/>
        <v>0</v>
      </c>
      <c r="Y41" s="216">
        <f t="shared" si="23"/>
        <v>0</v>
      </c>
      <c r="Z41" s="216">
        <f t="shared" si="23"/>
        <v>0</v>
      </c>
      <c r="AA41" s="216">
        <f t="shared" si="23"/>
        <v>0</v>
      </c>
      <c r="AB41" s="216">
        <f t="shared" si="23"/>
        <v>0</v>
      </c>
      <c r="AC41" s="216">
        <f t="shared" si="23"/>
        <v>0</v>
      </c>
      <c r="AD41" s="216">
        <f t="shared" si="23"/>
        <v>0</v>
      </c>
      <c r="AE41" s="216">
        <f t="shared" si="23"/>
        <v>0</v>
      </c>
      <c r="AF41" s="216">
        <f t="shared" si="23"/>
        <v>0</v>
      </c>
      <c r="AG41" s="216">
        <f t="shared" si="23"/>
        <v>0</v>
      </c>
      <c r="AH41" s="216">
        <f t="shared" si="23"/>
        <v>0</v>
      </c>
      <c r="AI41" s="216">
        <f t="shared" si="23"/>
        <v>0</v>
      </c>
      <c r="AJ41" s="216">
        <f t="shared" si="23"/>
        <v>0</v>
      </c>
      <c r="AK41" s="216">
        <f t="shared" si="23"/>
        <v>0</v>
      </c>
      <c r="AL41" s="216">
        <f t="shared" si="23"/>
        <v>0</v>
      </c>
      <c r="AM41" s="216">
        <f t="shared" si="23"/>
        <v>0</v>
      </c>
      <c r="AN41" s="216">
        <f t="shared" si="23"/>
        <v>0</v>
      </c>
      <c r="AO41" s="216">
        <f t="shared" si="23"/>
        <v>0</v>
      </c>
      <c r="AP41" s="216">
        <f t="shared" si="23"/>
        <v>0</v>
      </c>
    </row>
    <row r="43" spans="1:42" x14ac:dyDescent="0.2">
      <c r="A43" s="297" t="s">
        <v>27</v>
      </c>
      <c r="B43" s="44"/>
      <c r="C43" s="216">
        <f t="shared" ref="C43:AP43" si="24">C20-C41</f>
        <v>0</v>
      </c>
      <c r="D43" s="216">
        <f t="shared" si="24"/>
        <v>0</v>
      </c>
      <c r="E43" s="216">
        <f t="shared" si="24"/>
        <v>0</v>
      </c>
      <c r="F43" s="216">
        <f t="shared" si="24"/>
        <v>0</v>
      </c>
      <c r="G43" s="216">
        <f t="shared" si="24"/>
        <v>0</v>
      </c>
      <c r="H43" s="216">
        <f t="shared" si="24"/>
        <v>0</v>
      </c>
      <c r="I43" s="216">
        <f t="shared" si="24"/>
        <v>0</v>
      </c>
      <c r="J43" s="216">
        <f t="shared" si="24"/>
        <v>0</v>
      </c>
      <c r="K43" s="216">
        <f t="shared" si="24"/>
        <v>0</v>
      </c>
      <c r="L43" s="216">
        <f t="shared" si="24"/>
        <v>0</v>
      </c>
      <c r="M43" s="216">
        <f t="shared" si="24"/>
        <v>0</v>
      </c>
      <c r="N43" s="216">
        <f t="shared" si="24"/>
        <v>0</v>
      </c>
      <c r="O43" s="216">
        <f t="shared" si="24"/>
        <v>0</v>
      </c>
      <c r="P43" s="216">
        <f t="shared" si="24"/>
        <v>0</v>
      </c>
      <c r="Q43" s="216">
        <f t="shared" si="24"/>
        <v>0</v>
      </c>
      <c r="R43" s="216">
        <f t="shared" si="24"/>
        <v>0</v>
      </c>
      <c r="S43" s="216">
        <f t="shared" si="24"/>
        <v>0</v>
      </c>
      <c r="T43" s="216">
        <f t="shared" si="24"/>
        <v>0</v>
      </c>
      <c r="U43" s="216">
        <f t="shared" si="24"/>
        <v>0</v>
      </c>
      <c r="V43" s="216">
        <f t="shared" si="24"/>
        <v>0</v>
      </c>
      <c r="W43" s="216">
        <f t="shared" si="24"/>
        <v>0</v>
      </c>
      <c r="X43" s="216">
        <f t="shared" si="24"/>
        <v>0</v>
      </c>
      <c r="Y43" s="216">
        <f t="shared" si="24"/>
        <v>0</v>
      </c>
      <c r="Z43" s="216">
        <f t="shared" si="24"/>
        <v>0</v>
      </c>
      <c r="AA43" s="216">
        <f t="shared" si="24"/>
        <v>0</v>
      </c>
      <c r="AB43" s="216">
        <f t="shared" si="24"/>
        <v>0</v>
      </c>
      <c r="AC43" s="216">
        <f t="shared" si="24"/>
        <v>0</v>
      </c>
      <c r="AD43" s="216">
        <f t="shared" si="24"/>
        <v>0</v>
      </c>
      <c r="AE43" s="216">
        <f t="shared" si="24"/>
        <v>0</v>
      </c>
      <c r="AF43" s="216">
        <f t="shared" si="24"/>
        <v>0</v>
      </c>
      <c r="AG43" s="216">
        <f t="shared" si="24"/>
        <v>0</v>
      </c>
      <c r="AH43" s="216">
        <f t="shared" si="24"/>
        <v>0</v>
      </c>
      <c r="AI43" s="216">
        <f t="shared" si="24"/>
        <v>0</v>
      </c>
      <c r="AJ43" s="216">
        <f t="shared" si="24"/>
        <v>0</v>
      </c>
      <c r="AK43" s="216">
        <f t="shared" si="24"/>
        <v>0</v>
      </c>
      <c r="AL43" s="216">
        <f t="shared" si="24"/>
        <v>0</v>
      </c>
      <c r="AM43" s="216">
        <f t="shared" si="24"/>
        <v>0</v>
      </c>
      <c r="AN43" s="216">
        <f t="shared" si="24"/>
        <v>0</v>
      </c>
      <c r="AO43" s="216">
        <f t="shared" si="24"/>
        <v>0</v>
      </c>
      <c r="AP43" s="216">
        <f t="shared" si="24"/>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5">D43</f>
        <v>0</v>
      </c>
      <c r="E47" s="207">
        <f t="shared" si="25"/>
        <v>0</v>
      </c>
      <c r="F47" s="207">
        <f t="shared" si="25"/>
        <v>0</v>
      </c>
      <c r="G47" s="207">
        <f t="shared" si="25"/>
        <v>0</v>
      </c>
      <c r="H47" s="207">
        <f t="shared" si="25"/>
        <v>0</v>
      </c>
      <c r="I47" s="207">
        <f t="shared" si="25"/>
        <v>0</v>
      </c>
      <c r="J47" s="207">
        <f t="shared" si="25"/>
        <v>0</v>
      </c>
      <c r="K47" s="207">
        <f t="shared" si="25"/>
        <v>0</v>
      </c>
      <c r="L47" s="207">
        <f t="shared" si="25"/>
        <v>0</v>
      </c>
      <c r="M47" s="207">
        <f t="shared" si="25"/>
        <v>0</v>
      </c>
      <c r="N47" s="207">
        <f t="shared" si="25"/>
        <v>0</v>
      </c>
      <c r="O47" s="207">
        <f t="shared" si="25"/>
        <v>0</v>
      </c>
      <c r="P47" s="207">
        <f t="shared" si="25"/>
        <v>0</v>
      </c>
      <c r="Q47" s="207">
        <f t="shared" si="25"/>
        <v>0</v>
      </c>
      <c r="R47" s="207">
        <f t="shared" si="25"/>
        <v>0</v>
      </c>
      <c r="S47" s="207">
        <f t="shared" si="25"/>
        <v>0</v>
      </c>
      <c r="T47" s="207">
        <f t="shared" si="25"/>
        <v>0</v>
      </c>
      <c r="U47" s="207">
        <f t="shared" si="25"/>
        <v>0</v>
      </c>
      <c r="V47" s="207">
        <f t="shared" si="25"/>
        <v>0</v>
      </c>
      <c r="W47" s="207">
        <f t="shared" si="25"/>
        <v>0</v>
      </c>
      <c r="X47" s="207">
        <f t="shared" si="25"/>
        <v>0</v>
      </c>
      <c r="Y47" s="207">
        <f t="shared" si="25"/>
        <v>0</v>
      </c>
      <c r="Z47" s="207">
        <f t="shared" si="25"/>
        <v>0</v>
      </c>
      <c r="AA47" s="207">
        <f t="shared" si="25"/>
        <v>0</v>
      </c>
      <c r="AB47" s="207">
        <f t="shared" si="25"/>
        <v>0</v>
      </c>
      <c r="AC47" s="207">
        <f t="shared" si="25"/>
        <v>0</v>
      </c>
      <c r="AD47" s="207">
        <f t="shared" si="25"/>
        <v>0</v>
      </c>
      <c r="AE47" s="207">
        <f t="shared" si="25"/>
        <v>0</v>
      </c>
      <c r="AF47" s="207">
        <f t="shared" si="25"/>
        <v>0</v>
      </c>
      <c r="AG47" s="207">
        <f t="shared" si="25"/>
        <v>0</v>
      </c>
      <c r="AH47" s="207">
        <f t="shared" si="25"/>
        <v>0</v>
      </c>
      <c r="AI47" s="207">
        <f t="shared" si="25"/>
        <v>0</v>
      </c>
      <c r="AJ47" s="207">
        <f t="shared" si="25"/>
        <v>0</v>
      </c>
      <c r="AK47" s="207">
        <f t="shared" si="25"/>
        <v>0</v>
      </c>
      <c r="AL47" s="207">
        <f t="shared" si="25"/>
        <v>0</v>
      </c>
      <c r="AM47" s="207">
        <f t="shared" si="25"/>
        <v>0</v>
      </c>
      <c r="AN47" s="207">
        <f t="shared" si="25"/>
        <v>0</v>
      </c>
      <c r="AO47" s="207">
        <f t="shared" si="25"/>
        <v>0</v>
      </c>
      <c r="AP47" s="207">
        <f t="shared" si="25"/>
        <v>0</v>
      </c>
    </row>
    <row r="48" spans="1:42" x14ac:dyDescent="0.2">
      <c r="A48" s="24" t="s">
        <v>241</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6">IF(pbi_fed_for_ds="Yes",0,C522)</f>
        <v>0</v>
      </c>
      <c r="D49" s="155">
        <f t="shared" si="26"/>
        <v>0</v>
      </c>
      <c r="E49" s="155">
        <f t="shared" si="26"/>
        <v>0</v>
      </c>
      <c r="F49" s="155">
        <f t="shared" si="26"/>
        <v>0</v>
      </c>
      <c r="G49" s="155">
        <f t="shared" si="26"/>
        <v>0</v>
      </c>
      <c r="H49" s="155">
        <f t="shared" si="26"/>
        <v>0</v>
      </c>
      <c r="I49" s="155">
        <f t="shared" si="26"/>
        <v>0</v>
      </c>
      <c r="J49" s="155">
        <f t="shared" si="26"/>
        <v>0</v>
      </c>
      <c r="K49" s="155">
        <f t="shared" si="26"/>
        <v>0</v>
      </c>
      <c r="L49" s="155">
        <f t="shared" si="26"/>
        <v>0</v>
      </c>
      <c r="M49" s="155">
        <f t="shared" si="26"/>
        <v>0</v>
      </c>
      <c r="N49" s="155">
        <f t="shared" si="26"/>
        <v>0</v>
      </c>
      <c r="O49" s="155">
        <f t="shared" si="26"/>
        <v>0</v>
      </c>
      <c r="P49" s="155">
        <f t="shared" si="26"/>
        <v>0</v>
      </c>
      <c r="Q49" s="155">
        <f t="shared" si="26"/>
        <v>0</v>
      </c>
      <c r="R49" s="155">
        <f t="shared" si="26"/>
        <v>0</v>
      </c>
      <c r="S49" s="155">
        <f t="shared" si="26"/>
        <v>0</v>
      </c>
      <c r="T49" s="155">
        <f t="shared" si="26"/>
        <v>0</v>
      </c>
      <c r="U49" s="155">
        <f t="shared" si="26"/>
        <v>0</v>
      </c>
      <c r="V49" s="155">
        <f t="shared" si="26"/>
        <v>0</v>
      </c>
      <c r="W49" s="155">
        <f t="shared" si="26"/>
        <v>0</v>
      </c>
      <c r="X49" s="155">
        <f t="shared" si="26"/>
        <v>0</v>
      </c>
      <c r="Y49" s="155">
        <f t="shared" si="26"/>
        <v>0</v>
      </c>
      <c r="Z49" s="155">
        <f t="shared" si="26"/>
        <v>0</v>
      </c>
      <c r="AA49" s="155">
        <f t="shared" si="26"/>
        <v>0</v>
      </c>
      <c r="AB49" s="155">
        <f t="shared" si="26"/>
        <v>0</v>
      </c>
      <c r="AC49" s="155">
        <f t="shared" si="26"/>
        <v>0</v>
      </c>
      <c r="AD49" s="155">
        <f t="shared" si="26"/>
        <v>0</v>
      </c>
      <c r="AE49" s="155">
        <f t="shared" si="26"/>
        <v>0</v>
      </c>
      <c r="AF49" s="155">
        <f t="shared" si="26"/>
        <v>0</v>
      </c>
      <c r="AG49" s="155">
        <f t="shared" si="26"/>
        <v>0</v>
      </c>
      <c r="AH49" s="155">
        <f t="shared" si="26"/>
        <v>0</v>
      </c>
      <c r="AI49" s="155">
        <f t="shared" si="26"/>
        <v>0</v>
      </c>
      <c r="AJ49" s="155">
        <f t="shared" si="26"/>
        <v>0</v>
      </c>
      <c r="AK49" s="155">
        <f t="shared" si="26"/>
        <v>0</v>
      </c>
      <c r="AL49" s="155">
        <f t="shared" si="26"/>
        <v>0</v>
      </c>
      <c r="AM49" s="155">
        <f t="shared" si="26"/>
        <v>0</v>
      </c>
      <c r="AN49" s="155">
        <f t="shared" si="26"/>
        <v>0</v>
      </c>
      <c r="AO49" s="155">
        <f t="shared" si="26"/>
        <v>0</v>
      </c>
      <c r="AP49" s="155">
        <f t="shared" si="26"/>
        <v>0</v>
      </c>
    </row>
    <row r="50" spans="1:42" x14ac:dyDescent="0.2">
      <c r="A50" s="28" t="str">
        <f>A15</f>
        <v>State ($/W)</v>
      </c>
      <c r="B50" s="148"/>
      <c r="C50" s="155">
        <f t="shared" ref="C50:AP50" si="27">IF(pbi_sta_for_ds="Yes",0,C526)</f>
        <v>0</v>
      </c>
      <c r="D50" s="155">
        <f t="shared" si="27"/>
        <v>0</v>
      </c>
      <c r="E50" s="155">
        <f t="shared" si="27"/>
        <v>0</v>
      </c>
      <c r="F50" s="155">
        <f t="shared" si="27"/>
        <v>0</v>
      </c>
      <c r="G50" s="155">
        <f t="shared" si="27"/>
        <v>0</v>
      </c>
      <c r="H50" s="155">
        <f t="shared" si="27"/>
        <v>0</v>
      </c>
      <c r="I50" s="155">
        <f t="shared" si="27"/>
        <v>0</v>
      </c>
      <c r="J50" s="155">
        <f t="shared" si="27"/>
        <v>0</v>
      </c>
      <c r="K50" s="155">
        <f t="shared" si="27"/>
        <v>0</v>
      </c>
      <c r="L50" s="155">
        <f t="shared" si="27"/>
        <v>0</v>
      </c>
      <c r="M50" s="155">
        <f t="shared" si="27"/>
        <v>0</v>
      </c>
      <c r="N50" s="155">
        <f t="shared" si="27"/>
        <v>0</v>
      </c>
      <c r="O50" s="155">
        <f t="shared" si="27"/>
        <v>0</v>
      </c>
      <c r="P50" s="155">
        <f t="shared" si="27"/>
        <v>0</v>
      </c>
      <c r="Q50" s="155">
        <f t="shared" si="27"/>
        <v>0</v>
      </c>
      <c r="R50" s="155">
        <f t="shared" si="27"/>
        <v>0</v>
      </c>
      <c r="S50" s="155">
        <f t="shared" si="27"/>
        <v>0</v>
      </c>
      <c r="T50" s="155">
        <f t="shared" si="27"/>
        <v>0</v>
      </c>
      <c r="U50" s="155">
        <f t="shared" si="27"/>
        <v>0</v>
      </c>
      <c r="V50" s="155">
        <f t="shared" si="27"/>
        <v>0</v>
      </c>
      <c r="W50" s="155">
        <f t="shared" si="27"/>
        <v>0</v>
      </c>
      <c r="X50" s="155">
        <f t="shared" si="27"/>
        <v>0</v>
      </c>
      <c r="Y50" s="155">
        <f t="shared" si="27"/>
        <v>0</v>
      </c>
      <c r="Z50" s="155">
        <f t="shared" si="27"/>
        <v>0</v>
      </c>
      <c r="AA50" s="155">
        <f t="shared" si="27"/>
        <v>0</v>
      </c>
      <c r="AB50" s="155">
        <f t="shared" si="27"/>
        <v>0</v>
      </c>
      <c r="AC50" s="155">
        <f t="shared" si="27"/>
        <v>0</v>
      </c>
      <c r="AD50" s="155">
        <f t="shared" si="27"/>
        <v>0</v>
      </c>
      <c r="AE50" s="155">
        <f t="shared" si="27"/>
        <v>0</v>
      </c>
      <c r="AF50" s="155">
        <f t="shared" si="27"/>
        <v>0</v>
      </c>
      <c r="AG50" s="155">
        <f t="shared" si="27"/>
        <v>0</v>
      </c>
      <c r="AH50" s="155">
        <f t="shared" si="27"/>
        <v>0</v>
      </c>
      <c r="AI50" s="155">
        <f t="shared" si="27"/>
        <v>0</v>
      </c>
      <c r="AJ50" s="155">
        <f t="shared" si="27"/>
        <v>0</v>
      </c>
      <c r="AK50" s="155">
        <f t="shared" si="27"/>
        <v>0</v>
      </c>
      <c r="AL50" s="155">
        <f t="shared" si="27"/>
        <v>0</v>
      </c>
      <c r="AM50" s="155">
        <f t="shared" si="27"/>
        <v>0</v>
      </c>
      <c r="AN50" s="155">
        <f t="shared" si="27"/>
        <v>0</v>
      </c>
      <c r="AO50" s="155">
        <f t="shared" si="27"/>
        <v>0</v>
      </c>
      <c r="AP50" s="155">
        <f t="shared" si="27"/>
        <v>0</v>
      </c>
    </row>
    <row r="51" spans="1:42" x14ac:dyDescent="0.2">
      <c r="A51" s="28" t="str">
        <f>A16</f>
        <v>Utility ($/W)</v>
      </c>
      <c r="B51" s="148"/>
      <c r="C51" s="155">
        <f t="shared" ref="C51:AP51" si="28">IF(pbi_uti_for_ds="Yes",0,C530)</f>
        <v>0</v>
      </c>
      <c r="D51" s="155">
        <f t="shared" si="28"/>
        <v>0</v>
      </c>
      <c r="E51" s="155">
        <f t="shared" si="28"/>
        <v>0</v>
      </c>
      <c r="F51" s="155">
        <f t="shared" si="28"/>
        <v>0</v>
      </c>
      <c r="G51" s="155">
        <f t="shared" si="28"/>
        <v>0</v>
      </c>
      <c r="H51" s="155">
        <f t="shared" si="28"/>
        <v>0</v>
      </c>
      <c r="I51" s="155">
        <f t="shared" si="28"/>
        <v>0</v>
      </c>
      <c r="J51" s="155">
        <f t="shared" si="28"/>
        <v>0</v>
      </c>
      <c r="K51" s="155">
        <f t="shared" si="28"/>
        <v>0</v>
      </c>
      <c r="L51" s="155">
        <f t="shared" si="28"/>
        <v>0</v>
      </c>
      <c r="M51" s="155">
        <f t="shared" si="28"/>
        <v>0</v>
      </c>
      <c r="N51" s="155">
        <f t="shared" si="28"/>
        <v>0</v>
      </c>
      <c r="O51" s="155">
        <f t="shared" si="28"/>
        <v>0</v>
      </c>
      <c r="P51" s="155">
        <f t="shared" si="28"/>
        <v>0</v>
      </c>
      <c r="Q51" s="155">
        <f t="shared" si="28"/>
        <v>0</v>
      </c>
      <c r="R51" s="155">
        <f t="shared" si="28"/>
        <v>0</v>
      </c>
      <c r="S51" s="155">
        <f t="shared" si="28"/>
        <v>0</v>
      </c>
      <c r="T51" s="155">
        <f t="shared" si="28"/>
        <v>0</v>
      </c>
      <c r="U51" s="155">
        <f t="shared" si="28"/>
        <v>0</v>
      </c>
      <c r="V51" s="155">
        <f t="shared" si="28"/>
        <v>0</v>
      </c>
      <c r="W51" s="155">
        <f t="shared" si="28"/>
        <v>0</v>
      </c>
      <c r="X51" s="155">
        <f t="shared" si="28"/>
        <v>0</v>
      </c>
      <c r="Y51" s="155">
        <f t="shared" si="28"/>
        <v>0</v>
      </c>
      <c r="Z51" s="155">
        <f t="shared" si="28"/>
        <v>0</v>
      </c>
      <c r="AA51" s="155">
        <f t="shared" si="28"/>
        <v>0</v>
      </c>
      <c r="AB51" s="155">
        <f t="shared" si="28"/>
        <v>0</v>
      </c>
      <c r="AC51" s="155">
        <f t="shared" si="28"/>
        <v>0</v>
      </c>
      <c r="AD51" s="155">
        <f t="shared" si="28"/>
        <v>0</v>
      </c>
      <c r="AE51" s="155">
        <f t="shared" si="28"/>
        <v>0</v>
      </c>
      <c r="AF51" s="155">
        <f t="shared" si="28"/>
        <v>0</v>
      </c>
      <c r="AG51" s="155">
        <f t="shared" si="28"/>
        <v>0</v>
      </c>
      <c r="AH51" s="155">
        <f t="shared" si="28"/>
        <v>0</v>
      </c>
      <c r="AI51" s="155">
        <f t="shared" si="28"/>
        <v>0</v>
      </c>
      <c r="AJ51" s="155">
        <f t="shared" si="28"/>
        <v>0</v>
      </c>
      <c r="AK51" s="155">
        <f t="shared" si="28"/>
        <v>0</v>
      </c>
      <c r="AL51" s="155">
        <f t="shared" si="28"/>
        <v>0</v>
      </c>
      <c r="AM51" s="155">
        <f t="shared" si="28"/>
        <v>0</v>
      </c>
      <c r="AN51" s="155">
        <f t="shared" si="28"/>
        <v>0</v>
      </c>
      <c r="AO51" s="155">
        <f t="shared" si="28"/>
        <v>0</v>
      </c>
      <c r="AP51" s="155">
        <f t="shared" si="28"/>
        <v>0</v>
      </c>
    </row>
    <row r="52" spans="1:42" x14ac:dyDescent="0.2">
      <c r="A52" s="28" t="str">
        <f>A17</f>
        <v>Other ($/W)</v>
      </c>
      <c r="B52" s="211"/>
      <c r="C52" s="211">
        <f t="shared" ref="C52:AP52" si="29">IF(pbi_oth_for_ds="Yes",0,C534)</f>
        <v>0</v>
      </c>
      <c r="D52" s="211">
        <f t="shared" si="29"/>
        <v>0</v>
      </c>
      <c r="E52" s="211">
        <f t="shared" si="29"/>
        <v>0</v>
      </c>
      <c r="F52" s="211">
        <f t="shared" si="29"/>
        <v>0</v>
      </c>
      <c r="G52" s="211">
        <f t="shared" si="29"/>
        <v>0</v>
      </c>
      <c r="H52" s="211">
        <f t="shared" si="29"/>
        <v>0</v>
      </c>
      <c r="I52" s="211">
        <f t="shared" si="29"/>
        <v>0</v>
      </c>
      <c r="J52" s="211">
        <f t="shared" si="29"/>
        <v>0</v>
      </c>
      <c r="K52" s="211">
        <f t="shared" si="29"/>
        <v>0</v>
      </c>
      <c r="L52" s="211">
        <f t="shared" si="29"/>
        <v>0</v>
      </c>
      <c r="M52" s="211">
        <f t="shared" si="29"/>
        <v>0</v>
      </c>
      <c r="N52" s="211">
        <f t="shared" si="29"/>
        <v>0</v>
      </c>
      <c r="O52" s="211">
        <f t="shared" si="29"/>
        <v>0</v>
      </c>
      <c r="P52" s="211">
        <f t="shared" si="29"/>
        <v>0</v>
      </c>
      <c r="Q52" s="211">
        <f t="shared" si="29"/>
        <v>0</v>
      </c>
      <c r="R52" s="211">
        <f t="shared" si="29"/>
        <v>0</v>
      </c>
      <c r="S52" s="211">
        <f t="shared" si="29"/>
        <v>0</v>
      </c>
      <c r="T52" s="211">
        <f t="shared" si="29"/>
        <v>0</v>
      </c>
      <c r="U52" s="211">
        <f t="shared" si="29"/>
        <v>0</v>
      </c>
      <c r="V52" s="211">
        <f t="shared" si="29"/>
        <v>0</v>
      </c>
      <c r="W52" s="211">
        <f t="shared" si="29"/>
        <v>0</v>
      </c>
      <c r="X52" s="211">
        <f t="shared" si="29"/>
        <v>0</v>
      </c>
      <c r="Y52" s="211">
        <f t="shared" si="29"/>
        <v>0</v>
      </c>
      <c r="Z52" s="211">
        <f t="shared" si="29"/>
        <v>0</v>
      </c>
      <c r="AA52" s="211">
        <f t="shared" si="29"/>
        <v>0</v>
      </c>
      <c r="AB52" s="211">
        <f t="shared" si="29"/>
        <v>0</v>
      </c>
      <c r="AC52" s="211">
        <f t="shared" si="29"/>
        <v>0</v>
      </c>
      <c r="AD52" s="211">
        <f t="shared" si="29"/>
        <v>0</v>
      </c>
      <c r="AE52" s="211">
        <f t="shared" si="29"/>
        <v>0</v>
      </c>
      <c r="AF52" s="211">
        <f t="shared" si="29"/>
        <v>0</v>
      </c>
      <c r="AG52" s="211">
        <f t="shared" si="29"/>
        <v>0</v>
      </c>
      <c r="AH52" s="211">
        <f t="shared" si="29"/>
        <v>0</v>
      </c>
      <c r="AI52" s="211">
        <f t="shared" si="29"/>
        <v>0</v>
      </c>
      <c r="AJ52" s="211">
        <f t="shared" si="29"/>
        <v>0</v>
      </c>
      <c r="AK52" s="211">
        <f t="shared" si="29"/>
        <v>0</v>
      </c>
      <c r="AL52" s="211">
        <f t="shared" si="29"/>
        <v>0</v>
      </c>
      <c r="AM52" s="211">
        <f t="shared" si="29"/>
        <v>0</v>
      </c>
      <c r="AN52" s="211">
        <f t="shared" si="29"/>
        <v>0</v>
      </c>
      <c r="AO52" s="211">
        <f t="shared" si="29"/>
        <v>0</v>
      </c>
      <c r="AP52" s="211">
        <f t="shared" si="29"/>
        <v>0</v>
      </c>
    </row>
    <row r="53" spans="1:42" x14ac:dyDescent="0.2">
      <c r="A53" s="28" t="s">
        <v>15</v>
      </c>
      <c r="B53" s="148"/>
      <c r="C53" s="148">
        <f>SUM(C49:C52)</f>
        <v>0</v>
      </c>
      <c r="D53" s="148">
        <f t="shared" ref="D53:AP53" si="30">SUM(D49:D52)</f>
        <v>0</v>
      </c>
      <c r="E53" s="148">
        <f t="shared" si="30"/>
        <v>0</v>
      </c>
      <c r="F53" s="148">
        <f t="shared" si="30"/>
        <v>0</v>
      </c>
      <c r="G53" s="148">
        <f t="shared" si="30"/>
        <v>0</v>
      </c>
      <c r="H53" s="148">
        <f t="shared" si="30"/>
        <v>0</v>
      </c>
      <c r="I53" s="148">
        <f t="shared" si="30"/>
        <v>0</v>
      </c>
      <c r="J53" s="148">
        <f t="shared" si="30"/>
        <v>0</v>
      </c>
      <c r="K53" s="148">
        <f t="shared" si="30"/>
        <v>0</v>
      </c>
      <c r="L53" s="148">
        <f t="shared" si="30"/>
        <v>0</v>
      </c>
      <c r="M53" s="148">
        <f t="shared" si="30"/>
        <v>0</v>
      </c>
      <c r="N53" s="148">
        <f t="shared" si="30"/>
        <v>0</v>
      </c>
      <c r="O53" s="148">
        <f t="shared" si="30"/>
        <v>0</v>
      </c>
      <c r="P53" s="148">
        <f t="shared" si="30"/>
        <v>0</v>
      </c>
      <c r="Q53" s="148">
        <f t="shared" si="30"/>
        <v>0</v>
      </c>
      <c r="R53" s="148">
        <f t="shared" si="30"/>
        <v>0</v>
      </c>
      <c r="S53" s="148">
        <f t="shared" si="30"/>
        <v>0</v>
      </c>
      <c r="T53" s="148">
        <f t="shared" si="30"/>
        <v>0</v>
      </c>
      <c r="U53" s="148">
        <f t="shared" si="30"/>
        <v>0</v>
      </c>
      <c r="V53" s="148">
        <f t="shared" si="30"/>
        <v>0</v>
      </c>
      <c r="W53" s="148">
        <f t="shared" si="30"/>
        <v>0</v>
      </c>
      <c r="X53" s="148">
        <f t="shared" si="30"/>
        <v>0</v>
      </c>
      <c r="Y53" s="148">
        <f t="shared" si="30"/>
        <v>0</v>
      </c>
      <c r="Z53" s="148">
        <f t="shared" si="30"/>
        <v>0</v>
      </c>
      <c r="AA53" s="148">
        <f t="shared" si="30"/>
        <v>0</v>
      </c>
      <c r="AB53" s="148">
        <f t="shared" si="30"/>
        <v>0</v>
      </c>
      <c r="AC53" s="148">
        <f t="shared" si="30"/>
        <v>0</v>
      </c>
      <c r="AD53" s="148">
        <f t="shared" si="30"/>
        <v>0</v>
      </c>
      <c r="AE53" s="148">
        <f t="shared" si="30"/>
        <v>0</v>
      </c>
      <c r="AF53" s="148">
        <f t="shared" si="30"/>
        <v>0</v>
      </c>
      <c r="AG53" s="148">
        <f t="shared" si="30"/>
        <v>0</v>
      </c>
      <c r="AH53" s="148">
        <f t="shared" si="30"/>
        <v>0</v>
      </c>
      <c r="AI53" s="148">
        <f t="shared" si="30"/>
        <v>0</v>
      </c>
      <c r="AJ53" s="148">
        <f t="shared" si="30"/>
        <v>0</v>
      </c>
      <c r="AK53" s="148">
        <f t="shared" si="30"/>
        <v>0</v>
      </c>
      <c r="AL53" s="148">
        <f t="shared" si="30"/>
        <v>0</v>
      </c>
      <c r="AM53" s="148">
        <f t="shared" si="30"/>
        <v>0</v>
      </c>
      <c r="AN53" s="148">
        <f t="shared" si="30"/>
        <v>0</v>
      </c>
      <c r="AO53" s="148">
        <f t="shared" si="30"/>
        <v>0</v>
      </c>
      <c r="AP53" s="148">
        <f t="shared" si="30"/>
        <v>0</v>
      </c>
    </row>
    <row r="54" spans="1:42" x14ac:dyDescent="0.2">
      <c r="A54" s="24" t="s">
        <v>50</v>
      </c>
      <c r="B54" s="207">
        <v>0</v>
      </c>
      <c r="C54" s="207">
        <f t="shared" ref="C54:AP54" si="31">C664</f>
        <v>0</v>
      </c>
      <c r="D54" s="207">
        <f t="shared" si="31"/>
        <v>0</v>
      </c>
      <c r="E54" s="207">
        <f t="shared" si="31"/>
        <v>0</v>
      </c>
      <c r="F54" s="207">
        <f t="shared" si="31"/>
        <v>0</v>
      </c>
      <c r="G54" s="207">
        <f t="shared" si="31"/>
        <v>0</v>
      </c>
      <c r="H54" s="207">
        <f t="shared" si="31"/>
        <v>0</v>
      </c>
      <c r="I54" s="207">
        <f t="shared" si="31"/>
        <v>0</v>
      </c>
      <c r="J54" s="207">
        <f t="shared" si="31"/>
        <v>0</v>
      </c>
      <c r="K54" s="207">
        <f t="shared" si="31"/>
        <v>0</v>
      </c>
      <c r="L54" s="207">
        <f t="shared" si="31"/>
        <v>0</v>
      </c>
      <c r="M54" s="207">
        <f t="shared" si="31"/>
        <v>0</v>
      </c>
      <c r="N54" s="207">
        <f t="shared" si="31"/>
        <v>0</v>
      </c>
      <c r="O54" s="207">
        <f t="shared" si="31"/>
        <v>0</v>
      </c>
      <c r="P54" s="207">
        <f t="shared" si="31"/>
        <v>0</v>
      </c>
      <c r="Q54" s="207">
        <f t="shared" si="31"/>
        <v>0</v>
      </c>
      <c r="R54" s="207">
        <f t="shared" si="31"/>
        <v>0</v>
      </c>
      <c r="S54" s="207">
        <f t="shared" si="31"/>
        <v>0</v>
      </c>
      <c r="T54" s="207">
        <f t="shared" si="31"/>
        <v>0</v>
      </c>
      <c r="U54" s="207">
        <f t="shared" si="31"/>
        <v>0</v>
      </c>
      <c r="V54" s="207">
        <f t="shared" si="31"/>
        <v>0</v>
      </c>
      <c r="W54" s="207">
        <f t="shared" si="31"/>
        <v>0</v>
      </c>
      <c r="X54" s="207">
        <f t="shared" si="31"/>
        <v>0</v>
      </c>
      <c r="Y54" s="207">
        <f t="shared" si="31"/>
        <v>0</v>
      </c>
      <c r="Z54" s="207">
        <f t="shared" si="31"/>
        <v>0</v>
      </c>
      <c r="AA54" s="207">
        <f t="shared" si="31"/>
        <v>0</v>
      </c>
      <c r="AB54" s="207">
        <f t="shared" si="31"/>
        <v>0</v>
      </c>
      <c r="AC54" s="207">
        <f t="shared" si="31"/>
        <v>0</v>
      </c>
      <c r="AD54" s="207">
        <f t="shared" si="31"/>
        <v>0</v>
      </c>
      <c r="AE54" s="207">
        <f t="shared" si="31"/>
        <v>0</v>
      </c>
      <c r="AF54" s="207">
        <f t="shared" si="31"/>
        <v>0</v>
      </c>
      <c r="AG54" s="207">
        <f t="shared" si="31"/>
        <v>0</v>
      </c>
      <c r="AH54" s="207">
        <f t="shared" si="31"/>
        <v>0</v>
      </c>
      <c r="AI54" s="207">
        <f t="shared" si="31"/>
        <v>0</v>
      </c>
      <c r="AJ54" s="207">
        <f t="shared" si="31"/>
        <v>0</v>
      </c>
      <c r="AK54" s="207">
        <f t="shared" si="31"/>
        <v>0</v>
      </c>
      <c r="AL54" s="207">
        <f t="shared" si="31"/>
        <v>0</v>
      </c>
      <c r="AM54" s="207">
        <f t="shared" si="31"/>
        <v>0</v>
      </c>
      <c r="AN54" s="207">
        <f t="shared" si="31"/>
        <v>0</v>
      </c>
      <c r="AO54" s="207">
        <f t="shared" si="31"/>
        <v>0</v>
      </c>
      <c r="AP54" s="207">
        <f t="shared" si="31"/>
        <v>0</v>
      </c>
    </row>
    <row r="55" spans="1:42" x14ac:dyDescent="0.2">
      <c r="A55" s="24" t="s">
        <v>90</v>
      </c>
      <c r="B55" s="208">
        <v>0</v>
      </c>
      <c r="C55" s="208">
        <f t="shared" ref="C55:AP55" si="32">-C541</f>
        <v>0</v>
      </c>
      <c r="D55" s="208">
        <f t="shared" si="32"/>
        <v>0</v>
      </c>
      <c r="E55" s="208">
        <f t="shared" si="32"/>
        <v>0</v>
      </c>
      <c r="F55" s="208">
        <f t="shared" si="32"/>
        <v>0</v>
      </c>
      <c r="G55" s="208">
        <f t="shared" si="32"/>
        <v>0</v>
      </c>
      <c r="H55" s="208">
        <f t="shared" si="32"/>
        <v>0</v>
      </c>
      <c r="I55" s="208">
        <f t="shared" si="32"/>
        <v>0</v>
      </c>
      <c r="J55" s="208">
        <f t="shared" si="32"/>
        <v>0</v>
      </c>
      <c r="K55" s="208">
        <f t="shared" si="32"/>
        <v>0</v>
      </c>
      <c r="L55" s="208">
        <f t="shared" si="32"/>
        <v>0</v>
      </c>
      <c r="M55" s="208">
        <f t="shared" si="32"/>
        <v>0</v>
      </c>
      <c r="N55" s="208">
        <f t="shared" si="32"/>
        <v>0</v>
      </c>
      <c r="O55" s="208">
        <f t="shared" si="32"/>
        <v>0</v>
      </c>
      <c r="P55" s="208">
        <f t="shared" si="32"/>
        <v>0</v>
      </c>
      <c r="Q55" s="208">
        <f t="shared" si="32"/>
        <v>0</v>
      </c>
      <c r="R55" s="208">
        <f t="shared" si="32"/>
        <v>0</v>
      </c>
      <c r="S55" s="208">
        <f t="shared" si="32"/>
        <v>0</v>
      </c>
      <c r="T55" s="208">
        <f t="shared" si="32"/>
        <v>0</v>
      </c>
      <c r="U55" s="208">
        <f t="shared" si="32"/>
        <v>0</v>
      </c>
      <c r="V55" s="208">
        <f t="shared" si="32"/>
        <v>0</v>
      </c>
      <c r="W55" s="208">
        <f t="shared" si="32"/>
        <v>0</v>
      </c>
      <c r="X55" s="208">
        <f t="shared" si="32"/>
        <v>0</v>
      </c>
      <c r="Y55" s="208">
        <f t="shared" si="32"/>
        <v>0</v>
      </c>
      <c r="Z55" s="208">
        <f t="shared" si="32"/>
        <v>0</v>
      </c>
      <c r="AA55" s="208">
        <f t="shared" si="32"/>
        <v>0</v>
      </c>
      <c r="AB55" s="208">
        <f t="shared" si="32"/>
        <v>0</v>
      </c>
      <c r="AC55" s="208">
        <f t="shared" si="32"/>
        <v>0</v>
      </c>
      <c r="AD55" s="208">
        <f t="shared" si="32"/>
        <v>0</v>
      </c>
      <c r="AE55" s="208">
        <f t="shared" si="32"/>
        <v>0</v>
      </c>
      <c r="AF55" s="208">
        <f t="shared" si="32"/>
        <v>0</v>
      </c>
      <c r="AG55" s="208">
        <f t="shared" si="32"/>
        <v>0</v>
      </c>
      <c r="AH55" s="208">
        <f t="shared" si="32"/>
        <v>0</v>
      </c>
      <c r="AI55" s="208">
        <f t="shared" si="32"/>
        <v>0</v>
      </c>
      <c r="AJ55" s="208">
        <f t="shared" si="32"/>
        <v>0</v>
      </c>
      <c r="AK55" s="208">
        <f t="shared" si="32"/>
        <v>0</v>
      </c>
      <c r="AL55" s="208">
        <f t="shared" si="32"/>
        <v>0</v>
      </c>
      <c r="AM55" s="208">
        <f t="shared" si="32"/>
        <v>0</v>
      </c>
      <c r="AN55" s="208">
        <f t="shared" si="32"/>
        <v>0</v>
      </c>
      <c r="AO55" s="208">
        <f t="shared" si="32"/>
        <v>0</v>
      </c>
      <c r="AP55" s="208">
        <f t="shared" si="32"/>
        <v>0</v>
      </c>
    </row>
    <row r="56" spans="1:42" x14ac:dyDescent="0.2">
      <c r="A56" s="294" t="s">
        <v>15</v>
      </c>
      <c r="B56" s="216">
        <f>B47+B53+B54+B55</f>
        <v>0</v>
      </c>
      <c r="C56" s="216">
        <f>C47+C53+C54+C55</f>
        <v>0</v>
      </c>
      <c r="D56" s="216">
        <f t="shared" ref="D56:AP56" si="33">D47+D53+D54+D55</f>
        <v>0</v>
      </c>
      <c r="E56" s="216">
        <f t="shared" si="33"/>
        <v>0</v>
      </c>
      <c r="F56" s="216">
        <f t="shared" si="33"/>
        <v>0</v>
      </c>
      <c r="G56" s="216">
        <f t="shared" si="33"/>
        <v>0</v>
      </c>
      <c r="H56" s="216">
        <f t="shared" si="33"/>
        <v>0</v>
      </c>
      <c r="I56" s="216">
        <f t="shared" si="33"/>
        <v>0</v>
      </c>
      <c r="J56" s="216">
        <f t="shared" si="33"/>
        <v>0</v>
      </c>
      <c r="K56" s="216">
        <f t="shared" si="33"/>
        <v>0</v>
      </c>
      <c r="L56" s="216">
        <f t="shared" si="33"/>
        <v>0</v>
      </c>
      <c r="M56" s="216">
        <f t="shared" si="33"/>
        <v>0</v>
      </c>
      <c r="N56" s="216">
        <f t="shared" si="33"/>
        <v>0</v>
      </c>
      <c r="O56" s="216">
        <f t="shared" si="33"/>
        <v>0</v>
      </c>
      <c r="P56" s="216">
        <f t="shared" si="33"/>
        <v>0</v>
      </c>
      <c r="Q56" s="216">
        <f t="shared" si="33"/>
        <v>0</v>
      </c>
      <c r="R56" s="216">
        <f t="shared" si="33"/>
        <v>0</v>
      </c>
      <c r="S56" s="216">
        <f t="shared" si="33"/>
        <v>0</v>
      </c>
      <c r="T56" s="216">
        <f t="shared" si="33"/>
        <v>0</v>
      </c>
      <c r="U56" s="216">
        <f t="shared" si="33"/>
        <v>0</v>
      </c>
      <c r="V56" s="216">
        <f t="shared" si="33"/>
        <v>0</v>
      </c>
      <c r="W56" s="216">
        <f t="shared" si="33"/>
        <v>0</v>
      </c>
      <c r="X56" s="216">
        <f t="shared" si="33"/>
        <v>0</v>
      </c>
      <c r="Y56" s="216">
        <f t="shared" si="33"/>
        <v>0</v>
      </c>
      <c r="Z56" s="216">
        <f t="shared" si="33"/>
        <v>0</v>
      </c>
      <c r="AA56" s="216">
        <f t="shared" si="33"/>
        <v>0</v>
      </c>
      <c r="AB56" s="216">
        <f t="shared" si="33"/>
        <v>0</v>
      </c>
      <c r="AC56" s="216">
        <f t="shared" si="33"/>
        <v>0</v>
      </c>
      <c r="AD56" s="216">
        <f t="shared" si="33"/>
        <v>0</v>
      </c>
      <c r="AE56" s="216">
        <f t="shared" si="33"/>
        <v>0</v>
      </c>
      <c r="AF56" s="216">
        <f t="shared" si="33"/>
        <v>0</v>
      </c>
      <c r="AG56" s="216">
        <f t="shared" si="33"/>
        <v>0</v>
      </c>
      <c r="AH56" s="216">
        <f t="shared" si="33"/>
        <v>0</v>
      </c>
      <c r="AI56" s="216">
        <f t="shared" si="33"/>
        <v>0</v>
      </c>
      <c r="AJ56" s="216">
        <f t="shared" si="33"/>
        <v>0</v>
      </c>
      <c r="AK56" s="216">
        <f t="shared" si="33"/>
        <v>0</v>
      </c>
      <c r="AL56" s="216">
        <f t="shared" si="33"/>
        <v>0</v>
      </c>
      <c r="AM56" s="216">
        <f t="shared" si="33"/>
        <v>0</v>
      </c>
      <c r="AN56" s="216">
        <f t="shared" si="33"/>
        <v>0</v>
      </c>
      <c r="AO56" s="216">
        <f t="shared" si="33"/>
        <v>0</v>
      </c>
      <c r="AP56" s="216">
        <f t="shared" si="33"/>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251</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252</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255</v>
      </c>
      <c r="B61" s="202">
        <f>-(cost_debt_closing+cost_debt_fee/100*B551)</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254</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253</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273</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256</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4">-C556-C557</f>
        <v>0</v>
      </c>
      <c r="D66" s="207">
        <f t="shared" si="34"/>
        <v>0</v>
      </c>
      <c r="E66" s="207">
        <f t="shared" si="34"/>
        <v>0</v>
      </c>
      <c r="F66" s="207">
        <f t="shared" si="34"/>
        <v>0</v>
      </c>
      <c r="G66" s="207">
        <f t="shared" si="34"/>
        <v>0</v>
      </c>
      <c r="H66" s="207">
        <f t="shared" si="34"/>
        <v>0</v>
      </c>
      <c r="I66" s="207">
        <f t="shared" si="34"/>
        <v>0</v>
      </c>
      <c r="J66" s="207">
        <f t="shared" si="34"/>
        <v>0</v>
      </c>
      <c r="K66" s="207">
        <f t="shared" si="34"/>
        <v>0</v>
      </c>
      <c r="L66" s="207">
        <f t="shared" si="34"/>
        <v>0</v>
      </c>
      <c r="M66" s="207">
        <f t="shared" si="34"/>
        <v>0</v>
      </c>
      <c r="N66" s="207">
        <f t="shared" si="34"/>
        <v>0</v>
      </c>
      <c r="O66" s="207">
        <f t="shared" si="34"/>
        <v>0</v>
      </c>
      <c r="P66" s="207">
        <f t="shared" si="34"/>
        <v>0</v>
      </c>
      <c r="Q66" s="207">
        <f t="shared" si="34"/>
        <v>0</v>
      </c>
      <c r="R66" s="207">
        <f t="shared" si="34"/>
        <v>0</v>
      </c>
      <c r="S66" s="207">
        <f t="shared" si="34"/>
        <v>0</v>
      </c>
      <c r="T66" s="207">
        <f t="shared" si="34"/>
        <v>0</v>
      </c>
      <c r="U66" s="207">
        <f t="shared" si="34"/>
        <v>0</v>
      </c>
      <c r="V66" s="207">
        <f t="shared" si="34"/>
        <v>0</v>
      </c>
      <c r="W66" s="207">
        <f t="shared" si="34"/>
        <v>0</v>
      </c>
      <c r="X66" s="207">
        <f t="shared" si="34"/>
        <v>0</v>
      </c>
      <c r="Y66" s="207">
        <f t="shared" si="34"/>
        <v>0</v>
      </c>
      <c r="Z66" s="207">
        <f t="shared" si="34"/>
        <v>0</v>
      </c>
      <c r="AA66" s="207">
        <f t="shared" si="34"/>
        <v>0</v>
      </c>
      <c r="AB66" s="207">
        <f t="shared" si="34"/>
        <v>0</v>
      </c>
      <c r="AC66" s="207">
        <f t="shared" si="34"/>
        <v>0</v>
      </c>
      <c r="AD66" s="207">
        <f t="shared" si="34"/>
        <v>0</v>
      </c>
      <c r="AE66" s="207">
        <f t="shared" si="34"/>
        <v>0</v>
      </c>
      <c r="AF66" s="207">
        <f t="shared" si="34"/>
        <v>0</v>
      </c>
      <c r="AG66" s="207">
        <f t="shared" si="34"/>
        <v>0</v>
      </c>
      <c r="AH66" s="207">
        <f t="shared" si="34"/>
        <v>0</v>
      </c>
      <c r="AI66" s="207">
        <f t="shared" si="34"/>
        <v>0</v>
      </c>
      <c r="AJ66" s="207">
        <f t="shared" si="34"/>
        <v>0</v>
      </c>
      <c r="AK66" s="207">
        <f t="shared" si="34"/>
        <v>0</v>
      </c>
      <c r="AL66" s="207">
        <f t="shared" si="34"/>
        <v>0</v>
      </c>
      <c r="AM66" s="207">
        <f t="shared" si="34"/>
        <v>0</v>
      </c>
      <c r="AN66" s="207">
        <f t="shared" si="34"/>
        <v>0</v>
      </c>
      <c r="AO66" s="207">
        <f t="shared" si="34"/>
        <v>0</v>
      </c>
      <c r="AP66" s="207">
        <f t="shared" si="34"/>
        <v>0</v>
      </c>
    </row>
    <row r="67" spans="1:42" x14ac:dyDescent="0.2">
      <c r="A67" s="28" t="s">
        <v>257</v>
      </c>
      <c r="B67" s="207">
        <f t="shared" ref="B67:AP67" si="35">-B562-B563</f>
        <v>0</v>
      </c>
      <c r="C67" s="207">
        <f t="shared" si="35"/>
        <v>0</v>
      </c>
      <c r="D67" s="207">
        <f t="shared" si="35"/>
        <v>0</v>
      </c>
      <c r="E67" s="207">
        <f t="shared" si="35"/>
        <v>0</v>
      </c>
      <c r="F67" s="207">
        <f t="shared" si="35"/>
        <v>0</v>
      </c>
      <c r="G67" s="207">
        <f t="shared" si="35"/>
        <v>0</v>
      </c>
      <c r="H67" s="207">
        <f t="shared" si="35"/>
        <v>0</v>
      </c>
      <c r="I67" s="207">
        <f t="shared" si="35"/>
        <v>0</v>
      </c>
      <c r="J67" s="207">
        <f t="shared" si="35"/>
        <v>0</v>
      </c>
      <c r="K67" s="207">
        <f t="shared" si="35"/>
        <v>0</v>
      </c>
      <c r="L67" s="207">
        <f t="shared" si="35"/>
        <v>0</v>
      </c>
      <c r="M67" s="207">
        <f t="shared" si="35"/>
        <v>0</v>
      </c>
      <c r="N67" s="207">
        <f t="shared" si="35"/>
        <v>0</v>
      </c>
      <c r="O67" s="207">
        <f t="shared" si="35"/>
        <v>0</v>
      </c>
      <c r="P67" s="207">
        <f t="shared" si="35"/>
        <v>0</v>
      </c>
      <c r="Q67" s="207">
        <f t="shared" si="35"/>
        <v>0</v>
      </c>
      <c r="R67" s="207">
        <f t="shared" si="35"/>
        <v>0</v>
      </c>
      <c r="S67" s="207">
        <f t="shared" si="35"/>
        <v>0</v>
      </c>
      <c r="T67" s="207">
        <f t="shared" si="35"/>
        <v>0</v>
      </c>
      <c r="U67" s="207">
        <f t="shared" si="35"/>
        <v>0</v>
      </c>
      <c r="V67" s="207">
        <f t="shared" si="35"/>
        <v>0</v>
      </c>
      <c r="W67" s="207">
        <f t="shared" si="35"/>
        <v>0</v>
      </c>
      <c r="X67" s="207">
        <f t="shared" si="35"/>
        <v>0</v>
      </c>
      <c r="Y67" s="207">
        <f t="shared" si="35"/>
        <v>0</v>
      </c>
      <c r="Z67" s="207">
        <f t="shared" si="35"/>
        <v>0</v>
      </c>
      <c r="AA67" s="207">
        <f t="shared" si="35"/>
        <v>0</v>
      </c>
      <c r="AB67" s="207">
        <f t="shared" si="35"/>
        <v>0</v>
      </c>
      <c r="AC67" s="207">
        <f t="shared" si="35"/>
        <v>0</v>
      </c>
      <c r="AD67" s="207">
        <f t="shared" si="35"/>
        <v>0</v>
      </c>
      <c r="AE67" s="207">
        <f t="shared" si="35"/>
        <v>0</v>
      </c>
      <c r="AF67" s="207">
        <f t="shared" si="35"/>
        <v>0</v>
      </c>
      <c r="AG67" s="207">
        <f t="shared" si="35"/>
        <v>0</v>
      </c>
      <c r="AH67" s="207">
        <f t="shared" si="35"/>
        <v>0</v>
      </c>
      <c r="AI67" s="207">
        <f t="shared" si="35"/>
        <v>0</v>
      </c>
      <c r="AJ67" s="207">
        <f t="shared" si="35"/>
        <v>0</v>
      </c>
      <c r="AK67" s="207">
        <f t="shared" si="35"/>
        <v>0</v>
      </c>
      <c r="AL67" s="207">
        <f t="shared" si="35"/>
        <v>0</v>
      </c>
      <c r="AM67" s="207">
        <f t="shared" si="35"/>
        <v>0</v>
      </c>
      <c r="AN67" s="207">
        <f t="shared" si="35"/>
        <v>0</v>
      </c>
      <c r="AO67" s="207">
        <f t="shared" si="35"/>
        <v>0</v>
      </c>
      <c r="AP67" s="207">
        <f t="shared" si="35"/>
        <v>0</v>
      </c>
    </row>
    <row r="68" spans="1:42" x14ac:dyDescent="0.2">
      <c r="A68" s="28" t="s">
        <v>124</v>
      </c>
      <c r="B68" s="202">
        <f>-B568-B569</f>
        <v>0</v>
      </c>
      <c r="C68" s="202">
        <f t="shared" ref="C68:AP68" si="36">-C568-C569</f>
        <v>0</v>
      </c>
      <c r="D68" s="202">
        <f t="shared" si="36"/>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8" t="s">
        <v>125</v>
      </c>
      <c r="B69" s="202">
        <f>-B600-B601</f>
        <v>0</v>
      </c>
      <c r="C69" s="202">
        <f t="shared" ref="C69:AP69" si="37">-C600-C601</f>
        <v>0</v>
      </c>
      <c r="D69" s="202">
        <f t="shared" si="37"/>
        <v>0</v>
      </c>
      <c r="E69" s="202">
        <f t="shared" si="37"/>
        <v>0</v>
      </c>
      <c r="F69" s="202">
        <f t="shared" si="37"/>
        <v>0</v>
      </c>
      <c r="G69" s="202">
        <f t="shared" si="37"/>
        <v>0</v>
      </c>
      <c r="H69" s="202">
        <f t="shared" si="37"/>
        <v>0</v>
      </c>
      <c r="I69" s="202">
        <f t="shared" si="37"/>
        <v>0</v>
      </c>
      <c r="J69" s="202">
        <f t="shared" si="37"/>
        <v>0</v>
      </c>
      <c r="K69" s="202">
        <f t="shared" si="37"/>
        <v>0</v>
      </c>
      <c r="L69" s="202">
        <f t="shared" si="37"/>
        <v>0</v>
      </c>
      <c r="M69" s="202">
        <f t="shared" si="37"/>
        <v>0</v>
      </c>
      <c r="N69" s="202">
        <f t="shared" si="37"/>
        <v>0</v>
      </c>
      <c r="O69" s="202">
        <f t="shared" si="37"/>
        <v>0</v>
      </c>
      <c r="P69" s="202">
        <f t="shared" si="37"/>
        <v>0</v>
      </c>
      <c r="Q69" s="202">
        <f t="shared" si="37"/>
        <v>0</v>
      </c>
      <c r="R69" s="202">
        <f t="shared" si="37"/>
        <v>0</v>
      </c>
      <c r="S69" s="202">
        <f t="shared" si="37"/>
        <v>0</v>
      </c>
      <c r="T69" s="202">
        <f t="shared" si="37"/>
        <v>0</v>
      </c>
      <c r="U69" s="202">
        <f t="shared" si="37"/>
        <v>0</v>
      </c>
      <c r="V69" s="202">
        <f t="shared" si="37"/>
        <v>0</v>
      </c>
      <c r="W69" s="202">
        <f t="shared" si="37"/>
        <v>0</v>
      </c>
      <c r="X69" s="202">
        <f t="shared" si="37"/>
        <v>0</v>
      </c>
      <c r="Y69" s="202">
        <f t="shared" si="37"/>
        <v>0</v>
      </c>
      <c r="Z69" s="202">
        <f t="shared" si="37"/>
        <v>0</v>
      </c>
      <c r="AA69" s="202">
        <f t="shared" si="37"/>
        <v>0</v>
      </c>
      <c r="AB69" s="202">
        <f t="shared" si="37"/>
        <v>0</v>
      </c>
      <c r="AC69" s="202">
        <f t="shared" si="37"/>
        <v>0</v>
      </c>
      <c r="AD69" s="202">
        <f t="shared" si="37"/>
        <v>0</v>
      </c>
      <c r="AE69" s="202">
        <f t="shared" si="37"/>
        <v>0</v>
      </c>
      <c r="AF69" s="202">
        <f t="shared" si="37"/>
        <v>0</v>
      </c>
      <c r="AG69" s="202">
        <f t="shared" si="37"/>
        <v>0</v>
      </c>
      <c r="AH69" s="202">
        <f t="shared" si="37"/>
        <v>0</v>
      </c>
      <c r="AI69" s="202">
        <f t="shared" si="37"/>
        <v>0</v>
      </c>
      <c r="AJ69" s="202">
        <f t="shared" si="37"/>
        <v>0</v>
      </c>
      <c r="AK69" s="202">
        <f t="shared" si="37"/>
        <v>0</v>
      </c>
      <c r="AL69" s="202">
        <f t="shared" si="37"/>
        <v>0</v>
      </c>
      <c r="AM69" s="202">
        <f t="shared" si="37"/>
        <v>0</v>
      </c>
      <c r="AN69" s="202">
        <f t="shared" si="37"/>
        <v>0</v>
      </c>
      <c r="AO69" s="202">
        <f t="shared" si="37"/>
        <v>0</v>
      </c>
      <c r="AP69" s="202">
        <f t="shared" si="37"/>
        <v>0</v>
      </c>
    </row>
    <row r="70" spans="1:42" x14ac:dyDescent="0.2">
      <c r="A70" s="28" t="s">
        <v>126</v>
      </c>
      <c r="B70" s="208">
        <f>-B632-B633</f>
        <v>0</v>
      </c>
      <c r="C70" s="208">
        <f t="shared" ref="C70:AP70" si="38">-C632-C633</f>
        <v>0</v>
      </c>
      <c r="D70" s="208">
        <f t="shared" si="38"/>
        <v>0</v>
      </c>
      <c r="E70" s="208">
        <f t="shared" si="38"/>
        <v>0</v>
      </c>
      <c r="F70" s="208">
        <f t="shared" si="38"/>
        <v>0</v>
      </c>
      <c r="G70" s="208">
        <f t="shared" si="38"/>
        <v>0</v>
      </c>
      <c r="H70" s="208">
        <f t="shared" si="38"/>
        <v>0</v>
      </c>
      <c r="I70" s="208">
        <f t="shared" si="38"/>
        <v>0</v>
      </c>
      <c r="J70" s="208">
        <f t="shared" si="38"/>
        <v>0</v>
      </c>
      <c r="K70" s="208">
        <f t="shared" si="38"/>
        <v>0</v>
      </c>
      <c r="L70" s="208">
        <f t="shared" si="38"/>
        <v>0</v>
      </c>
      <c r="M70" s="208">
        <f t="shared" si="38"/>
        <v>0</v>
      </c>
      <c r="N70" s="208">
        <f t="shared" si="38"/>
        <v>0</v>
      </c>
      <c r="O70" s="208">
        <f t="shared" si="38"/>
        <v>0</v>
      </c>
      <c r="P70" s="208">
        <f t="shared" si="38"/>
        <v>0</v>
      </c>
      <c r="Q70" s="208">
        <f t="shared" si="38"/>
        <v>0</v>
      </c>
      <c r="R70" s="208">
        <f t="shared" si="38"/>
        <v>0</v>
      </c>
      <c r="S70" s="208">
        <f t="shared" si="38"/>
        <v>0</v>
      </c>
      <c r="T70" s="208">
        <f t="shared" si="38"/>
        <v>0</v>
      </c>
      <c r="U70" s="208">
        <f t="shared" si="38"/>
        <v>0</v>
      </c>
      <c r="V70" s="208">
        <f t="shared" si="38"/>
        <v>0</v>
      </c>
      <c r="W70" s="208">
        <f t="shared" si="38"/>
        <v>0</v>
      </c>
      <c r="X70" s="208">
        <f t="shared" si="38"/>
        <v>0</v>
      </c>
      <c r="Y70" s="208">
        <f t="shared" si="38"/>
        <v>0</v>
      </c>
      <c r="Z70" s="208">
        <f t="shared" si="38"/>
        <v>0</v>
      </c>
      <c r="AA70" s="208">
        <f t="shared" si="38"/>
        <v>0</v>
      </c>
      <c r="AB70" s="208">
        <f t="shared" si="38"/>
        <v>0</v>
      </c>
      <c r="AC70" s="208">
        <f t="shared" si="38"/>
        <v>0</v>
      </c>
      <c r="AD70" s="208">
        <f t="shared" si="38"/>
        <v>0</v>
      </c>
      <c r="AE70" s="208">
        <f t="shared" si="38"/>
        <v>0</v>
      </c>
      <c r="AF70" s="208">
        <f t="shared" si="38"/>
        <v>0</v>
      </c>
      <c r="AG70" s="208">
        <f t="shared" si="38"/>
        <v>0</v>
      </c>
      <c r="AH70" s="208">
        <f t="shared" si="38"/>
        <v>0</v>
      </c>
      <c r="AI70" s="208">
        <f t="shared" si="38"/>
        <v>0</v>
      </c>
      <c r="AJ70" s="208">
        <f t="shared" si="38"/>
        <v>0</v>
      </c>
      <c r="AK70" s="208">
        <f t="shared" si="38"/>
        <v>0</v>
      </c>
      <c r="AL70" s="208">
        <f t="shared" si="38"/>
        <v>0</v>
      </c>
      <c r="AM70" s="208">
        <f t="shared" si="38"/>
        <v>0</v>
      </c>
      <c r="AN70" s="208">
        <f t="shared" si="38"/>
        <v>0</v>
      </c>
      <c r="AO70" s="208">
        <f t="shared" si="38"/>
        <v>0</v>
      </c>
      <c r="AP70" s="208">
        <f t="shared" si="38"/>
        <v>0</v>
      </c>
    </row>
    <row r="71" spans="1:42" x14ac:dyDescent="0.2">
      <c r="A71" s="28" t="s">
        <v>15</v>
      </c>
      <c r="B71" s="207">
        <f>SUM(B66:B70)</f>
        <v>0</v>
      </c>
      <c r="C71" s="207">
        <f t="shared" ref="C71:AP71" si="39">SUM(C66:C70)</f>
        <v>0</v>
      </c>
      <c r="D71" s="207">
        <f t="shared" si="39"/>
        <v>0</v>
      </c>
      <c r="E71" s="207">
        <f t="shared" si="39"/>
        <v>0</v>
      </c>
      <c r="F71" s="207">
        <f t="shared" si="39"/>
        <v>0</v>
      </c>
      <c r="G71" s="207">
        <f t="shared" si="39"/>
        <v>0</v>
      </c>
      <c r="H71" s="207">
        <f t="shared" si="39"/>
        <v>0</v>
      </c>
      <c r="I71" s="207">
        <f t="shared" si="39"/>
        <v>0</v>
      </c>
      <c r="J71" s="207">
        <f t="shared" si="39"/>
        <v>0</v>
      </c>
      <c r="K71" s="207">
        <f t="shared" si="39"/>
        <v>0</v>
      </c>
      <c r="L71" s="207">
        <f t="shared" si="39"/>
        <v>0</v>
      </c>
      <c r="M71" s="207">
        <f t="shared" si="39"/>
        <v>0</v>
      </c>
      <c r="N71" s="207">
        <f t="shared" si="39"/>
        <v>0</v>
      </c>
      <c r="O71" s="207">
        <f t="shared" si="39"/>
        <v>0</v>
      </c>
      <c r="P71" s="207">
        <f t="shared" si="39"/>
        <v>0</v>
      </c>
      <c r="Q71" s="207">
        <f t="shared" si="39"/>
        <v>0</v>
      </c>
      <c r="R71" s="207">
        <f t="shared" si="39"/>
        <v>0</v>
      </c>
      <c r="S71" s="207">
        <f t="shared" si="39"/>
        <v>0</v>
      </c>
      <c r="T71" s="207">
        <f t="shared" si="39"/>
        <v>0</v>
      </c>
      <c r="U71" s="207">
        <f t="shared" si="39"/>
        <v>0</v>
      </c>
      <c r="V71" s="207">
        <f t="shared" si="39"/>
        <v>0</v>
      </c>
      <c r="W71" s="207">
        <f t="shared" si="39"/>
        <v>0</v>
      </c>
      <c r="X71" s="207">
        <f t="shared" si="39"/>
        <v>0</v>
      </c>
      <c r="Y71" s="207">
        <f t="shared" si="39"/>
        <v>0</v>
      </c>
      <c r="Z71" s="207">
        <f t="shared" si="39"/>
        <v>0</v>
      </c>
      <c r="AA71" s="207">
        <f t="shared" si="39"/>
        <v>0</v>
      </c>
      <c r="AB71" s="207">
        <f t="shared" si="39"/>
        <v>0</v>
      </c>
      <c r="AC71" s="207">
        <f t="shared" si="39"/>
        <v>0</v>
      </c>
      <c r="AD71" s="207">
        <f t="shared" si="39"/>
        <v>0</v>
      </c>
      <c r="AE71" s="207">
        <f t="shared" si="39"/>
        <v>0</v>
      </c>
      <c r="AF71" s="207">
        <f t="shared" si="39"/>
        <v>0</v>
      </c>
      <c r="AG71" s="207">
        <f t="shared" si="39"/>
        <v>0</v>
      </c>
      <c r="AH71" s="207">
        <f t="shared" si="39"/>
        <v>0</v>
      </c>
      <c r="AI71" s="207">
        <f t="shared" si="39"/>
        <v>0</v>
      </c>
      <c r="AJ71" s="207">
        <f t="shared" si="39"/>
        <v>0</v>
      </c>
      <c r="AK71" s="207">
        <f t="shared" si="39"/>
        <v>0</v>
      </c>
      <c r="AL71" s="207">
        <f t="shared" si="39"/>
        <v>0</v>
      </c>
      <c r="AM71" s="207">
        <f t="shared" si="39"/>
        <v>0</v>
      </c>
      <c r="AN71" s="207">
        <f t="shared" si="39"/>
        <v>0</v>
      </c>
      <c r="AO71" s="207">
        <f t="shared" si="39"/>
        <v>0</v>
      </c>
      <c r="AP71" s="207">
        <f t="shared" si="39"/>
        <v>0</v>
      </c>
    </row>
    <row r="72" spans="1:42" x14ac:dyDescent="0.2">
      <c r="A72" s="24" t="s">
        <v>258</v>
      </c>
    </row>
    <row r="73" spans="1:42" x14ac:dyDescent="0.2">
      <c r="A73" s="28" t="s">
        <v>130</v>
      </c>
      <c r="B73" s="202">
        <f>B569</f>
        <v>0</v>
      </c>
      <c r="C73" s="202">
        <f t="shared" ref="C73:AP73" si="40">C569</f>
        <v>0</v>
      </c>
      <c r="D73" s="202">
        <f t="shared" si="40"/>
        <v>0</v>
      </c>
      <c r="E73" s="202">
        <f t="shared" si="40"/>
        <v>0</v>
      </c>
      <c r="F73" s="202">
        <f t="shared" si="40"/>
        <v>0</v>
      </c>
      <c r="G73" s="202">
        <f t="shared" si="40"/>
        <v>0</v>
      </c>
      <c r="H73" s="202">
        <f t="shared" si="40"/>
        <v>0</v>
      </c>
      <c r="I73" s="202">
        <f t="shared" si="40"/>
        <v>0</v>
      </c>
      <c r="J73" s="202">
        <f t="shared" si="40"/>
        <v>0</v>
      </c>
      <c r="K73" s="202">
        <f t="shared" si="40"/>
        <v>0</v>
      </c>
      <c r="L73" s="202">
        <f t="shared" si="40"/>
        <v>0</v>
      </c>
      <c r="M73" s="202">
        <f t="shared" si="40"/>
        <v>0</v>
      </c>
      <c r="N73" s="202">
        <f t="shared" si="40"/>
        <v>0</v>
      </c>
      <c r="O73" s="202">
        <f t="shared" si="40"/>
        <v>0</v>
      </c>
      <c r="P73" s="202">
        <f t="shared" si="40"/>
        <v>0</v>
      </c>
      <c r="Q73" s="202">
        <f t="shared" si="40"/>
        <v>0</v>
      </c>
      <c r="R73" s="202">
        <f t="shared" si="40"/>
        <v>0</v>
      </c>
      <c r="S73" s="202">
        <f t="shared" si="40"/>
        <v>0</v>
      </c>
      <c r="T73" s="202">
        <f t="shared" si="40"/>
        <v>0</v>
      </c>
      <c r="U73" s="202">
        <f t="shared" si="40"/>
        <v>0</v>
      </c>
      <c r="V73" s="202">
        <f t="shared" si="40"/>
        <v>0</v>
      </c>
      <c r="W73" s="202">
        <f t="shared" si="40"/>
        <v>0</v>
      </c>
      <c r="X73" s="202">
        <f t="shared" si="40"/>
        <v>0</v>
      </c>
      <c r="Y73" s="202">
        <f t="shared" si="40"/>
        <v>0</v>
      </c>
      <c r="Z73" s="202">
        <f t="shared" si="40"/>
        <v>0</v>
      </c>
      <c r="AA73" s="202">
        <f t="shared" si="40"/>
        <v>0</v>
      </c>
      <c r="AB73" s="202">
        <f t="shared" si="40"/>
        <v>0</v>
      </c>
      <c r="AC73" s="202">
        <f t="shared" si="40"/>
        <v>0</v>
      </c>
      <c r="AD73" s="202">
        <f t="shared" si="40"/>
        <v>0</v>
      </c>
      <c r="AE73" s="202">
        <f t="shared" si="40"/>
        <v>0</v>
      </c>
      <c r="AF73" s="202">
        <f t="shared" si="40"/>
        <v>0</v>
      </c>
      <c r="AG73" s="202">
        <f t="shared" si="40"/>
        <v>0</v>
      </c>
      <c r="AH73" s="202">
        <f t="shared" si="40"/>
        <v>0</v>
      </c>
      <c r="AI73" s="202">
        <f t="shared" si="40"/>
        <v>0</v>
      </c>
      <c r="AJ73" s="202">
        <f t="shared" si="40"/>
        <v>0</v>
      </c>
      <c r="AK73" s="202">
        <f t="shared" si="40"/>
        <v>0</v>
      </c>
      <c r="AL73" s="202">
        <f t="shared" si="40"/>
        <v>0</v>
      </c>
      <c r="AM73" s="202">
        <f t="shared" si="40"/>
        <v>0</v>
      </c>
      <c r="AN73" s="202">
        <f t="shared" si="40"/>
        <v>0</v>
      </c>
      <c r="AO73" s="202">
        <f t="shared" si="40"/>
        <v>0</v>
      </c>
      <c r="AP73" s="202">
        <f t="shared" si="40"/>
        <v>0</v>
      </c>
    </row>
    <row r="74" spans="1:42" x14ac:dyDescent="0.2">
      <c r="A74" s="28" t="s">
        <v>131</v>
      </c>
      <c r="B74" s="202">
        <f>B601</f>
        <v>0</v>
      </c>
      <c r="C74" s="202">
        <f t="shared" ref="C74:AP74" si="41">C601</f>
        <v>0</v>
      </c>
      <c r="D74" s="202">
        <f t="shared" si="41"/>
        <v>0</v>
      </c>
      <c r="E74" s="202">
        <f t="shared" si="41"/>
        <v>0</v>
      </c>
      <c r="F74" s="202">
        <f t="shared" si="41"/>
        <v>0</v>
      </c>
      <c r="G74" s="202">
        <f t="shared" si="41"/>
        <v>0</v>
      </c>
      <c r="H74" s="202">
        <f t="shared" si="41"/>
        <v>0</v>
      </c>
      <c r="I74" s="202">
        <f t="shared" si="41"/>
        <v>0</v>
      </c>
      <c r="J74" s="202">
        <f t="shared" si="41"/>
        <v>0</v>
      </c>
      <c r="K74" s="202">
        <f t="shared" si="41"/>
        <v>0</v>
      </c>
      <c r="L74" s="202">
        <f t="shared" si="41"/>
        <v>0</v>
      </c>
      <c r="M74" s="202">
        <f t="shared" si="41"/>
        <v>0</v>
      </c>
      <c r="N74" s="202">
        <f t="shared" si="41"/>
        <v>0</v>
      </c>
      <c r="O74" s="202">
        <f t="shared" si="41"/>
        <v>0</v>
      </c>
      <c r="P74" s="202">
        <f t="shared" si="41"/>
        <v>0</v>
      </c>
      <c r="Q74" s="202">
        <f t="shared" si="41"/>
        <v>0</v>
      </c>
      <c r="R74" s="202">
        <f t="shared" si="41"/>
        <v>0</v>
      </c>
      <c r="S74" s="202">
        <f t="shared" si="41"/>
        <v>0</v>
      </c>
      <c r="T74" s="202">
        <f t="shared" si="41"/>
        <v>0</v>
      </c>
      <c r="U74" s="202">
        <f t="shared" si="41"/>
        <v>0</v>
      </c>
      <c r="V74" s="202">
        <f t="shared" si="41"/>
        <v>0</v>
      </c>
      <c r="W74" s="202">
        <f t="shared" si="41"/>
        <v>0</v>
      </c>
      <c r="X74" s="202">
        <f t="shared" si="41"/>
        <v>0</v>
      </c>
      <c r="Y74" s="202">
        <f t="shared" si="41"/>
        <v>0</v>
      </c>
      <c r="Z74" s="202">
        <f t="shared" si="41"/>
        <v>0</v>
      </c>
      <c r="AA74" s="202">
        <f t="shared" si="41"/>
        <v>0</v>
      </c>
      <c r="AB74" s="202">
        <f t="shared" si="41"/>
        <v>0</v>
      </c>
      <c r="AC74" s="202">
        <f t="shared" si="41"/>
        <v>0</v>
      </c>
      <c r="AD74" s="202">
        <f t="shared" si="41"/>
        <v>0</v>
      </c>
      <c r="AE74" s="202">
        <f t="shared" si="41"/>
        <v>0</v>
      </c>
      <c r="AF74" s="202">
        <f t="shared" si="41"/>
        <v>0</v>
      </c>
      <c r="AG74" s="202">
        <f t="shared" si="41"/>
        <v>0</v>
      </c>
      <c r="AH74" s="202">
        <f t="shared" si="41"/>
        <v>0</v>
      </c>
      <c r="AI74" s="202">
        <f t="shared" si="41"/>
        <v>0</v>
      </c>
      <c r="AJ74" s="202">
        <f t="shared" si="41"/>
        <v>0</v>
      </c>
      <c r="AK74" s="202">
        <f t="shared" si="41"/>
        <v>0</v>
      </c>
      <c r="AL74" s="202">
        <f t="shared" si="41"/>
        <v>0</v>
      </c>
      <c r="AM74" s="202">
        <f t="shared" si="41"/>
        <v>0</v>
      </c>
      <c r="AN74" s="202">
        <f t="shared" si="41"/>
        <v>0</v>
      </c>
      <c r="AO74" s="202">
        <f t="shared" si="41"/>
        <v>0</v>
      </c>
      <c r="AP74" s="202">
        <f t="shared" si="41"/>
        <v>0</v>
      </c>
    </row>
    <row r="75" spans="1:42" x14ac:dyDescent="0.2">
      <c r="A75" s="28" t="s">
        <v>132</v>
      </c>
      <c r="B75" s="208">
        <f>B633</f>
        <v>0</v>
      </c>
      <c r="C75" s="208">
        <f t="shared" ref="C75:AP75" si="42">C633</f>
        <v>0</v>
      </c>
      <c r="D75" s="208">
        <f t="shared" si="42"/>
        <v>0</v>
      </c>
      <c r="E75" s="208">
        <f t="shared" si="42"/>
        <v>0</v>
      </c>
      <c r="F75" s="208">
        <f t="shared" si="42"/>
        <v>0</v>
      </c>
      <c r="G75" s="208">
        <f t="shared" si="42"/>
        <v>0</v>
      </c>
      <c r="H75" s="208">
        <f t="shared" si="42"/>
        <v>0</v>
      </c>
      <c r="I75" s="208">
        <f t="shared" si="42"/>
        <v>0</v>
      </c>
      <c r="J75" s="208">
        <f t="shared" si="42"/>
        <v>0</v>
      </c>
      <c r="K75" s="208">
        <f t="shared" si="42"/>
        <v>0</v>
      </c>
      <c r="L75" s="208">
        <f t="shared" si="42"/>
        <v>0</v>
      </c>
      <c r="M75" s="208">
        <f t="shared" si="42"/>
        <v>0</v>
      </c>
      <c r="N75" s="208">
        <f t="shared" si="42"/>
        <v>0</v>
      </c>
      <c r="O75" s="208">
        <f t="shared" si="42"/>
        <v>0</v>
      </c>
      <c r="P75" s="208">
        <f t="shared" si="42"/>
        <v>0</v>
      </c>
      <c r="Q75" s="208">
        <f t="shared" si="42"/>
        <v>0</v>
      </c>
      <c r="R75" s="208">
        <f t="shared" si="42"/>
        <v>0</v>
      </c>
      <c r="S75" s="208">
        <f t="shared" si="42"/>
        <v>0</v>
      </c>
      <c r="T75" s="208">
        <f t="shared" si="42"/>
        <v>0</v>
      </c>
      <c r="U75" s="208">
        <f t="shared" si="42"/>
        <v>0</v>
      </c>
      <c r="V75" s="208">
        <f t="shared" si="42"/>
        <v>0</v>
      </c>
      <c r="W75" s="208">
        <f t="shared" si="42"/>
        <v>0</v>
      </c>
      <c r="X75" s="208">
        <f t="shared" si="42"/>
        <v>0</v>
      </c>
      <c r="Y75" s="208">
        <f t="shared" si="42"/>
        <v>0</v>
      </c>
      <c r="Z75" s="208">
        <f t="shared" si="42"/>
        <v>0</v>
      </c>
      <c r="AA75" s="208">
        <f t="shared" si="42"/>
        <v>0</v>
      </c>
      <c r="AB75" s="208">
        <f t="shared" si="42"/>
        <v>0</v>
      </c>
      <c r="AC75" s="208">
        <f t="shared" si="42"/>
        <v>0</v>
      </c>
      <c r="AD75" s="208">
        <f t="shared" si="42"/>
        <v>0</v>
      </c>
      <c r="AE75" s="208">
        <f t="shared" si="42"/>
        <v>0</v>
      </c>
      <c r="AF75" s="208">
        <f t="shared" si="42"/>
        <v>0</v>
      </c>
      <c r="AG75" s="208">
        <f t="shared" si="42"/>
        <v>0</v>
      </c>
      <c r="AH75" s="208">
        <f t="shared" si="42"/>
        <v>0</v>
      </c>
      <c r="AI75" s="208">
        <f t="shared" si="42"/>
        <v>0</v>
      </c>
      <c r="AJ75" s="208">
        <f t="shared" si="42"/>
        <v>0</v>
      </c>
      <c r="AK75" s="208">
        <f t="shared" si="42"/>
        <v>0</v>
      </c>
      <c r="AL75" s="208">
        <f t="shared" si="42"/>
        <v>0</v>
      </c>
      <c r="AM75" s="208">
        <f t="shared" si="42"/>
        <v>0</v>
      </c>
      <c r="AN75" s="208">
        <f t="shared" si="42"/>
        <v>0</v>
      </c>
      <c r="AO75" s="208">
        <f t="shared" si="42"/>
        <v>0</v>
      </c>
      <c r="AP75" s="208">
        <f t="shared" si="42"/>
        <v>0</v>
      </c>
    </row>
    <row r="76" spans="1:42" x14ac:dyDescent="0.2">
      <c r="A76" s="28" t="s">
        <v>15</v>
      </c>
      <c r="B76" s="293">
        <f>SUM(B73:B75)</f>
        <v>0</v>
      </c>
      <c r="C76" s="293">
        <f t="shared" ref="C76:AP76" si="43">SUM(C73:C75)</f>
        <v>0</v>
      </c>
      <c r="D76" s="293">
        <f t="shared" si="43"/>
        <v>0</v>
      </c>
      <c r="E76" s="293">
        <f t="shared" si="43"/>
        <v>0</v>
      </c>
      <c r="F76" s="293">
        <f t="shared" si="43"/>
        <v>0</v>
      </c>
      <c r="G76" s="293">
        <f t="shared" si="43"/>
        <v>0</v>
      </c>
      <c r="H76" s="293">
        <f t="shared" si="43"/>
        <v>0</v>
      </c>
      <c r="I76" s="293">
        <f t="shared" si="43"/>
        <v>0</v>
      </c>
      <c r="J76" s="293">
        <f t="shared" si="43"/>
        <v>0</v>
      </c>
      <c r="K76" s="293">
        <f t="shared" si="43"/>
        <v>0</v>
      </c>
      <c r="L76" s="293">
        <f t="shared" si="43"/>
        <v>0</v>
      </c>
      <c r="M76" s="293">
        <f t="shared" si="43"/>
        <v>0</v>
      </c>
      <c r="N76" s="293">
        <f t="shared" si="43"/>
        <v>0</v>
      </c>
      <c r="O76" s="293">
        <f t="shared" si="43"/>
        <v>0</v>
      </c>
      <c r="P76" s="293">
        <f t="shared" si="43"/>
        <v>0</v>
      </c>
      <c r="Q76" s="293">
        <f t="shared" si="43"/>
        <v>0</v>
      </c>
      <c r="R76" s="293">
        <f t="shared" si="43"/>
        <v>0</v>
      </c>
      <c r="S76" s="293">
        <f t="shared" si="43"/>
        <v>0</v>
      </c>
      <c r="T76" s="293">
        <f t="shared" si="43"/>
        <v>0</v>
      </c>
      <c r="U76" s="293">
        <f t="shared" si="43"/>
        <v>0</v>
      </c>
      <c r="V76" s="293">
        <f t="shared" si="43"/>
        <v>0</v>
      </c>
      <c r="W76" s="293">
        <f t="shared" si="43"/>
        <v>0</v>
      </c>
      <c r="X76" s="293">
        <f t="shared" si="43"/>
        <v>0</v>
      </c>
      <c r="Y76" s="293">
        <f t="shared" si="43"/>
        <v>0</v>
      </c>
      <c r="Z76" s="293">
        <f t="shared" si="43"/>
        <v>0</v>
      </c>
      <c r="AA76" s="293">
        <f t="shared" si="43"/>
        <v>0</v>
      </c>
      <c r="AB76" s="293">
        <f t="shared" si="43"/>
        <v>0</v>
      </c>
      <c r="AC76" s="293">
        <f t="shared" si="43"/>
        <v>0</v>
      </c>
      <c r="AD76" s="293">
        <f t="shared" si="43"/>
        <v>0</v>
      </c>
      <c r="AE76" s="293">
        <f t="shared" si="43"/>
        <v>0</v>
      </c>
      <c r="AF76" s="293">
        <f t="shared" si="43"/>
        <v>0</v>
      </c>
      <c r="AG76" s="293">
        <f t="shared" si="43"/>
        <v>0</v>
      </c>
      <c r="AH76" s="293">
        <f t="shared" si="43"/>
        <v>0</v>
      </c>
      <c r="AI76" s="293">
        <f t="shared" si="43"/>
        <v>0</v>
      </c>
      <c r="AJ76" s="293">
        <f t="shared" si="43"/>
        <v>0</v>
      </c>
      <c r="AK76" s="293">
        <f t="shared" si="43"/>
        <v>0</v>
      </c>
      <c r="AL76" s="293">
        <f t="shared" si="43"/>
        <v>0</v>
      </c>
      <c r="AM76" s="293">
        <f t="shared" si="43"/>
        <v>0</v>
      </c>
      <c r="AN76" s="293">
        <f t="shared" si="43"/>
        <v>0</v>
      </c>
      <c r="AO76" s="293">
        <f t="shared" si="43"/>
        <v>0</v>
      </c>
      <c r="AP76" s="293">
        <f t="shared" si="43"/>
        <v>0</v>
      </c>
    </row>
    <row r="77" spans="1:42" x14ac:dyDescent="0.2">
      <c r="A77" s="294" t="s">
        <v>274</v>
      </c>
      <c r="B77" s="216">
        <f>B64+B71+B76</f>
        <v>0</v>
      </c>
      <c r="C77" s="216">
        <f t="shared" ref="C77:AP77" si="44">C64+C71+C76</f>
        <v>0</v>
      </c>
      <c r="D77" s="216">
        <f t="shared" si="44"/>
        <v>0</v>
      </c>
      <c r="E77" s="216">
        <f t="shared" si="44"/>
        <v>0</v>
      </c>
      <c r="F77" s="216">
        <f t="shared" si="44"/>
        <v>0</v>
      </c>
      <c r="G77" s="216">
        <f t="shared" si="44"/>
        <v>0</v>
      </c>
      <c r="H77" s="216">
        <f t="shared" si="44"/>
        <v>0</v>
      </c>
      <c r="I77" s="216">
        <f t="shared" si="44"/>
        <v>0</v>
      </c>
      <c r="J77" s="216">
        <f t="shared" si="44"/>
        <v>0</v>
      </c>
      <c r="K77" s="216">
        <f t="shared" si="44"/>
        <v>0</v>
      </c>
      <c r="L77" s="216">
        <f t="shared" si="44"/>
        <v>0</v>
      </c>
      <c r="M77" s="216">
        <f t="shared" si="44"/>
        <v>0</v>
      </c>
      <c r="N77" s="216">
        <f t="shared" si="44"/>
        <v>0</v>
      </c>
      <c r="O77" s="216">
        <f t="shared" si="44"/>
        <v>0</v>
      </c>
      <c r="P77" s="216">
        <f t="shared" si="44"/>
        <v>0</v>
      </c>
      <c r="Q77" s="216">
        <f t="shared" si="44"/>
        <v>0</v>
      </c>
      <c r="R77" s="216">
        <f t="shared" si="44"/>
        <v>0</v>
      </c>
      <c r="S77" s="216">
        <f t="shared" si="44"/>
        <v>0</v>
      </c>
      <c r="T77" s="216">
        <f t="shared" si="44"/>
        <v>0</v>
      </c>
      <c r="U77" s="216">
        <f t="shared" si="44"/>
        <v>0</v>
      </c>
      <c r="V77" s="216">
        <f t="shared" si="44"/>
        <v>0</v>
      </c>
      <c r="W77" s="216">
        <f t="shared" si="44"/>
        <v>0</v>
      </c>
      <c r="X77" s="216">
        <f t="shared" si="44"/>
        <v>0</v>
      </c>
      <c r="Y77" s="216">
        <f t="shared" si="44"/>
        <v>0</v>
      </c>
      <c r="Z77" s="216">
        <f t="shared" si="44"/>
        <v>0</v>
      </c>
      <c r="AA77" s="216">
        <f t="shared" si="44"/>
        <v>0</v>
      </c>
      <c r="AB77" s="216">
        <f t="shared" si="44"/>
        <v>0</v>
      </c>
      <c r="AC77" s="216">
        <f t="shared" si="44"/>
        <v>0</v>
      </c>
      <c r="AD77" s="216">
        <f t="shared" si="44"/>
        <v>0</v>
      </c>
      <c r="AE77" s="216">
        <f t="shared" si="44"/>
        <v>0</v>
      </c>
      <c r="AF77" s="216">
        <f t="shared" si="44"/>
        <v>0</v>
      </c>
      <c r="AG77" s="216">
        <f t="shared" si="44"/>
        <v>0</v>
      </c>
      <c r="AH77" s="216">
        <f t="shared" si="44"/>
        <v>0</v>
      </c>
      <c r="AI77" s="216">
        <f t="shared" si="44"/>
        <v>0</v>
      </c>
      <c r="AJ77" s="216">
        <f t="shared" si="44"/>
        <v>0</v>
      </c>
      <c r="AK77" s="216">
        <f t="shared" si="44"/>
        <v>0</v>
      </c>
      <c r="AL77" s="216">
        <f t="shared" si="44"/>
        <v>0</v>
      </c>
      <c r="AM77" s="216">
        <f t="shared" si="44"/>
        <v>0</v>
      </c>
      <c r="AN77" s="216">
        <f t="shared" si="44"/>
        <v>0</v>
      </c>
      <c r="AO77" s="216">
        <f t="shared" si="44"/>
        <v>0</v>
      </c>
      <c r="AP77" s="216">
        <f t="shared" si="44"/>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297</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298</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296</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295</v>
      </c>
      <c r="B86" s="208">
        <f>B551</f>
        <v>0</v>
      </c>
      <c r="C86" s="208">
        <f>-C542</f>
        <v>0</v>
      </c>
      <c r="D86" s="208">
        <f t="shared" ref="D86:AP86" si="45">-D542</f>
        <v>0</v>
      </c>
      <c r="E86" s="208">
        <f t="shared" si="45"/>
        <v>0</v>
      </c>
      <c r="F86" s="208">
        <f t="shared" si="45"/>
        <v>0</v>
      </c>
      <c r="G86" s="208">
        <f t="shared" si="45"/>
        <v>0</v>
      </c>
      <c r="H86" s="208">
        <f t="shared" si="45"/>
        <v>0</v>
      </c>
      <c r="I86" s="208">
        <f t="shared" si="45"/>
        <v>0</v>
      </c>
      <c r="J86" s="208">
        <f t="shared" si="45"/>
        <v>0</v>
      </c>
      <c r="K86" s="208">
        <f t="shared" si="45"/>
        <v>0</v>
      </c>
      <c r="L86" s="208">
        <f t="shared" si="45"/>
        <v>0</v>
      </c>
      <c r="M86" s="208">
        <f t="shared" si="45"/>
        <v>0</v>
      </c>
      <c r="N86" s="208">
        <f t="shared" si="45"/>
        <v>0</v>
      </c>
      <c r="O86" s="208">
        <f t="shared" si="45"/>
        <v>0</v>
      </c>
      <c r="P86" s="208">
        <f t="shared" si="45"/>
        <v>0</v>
      </c>
      <c r="Q86" s="208">
        <f t="shared" si="45"/>
        <v>0</v>
      </c>
      <c r="R86" s="208">
        <f t="shared" si="45"/>
        <v>0</v>
      </c>
      <c r="S86" s="208">
        <f t="shared" si="45"/>
        <v>0</v>
      </c>
      <c r="T86" s="208">
        <f t="shared" si="45"/>
        <v>0</v>
      </c>
      <c r="U86" s="208">
        <f t="shared" si="45"/>
        <v>0</v>
      </c>
      <c r="V86" s="208">
        <f t="shared" si="45"/>
        <v>0</v>
      </c>
      <c r="W86" s="208">
        <f t="shared" si="45"/>
        <v>0</v>
      </c>
      <c r="X86" s="208">
        <f t="shared" si="45"/>
        <v>0</v>
      </c>
      <c r="Y86" s="208">
        <f t="shared" si="45"/>
        <v>0</v>
      </c>
      <c r="Z86" s="208">
        <f t="shared" si="45"/>
        <v>0</v>
      </c>
      <c r="AA86" s="208">
        <f t="shared" si="45"/>
        <v>0</v>
      </c>
      <c r="AB86" s="208">
        <f t="shared" si="45"/>
        <v>0</v>
      </c>
      <c r="AC86" s="208">
        <f t="shared" si="45"/>
        <v>0</v>
      </c>
      <c r="AD86" s="208">
        <f t="shared" si="45"/>
        <v>0</v>
      </c>
      <c r="AE86" s="208">
        <f t="shared" si="45"/>
        <v>0</v>
      </c>
      <c r="AF86" s="208">
        <f t="shared" si="45"/>
        <v>0</v>
      </c>
      <c r="AG86" s="208">
        <f t="shared" si="45"/>
        <v>0</v>
      </c>
      <c r="AH86" s="208">
        <f t="shared" si="45"/>
        <v>0</v>
      </c>
      <c r="AI86" s="208">
        <f t="shared" si="45"/>
        <v>0</v>
      </c>
      <c r="AJ86" s="208">
        <f t="shared" si="45"/>
        <v>0</v>
      </c>
      <c r="AK86" s="208">
        <f t="shared" si="45"/>
        <v>0</v>
      </c>
      <c r="AL86" s="208">
        <f t="shared" si="45"/>
        <v>0</v>
      </c>
      <c r="AM86" s="208">
        <f t="shared" si="45"/>
        <v>0</v>
      </c>
      <c r="AN86" s="208">
        <f t="shared" si="45"/>
        <v>0</v>
      </c>
      <c r="AO86" s="208">
        <f t="shared" si="45"/>
        <v>0</v>
      </c>
      <c r="AP86" s="208">
        <f t="shared" si="45"/>
        <v>0</v>
      </c>
    </row>
    <row r="87" spans="1:42" x14ac:dyDescent="0.2">
      <c r="A87" s="295" t="s">
        <v>15</v>
      </c>
      <c r="B87" s="202">
        <f>SUM(B84:B86)</f>
        <v>0</v>
      </c>
      <c r="C87" s="293">
        <f>SUM(C84:C86)</f>
        <v>0</v>
      </c>
      <c r="D87" s="293">
        <f t="shared" ref="D87:AP87" si="46">SUM(D84:D86)</f>
        <v>0</v>
      </c>
      <c r="E87" s="293">
        <f t="shared" si="46"/>
        <v>0</v>
      </c>
      <c r="F87" s="293">
        <f t="shared" si="46"/>
        <v>0</v>
      </c>
      <c r="G87" s="293">
        <f t="shared" si="46"/>
        <v>0</v>
      </c>
      <c r="H87" s="293">
        <f t="shared" si="46"/>
        <v>0</v>
      </c>
      <c r="I87" s="293">
        <f t="shared" si="46"/>
        <v>0</v>
      </c>
      <c r="J87" s="293">
        <f t="shared" si="46"/>
        <v>0</v>
      </c>
      <c r="K87" s="293">
        <f t="shared" si="46"/>
        <v>0</v>
      </c>
      <c r="L87" s="293">
        <f t="shared" si="46"/>
        <v>0</v>
      </c>
      <c r="M87" s="293">
        <f t="shared" si="46"/>
        <v>0</v>
      </c>
      <c r="N87" s="293">
        <f t="shared" si="46"/>
        <v>0</v>
      </c>
      <c r="O87" s="293">
        <f t="shared" si="46"/>
        <v>0</v>
      </c>
      <c r="P87" s="293">
        <f t="shared" si="46"/>
        <v>0</v>
      </c>
      <c r="Q87" s="293">
        <f t="shared" si="46"/>
        <v>0</v>
      </c>
      <c r="R87" s="293">
        <f t="shared" si="46"/>
        <v>0</v>
      </c>
      <c r="S87" s="293">
        <f t="shared" si="46"/>
        <v>0</v>
      </c>
      <c r="T87" s="293">
        <f t="shared" si="46"/>
        <v>0</v>
      </c>
      <c r="U87" s="293">
        <f t="shared" si="46"/>
        <v>0</v>
      </c>
      <c r="V87" s="293">
        <f t="shared" si="46"/>
        <v>0</v>
      </c>
      <c r="W87" s="293">
        <f t="shared" si="46"/>
        <v>0</v>
      </c>
      <c r="X87" s="293">
        <f t="shared" si="46"/>
        <v>0</v>
      </c>
      <c r="Y87" s="293">
        <f t="shared" si="46"/>
        <v>0</v>
      </c>
      <c r="Z87" s="293">
        <f t="shared" si="46"/>
        <v>0</v>
      </c>
      <c r="AA87" s="293">
        <f t="shared" si="46"/>
        <v>0</v>
      </c>
      <c r="AB87" s="293">
        <f t="shared" si="46"/>
        <v>0</v>
      </c>
      <c r="AC87" s="293">
        <f t="shared" si="46"/>
        <v>0</v>
      </c>
      <c r="AD87" s="293">
        <f t="shared" si="46"/>
        <v>0</v>
      </c>
      <c r="AE87" s="293">
        <f t="shared" si="46"/>
        <v>0</v>
      </c>
      <c r="AF87" s="293">
        <f t="shared" si="46"/>
        <v>0</v>
      </c>
      <c r="AG87" s="293">
        <f t="shared" si="46"/>
        <v>0</v>
      </c>
      <c r="AH87" s="293">
        <f t="shared" si="46"/>
        <v>0</v>
      </c>
      <c r="AI87" s="293">
        <f t="shared" si="46"/>
        <v>0</v>
      </c>
      <c r="AJ87" s="293">
        <f t="shared" si="46"/>
        <v>0</v>
      </c>
      <c r="AK87" s="293">
        <f t="shared" si="46"/>
        <v>0</v>
      </c>
      <c r="AL87" s="293">
        <f t="shared" si="46"/>
        <v>0</v>
      </c>
      <c r="AM87" s="293">
        <f t="shared" si="46"/>
        <v>0</v>
      </c>
      <c r="AN87" s="293">
        <f t="shared" si="46"/>
        <v>0</v>
      </c>
      <c r="AO87" s="293">
        <f t="shared" si="46"/>
        <v>0</v>
      </c>
      <c r="AP87" s="293">
        <f t="shared" si="46"/>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7">B56+B77+B87</f>
        <v>0</v>
      </c>
      <c r="C89" s="216">
        <f t="shared" si="47"/>
        <v>0</v>
      </c>
      <c r="D89" s="216">
        <f t="shared" si="47"/>
        <v>0</v>
      </c>
      <c r="E89" s="216">
        <f t="shared" si="47"/>
        <v>0</v>
      </c>
      <c r="F89" s="216">
        <f t="shared" si="47"/>
        <v>0</v>
      </c>
      <c r="G89" s="216">
        <f t="shared" si="47"/>
        <v>0</v>
      </c>
      <c r="H89" s="216">
        <f t="shared" si="47"/>
        <v>0</v>
      </c>
      <c r="I89" s="216">
        <f t="shared" si="47"/>
        <v>0</v>
      </c>
      <c r="J89" s="216">
        <f t="shared" si="47"/>
        <v>0</v>
      </c>
      <c r="K89" s="216">
        <f t="shared" si="47"/>
        <v>0</v>
      </c>
      <c r="L89" s="216">
        <f t="shared" si="47"/>
        <v>0</v>
      </c>
      <c r="M89" s="216">
        <f t="shared" si="47"/>
        <v>0</v>
      </c>
      <c r="N89" s="216">
        <f t="shared" si="47"/>
        <v>0</v>
      </c>
      <c r="O89" s="216">
        <f t="shared" si="47"/>
        <v>0</v>
      </c>
      <c r="P89" s="216">
        <f t="shared" si="47"/>
        <v>0</v>
      </c>
      <c r="Q89" s="216">
        <f t="shared" si="47"/>
        <v>0</v>
      </c>
      <c r="R89" s="216">
        <f t="shared" si="47"/>
        <v>0</v>
      </c>
      <c r="S89" s="216">
        <f t="shared" si="47"/>
        <v>0</v>
      </c>
      <c r="T89" s="216">
        <f t="shared" si="47"/>
        <v>0</v>
      </c>
      <c r="U89" s="216">
        <f t="shared" si="47"/>
        <v>0</v>
      </c>
      <c r="V89" s="216">
        <f t="shared" si="47"/>
        <v>0</v>
      </c>
      <c r="W89" s="216">
        <f t="shared" si="47"/>
        <v>0</v>
      </c>
      <c r="X89" s="216">
        <f t="shared" si="47"/>
        <v>0</v>
      </c>
      <c r="Y89" s="216">
        <f t="shared" si="47"/>
        <v>0</v>
      </c>
      <c r="Z89" s="216">
        <f t="shared" si="47"/>
        <v>0</v>
      </c>
      <c r="AA89" s="216">
        <f t="shared" si="47"/>
        <v>0</v>
      </c>
      <c r="AB89" s="216">
        <f t="shared" si="47"/>
        <v>0</v>
      </c>
      <c r="AC89" s="216">
        <f t="shared" si="47"/>
        <v>0</v>
      </c>
      <c r="AD89" s="216">
        <f t="shared" si="47"/>
        <v>0</v>
      </c>
      <c r="AE89" s="216">
        <f t="shared" si="47"/>
        <v>0</v>
      </c>
      <c r="AF89" s="216">
        <f t="shared" si="47"/>
        <v>0</v>
      </c>
      <c r="AG89" s="216">
        <f t="shared" si="47"/>
        <v>0</v>
      </c>
      <c r="AH89" s="216">
        <f t="shared" si="47"/>
        <v>0</v>
      </c>
      <c r="AI89" s="216">
        <f t="shared" si="47"/>
        <v>0</v>
      </c>
      <c r="AJ89" s="216">
        <f t="shared" si="47"/>
        <v>0</v>
      </c>
      <c r="AK89" s="216">
        <f t="shared" si="47"/>
        <v>0</v>
      </c>
      <c r="AL89" s="216">
        <f t="shared" si="47"/>
        <v>0</v>
      </c>
      <c r="AM89" s="216">
        <f t="shared" si="47"/>
        <v>0</v>
      </c>
      <c r="AN89" s="216">
        <f t="shared" si="47"/>
        <v>0</v>
      </c>
      <c r="AO89" s="216">
        <f t="shared" si="47"/>
        <v>0</v>
      </c>
      <c r="AP89" s="216">
        <f t="shared" si="47"/>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8">-C85</f>
        <v>0</v>
      </c>
      <c r="D93" s="202">
        <f t="shared" si="48"/>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127" t="s">
        <v>107</v>
      </c>
      <c r="B94" s="208">
        <f>B89</f>
        <v>0</v>
      </c>
      <c r="C94" s="208">
        <f t="shared" ref="C94:AP94" si="49">C89</f>
        <v>0</v>
      </c>
      <c r="D94" s="208">
        <f t="shared" si="49"/>
        <v>0</v>
      </c>
      <c r="E94" s="208">
        <f t="shared" si="49"/>
        <v>0</v>
      </c>
      <c r="F94" s="208">
        <f t="shared" si="49"/>
        <v>0</v>
      </c>
      <c r="G94" s="208">
        <f t="shared" si="49"/>
        <v>0</v>
      </c>
      <c r="H94" s="208">
        <f t="shared" si="49"/>
        <v>0</v>
      </c>
      <c r="I94" s="208">
        <f t="shared" si="49"/>
        <v>0</v>
      </c>
      <c r="J94" s="208">
        <f t="shared" si="49"/>
        <v>0</v>
      </c>
      <c r="K94" s="208">
        <f t="shared" si="49"/>
        <v>0</v>
      </c>
      <c r="L94" s="208">
        <f t="shared" si="49"/>
        <v>0</v>
      </c>
      <c r="M94" s="208">
        <f t="shared" si="49"/>
        <v>0</v>
      </c>
      <c r="N94" s="208">
        <f t="shared" si="49"/>
        <v>0</v>
      </c>
      <c r="O94" s="208">
        <f t="shared" si="49"/>
        <v>0</v>
      </c>
      <c r="P94" s="208">
        <f t="shared" si="49"/>
        <v>0</v>
      </c>
      <c r="Q94" s="208">
        <f t="shared" si="49"/>
        <v>0</v>
      </c>
      <c r="R94" s="208">
        <f t="shared" si="49"/>
        <v>0</v>
      </c>
      <c r="S94" s="208">
        <f t="shared" si="49"/>
        <v>0</v>
      </c>
      <c r="T94" s="208">
        <f t="shared" si="49"/>
        <v>0</v>
      </c>
      <c r="U94" s="208">
        <f t="shared" si="49"/>
        <v>0</v>
      </c>
      <c r="V94" s="208">
        <f t="shared" si="49"/>
        <v>0</v>
      </c>
      <c r="W94" s="208">
        <f t="shared" si="49"/>
        <v>0</v>
      </c>
      <c r="X94" s="208">
        <f t="shared" si="49"/>
        <v>0</v>
      </c>
      <c r="Y94" s="208">
        <f t="shared" si="49"/>
        <v>0</v>
      </c>
      <c r="Z94" s="208">
        <f t="shared" si="49"/>
        <v>0</v>
      </c>
      <c r="AA94" s="208">
        <f t="shared" si="49"/>
        <v>0</v>
      </c>
      <c r="AB94" s="208">
        <f t="shared" si="49"/>
        <v>0</v>
      </c>
      <c r="AC94" s="208">
        <f t="shared" si="49"/>
        <v>0</v>
      </c>
      <c r="AD94" s="208">
        <f t="shared" si="49"/>
        <v>0</v>
      </c>
      <c r="AE94" s="208">
        <f t="shared" si="49"/>
        <v>0</v>
      </c>
      <c r="AF94" s="208">
        <f t="shared" si="49"/>
        <v>0</v>
      </c>
      <c r="AG94" s="208">
        <f t="shared" si="49"/>
        <v>0</v>
      </c>
      <c r="AH94" s="208">
        <f t="shared" si="49"/>
        <v>0</v>
      </c>
      <c r="AI94" s="208">
        <f t="shared" si="49"/>
        <v>0</v>
      </c>
      <c r="AJ94" s="208">
        <f t="shared" si="49"/>
        <v>0</v>
      </c>
      <c r="AK94" s="208">
        <f t="shared" si="49"/>
        <v>0</v>
      </c>
      <c r="AL94" s="208">
        <f t="shared" si="49"/>
        <v>0</v>
      </c>
      <c r="AM94" s="208">
        <f t="shared" si="49"/>
        <v>0</v>
      </c>
      <c r="AN94" s="208">
        <f t="shared" si="49"/>
        <v>0</v>
      </c>
      <c r="AO94" s="208">
        <f t="shared" si="49"/>
        <v>0</v>
      </c>
      <c r="AP94" s="208">
        <f t="shared" si="49"/>
        <v>0</v>
      </c>
    </row>
    <row r="95" spans="1:42" x14ac:dyDescent="0.2">
      <c r="A95" s="298" t="s">
        <v>15</v>
      </c>
      <c r="B95" s="216">
        <f>SUM(B93:B94)</f>
        <v>0</v>
      </c>
      <c r="C95" s="216">
        <f t="shared" ref="C95:AP95" si="50">SUM(C93:C94)</f>
        <v>0</v>
      </c>
      <c r="D95" s="216">
        <f t="shared" si="50"/>
        <v>0</v>
      </c>
      <c r="E95" s="216">
        <f t="shared" si="50"/>
        <v>0</v>
      </c>
      <c r="F95" s="216">
        <f t="shared" si="50"/>
        <v>0</v>
      </c>
      <c r="G95" s="216">
        <f t="shared" si="50"/>
        <v>0</v>
      </c>
      <c r="H95" s="216">
        <f t="shared" si="50"/>
        <v>0</v>
      </c>
      <c r="I95" s="216">
        <f t="shared" si="50"/>
        <v>0</v>
      </c>
      <c r="J95" s="216">
        <f t="shared" si="50"/>
        <v>0</v>
      </c>
      <c r="K95" s="216">
        <f t="shared" si="50"/>
        <v>0</v>
      </c>
      <c r="L95" s="216">
        <f t="shared" si="50"/>
        <v>0</v>
      </c>
      <c r="M95" s="216">
        <f t="shared" si="50"/>
        <v>0</v>
      </c>
      <c r="N95" s="216">
        <f t="shared" si="50"/>
        <v>0</v>
      </c>
      <c r="O95" s="216">
        <f t="shared" si="50"/>
        <v>0</v>
      </c>
      <c r="P95" s="216">
        <f t="shared" si="50"/>
        <v>0</v>
      </c>
      <c r="Q95" s="216">
        <f t="shared" si="50"/>
        <v>0</v>
      </c>
      <c r="R95" s="216">
        <f t="shared" si="50"/>
        <v>0</v>
      </c>
      <c r="S95" s="216">
        <f t="shared" si="50"/>
        <v>0</v>
      </c>
      <c r="T95" s="216">
        <f t="shared" si="50"/>
        <v>0</v>
      </c>
      <c r="U95" s="216">
        <f t="shared" si="50"/>
        <v>0</v>
      </c>
      <c r="V95" s="216">
        <f t="shared" si="50"/>
        <v>0</v>
      </c>
      <c r="W95" s="216">
        <f t="shared" si="50"/>
        <v>0</v>
      </c>
      <c r="X95" s="216">
        <f t="shared" si="50"/>
        <v>0</v>
      </c>
      <c r="Y95" s="216">
        <f t="shared" si="50"/>
        <v>0</v>
      </c>
      <c r="Z95" s="216">
        <f t="shared" si="50"/>
        <v>0</v>
      </c>
      <c r="AA95" s="216">
        <f t="shared" si="50"/>
        <v>0</v>
      </c>
      <c r="AB95" s="216">
        <f t="shared" si="50"/>
        <v>0</v>
      </c>
      <c r="AC95" s="216">
        <f t="shared" si="50"/>
        <v>0</v>
      </c>
      <c r="AD95" s="216">
        <f t="shared" si="50"/>
        <v>0</v>
      </c>
      <c r="AE95" s="216">
        <f t="shared" si="50"/>
        <v>0</v>
      </c>
      <c r="AF95" s="216">
        <f t="shared" si="50"/>
        <v>0</v>
      </c>
      <c r="AG95" s="216">
        <f t="shared" si="50"/>
        <v>0</v>
      </c>
      <c r="AH95" s="216">
        <f t="shared" si="50"/>
        <v>0</v>
      </c>
      <c r="AI95" s="216">
        <f t="shared" si="50"/>
        <v>0</v>
      </c>
      <c r="AJ95" s="216">
        <f t="shared" si="50"/>
        <v>0</v>
      </c>
      <c r="AK95" s="216">
        <f t="shared" si="50"/>
        <v>0</v>
      </c>
      <c r="AL95" s="216">
        <f t="shared" si="50"/>
        <v>0</v>
      </c>
      <c r="AM95" s="216">
        <f t="shared" si="50"/>
        <v>0</v>
      </c>
      <c r="AN95" s="216">
        <f t="shared" si="50"/>
        <v>0</v>
      </c>
      <c r="AO95" s="216">
        <f t="shared" si="50"/>
        <v>0</v>
      </c>
      <c r="AP95" s="216">
        <f t="shared" si="50"/>
        <v>0</v>
      </c>
    </row>
    <row r="96" spans="1:42" s="132" customFormat="1" x14ac:dyDescent="0.2">
      <c r="A96" s="127"/>
    </row>
    <row r="97" spans="1:42" x14ac:dyDescent="0.2">
      <c r="A97" s="127" t="s">
        <v>275</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1">B93</f>
        <v>0</v>
      </c>
      <c r="C101" s="202">
        <f t="shared" si="51"/>
        <v>0</v>
      </c>
      <c r="D101" s="202">
        <f t="shared" si="51"/>
        <v>0</v>
      </c>
      <c r="E101" s="202">
        <f t="shared" si="51"/>
        <v>0</v>
      </c>
      <c r="F101" s="202">
        <f t="shared" si="51"/>
        <v>0</v>
      </c>
      <c r="G101" s="202">
        <f t="shared" si="51"/>
        <v>0</v>
      </c>
      <c r="H101" s="202">
        <f t="shared" si="51"/>
        <v>0</v>
      </c>
      <c r="I101" s="202">
        <f t="shared" si="51"/>
        <v>0</v>
      </c>
      <c r="J101" s="202">
        <f t="shared" si="51"/>
        <v>0</v>
      </c>
      <c r="K101" s="202">
        <f t="shared" si="51"/>
        <v>0</v>
      </c>
      <c r="L101" s="202">
        <f t="shared" si="51"/>
        <v>0</v>
      </c>
      <c r="M101" s="202">
        <f t="shared" si="51"/>
        <v>0</v>
      </c>
      <c r="N101" s="202">
        <f t="shared" si="51"/>
        <v>0</v>
      </c>
      <c r="O101" s="202">
        <f t="shared" si="51"/>
        <v>0</v>
      </c>
      <c r="P101" s="202">
        <f t="shared" si="51"/>
        <v>0</v>
      </c>
      <c r="Q101" s="202">
        <f t="shared" si="51"/>
        <v>0</v>
      </c>
      <c r="R101" s="202">
        <f t="shared" si="51"/>
        <v>0</v>
      </c>
      <c r="S101" s="202">
        <f t="shared" si="51"/>
        <v>0</v>
      </c>
      <c r="T101" s="202">
        <f t="shared" si="51"/>
        <v>0</v>
      </c>
      <c r="U101" s="202">
        <f t="shared" si="51"/>
        <v>0</v>
      </c>
      <c r="V101" s="202">
        <f t="shared" si="51"/>
        <v>0</v>
      </c>
      <c r="W101" s="202">
        <f t="shared" si="51"/>
        <v>0</v>
      </c>
      <c r="X101" s="202">
        <f t="shared" si="51"/>
        <v>0</v>
      </c>
      <c r="Y101" s="202">
        <f t="shared" si="51"/>
        <v>0</v>
      </c>
      <c r="Z101" s="202">
        <f t="shared" si="51"/>
        <v>0</v>
      </c>
      <c r="AA101" s="202">
        <f t="shared" si="51"/>
        <v>0</v>
      </c>
      <c r="AB101" s="202">
        <f t="shared" si="51"/>
        <v>0</v>
      </c>
      <c r="AC101" s="202">
        <f t="shared" si="51"/>
        <v>0</v>
      </c>
      <c r="AD101" s="202">
        <f t="shared" si="51"/>
        <v>0</v>
      </c>
      <c r="AE101" s="202">
        <f t="shared" si="51"/>
        <v>0</v>
      </c>
      <c r="AF101" s="202">
        <f t="shared" si="51"/>
        <v>0</v>
      </c>
      <c r="AG101" s="202">
        <f t="shared" si="51"/>
        <v>0</v>
      </c>
      <c r="AH101" s="202">
        <f t="shared" si="51"/>
        <v>0</v>
      </c>
      <c r="AI101" s="202">
        <f t="shared" si="51"/>
        <v>0</v>
      </c>
      <c r="AJ101" s="202">
        <f t="shared" si="51"/>
        <v>0</v>
      </c>
      <c r="AK101" s="202">
        <f t="shared" si="51"/>
        <v>0</v>
      </c>
      <c r="AL101" s="202">
        <f t="shared" si="51"/>
        <v>0</v>
      </c>
      <c r="AM101" s="202">
        <f t="shared" si="51"/>
        <v>0</v>
      </c>
      <c r="AN101" s="202">
        <f t="shared" si="51"/>
        <v>0</v>
      </c>
      <c r="AO101" s="202">
        <f t="shared" si="51"/>
        <v>0</v>
      </c>
      <c r="AP101" s="202">
        <f t="shared" si="51"/>
        <v>0</v>
      </c>
    </row>
    <row r="102" spans="1:42" x14ac:dyDescent="0.2">
      <c r="A102" s="129" t="s">
        <v>107</v>
      </c>
      <c r="B102" s="208">
        <f t="shared" ref="B102:AP102" si="52">B94</f>
        <v>0</v>
      </c>
      <c r="C102" s="208">
        <f t="shared" si="52"/>
        <v>0</v>
      </c>
      <c r="D102" s="208">
        <f t="shared" si="52"/>
        <v>0</v>
      </c>
      <c r="E102" s="208">
        <f t="shared" si="52"/>
        <v>0</v>
      </c>
      <c r="F102" s="208">
        <f t="shared" si="52"/>
        <v>0</v>
      </c>
      <c r="G102" s="208">
        <f t="shared" si="52"/>
        <v>0</v>
      </c>
      <c r="H102" s="208">
        <f t="shared" si="52"/>
        <v>0</v>
      </c>
      <c r="I102" s="208">
        <f t="shared" si="52"/>
        <v>0</v>
      </c>
      <c r="J102" s="208">
        <f t="shared" si="52"/>
        <v>0</v>
      </c>
      <c r="K102" s="208">
        <f t="shared" si="52"/>
        <v>0</v>
      </c>
      <c r="L102" s="208">
        <f t="shared" si="52"/>
        <v>0</v>
      </c>
      <c r="M102" s="208">
        <f t="shared" si="52"/>
        <v>0</v>
      </c>
      <c r="N102" s="208">
        <f t="shared" si="52"/>
        <v>0</v>
      </c>
      <c r="O102" s="208">
        <f t="shared" si="52"/>
        <v>0</v>
      </c>
      <c r="P102" s="208">
        <f t="shared" si="52"/>
        <v>0</v>
      </c>
      <c r="Q102" s="208">
        <f t="shared" si="52"/>
        <v>0</v>
      </c>
      <c r="R102" s="208">
        <f t="shared" si="52"/>
        <v>0</v>
      </c>
      <c r="S102" s="208">
        <f t="shared" si="52"/>
        <v>0</v>
      </c>
      <c r="T102" s="208">
        <f t="shared" si="52"/>
        <v>0</v>
      </c>
      <c r="U102" s="208">
        <f t="shared" si="52"/>
        <v>0</v>
      </c>
      <c r="V102" s="208">
        <f t="shared" si="52"/>
        <v>0</v>
      </c>
      <c r="W102" s="208">
        <f t="shared" si="52"/>
        <v>0</v>
      </c>
      <c r="X102" s="208">
        <f t="shared" si="52"/>
        <v>0</v>
      </c>
      <c r="Y102" s="208">
        <f t="shared" si="52"/>
        <v>0</v>
      </c>
      <c r="Z102" s="208">
        <f t="shared" si="52"/>
        <v>0</v>
      </c>
      <c r="AA102" s="208">
        <f t="shared" si="52"/>
        <v>0</v>
      </c>
      <c r="AB102" s="208">
        <f t="shared" si="52"/>
        <v>0</v>
      </c>
      <c r="AC102" s="208">
        <f t="shared" si="52"/>
        <v>0</v>
      </c>
      <c r="AD102" s="208">
        <f t="shared" si="52"/>
        <v>0</v>
      </c>
      <c r="AE102" s="208">
        <f t="shared" si="52"/>
        <v>0</v>
      </c>
      <c r="AF102" s="208">
        <f t="shared" si="52"/>
        <v>0</v>
      </c>
      <c r="AG102" s="208">
        <f t="shared" si="52"/>
        <v>0</v>
      </c>
      <c r="AH102" s="208">
        <f t="shared" si="52"/>
        <v>0</v>
      </c>
      <c r="AI102" s="208">
        <f t="shared" si="52"/>
        <v>0</v>
      </c>
      <c r="AJ102" s="208">
        <f t="shared" si="52"/>
        <v>0</v>
      </c>
      <c r="AK102" s="208">
        <f t="shared" si="52"/>
        <v>0</v>
      </c>
      <c r="AL102" s="208">
        <f t="shared" si="52"/>
        <v>0</v>
      </c>
      <c r="AM102" s="208">
        <f t="shared" si="52"/>
        <v>0</v>
      </c>
      <c r="AN102" s="208">
        <f t="shared" si="52"/>
        <v>0</v>
      </c>
      <c r="AO102" s="208">
        <f t="shared" si="52"/>
        <v>0</v>
      </c>
      <c r="AP102" s="208">
        <f t="shared" si="52"/>
        <v>0</v>
      </c>
    </row>
    <row r="103" spans="1:42" x14ac:dyDescent="0.2">
      <c r="A103" s="129" t="s">
        <v>110</v>
      </c>
      <c r="B103" s="207">
        <f>SUM(B101:B102)</f>
        <v>0</v>
      </c>
      <c r="C103" s="207">
        <f t="shared" ref="C103:AP103" si="53">SUM(C101:C102)</f>
        <v>0</v>
      </c>
      <c r="D103" s="207">
        <f t="shared" si="53"/>
        <v>0</v>
      </c>
      <c r="E103" s="207">
        <f t="shared" si="53"/>
        <v>0</v>
      </c>
      <c r="F103" s="207">
        <f t="shared" si="53"/>
        <v>0</v>
      </c>
      <c r="G103" s="207">
        <f t="shared" si="53"/>
        <v>0</v>
      </c>
      <c r="H103" s="207">
        <f t="shared" si="53"/>
        <v>0</v>
      </c>
      <c r="I103" s="207">
        <f t="shared" si="53"/>
        <v>0</v>
      </c>
      <c r="J103" s="207">
        <f t="shared" si="53"/>
        <v>0</v>
      </c>
      <c r="K103" s="207">
        <f t="shared" si="53"/>
        <v>0</v>
      </c>
      <c r="L103" s="207">
        <f t="shared" si="53"/>
        <v>0</v>
      </c>
      <c r="M103" s="207">
        <f t="shared" si="53"/>
        <v>0</v>
      </c>
      <c r="N103" s="207">
        <f t="shared" si="53"/>
        <v>0</v>
      </c>
      <c r="O103" s="207">
        <f t="shared" si="53"/>
        <v>0</v>
      </c>
      <c r="P103" s="207">
        <f t="shared" si="53"/>
        <v>0</v>
      </c>
      <c r="Q103" s="207">
        <f t="shared" si="53"/>
        <v>0</v>
      </c>
      <c r="R103" s="207">
        <f t="shared" si="53"/>
        <v>0</v>
      </c>
      <c r="S103" s="207">
        <f t="shared" si="53"/>
        <v>0</v>
      </c>
      <c r="T103" s="207">
        <f t="shared" si="53"/>
        <v>0</v>
      </c>
      <c r="U103" s="207">
        <f t="shared" si="53"/>
        <v>0</v>
      </c>
      <c r="V103" s="207">
        <f t="shared" si="53"/>
        <v>0</v>
      </c>
      <c r="W103" s="207">
        <f t="shared" si="53"/>
        <v>0</v>
      </c>
      <c r="X103" s="207">
        <f t="shared" si="53"/>
        <v>0</v>
      </c>
      <c r="Y103" s="207">
        <f t="shared" si="53"/>
        <v>0</v>
      </c>
      <c r="Z103" s="207">
        <f t="shared" si="53"/>
        <v>0</v>
      </c>
      <c r="AA103" s="207">
        <f t="shared" si="53"/>
        <v>0</v>
      </c>
      <c r="AB103" s="207">
        <f t="shared" si="53"/>
        <v>0</v>
      </c>
      <c r="AC103" s="207">
        <f t="shared" si="53"/>
        <v>0</v>
      </c>
      <c r="AD103" s="207">
        <f t="shared" si="53"/>
        <v>0</v>
      </c>
      <c r="AE103" s="207">
        <f t="shared" si="53"/>
        <v>0</v>
      </c>
      <c r="AF103" s="207">
        <f t="shared" si="53"/>
        <v>0</v>
      </c>
      <c r="AG103" s="207">
        <f t="shared" si="53"/>
        <v>0</v>
      </c>
      <c r="AH103" s="207">
        <f t="shared" si="53"/>
        <v>0</v>
      </c>
      <c r="AI103" s="207">
        <f t="shared" si="53"/>
        <v>0</v>
      </c>
      <c r="AJ103" s="207">
        <f t="shared" si="53"/>
        <v>0</v>
      </c>
      <c r="AK103" s="207">
        <f t="shared" si="53"/>
        <v>0</v>
      </c>
      <c r="AL103" s="207">
        <f t="shared" si="53"/>
        <v>0</v>
      </c>
      <c r="AM103" s="207">
        <f t="shared" si="53"/>
        <v>0</v>
      </c>
      <c r="AN103" s="207">
        <f t="shared" si="53"/>
        <v>0</v>
      </c>
      <c r="AO103" s="207">
        <f t="shared" si="53"/>
        <v>0</v>
      </c>
      <c r="AP103" s="207">
        <f t="shared" si="53"/>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4">C489</f>
        <v>0</v>
      </c>
      <c r="D109" s="207">
        <f t="shared" si="54"/>
        <v>0</v>
      </c>
      <c r="E109" s="207">
        <f t="shared" si="54"/>
        <v>0</v>
      </c>
      <c r="F109" s="207">
        <f t="shared" si="54"/>
        <v>0</v>
      </c>
      <c r="G109" s="207">
        <f t="shared" si="54"/>
        <v>0</v>
      </c>
      <c r="H109" s="207">
        <f t="shared" si="54"/>
        <v>0</v>
      </c>
      <c r="I109" s="207">
        <f t="shared" si="54"/>
        <v>0</v>
      </c>
      <c r="J109" s="207">
        <f t="shared" si="54"/>
        <v>0</v>
      </c>
      <c r="K109" s="207">
        <f t="shared" si="54"/>
        <v>0</v>
      </c>
      <c r="L109" s="207">
        <f t="shared" si="54"/>
        <v>0</v>
      </c>
      <c r="M109" s="207">
        <f t="shared" si="54"/>
        <v>0</v>
      </c>
      <c r="N109" s="207">
        <f t="shared" si="54"/>
        <v>0</v>
      </c>
      <c r="O109" s="207">
        <f t="shared" si="54"/>
        <v>0</v>
      </c>
      <c r="P109" s="207">
        <f t="shared" si="54"/>
        <v>0</v>
      </c>
      <c r="Q109" s="207">
        <f t="shared" si="54"/>
        <v>0</v>
      </c>
      <c r="R109" s="207">
        <f t="shared" si="54"/>
        <v>0</v>
      </c>
      <c r="S109" s="207">
        <f t="shared" si="54"/>
        <v>0</v>
      </c>
      <c r="T109" s="207">
        <f t="shared" si="54"/>
        <v>0</v>
      </c>
      <c r="U109" s="207">
        <f t="shared" si="54"/>
        <v>0</v>
      </c>
      <c r="V109" s="207">
        <f t="shared" si="54"/>
        <v>0</v>
      </c>
      <c r="W109" s="207">
        <f t="shared" si="54"/>
        <v>0</v>
      </c>
      <c r="X109" s="207">
        <f t="shared" si="54"/>
        <v>0</v>
      </c>
      <c r="Y109" s="207">
        <f t="shared" si="54"/>
        <v>0</v>
      </c>
      <c r="Z109" s="207">
        <f t="shared" si="54"/>
        <v>0</v>
      </c>
      <c r="AA109" s="207">
        <f t="shared" si="54"/>
        <v>0</v>
      </c>
      <c r="AB109" s="207">
        <f t="shared" si="54"/>
        <v>0</v>
      </c>
      <c r="AC109" s="207">
        <f t="shared" si="54"/>
        <v>0</v>
      </c>
      <c r="AD109" s="207">
        <f t="shared" si="54"/>
        <v>0</v>
      </c>
      <c r="AE109" s="207">
        <f t="shared" si="54"/>
        <v>0</v>
      </c>
      <c r="AF109" s="207">
        <f t="shared" si="54"/>
        <v>0</v>
      </c>
      <c r="AG109" s="207">
        <f t="shared" si="54"/>
        <v>0</v>
      </c>
      <c r="AH109" s="207">
        <f t="shared" si="54"/>
        <v>0</v>
      </c>
      <c r="AI109" s="207">
        <f t="shared" si="54"/>
        <v>0</v>
      </c>
      <c r="AJ109" s="207">
        <f t="shared" si="54"/>
        <v>0</v>
      </c>
      <c r="AK109" s="207">
        <f t="shared" si="54"/>
        <v>0</v>
      </c>
      <c r="AL109" s="207">
        <f t="shared" si="54"/>
        <v>0</v>
      </c>
      <c r="AM109" s="207">
        <f t="shared" si="54"/>
        <v>0</v>
      </c>
      <c r="AN109" s="207">
        <f t="shared" si="54"/>
        <v>0</v>
      </c>
      <c r="AO109" s="207">
        <f t="shared" si="54"/>
        <v>0</v>
      </c>
      <c r="AP109" s="207">
        <f>AP489</f>
        <v>0</v>
      </c>
    </row>
    <row r="110" spans="1:42" x14ac:dyDescent="0.2">
      <c r="A110" s="129" t="s">
        <v>4</v>
      </c>
      <c r="B110" s="208">
        <f>B495</f>
        <v>0</v>
      </c>
      <c r="C110" s="208">
        <f t="shared" ref="C110:AO110" si="55">C495</f>
        <v>0</v>
      </c>
      <c r="D110" s="208">
        <f t="shared" si="55"/>
        <v>0</v>
      </c>
      <c r="E110" s="208">
        <f t="shared" si="55"/>
        <v>0</v>
      </c>
      <c r="F110" s="208">
        <f t="shared" si="55"/>
        <v>0</v>
      </c>
      <c r="G110" s="208">
        <f t="shared" si="55"/>
        <v>0</v>
      </c>
      <c r="H110" s="208">
        <f t="shared" si="55"/>
        <v>0</v>
      </c>
      <c r="I110" s="208">
        <f t="shared" si="55"/>
        <v>0</v>
      </c>
      <c r="J110" s="208">
        <f t="shared" si="55"/>
        <v>0</v>
      </c>
      <c r="K110" s="208">
        <f t="shared" si="55"/>
        <v>0</v>
      </c>
      <c r="L110" s="208">
        <f t="shared" si="55"/>
        <v>0</v>
      </c>
      <c r="M110" s="208">
        <f t="shared" si="55"/>
        <v>0</v>
      </c>
      <c r="N110" s="208">
        <f t="shared" si="55"/>
        <v>0</v>
      </c>
      <c r="O110" s="208">
        <f t="shared" si="55"/>
        <v>0</v>
      </c>
      <c r="P110" s="208">
        <f t="shared" si="55"/>
        <v>0</v>
      </c>
      <c r="Q110" s="208">
        <f t="shared" si="55"/>
        <v>0</v>
      </c>
      <c r="R110" s="208">
        <f t="shared" si="55"/>
        <v>0</v>
      </c>
      <c r="S110" s="208">
        <f t="shared" si="55"/>
        <v>0</v>
      </c>
      <c r="T110" s="208">
        <f t="shared" si="55"/>
        <v>0</v>
      </c>
      <c r="U110" s="208">
        <f t="shared" si="55"/>
        <v>0</v>
      </c>
      <c r="V110" s="208">
        <f t="shared" si="55"/>
        <v>0</v>
      </c>
      <c r="W110" s="208">
        <f t="shared" si="55"/>
        <v>0</v>
      </c>
      <c r="X110" s="208">
        <f t="shared" si="55"/>
        <v>0</v>
      </c>
      <c r="Y110" s="208">
        <f t="shared" si="55"/>
        <v>0</v>
      </c>
      <c r="Z110" s="208">
        <f t="shared" si="55"/>
        <v>0</v>
      </c>
      <c r="AA110" s="208">
        <f t="shared" si="55"/>
        <v>0</v>
      </c>
      <c r="AB110" s="208">
        <f t="shared" si="55"/>
        <v>0</v>
      </c>
      <c r="AC110" s="208">
        <f t="shared" si="55"/>
        <v>0</v>
      </c>
      <c r="AD110" s="208">
        <f t="shared" si="55"/>
        <v>0</v>
      </c>
      <c r="AE110" s="208">
        <f t="shared" si="55"/>
        <v>0</v>
      </c>
      <c r="AF110" s="208">
        <f t="shared" si="55"/>
        <v>0</v>
      </c>
      <c r="AG110" s="208">
        <f t="shared" si="55"/>
        <v>0</v>
      </c>
      <c r="AH110" s="208">
        <f t="shared" si="55"/>
        <v>0</v>
      </c>
      <c r="AI110" s="208">
        <f t="shared" si="55"/>
        <v>0</v>
      </c>
      <c r="AJ110" s="208">
        <f t="shared" si="55"/>
        <v>0</v>
      </c>
      <c r="AK110" s="208">
        <f t="shared" si="55"/>
        <v>0</v>
      </c>
      <c r="AL110" s="208">
        <f t="shared" si="55"/>
        <v>0</v>
      </c>
      <c r="AM110" s="208">
        <f t="shared" si="55"/>
        <v>0</v>
      </c>
      <c r="AN110" s="208">
        <f t="shared" si="55"/>
        <v>0</v>
      </c>
      <c r="AO110" s="208">
        <f t="shared" si="55"/>
        <v>0</v>
      </c>
      <c r="AP110" s="208">
        <f>AP495</f>
        <v>0</v>
      </c>
    </row>
    <row r="111" spans="1:42" x14ac:dyDescent="0.2">
      <c r="A111" s="129" t="s">
        <v>15</v>
      </c>
      <c r="B111" s="207">
        <f>SUM(B109:B110)</f>
        <v>0</v>
      </c>
      <c r="C111" s="207">
        <f>SUM(C109:C110)</f>
        <v>0</v>
      </c>
      <c r="D111" s="207">
        <f>SUM(D109:D110)</f>
        <v>0</v>
      </c>
      <c r="E111" s="207">
        <f t="shared" ref="E111:AP111" si="56">SUM(E109:E110)</f>
        <v>0</v>
      </c>
      <c r="F111" s="207">
        <f t="shared" si="56"/>
        <v>0</v>
      </c>
      <c r="G111" s="207">
        <f t="shared" si="56"/>
        <v>0</v>
      </c>
      <c r="H111" s="207">
        <f t="shared" si="56"/>
        <v>0</v>
      </c>
      <c r="I111" s="207">
        <f t="shared" si="56"/>
        <v>0</v>
      </c>
      <c r="J111" s="207">
        <f t="shared" si="56"/>
        <v>0</v>
      </c>
      <c r="K111" s="207">
        <f t="shared" si="56"/>
        <v>0</v>
      </c>
      <c r="L111" s="207">
        <f t="shared" si="56"/>
        <v>0</v>
      </c>
      <c r="M111" s="207">
        <f t="shared" si="56"/>
        <v>0</v>
      </c>
      <c r="N111" s="207">
        <f t="shared" si="56"/>
        <v>0</v>
      </c>
      <c r="O111" s="207">
        <f t="shared" si="56"/>
        <v>0</v>
      </c>
      <c r="P111" s="207">
        <f t="shared" si="56"/>
        <v>0</v>
      </c>
      <c r="Q111" s="207">
        <f t="shared" si="56"/>
        <v>0</v>
      </c>
      <c r="R111" s="207">
        <f t="shared" si="56"/>
        <v>0</v>
      </c>
      <c r="S111" s="207">
        <f t="shared" si="56"/>
        <v>0</v>
      </c>
      <c r="T111" s="207">
        <f t="shared" si="56"/>
        <v>0</v>
      </c>
      <c r="U111" s="207">
        <f t="shared" si="56"/>
        <v>0</v>
      </c>
      <c r="V111" s="207">
        <f t="shared" si="56"/>
        <v>0</v>
      </c>
      <c r="W111" s="207">
        <f t="shared" si="56"/>
        <v>0</v>
      </c>
      <c r="X111" s="207">
        <f t="shared" si="56"/>
        <v>0</v>
      </c>
      <c r="Y111" s="207">
        <f t="shared" si="56"/>
        <v>0</v>
      </c>
      <c r="Z111" s="207">
        <f t="shared" si="56"/>
        <v>0</v>
      </c>
      <c r="AA111" s="207">
        <f t="shared" si="56"/>
        <v>0</v>
      </c>
      <c r="AB111" s="207">
        <f t="shared" si="56"/>
        <v>0</v>
      </c>
      <c r="AC111" s="207">
        <f t="shared" si="56"/>
        <v>0</v>
      </c>
      <c r="AD111" s="207">
        <f t="shared" si="56"/>
        <v>0</v>
      </c>
      <c r="AE111" s="207">
        <f t="shared" si="56"/>
        <v>0</v>
      </c>
      <c r="AF111" s="207">
        <f t="shared" si="56"/>
        <v>0</v>
      </c>
      <c r="AG111" s="207">
        <f t="shared" si="56"/>
        <v>0</v>
      </c>
      <c r="AH111" s="207">
        <f t="shared" si="56"/>
        <v>0</v>
      </c>
      <c r="AI111" s="207">
        <f t="shared" si="56"/>
        <v>0</v>
      </c>
      <c r="AJ111" s="207">
        <f t="shared" si="56"/>
        <v>0</v>
      </c>
      <c r="AK111" s="207">
        <f t="shared" si="56"/>
        <v>0</v>
      </c>
      <c r="AL111" s="207">
        <f t="shared" si="56"/>
        <v>0</v>
      </c>
      <c r="AM111" s="207">
        <f t="shared" si="56"/>
        <v>0</v>
      </c>
      <c r="AN111" s="207">
        <f t="shared" si="56"/>
        <v>0</v>
      </c>
      <c r="AO111" s="207">
        <f t="shared" si="56"/>
        <v>0</v>
      </c>
      <c r="AP111" s="207">
        <f t="shared" si="56"/>
        <v>0</v>
      </c>
    </row>
    <row r="112" spans="1:42" s="132" customFormat="1" x14ac:dyDescent="0.2">
      <c r="A112" s="127" t="s">
        <v>111</v>
      </c>
    </row>
    <row r="113" spans="1:42" x14ac:dyDescent="0.2">
      <c r="A113" s="129" t="s">
        <v>5</v>
      </c>
      <c r="B113" s="207">
        <f>B174</f>
        <v>0</v>
      </c>
      <c r="C113" s="207">
        <f>C174</f>
        <v>0</v>
      </c>
      <c r="D113" s="207">
        <f t="shared" ref="D113:AP113" si="57">D174</f>
        <v>0</v>
      </c>
      <c r="E113" s="207">
        <f t="shared" si="57"/>
        <v>0</v>
      </c>
      <c r="F113" s="207">
        <f t="shared" si="57"/>
        <v>0</v>
      </c>
      <c r="G113" s="207">
        <f t="shared" si="57"/>
        <v>0</v>
      </c>
      <c r="H113" s="207">
        <f t="shared" si="57"/>
        <v>0</v>
      </c>
      <c r="I113" s="207">
        <f t="shared" si="57"/>
        <v>0</v>
      </c>
      <c r="J113" s="207">
        <f t="shared" si="57"/>
        <v>0</v>
      </c>
      <c r="K113" s="207">
        <f t="shared" si="57"/>
        <v>0</v>
      </c>
      <c r="L113" s="207">
        <f t="shared" si="57"/>
        <v>0</v>
      </c>
      <c r="M113" s="207">
        <f t="shared" si="57"/>
        <v>0</v>
      </c>
      <c r="N113" s="207">
        <f t="shared" si="57"/>
        <v>0</v>
      </c>
      <c r="O113" s="207">
        <f t="shared" si="57"/>
        <v>0</v>
      </c>
      <c r="P113" s="207">
        <f t="shared" si="57"/>
        <v>0</v>
      </c>
      <c r="Q113" s="207">
        <f t="shared" si="57"/>
        <v>0</v>
      </c>
      <c r="R113" s="207">
        <f t="shared" si="57"/>
        <v>0</v>
      </c>
      <c r="S113" s="207">
        <f t="shared" si="57"/>
        <v>0</v>
      </c>
      <c r="T113" s="207">
        <f t="shared" si="57"/>
        <v>0</v>
      </c>
      <c r="U113" s="207">
        <f t="shared" si="57"/>
        <v>0</v>
      </c>
      <c r="V113" s="207">
        <f t="shared" si="57"/>
        <v>0</v>
      </c>
      <c r="W113" s="207">
        <f t="shared" si="57"/>
        <v>0</v>
      </c>
      <c r="X113" s="207">
        <f t="shared" si="57"/>
        <v>0</v>
      </c>
      <c r="Y113" s="207">
        <f t="shared" si="57"/>
        <v>0</v>
      </c>
      <c r="Z113" s="207">
        <f t="shared" si="57"/>
        <v>0</v>
      </c>
      <c r="AA113" s="207">
        <f t="shared" si="57"/>
        <v>0</v>
      </c>
      <c r="AB113" s="207">
        <f t="shared" si="57"/>
        <v>0</v>
      </c>
      <c r="AC113" s="207">
        <f t="shared" si="57"/>
        <v>0</v>
      </c>
      <c r="AD113" s="207">
        <f t="shared" si="57"/>
        <v>0</v>
      </c>
      <c r="AE113" s="207">
        <f t="shared" si="57"/>
        <v>0</v>
      </c>
      <c r="AF113" s="207">
        <f t="shared" si="57"/>
        <v>0</v>
      </c>
      <c r="AG113" s="207">
        <f t="shared" si="57"/>
        <v>0</v>
      </c>
      <c r="AH113" s="207">
        <f t="shared" si="57"/>
        <v>0</v>
      </c>
      <c r="AI113" s="207">
        <f t="shared" si="57"/>
        <v>0</v>
      </c>
      <c r="AJ113" s="207">
        <f t="shared" si="57"/>
        <v>0</v>
      </c>
      <c r="AK113" s="207">
        <f t="shared" si="57"/>
        <v>0</v>
      </c>
      <c r="AL113" s="207">
        <f t="shared" si="57"/>
        <v>0</v>
      </c>
      <c r="AM113" s="207">
        <f t="shared" si="57"/>
        <v>0</v>
      </c>
      <c r="AN113" s="207">
        <f t="shared" si="57"/>
        <v>0</v>
      </c>
      <c r="AO113" s="207">
        <f t="shared" si="57"/>
        <v>0</v>
      </c>
      <c r="AP113" s="207">
        <f t="shared" si="57"/>
        <v>0</v>
      </c>
    </row>
    <row r="114" spans="1:42" x14ac:dyDescent="0.2">
      <c r="A114" s="129" t="s">
        <v>4</v>
      </c>
      <c r="B114" s="202">
        <f>B213</f>
        <v>0</v>
      </c>
      <c r="C114" s="202">
        <f>C213</f>
        <v>0</v>
      </c>
      <c r="D114" s="202">
        <f t="shared" ref="D114:AP114" si="58">D213</f>
        <v>0</v>
      </c>
      <c r="E114" s="202">
        <f t="shared" si="58"/>
        <v>0</v>
      </c>
      <c r="F114" s="202">
        <f t="shared" si="58"/>
        <v>0</v>
      </c>
      <c r="G114" s="202">
        <f t="shared" si="58"/>
        <v>0</v>
      </c>
      <c r="H114" s="202">
        <f t="shared" si="58"/>
        <v>0</v>
      </c>
      <c r="I114" s="202">
        <f t="shared" si="58"/>
        <v>0</v>
      </c>
      <c r="J114" s="202">
        <f t="shared" si="58"/>
        <v>0</v>
      </c>
      <c r="K114" s="202">
        <f t="shared" si="58"/>
        <v>0</v>
      </c>
      <c r="L114" s="202">
        <f t="shared" si="58"/>
        <v>0</v>
      </c>
      <c r="M114" s="202">
        <f t="shared" si="58"/>
        <v>0</v>
      </c>
      <c r="N114" s="202">
        <f t="shared" si="58"/>
        <v>0</v>
      </c>
      <c r="O114" s="202">
        <f t="shared" si="58"/>
        <v>0</v>
      </c>
      <c r="P114" s="202">
        <f t="shared" si="58"/>
        <v>0</v>
      </c>
      <c r="Q114" s="202">
        <f t="shared" si="58"/>
        <v>0</v>
      </c>
      <c r="R114" s="202">
        <f t="shared" si="58"/>
        <v>0</v>
      </c>
      <c r="S114" s="202">
        <f t="shared" si="58"/>
        <v>0</v>
      </c>
      <c r="T114" s="202">
        <f t="shared" si="58"/>
        <v>0</v>
      </c>
      <c r="U114" s="202">
        <f t="shared" si="58"/>
        <v>0</v>
      </c>
      <c r="V114" s="202">
        <f t="shared" si="58"/>
        <v>0</v>
      </c>
      <c r="W114" s="202">
        <f t="shared" si="58"/>
        <v>0</v>
      </c>
      <c r="X114" s="202">
        <f t="shared" si="58"/>
        <v>0</v>
      </c>
      <c r="Y114" s="202">
        <f t="shared" si="58"/>
        <v>0</v>
      </c>
      <c r="Z114" s="202">
        <f t="shared" si="58"/>
        <v>0</v>
      </c>
      <c r="AA114" s="202">
        <f t="shared" si="58"/>
        <v>0</v>
      </c>
      <c r="AB114" s="202">
        <f t="shared" si="58"/>
        <v>0</v>
      </c>
      <c r="AC114" s="202">
        <f t="shared" si="58"/>
        <v>0</v>
      </c>
      <c r="AD114" s="202">
        <f t="shared" si="58"/>
        <v>0</v>
      </c>
      <c r="AE114" s="202">
        <f t="shared" si="58"/>
        <v>0</v>
      </c>
      <c r="AF114" s="202">
        <f t="shared" si="58"/>
        <v>0</v>
      </c>
      <c r="AG114" s="202">
        <f t="shared" si="58"/>
        <v>0</v>
      </c>
      <c r="AH114" s="202">
        <f t="shared" si="58"/>
        <v>0</v>
      </c>
      <c r="AI114" s="202">
        <f t="shared" si="58"/>
        <v>0</v>
      </c>
      <c r="AJ114" s="202">
        <f t="shared" si="58"/>
        <v>0</v>
      </c>
      <c r="AK114" s="202">
        <f t="shared" si="58"/>
        <v>0</v>
      </c>
      <c r="AL114" s="202">
        <f t="shared" si="58"/>
        <v>0</v>
      </c>
      <c r="AM114" s="202">
        <f t="shared" si="58"/>
        <v>0</v>
      </c>
      <c r="AN114" s="202">
        <f t="shared" si="58"/>
        <v>0</v>
      </c>
      <c r="AO114" s="202">
        <f t="shared" si="58"/>
        <v>0</v>
      </c>
      <c r="AP114" s="202">
        <f t="shared" si="58"/>
        <v>0</v>
      </c>
    </row>
    <row r="115" spans="1:42" x14ac:dyDescent="0.2">
      <c r="A115" s="129" t="s">
        <v>15</v>
      </c>
      <c r="B115" s="202">
        <f>SUM(B113:B114)</f>
        <v>0</v>
      </c>
      <c r="C115" s="202">
        <f>SUM(C113:C114)</f>
        <v>0</v>
      </c>
      <c r="D115" s="202">
        <f>SUM(D113:D114)</f>
        <v>0</v>
      </c>
      <c r="E115" s="202">
        <f t="shared" ref="E115:AP115" si="59">SUM(E113:E114)</f>
        <v>0</v>
      </c>
      <c r="F115" s="202">
        <f t="shared" si="59"/>
        <v>0</v>
      </c>
      <c r="G115" s="202">
        <f t="shared" si="59"/>
        <v>0</v>
      </c>
      <c r="H115" s="202">
        <f t="shared" si="59"/>
        <v>0</v>
      </c>
      <c r="I115" s="202">
        <f t="shared" si="59"/>
        <v>0</v>
      </c>
      <c r="J115" s="202">
        <f t="shared" si="59"/>
        <v>0</v>
      </c>
      <c r="K115" s="202">
        <f t="shared" si="59"/>
        <v>0</v>
      </c>
      <c r="L115" s="202">
        <f t="shared" si="59"/>
        <v>0</v>
      </c>
      <c r="M115" s="202">
        <f t="shared" si="59"/>
        <v>0</v>
      </c>
      <c r="N115" s="202">
        <f t="shared" si="59"/>
        <v>0</v>
      </c>
      <c r="O115" s="202">
        <f t="shared" si="59"/>
        <v>0</v>
      </c>
      <c r="P115" s="202">
        <f t="shared" si="59"/>
        <v>0</v>
      </c>
      <c r="Q115" s="202">
        <f t="shared" si="59"/>
        <v>0</v>
      </c>
      <c r="R115" s="202">
        <f t="shared" si="59"/>
        <v>0</v>
      </c>
      <c r="S115" s="202">
        <f t="shared" si="59"/>
        <v>0</v>
      </c>
      <c r="T115" s="202">
        <f t="shared" si="59"/>
        <v>0</v>
      </c>
      <c r="U115" s="202">
        <f t="shared" si="59"/>
        <v>0</v>
      </c>
      <c r="V115" s="202">
        <f t="shared" si="59"/>
        <v>0</v>
      </c>
      <c r="W115" s="202">
        <f t="shared" si="59"/>
        <v>0</v>
      </c>
      <c r="X115" s="202">
        <f t="shared" si="59"/>
        <v>0</v>
      </c>
      <c r="Y115" s="202">
        <f t="shared" si="59"/>
        <v>0</v>
      </c>
      <c r="Z115" s="202">
        <f t="shared" si="59"/>
        <v>0</v>
      </c>
      <c r="AA115" s="202">
        <f t="shared" si="59"/>
        <v>0</v>
      </c>
      <c r="AB115" s="202">
        <f t="shared" si="59"/>
        <v>0</v>
      </c>
      <c r="AC115" s="202">
        <f t="shared" si="59"/>
        <v>0</v>
      </c>
      <c r="AD115" s="202">
        <f t="shared" si="59"/>
        <v>0</v>
      </c>
      <c r="AE115" s="202">
        <f t="shared" si="59"/>
        <v>0</v>
      </c>
      <c r="AF115" s="202">
        <f t="shared" si="59"/>
        <v>0</v>
      </c>
      <c r="AG115" s="202">
        <f t="shared" si="59"/>
        <v>0</v>
      </c>
      <c r="AH115" s="202">
        <f t="shared" si="59"/>
        <v>0</v>
      </c>
      <c r="AI115" s="202">
        <f t="shared" si="59"/>
        <v>0</v>
      </c>
      <c r="AJ115" s="202">
        <f t="shared" si="59"/>
        <v>0</v>
      </c>
      <c r="AK115" s="202">
        <f t="shared" si="59"/>
        <v>0</v>
      </c>
      <c r="AL115" s="202">
        <f t="shared" si="59"/>
        <v>0</v>
      </c>
      <c r="AM115" s="202">
        <f t="shared" si="59"/>
        <v>0</v>
      </c>
      <c r="AN115" s="202">
        <f t="shared" si="59"/>
        <v>0</v>
      </c>
      <c r="AO115" s="202">
        <f t="shared" si="59"/>
        <v>0</v>
      </c>
      <c r="AP115" s="202">
        <f t="shared" si="59"/>
        <v>0</v>
      </c>
    </row>
    <row r="116" spans="1:42" x14ac:dyDescent="0.2">
      <c r="A116" s="298" t="s">
        <v>15</v>
      </c>
      <c r="B116" s="216">
        <f>B103+B107+B111+B115</f>
        <v>0</v>
      </c>
      <c r="C116" s="216">
        <f>C103+C107+C111+C115</f>
        <v>0</v>
      </c>
      <c r="D116" s="216">
        <f t="shared" ref="D116:AP116" si="60">D103+D107+D111+D115</f>
        <v>0</v>
      </c>
      <c r="E116" s="216">
        <f t="shared" si="60"/>
        <v>0</v>
      </c>
      <c r="F116" s="216">
        <f t="shared" si="60"/>
        <v>0</v>
      </c>
      <c r="G116" s="216">
        <f t="shared" si="60"/>
        <v>0</v>
      </c>
      <c r="H116" s="216">
        <f t="shared" si="60"/>
        <v>0</v>
      </c>
      <c r="I116" s="216">
        <f t="shared" si="60"/>
        <v>0</v>
      </c>
      <c r="J116" s="216">
        <f t="shared" si="60"/>
        <v>0</v>
      </c>
      <c r="K116" s="216">
        <f t="shared" si="60"/>
        <v>0</v>
      </c>
      <c r="L116" s="216">
        <f t="shared" si="60"/>
        <v>0</v>
      </c>
      <c r="M116" s="216">
        <f t="shared" si="60"/>
        <v>0</v>
      </c>
      <c r="N116" s="216">
        <f t="shared" si="60"/>
        <v>0</v>
      </c>
      <c r="O116" s="216">
        <f t="shared" si="60"/>
        <v>0</v>
      </c>
      <c r="P116" s="216">
        <f t="shared" si="60"/>
        <v>0</v>
      </c>
      <c r="Q116" s="216">
        <f t="shared" si="60"/>
        <v>0</v>
      </c>
      <c r="R116" s="216">
        <f t="shared" si="60"/>
        <v>0</v>
      </c>
      <c r="S116" s="216">
        <f t="shared" si="60"/>
        <v>0</v>
      </c>
      <c r="T116" s="216">
        <f t="shared" si="60"/>
        <v>0</v>
      </c>
      <c r="U116" s="216">
        <f t="shared" si="60"/>
        <v>0</v>
      </c>
      <c r="V116" s="216">
        <f t="shared" si="60"/>
        <v>0</v>
      </c>
      <c r="W116" s="216">
        <f t="shared" si="60"/>
        <v>0</v>
      </c>
      <c r="X116" s="216">
        <f t="shared" si="60"/>
        <v>0</v>
      </c>
      <c r="Y116" s="216">
        <f t="shared" si="60"/>
        <v>0</v>
      </c>
      <c r="Z116" s="216">
        <f t="shared" si="60"/>
        <v>0</v>
      </c>
      <c r="AA116" s="216">
        <f t="shared" si="60"/>
        <v>0</v>
      </c>
      <c r="AB116" s="216">
        <f t="shared" si="60"/>
        <v>0</v>
      </c>
      <c r="AC116" s="216">
        <f t="shared" si="60"/>
        <v>0</v>
      </c>
      <c r="AD116" s="216">
        <f t="shared" si="60"/>
        <v>0</v>
      </c>
      <c r="AE116" s="216">
        <f t="shared" si="60"/>
        <v>0</v>
      </c>
      <c r="AF116" s="216">
        <f t="shared" si="60"/>
        <v>0</v>
      </c>
      <c r="AG116" s="216">
        <f t="shared" si="60"/>
        <v>0</v>
      </c>
      <c r="AH116" s="216">
        <f t="shared" si="60"/>
        <v>0</v>
      </c>
      <c r="AI116" s="216">
        <f t="shared" si="60"/>
        <v>0</v>
      </c>
      <c r="AJ116" s="216">
        <f t="shared" si="60"/>
        <v>0</v>
      </c>
      <c r="AK116" s="216">
        <f t="shared" si="60"/>
        <v>0</v>
      </c>
      <c r="AL116" s="216">
        <f t="shared" si="60"/>
        <v>0</v>
      </c>
      <c r="AM116" s="216">
        <f t="shared" si="60"/>
        <v>0</v>
      </c>
      <c r="AN116" s="216">
        <f t="shared" si="60"/>
        <v>0</v>
      </c>
      <c r="AO116" s="216">
        <f t="shared" si="60"/>
        <v>0</v>
      </c>
      <c r="AP116" s="216">
        <f t="shared" si="60"/>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299</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276</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277</v>
      </c>
      <c r="B122" s="219">
        <f>SUM(C122:AP122)</f>
        <v>0</v>
      </c>
      <c r="C122" s="212">
        <f t="shared" ref="C122:AP122" si="61">IF(AND(B121&lt;IRRTarget,C121&gt;=IRRTarget),C$2,0)</f>
        <v>0</v>
      </c>
      <c r="D122" s="212">
        <f t="shared" si="61"/>
        <v>0</v>
      </c>
      <c r="E122" s="212">
        <f t="shared" si="61"/>
        <v>0</v>
      </c>
      <c r="F122" s="212">
        <f t="shared" si="61"/>
        <v>0</v>
      </c>
      <c r="G122" s="212">
        <f t="shared" si="61"/>
        <v>0</v>
      </c>
      <c r="H122" s="212">
        <f t="shared" si="61"/>
        <v>0</v>
      </c>
      <c r="I122" s="212">
        <f t="shared" si="61"/>
        <v>0</v>
      </c>
      <c r="J122" s="212">
        <f t="shared" si="61"/>
        <v>0</v>
      </c>
      <c r="K122" s="212">
        <f t="shared" si="61"/>
        <v>0</v>
      </c>
      <c r="L122" s="212">
        <f t="shared" si="61"/>
        <v>0</v>
      </c>
      <c r="M122" s="212">
        <f t="shared" si="61"/>
        <v>0</v>
      </c>
      <c r="N122" s="212">
        <f>IF(AND(M121&lt;IRRTarget,N121&gt;=IRRTarget),N$2,0)</f>
        <v>0</v>
      </c>
      <c r="O122" s="212">
        <f t="shared" si="61"/>
        <v>0</v>
      </c>
      <c r="P122" s="212">
        <f t="shared" si="61"/>
        <v>0</v>
      </c>
      <c r="Q122" s="212">
        <f t="shared" si="61"/>
        <v>0</v>
      </c>
      <c r="R122" s="212">
        <f t="shared" si="61"/>
        <v>0</v>
      </c>
      <c r="S122" s="212">
        <f t="shared" si="61"/>
        <v>0</v>
      </c>
      <c r="T122" s="212">
        <f t="shared" si="61"/>
        <v>0</v>
      </c>
      <c r="U122" s="212">
        <f t="shared" si="61"/>
        <v>0</v>
      </c>
      <c r="V122" s="212">
        <f t="shared" si="61"/>
        <v>0</v>
      </c>
      <c r="W122" s="212">
        <f t="shared" si="61"/>
        <v>0</v>
      </c>
      <c r="X122" s="212">
        <f t="shared" si="61"/>
        <v>0</v>
      </c>
      <c r="Y122" s="212">
        <f t="shared" si="61"/>
        <v>0</v>
      </c>
      <c r="Z122" s="212">
        <f t="shared" si="61"/>
        <v>0</v>
      </c>
      <c r="AA122" s="212">
        <f t="shared" si="61"/>
        <v>0</v>
      </c>
      <c r="AB122" s="212">
        <f t="shared" si="61"/>
        <v>0</v>
      </c>
      <c r="AC122" s="212">
        <f t="shared" si="61"/>
        <v>0</v>
      </c>
      <c r="AD122" s="212">
        <f t="shared" si="61"/>
        <v>0</v>
      </c>
      <c r="AE122" s="212">
        <f t="shared" si="61"/>
        <v>0</v>
      </c>
      <c r="AF122" s="212">
        <f t="shared" si="61"/>
        <v>0</v>
      </c>
      <c r="AG122" s="212">
        <f t="shared" si="61"/>
        <v>0</v>
      </c>
      <c r="AH122" s="212">
        <f t="shared" si="61"/>
        <v>0</v>
      </c>
      <c r="AI122" s="212">
        <f t="shared" si="61"/>
        <v>0</v>
      </c>
      <c r="AJ122" s="212">
        <f t="shared" si="61"/>
        <v>0</v>
      </c>
      <c r="AK122" s="212">
        <f t="shared" si="61"/>
        <v>0</v>
      </c>
      <c r="AL122" s="212">
        <f t="shared" si="61"/>
        <v>0</v>
      </c>
      <c r="AM122" s="212">
        <f t="shared" si="61"/>
        <v>0</v>
      </c>
      <c r="AN122" s="212">
        <f t="shared" si="61"/>
        <v>0</v>
      </c>
      <c r="AO122" s="212">
        <f t="shared" si="61"/>
        <v>0</v>
      </c>
      <c r="AP122" s="212">
        <f t="shared" si="61"/>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281</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283</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270</v>
      </c>
      <c r="B127" s="256">
        <f>B77</f>
        <v>0</v>
      </c>
      <c r="C127" s="207">
        <f>C536+C174+C213-C41-C540</f>
        <v>0</v>
      </c>
      <c r="D127" s="207">
        <f t="shared" ref="D127:AP127" si="62">D536+D174+D213-D41-D540</f>
        <v>0</v>
      </c>
      <c r="E127" s="207">
        <f t="shared" si="62"/>
        <v>0</v>
      </c>
      <c r="F127" s="207">
        <f t="shared" si="62"/>
        <v>0</v>
      </c>
      <c r="G127" s="207">
        <f t="shared" si="62"/>
        <v>0</v>
      </c>
      <c r="H127" s="207">
        <f t="shared" si="62"/>
        <v>0</v>
      </c>
      <c r="I127" s="207">
        <f t="shared" si="62"/>
        <v>0</v>
      </c>
      <c r="J127" s="207">
        <f t="shared" si="62"/>
        <v>0</v>
      </c>
      <c r="K127" s="207">
        <f t="shared" si="62"/>
        <v>0</v>
      </c>
      <c r="L127" s="207">
        <f t="shared" si="62"/>
        <v>0</v>
      </c>
      <c r="M127" s="207">
        <f t="shared" si="62"/>
        <v>0</v>
      </c>
      <c r="N127" s="207">
        <f t="shared" si="62"/>
        <v>0</v>
      </c>
      <c r="O127" s="207">
        <f t="shared" si="62"/>
        <v>0</v>
      </c>
      <c r="P127" s="207">
        <f t="shared" si="62"/>
        <v>0</v>
      </c>
      <c r="Q127" s="207">
        <f t="shared" si="62"/>
        <v>0</v>
      </c>
      <c r="R127" s="207">
        <f t="shared" si="62"/>
        <v>0</v>
      </c>
      <c r="S127" s="207">
        <f t="shared" si="62"/>
        <v>0</v>
      </c>
      <c r="T127" s="207">
        <f t="shared" si="62"/>
        <v>0</v>
      </c>
      <c r="U127" s="207">
        <f t="shared" si="62"/>
        <v>0</v>
      </c>
      <c r="V127" s="207">
        <f t="shared" si="62"/>
        <v>0</v>
      </c>
      <c r="W127" s="207">
        <f t="shared" si="62"/>
        <v>0</v>
      </c>
      <c r="X127" s="207">
        <f t="shared" si="62"/>
        <v>0</v>
      </c>
      <c r="Y127" s="207">
        <f t="shared" si="62"/>
        <v>0</v>
      </c>
      <c r="Z127" s="207">
        <f t="shared" si="62"/>
        <v>0</v>
      </c>
      <c r="AA127" s="207">
        <f t="shared" si="62"/>
        <v>0</v>
      </c>
      <c r="AB127" s="207">
        <f t="shared" si="62"/>
        <v>0</v>
      </c>
      <c r="AC127" s="207">
        <f t="shared" si="62"/>
        <v>0</v>
      </c>
      <c r="AD127" s="207">
        <f t="shared" si="62"/>
        <v>0</v>
      </c>
      <c r="AE127" s="207">
        <f t="shared" si="62"/>
        <v>0</v>
      </c>
      <c r="AF127" s="207">
        <f t="shared" si="62"/>
        <v>0</v>
      </c>
      <c r="AG127" s="207">
        <f t="shared" si="62"/>
        <v>0</v>
      </c>
      <c r="AH127" s="207">
        <f t="shared" si="62"/>
        <v>0</v>
      </c>
      <c r="AI127" s="207">
        <f t="shared" si="62"/>
        <v>0</v>
      </c>
      <c r="AJ127" s="207">
        <f t="shared" si="62"/>
        <v>0</v>
      </c>
      <c r="AK127" s="207">
        <f t="shared" si="62"/>
        <v>0</v>
      </c>
      <c r="AL127" s="207">
        <f t="shared" si="62"/>
        <v>0</v>
      </c>
      <c r="AM127" s="207">
        <f t="shared" si="62"/>
        <v>0</v>
      </c>
      <c r="AN127" s="207">
        <f t="shared" si="62"/>
        <v>0</v>
      </c>
      <c r="AO127" s="207">
        <f t="shared" si="62"/>
        <v>0</v>
      </c>
      <c r="AP127" s="207">
        <f t="shared" si="62"/>
        <v>0</v>
      </c>
    </row>
    <row r="128" spans="1:42" x14ac:dyDescent="0.2">
      <c r="A128" s="24" t="s">
        <v>286</v>
      </c>
      <c r="B128" s="256"/>
      <c r="C128" s="207">
        <f>C12</f>
        <v>0</v>
      </c>
      <c r="D128" s="207">
        <f t="shared" ref="D128:AP128" si="63">D12</f>
        <v>0</v>
      </c>
      <c r="E128" s="207">
        <f t="shared" si="63"/>
        <v>0</v>
      </c>
      <c r="F128" s="207">
        <f t="shared" si="63"/>
        <v>0</v>
      </c>
      <c r="G128" s="207">
        <f t="shared" si="63"/>
        <v>0</v>
      </c>
      <c r="H128" s="207">
        <f t="shared" si="63"/>
        <v>0</v>
      </c>
      <c r="I128" s="207">
        <f t="shared" si="63"/>
        <v>0</v>
      </c>
      <c r="J128" s="207">
        <f t="shared" si="63"/>
        <v>0</v>
      </c>
      <c r="K128" s="207">
        <f t="shared" si="63"/>
        <v>0</v>
      </c>
      <c r="L128" s="207">
        <f t="shared" si="63"/>
        <v>0</v>
      </c>
      <c r="M128" s="207">
        <f t="shared" si="63"/>
        <v>0</v>
      </c>
      <c r="N128" s="207">
        <f t="shared" si="63"/>
        <v>0</v>
      </c>
      <c r="O128" s="207">
        <f t="shared" si="63"/>
        <v>0</v>
      </c>
      <c r="P128" s="207">
        <f t="shared" si="63"/>
        <v>0</v>
      </c>
      <c r="Q128" s="207">
        <f t="shared" si="63"/>
        <v>0</v>
      </c>
      <c r="R128" s="207">
        <f t="shared" si="63"/>
        <v>0</v>
      </c>
      <c r="S128" s="207">
        <f t="shared" si="63"/>
        <v>0</v>
      </c>
      <c r="T128" s="207">
        <f t="shared" si="63"/>
        <v>0</v>
      </c>
      <c r="U128" s="207">
        <f t="shared" si="63"/>
        <v>0</v>
      </c>
      <c r="V128" s="207">
        <f t="shared" si="63"/>
        <v>0</v>
      </c>
      <c r="W128" s="207">
        <f t="shared" si="63"/>
        <v>0</v>
      </c>
      <c r="X128" s="207">
        <f t="shared" si="63"/>
        <v>0</v>
      </c>
      <c r="Y128" s="207">
        <f t="shared" si="63"/>
        <v>0</v>
      </c>
      <c r="Z128" s="207">
        <f t="shared" si="63"/>
        <v>0</v>
      </c>
      <c r="AA128" s="207">
        <f t="shared" si="63"/>
        <v>0</v>
      </c>
      <c r="AB128" s="207">
        <f t="shared" si="63"/>
        <v>0</v>
      </c>
      <c r="AC128" s="207">
        <f t="shared" si="63"/>
        <v>0</v>
      </c>
      <c r="AD128" s="207">
        <f t="shared" si="63"/>
        <v>0</v>
      </c>
      <c r="AE128" s="207">
        <f t="shared" si="63"/>
        <v>0</v>
      </c>
      <c r="AF128" s="207">
        <f t="shared" si="63"/>
        <v>0</v>
      </c>
      <c r="AG128" s="207">
        <f t="shared" si="63"/>
        <v>0</v>
      </c>
      <c r="AH128" s="207">
        <f t="shared" si="63"/>
        <v>0</v>
      </c>
      <c r="AI128" s="207">
        <f t="shared" si="63"/>
        <v>0</v>
      </c>
      <c r="AJ128" s="207">
        <f t="shared" si="63"/>
        <v>0</v>
      </c>
      <c r="AK128" s="207">
        <f t="shared" si="63"/>
        <v>0</v>
      </c>
      <c r="AL128" s="207">
        <f t="shared" si="63"/>
        <v>0</v>
      </c>
      <c r="AM128" s="207">
        <f t="shared" si="63"/>
        <v>0</v>
      </c>
      <c r="AN128" s="207">
        <f t="shared" si="63"/>
        <v>0</v>
      </c>
      <c r="AO128" s="207">
        <f t="shared" si="63"/>
        <v>0</v>
      </c>
      <c r="AP128" s="207">
        <f t="shared" si="63"/>
        <v>0</v>
      </c>
    </row>
    <row r="129" spans="1:42" x14ac:dyDescent="0.2">
      <c r="A129" s="24" t="s">
        <v>271</v>
      </c>
      <c r="B129" s="256"/>
      <c r="C129" s="207">
        <f t="shared" ref="C129:AP129" si="64">C5</f>
        <v>0</v>
      </c>
      <c r="D129" s="207">
        <f t="shared" si="64"/>
        <v>0</v>
      </c>
      <c r="E129" s="207">
        <f t="shared" si="64"/>
        <v>0</v>
      </c>
      <c r="F129" s="207">
        <f t="shared" si="64"/>
        <v>0</v>
      </c>
      <c r="G129" s="207">
        <f t="shared" si="64"/>
        <v>0</v>
      </c>
      <c r="H129" s="207">
        <f t="shared" si="64"/>
        <v>0</v>
      </c>
      <c r="I129" s="207">
        <f t="shared" si="64"/>
        <v>0</v>
      </c>
      <c r="J129" s="207">
        <f t="shared" si="64"/>
        <v>0</v>
      </c>
      <c r="K129" s="207">
        <f t="shared" si="64"/>
        <v>0</v>
      </c>
      <c r="L129" s="207">
        <f t="shared" si="64"/>
        <v>0</v>
      </c>
      <c r="M129" s="207">
        <f t="shared" si="64"/>
        <v>0</v>
      </c>
      <c r="N129" s="207">
        <f t="shared" si="64"/>
        <v>0</v>
      </c>
      <c r="O129" s="207">
        <f t="shared" si="64"/>
        <v>0</v>
      </c>
      <c r="P129" s="207">
        <f t="shared" si="64"/>
        <v>0</v>
      </c>
      <c r="Q129" s="207">
        <f t="shared" si="64"/>
        <v>0</v>
      </c>
      <c r="R129" s="207">
        <f t="shared" si="64"/>
        <v>0</v>
      </c>
      <c r="S129" s="207">
        <f t="shared" si="64"/>
        <v>0</v>
      </c>
      <c r="T129" s="207">
        <f t="shared" si="64"/>
        <v>0</v>
      </c>
      <c r="U129" s="207">
        <f t="shared" si="64"/>
        <v>0</v>
      </c>
      <c r="V129" s="207">
        <f t="shared" si="64"/>
        <v>0</v>
      </c>
      <c r="W129" s="207">
        <f t="shared" si="64"/>
        <v>0</v>
      </c>
      <c r="X129" s="207">
        <f t="shared" si="64"/>
        <v>0</v>
      </c>
      <c r="Y129" s="207">
        <f t="shared" si="64"/>
        <v>0</v>
      </c>
      <c r="Z129" s="207">
        <f t="shared" si="64"/>
        <v>0</v>
      </c>
      <c r="AA129" s="207">
        <f t="shared" si="64"/>
        <v>0</v>
      </c>
      <c r="AB129" s="207">
        <f t="shared" si="64"/>
        <v>0</v>
      </c>
      <c r="AC129" s="207">
        <f t="shared" si="64"/>
        <v>0</v>
      </c>
      <c r="AD129" s="207">
        <f t="shared" si="64"/>
        <v>0</v>
      </c>
      <c r="AE129" s="207">
        <f t="shared" si="64"/>
        <v>0</v>
      </c>
      <c r="AF129" s="207">
        <f t="shared" si="64"/>
        <v>0</v>
      </c>
      <c r="AG129" s="207">
        <f t="shared" si="64"/>
        <v>0</v>
      </c>
      <c r="AH129" s="207">
        <f t="shared" si="64"/>
        <v>0</v>
      </c>
      <c r="AI129" s="207">
        <f t="shared" si="64"/>
        <v>0</v>
      </c>
      <c r="AJ129" s="207">
        <f t="shared" si="64"/>
        <v>0</v>
      </c>
      <c r="AK129" s="207">
        <f t="shared" si="64"/>
        <v>0</v>
      </c>
      <c r="AL129" s="207">
        <f t="shared" si="64"/>
        <v>0</v>
      </c>
      <c r="AM129" s="207">
        <f t="shared" si="64"/>
        <v>0</v>
      </c>
      <c r="AN129" s="207">
        <f t="shared" si="64"/>
        <v>0</v>
      </c>
      <c r="AO129" s="207">
        <f t="shared" si="64"/>
        <v>0</v>
      </c>
      <c r="AP129" s="207">
        <f t="shared" si="64"/>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269</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268</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278</v>
      </c>
      <c r="B133" s="299" t="e">
        <f>B131/B132*100</f>
        <v>#DIV/0!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287</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268</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279</v>
      </c>
      <c r="B137" s="299" t="e">
        <f>B135/B136*100</f>
        <v>#DIV/0!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5">C43</f>
        <v>0</v>
      </c>
      <c r="D141" s="201">
        <f t="shared" si="65"/>
        <v>0</v>
      </c>
      <c r="E141" s="201">
        <f t="shared" si="65"/>
        <v>0</v>
      </c>
      <c r="F141" s="201">
        <f t="shared" si="65"/>
        <v>0</v>
      </c>
      <c r="G141" s="201">
        <f t="shared" si="65"/>
        <v>0</v>
      </c>
      <c r="H141" s="201">
        <f t="shared" si="65"/>
        <v>0</v>
      </c>
      <c r="I141" s="201">
        <f t="shared" si="65"/>
        <v>0</v>
      </c>
      <c r="J141" s="201">
        <f t="shared" si="65"/>
        <v>0</v>
      </c>
      <c r="K141" s="201">
        <f t="shared" si="65"/>
        <v>0</v>
      </c>
      <c r="L141" s="201">
        <f t="shared" si="65"/>
        <v>0</v>
      </c>
      <c r="M141" s="201">
        <f t="shared" si="65"/>
        <v>0</v>
      </c>
      <c r="N141" s="201">
        <f t="shared" si="65"/>
        <v>0</v>
      </c>
      <c r="O141" s="201">
        <f t="shared" si="65"/>
        <v>0</v>
      </c>
      <c r="P141" s="201">
        <f t="shared" si="65"/>
        <v>0</v>
      </c>
      <c r="Q141" s="201">
        <f t="shared" si="65"/>
        <v>0</v>
      </c>
      <c r="R141" s="201">
        <f t="shared" si="65"/>
        <v>0</v>
      </c>
      <c r="S141" s="201">
        <f t="shared" si="65"/>
        <v>0</v>
      </c>
      <c r="T141" s="201">
        <f t="shared" si="65"/>
        <v>0</v>
      </c>
      <c r="U141" s="201">
        <f t="shared" si="65"/>
        <v>0</v>
      </c>
      <c r="V141" s="201">
        <f t="shared" si="65"/>
        <v>0</v>
      </c>
      <c r="W141" s="201">
        <f t="shared" si="65"/>
        <v>0</v>
      </c>
      <c r="X141" s="201">
        <f t="shared" si="65"/>
        <v>0</v>
      </c>
      <c r="Y141" s="201">
        <f t="shared" si="65"/>
        <v>0</v>
      </c>
      <c r="Z141" s="201">
        <f t="shared" si="65"/>
        <v>0</v>
      </c>
      <c r="AA141" s="201">
        <f t="shared" si="65"/>
        <v>0</v>
      </c>
      <c r="AB141" s="201">
        <f t="shared" si="65"/>
        <v>0</v>
      </c>
      <c r="AC141" s="201">
        <f t="shared" si="65"/>
        <v>0</v>
      </c>
      <c r="AD141" s="201">
        <f t="shared" si="65"/>
        <v>0</v>
      </c>
      <c r="AE141" s="201">
        <f t="shared" si="65"/>
        <v>0</v>
      </c>
      <c r="AF141" s="201">
        <f t="shared" si="65"/>
        <v>0</v>
      </c>
      <c r="AG141" s="201">
        <f t="shared" si="65"/>
        <v>0</v>
      </c>
      <c r="AH141" s="201">
        <f t="shared" si="65"/>
        <v>0</v>
      </c>
      <c r="AI141" s="201">
        <f t="shared" si="65"/>
        <v>0</v>
      </c>
      <c r="AJ141" s="201">
        <f t="shared" si="65"/>
        <v>0</v>
      </c>
      <c r="AK141" s="201">
        <f t="shared" si="65"/>
        <v>0</v>
      </c>
      <c r="AL141" s="201">
        <f t="shared" si="65"/>
        <v>0</v>
      </c>
      <c r="AM141" s="201">
        <f t="shared" si="65"/>
        <v>0</v>
      </c>
      <c r="AN141" s="201">
        <f t="shared" si="65"/>
        <v>0</v>
      </c>
      <c r="AO141" s="201">
        <f t="shared" si="65"/>
        <v>0</v>
      </c>
      <c r="AP141" s="201">
        <f t="shared" si="65"/>
        <v>0</v>
      </c>
    </row>
    <row r="142" spans="1:42" s="17" customFormat="1" x14ac:dyDescent="0.2">
      <c r="A142" s="128" t="s">
        <v>50</v>
      </c>
      <c r="B142" s="218"/>
      <c r="C142" s="201">
        <f t="shared" ref="C142:AP142" si="66">C664</f>
        <v>0</v>
      </c>
      <c r="D142" s="201">
        <f t="shared" si="66"/>
        <v>0</v>
      </c>
      <c r="E142" s="201">
        <f t="shared" si="66"/>
        <v>0</v>
      </c>
      <c r="F142" s="201">
        <f t="shared" si="66"/>
        <v>0</v>
      </c>
      <c r="G142" s="201">
        <f t="shared" si="66"/>
        <v>0</v>
      </c>
      <c r="H142" s="201">
        <f t="shared" si="66"/>
        <v>0</v>
      </c>
      <c r="I142" s="201">
        <f t="shared" si="66"/>
        <v>0</v>
      </c>
      <c r="J142" s="201">
        <f t="shared" si="66"/>
        <v>0</v>
      </c>
      <c r="K142" s="201">
        <f t="shared" si="66"/>
        <v>0</v>
      </c>
      <c r="L142" s="201">
        <f t="shared" si="66"/>
        <v>0</v>
      </c>
      <c r="M142" s="201">
        <f t="shared" si="66"/>
        <v>0</v>
      </c>
      <c r="N142" s="201">
        <f t="shared" si="66"/>
        <v>0</v>
      </c>
      <c r="O142" s="201">
        <f t="shared" si="66"/>
        <v>0</v>
      </c>
      <c r="P142" s="201">
        <f t="shared" si="66"/>
        <v>0</v>
      </c>
      <c r="Q142" s="201">
        <f t="shared" si="66"/>
        <v>0</v>
      </c>
      <c r="R142" s="201">
        <f t="shared" si="66"/>
        <v>0</v>
      </c>
      <c r="S142" s="201">
        <f t="shared" si="66"/>
        <v>0</v>
      </c>
      <c r="T142" s="201">
        <f t="shared" si="66"/>
        <v>0</v>
      </c>
      <c r="U142" s="201">
        <f t="shared" si="66"/>
        <v>0</v>
      </c>
      <c r="V142" s="201">
        <f t="shared" si="66"/>
        <v>0</v>
      </c>
      <c r="W142" s="201">
        <f t="shared" si="66"/>
        <v>0</v>
      </c>
      <c r="X142" s="201">
        <f t="shared" si="66"/>
        <v>0</v>
      </c>
      <c r="Y142" s="201">
        <f t="shared" si="66"/>
        <v>0</v>
      </c>
      <c r="Z142" s="201">
        <f t="shared" si="66"/>
        <v>0</v>
      </c>
      <c r="AA142" s="201">
        <f t="shared" si="66"/>
        <v>0</v>
      </c>
      <c r="AB142" s="201">
        <f t="shared" si="66"/>
        <v>0</v>
      </c>
      <c r="AC142" s="201">
        <f t="shared" si="66"/>
        <v>0</v>
      </c>
      <c r="AD142" s="201">
        <f t="shared" si="66"/>
        <v>0</v>
      </c>
      <c r="AE142" s="201">
        <f t="shared" si="66"/>
        <v>0</v>
      </c>
      <c r="AF142" s="201">
        <f t="shared" si="66"/>
        <v>0</v>
      </c>
      <c r="AG142" s="201">
        <f t="shared" si="66"/>
        <v>0</v>
      </c>
      <c r="AH142" s="201">
        <f t="shared" si="66"/>
        <v>0</v>
      </c>
      <c r="AI142" s="201">
        <f t="shared" si="66"/>
        <v>0</v>
      </c>
      <c r="AJ142" s="201">
        <f t="shared" si="66"/>
        <v>0</v>
      </c>
      <c r="AK142" s="201">
        <f t="shared" si="66"/>
        <v>0</v>
      </c>
      <c r="AL142" s="201">
        <f t="shared" si="66"/>
        <v>0</v>
      </c>
      <c r="AM142" s="201">
        <f t="shared" si="66"/>
        <v>0</v>
      </c>
      <c r="AN142" s="201">
        <f t="shared" si="66"/>
        <v>0</v>
      </c>
      <c r="AO142" s="201">
        <f t="shared" si="66"/>
        <v>0</v>
      </c>
      <c r="AP142" s="201">
        <f t="shared" si="66"/>
        <v>0</v>
      </c>
    </row>
    <row r="143" spans="1:42" s="17" customFormat="1" x14ac:dyDescent="0.2">
      <c r="A143" s="128" t="s">
        <v>42</v>
      </c>
      <c r="B143" s="218"/>
      <c r="C143" s="201">
        <f t="shared" ref="C143:AP143" si="67">-C541</f>
        <v>0</v>
      </c>
      <c r="D143" s="201">
        <f t="shared" si="67"/>
        <v>0</v>
      </c>
      <c r="E143" s="201">
        <f t="shared" si="67"/>
        <v>0</v>
      </c>
      <c r="F143" s="201">
        <f t="shared" si="67"/>
        <v>0</v>
      </c>
      <c r="G143" s="201">
        <f t="shared" si="67"/>
        <v>0</v>
      </c>
      <c r="H143" s="201">
        <f t="shared" si="67"/>
        <v>0</v>
      </c>
      <c r="I143" s="201">
        <f t="shared" si="67"/>
        <v>0</v>
      </c>
      <c r="J143" s="201">
        <f t="shared" si="67"/>
        <v>0</v>
      </c>
      <c r="K143" s="201">
        <f t="shared" si="67"/>
        <v>0</v>
      </c>
      <c r="L143" s="201">
        <f t="shared" si="67"/>
        <v>0</v>
      </c>
      <c r="M143" s="201">
        <f t="shared" si="67"/>
        <v>0</v>
      </c>
      <c r="N143" s="201">
        <f t="shared" si="67"/>
        <v>0</v>
      </c>
      <c r="O143" s="201">
        <f t="shared" si="67"/>
        <v>0</v>
      </c>
      <c r="P143" s="201">
        <f t="shared" si="67"/>
        <v>0</v>
      </c>
      <c r="Q143" s="201">
        <f t="shared" si="67"/>
        <v>0</v>
      </c>
      <c r="R143" s="201">
        <f t="shared" si="67"/>
        <v>0</v>
      </c>
      <c r="S143" s="201">
        <f t="shared" si="67"/>
        <v>0</v>
      </c>
      <c r="T143" s="201">
        <f t="shared" si="67"/>
        <v>0</v>
      </c>
      <c r="U143" s="201">
        <f t="shared" si="67"/>
        <v>0</v>
      </c>
      <c r="V143" s="201">
        <f t="shared" si="67"/>
        <v>0</v>
      </c>
      <c r="W143" s="201">
        <f t="shared" si="67"/>
        <v>0</v>
      </c>
      <c r="X143" s="201">
        <f t="shared" si="67"/>
        <v>0</v>
      </c>
      <c r="Y143" s="201">
        <f t="shared" si="67"/>
        <v>0</v>
      </c>
      <c r="Z143" s="201">
        <f t="shared" si="67"/>
        <v>0</v>
      </c>
      <c r="AA143" s="201">
        <f t="shared" si="67"/>
        <v>0</v>
      </c>
      <c r="AB143" s="201">
        <f t="shared" si="67"/>
        <v>0</v>
      </c>
      <c r="AC143" s="201">
        <f t="shared" si="67"/>
        <v>0</v>
      </c>
      <c r="AD143" s="201">
        <f t="shared" si="67"/>
        <v>0</v>
      </c>
      <c r="AE143" s="201">
        <f t="shared" si="67"/>
        <v>0</v>
      </c>
      <c r="AF143" s="201">
        <f t="shared" si="67"/>
        <v>0</v>
      </c>
      <c r="AG143" s="201">
        <f t="shared" si="67"/>
        <v>0</v>
      </c>
      <c r="AH143" s="201">
        <f t="shared" si="67"/>
        <v>0</v>
      </c>
      <c r="AI143" s="201">
        <f t="shared" si="67"/>
        <v>0</v>
      </c>
      <c r="AJ143" s="201">
        <f t="shared" si="67"/>
        <v>0</v>
      </c>
      <c r="AK143" s="201">
        <f t="shared" si="67"/>
        <v>0</v>
      </c>
      <c r="AL143" s="201">
        <f t="shared" si="67"/>
        <v>0</v>
      </c>
      <c r="AM143" s="201">
        <f t="shared" si="67"/>
        <v>0</v>
      </c>
      <c r="AN143" s="201">
        <f t="shared" si="67"/>
        <v>0</v>
      </c>
      <c r="AO143" s="201">
        <f t="shared" si="67"/>
        <v>0</v>
      </c>
      <c r="AP143" s="201">
        <f t="shared" si="67"/>
        <v>0</v>
      </c>
    </row>
    <row r="144" spans="1:42" s="9" customFormat="1" x14ac:dyDescent="0.2">
      <c r="A144" s="128" t="s">
        <v>45</v>
      </c>
      <c r="B144" s="218"/>
      <c r="C144" s="176">
        <f t="shared" ref="C144:AP144" si="68">IF(C$2&lt;=analysis_period,-C265-C295-C321-C347,0)</f>
        <v>0</v>
      </c>
      <c r="D144" s="176">
        <f t="shared" si="68"/>
        <v>0</v>
      </c>
      <c r="E144" s="176">
        <f t="shared" si="68"/>
        <v>0</v>
      </c>
      <c r="F144" s="176">
        <f t="shared" si="68"/>
        <v>0</v>
      </c>
      <c r="G144" s="176">
        <f t="shared" si="68"/>
        <v>0</v>
      </c>
      <c r="H144" s="176">
        <f t="shared" si="68"/>
        <v>0</v>
      </c>
      <c r="I144" s="176">
        <f t="shared" si="68"/>
        <v>0</v>
      </c>
      <c r="J144" s="176">
        <f t="shared" si="68"/>
        <v>0</v>
      </c>
      <c r="K144" s="176">
        <f t="shared" si="68"/>
        <v>0</v>
      </c>
      <c r="L144" s="176">
        <f t="shared" si="68"/>
        <v>0</v>
      </c>
      <c r="M144" s="176">
        <f t="shared" si="68"/>
        <v>0</v>
      </c>
      <c r="N144" s="176">
        <f t="shared" si="68"/>
        <v>0</v>
      </c>
      <c r="O144" s="176">
        <f t="shared" si="68"/>
        <v>0</v>
      </c>
      <c r="P144" s="176">
        <f t="shared" si="68"/>
        <v>0</v>
      </c>
      <c r="Q144" s="176">
        <f t="shared" si="68"/>
        <v>0</v>
      </c>
      <c r="R144" s="176">
        <f t="shared" si="68"/>
        <v>0</v>
      </c>
      <c r="S144" s="176">
        <f t="shared" si="68"/>
        <v>0</v>
      </c>
      <c r="T144" s="176">
        <f t="shared" si="68"/>
        <v>0</v>
      </c>
      <c r="U144" s="176">
        <f t="shared" si="68"/>
        <v>0</v>
      </c>
      <c r="V144" s="176">
        <f t="shared" si="68"/>
        <v>0</v>
      </c>
      <c r="W144" s="176">
        <f t="shared" si="68"/>
        <v>0</v>
      </c>
      <c r="X144" s="176">
        <f t="shared" si="68"/>
        <v>0</v>
      </c>
      <c r="Y144" s="176">
        <f t="shared" si="68"/>
        <v>0</v>
      </c>
      <c r="Z144" s="176">
        <f t="shared" si="68"/>
        <v>0</v>
      </c>
      <c r="AA144" s="176">
        <f t="shared" si="68"/>
        <v>0</v>
      </c>
      <c r="AB144" s="176">
        <f t="shared" si="68"/>
        <v>0</v>
      </c>
      <c r="AC144" s="176">
        <f t="shared" si="68"/>
        <v>0</v>
      </c>
      <c r="AD144" s="176">
        <f t="shared" si="68"/>
        <v>0</v>
      </c>
      <c r="AE144" s="176">
        <f t="shared" si="68"/>
        <v>0</v>
      </c>
      <c r="AF144" s="176">
        <f t="shared" si="68"/>
        <v>0</v>
      </c>
      <c r="AG144" s="176">
        <f t="shared" si="68"/>
        <v>0</v>
      </c>
      <c r="AH144" s="176">
        <f t="shared" si="68"/>
        <v>0</v>
      </c>
      <c r="AI144" s="176">
        <f t="shared" si="68"/>
        <v>0</v>
      </c>
      <c r="AJ144" s="176">
        <f t="shared" si="68"/>
        <v>0</v>
      </c>
      <c r="AK144" s="176">
        <f t="shared" si="68"/>
        <v>0</v>
      </c>
      <c r="AL144" s="176">
        <f t="shared" si="68"/>
        <v>0</v>
      </c>
      <c r="AM144" s="176">
        <f t="shared" si="68"/>
        <v>0</v>
      </c>
      <c r="AN144" s="176">
        <f t="shared" si="68"/>
        <v>0</v>
      </c>
      <c r="AO144" s="176">
        <f t="shared" si="68"/>
        <v>0</v>
      </c>
      <c r="AP144" s="176">
        <f t="shared" si="68"/>
        <v>0</v>
      </c>
    </row>
    <row r="145" spans="1:42" s="17" customFormat="1" x14ac:dyDescent="0.2">
      <c r="A145" s="128" t="s">
        <v>237</v>
      </c>
      <c r="B145" s="218"/>
      <c r="C145" s="201">
        <f t="shared" ref="C145:AP145" si="69">SUM(C141:C144)</f>
        <v>0</v>
      </c>
      <c r="D145" s="201">
        <f t="shared" si="69"/>
        <v>0</v>
      </c>
      <c r="E145" s="201">
        <f t="shared" si="69"/>
        <v>0</v>
      </c>
      <c r="F145" s="201">
        <f t="shared" si="69"/>
        <v>0</v>
      </c>
      <c r="G145" s="201">
        <f t="shared" si="69"/>
        <v>0</v>
      </c>
      <c r="H145" s="201">
        <f t="shared" si="69"/>
        <v>0</v>
      </c>
      <c r="I145" s="201">
        <f t="shared" si="69"/>
        <v>0</v>
      </c>
      <c r="J145" s="201">
        <f t="shared" si="69"/>
        <v>0</v>
      </c>
      <c r="K145" s="201">
        <f t="shared" si="69"/>
        <v>0</v>
      </c>
      <c r="L145" s="201">
        <f t="shared" si="69"/>
        <v>0</v>
      </c>
      <c r="M145" s="201">
        <f t="shared" si="69"/>
        <v>0</v>
      </c>
      <c r="N145" s="201">
        <f t="shared" si="69"/>
        <v>0</v>
      </c>
      <c r="O145" s="201">
        <f t="shared" si="69"/>
        <v>0</v>
      </c>
      <c r="P145" s="201">
        <f t="shared" si="69"/>
        <v>0</v>
      </c>
      <c r="Q145" s="201">
        <f t="shared" si="69"/>
        <v>0</v>
      </c>
      <c r="R145" s="201">
        <f t="shared" si="69"/>
        <v>0</v>
      </c>
      <c r="S145" s="201">
        <f t="shared" si="69"/>
        <v>0</v>
      </c>
      <c r="T145" s="201">
        <f t="shared" si="69"/>
        <v>0</v>
      </c>
      <c r="U145" s="201">
        <f t="shared" si="69"/>
        <v>0</v>
      </c>
      <c r="V145" s="201">
        <f t="shared" si="69"/>
        <v>0</v>
      </c>
      <c r="W145" s="201">
        <f t="shared" si="69"/>
        <v>0</v>
      </c>
      <c r="X145" s="201">
        <f t="shared" si="69"/>
        <v>0</v>
      </c>
      <c r="Y145" s="201">
        <f t="shared" si="69"/>
        <v>0</v>
      </c>
      <c r="Z145" s="201">
        <f t="shared" si="69"/>
        <v>0</v>
      </c>
      <c r="AA145" s="201">
        <f t="shared" si="69"/>
        <v>0</v>
      </c>
      <c r="AB145" s="201">
        <f t="shared" si="69"/>
        <v>0</v>
      </c>
      <c r="AC145" s="201">
        <f t="shared" si="69"/>
        <v>0</v>
      </c>
      <c r="AD145" s="201">
        <f t="shared" si="69"/>
        <v>0</v>
      </c>
      <c r="AE145" s="201">
        <f t="shared" si="69"/>
        <v>0</v>
      </c>
      <c r="AF145" s="201">
        <f t="shared" si="69"/>
        <v>0</v>
      </c>
      <c r="AG145" s="201">
        <f t="shared" si="69"/>
        <v>0</v>
      </c>
      <c r="AH145" s="201">
        <f t="shared" si="69"/>
        <v>0</v>
      </c>
      <c r="AI145" s="201">
        <f t="shared" si="69"/>
        <v>0</v>
      </c>
      <c r="AJ145" s="201">
        <f t="shared" si="69"/>
        <v>0</v>
      </c>
      <c r="AK145" s="201">
        <f t="shared" si="69"/>
        <v>0</v>
      </c>
      <c r="AL145" s="201">
        <f t="shared" si="69"/>
        <v>0</v>
      </c>
      <c r="AM145" s="201">
        <f t="shared" si="69"/>
        <v>0</v>
      </c>
      <c r="AN145" s="201">
        <f t="shared" si="69"/>
        <v>0</v>
      </c>
      <c r="AO145" s="201">
        <f t="shared" si="69"/>
        <v>0</v>
      </c>
      <c r="AP145" s="201">
        <f t="shared" si="69"/>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235</v>
      </c>
      <c r="C150" s="201">
        <f>IF(ibi_uti_amount_tax_sta="Yes",C501,0)</f>
        <v>0</v>
      </c>
    </row>
    <row r="151" spans="1:42" s="132" customFormat="1" x14ac:dyDescent="0.2">
      <c r="A151" s="117" t="s">
        <v>236</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235</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236</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235</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236</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70">IF(AND(pbi_fed_tax_sta="Yes",pbi_fed_for_ds="No"),C522,0)</f>
        <v>0</v>
      </c>
      <c r="D166" s="175">
        <f t="shared" si="70"/>
        <v>0</v>
      </c>
      <c r="E166" s="175">
        <f t="shared" si="70"/>
        <v>0</v>
      </c>
      <c r="F166" s="175">
        <f t="shared" si="70"/>
        <v>0</v>
      </c>
      <c r="G166" s="175">
        <f t="shared" si="70"/>
        <v>0</v>
      </c>
      <c r="H166" s="175">
        <f t="shared" si="70"/>
        <v>0</v>
      </c>
      <c r="I166" s="175">
        <f t="shared" si="70"/>
        <v>0</v>
      </c>
      <c r="J166" s="175">
        <f t="shared" si="70"/>
        <v>0</v>
      </c>
      <c r="K166" s="175">
        <f t="shared" si="70"/>
        <v>0</v>
      </c>
      <c r="L166" s="175">
        <f t="shared" si="70"/>
        <v>0</v>
      </c>
      <c r="M166" s="175">
        <f t="shared" si="70"/>
        <v>0</v>
      </c>
      <c r="N166" s="175">
        <f t="shared" si="70"/>
        <v>0</v>
      </c>
      <c r="O166" s="175">
        <f t="shared" si="70"/>
        <v>0</v>
      </c>
      <c r="P166" s="175">
        <f t="shared" si="70"/>
        <v>0</v>
      </c>
      <c r="Q166" s="175">
        <f t="shared" si="70"/>
        <v>0</v>
      </c>
      <c r="R166" s="175">
        <f t="shared" si="70"/>
        <v>0</v>
      </c>
      <c r="S166" s="175">
        <f t="shared" si="70"/>
        <v>0</v>
      </c>
      <c r="T166" s="175">
        <f t="shared" si="70"/>
        <v>0</v>
      </c>
      <c r="U166" s="175">
        <f t="shared" si="70"/>
        <v>0</v>
      </c>
      <c r="V166" s="175">
        <f t="shared" si="70"/>
        <v>0</v>
      </c>
      <c r="W166" s="175">
        <f t="shared" si="70"/>
        <v>0</v>
      </c>
      <c r="X166" s="175">
        <f t="shared" si="70"/>
        <v>0</v>
      </c>
      <c r="Y166" s="175">
        <f t="shared" si="70"/>
        <v>0</v>
      </c>
      <c r="Z166" s="175">
        <f t="shared" si="70"/>
        <v>0</v>
      </c>
      <c r="AA166" s="175">
        <f t="shared" si="70"/>
        <v>0</v>
      </c>
      <c r="AB166" s="175">
        <f t="shared" si="70"/>
        <v>0</v>
      </c>
      <c r="AC166" s="175">
        <f t="shared" si="70"/>
        <v>0</v>
      </c>
      <c r="AD166" s="175">
        <f t="shared" si="70"/>
        <v>0</v>
      </c>
      <c r="AE166" s="175">
        <f t="shared" si="70"/>
        <v>0</v>
      </c>
      <c r="AF166" s="175">
        <f t="shared" si="70"/>
        <v>0</v>
      </c>
      <c r="AG166" s="175">
        <f t="shared" si="70"/>
        <v>0</v>
      </c>
      <c r="AH166" s="175">
        <f t="shared" si="70"/>
        <v>0</v>
      </c>
      <c r="AI166" s="175">
        <f t="shared" si="70"/>
        <v>0</v>
      </c>
      <c r="AJ166" s="175">
        <f t="shared" si="70"/>
        <v>0</v>
      </c>
      <c r="AK166" s="175">
        <f t="shared" si="70"/>
        <v>0</v>
      </c>
      <c r="AL166" s="175">
        <f t="shared" si="70"/>
        <v>0</v>
      </c>
      <c r="AM166" s="175">
        <f t="shared" si="70"/>
        <v>0</v>
      </c>
      <c r="AN166" s="175">
        <f t="shared" si="70"/>
        <v>0</v>
      </c>
      <c r="AO166" s="175">
        <f t="shared" si="70"/>
        <v>0</v>
      </c>
      <c r="AP166" s="175">
        <f t="shared" si="70"/>
        <v>0</v>
      </c>
    </row>
    <row r="167" spans="1:42" x14ac:dyDescent="0.2">
      <c r="A167" s="130" t="s">
        <v>5</v>
      </c>
      <c r="B167" s="132"/>
      <c r="C167" s="175">
        <f t="shared" ref="C167:AP167" si="71">IF(AND(pbi_sta_tax_sta="Yes",pbi_sta_for_ds="No"),C526,0)</f>
        <v>0</v>
      </c>
      <c r="D167" s="175">
        <f t="shared" si="71"/>
        <v>0</v>
      </c>
      <c r="E167" s="175">
        <f t="shared" si="71"/>
        <v>0</v>
      </c>
      <c r="F167" s="175">
        <f t="shared" si="71"/>
        <v>0</v>
      </c>
      <c r="G167" s="175">
        <f t="shared" si="71"/>
        <v>0</v>
      </c>
      <c r="H167" s="175">
        <f t="shared" si="71"/>
        <v>0</v>
      </c>
      <c r="I167" s="175">
        <f t="shared" si="71"/>
        <v>0</v>
      </c>
      <c r="J167" s="175">
        <f t="shared" si="71"/>
        <v>0</v>
      </c>
      <c r="K167" s="175">
        <f t="shared" si="71"/>
        <v>0</v>
      </c>
      <c r="L167" s="175">
        <f t="shared" si="71"/>
        <v>0</v>
      </c>
      <c r="M167" s="175">
        <f t="shared" si="71"/>
        <v>0</v>
      </c>
      <c r="N167" s="175">
        <f t="shared" si="71"/>
        <v>0</v>
      </c>
      <c r="O167" s="175">
        <f t="shared" si="71"/>
        <v>0</v>
      </c>
      <c r="P167" s="175">
        <f t="shared" si="71"/>
        <v>0</v>
      </c>
      <c r="Q167" s="175">
        <f t="shared" si="71"/>
        <v>0</v>
      </c>
      <c r="R167" s="175">
        <f t="shared" si="71"/>
        <v>0</v>
      </c>
      <c r="S167" s="175">
        <f t="shared" si="71"/>
        <v>0</v>
      </c>
      <c r="T167" s="175">
        <f t="shared" si="71"/>
        <v>0</v>
      </c>
      <c r="U167" s="175">
        <f t="shared" si="71"/>
        <v>0</v>
      </c>
      <c r="V167" s="175">
        <f t="shared" si="71"/>
        <v>0</v>
      </c>
      <c r="W167" s="175">
        <f t="shared" si="71"/>
        <v>0</v>
      </c>
      <c r="X167" s="175">
        <f t="shared" si="71"/>
        <v>0</v>
      </c>
      <c r="Y167" s="175">
        <f t="shared" si="71"/>
        <v>0</v>
      </c>
      <c r="Z167" s="175">
        <f t="shared" si="71"/>
        <v>0</v>
      </c>
      <c r="AA167" s="175">
        <f t="shared" si="71"/>
        <v>0</v>
      </c>
      <c r="AB167" s="175">
        <f t="shared" si="71"/>
        <v>0</v>
      </c>
      <c r="AC167" s="175">
        <f t="shared" si="71"/>
        <v>0</v>
      </c>
      <c r="AD167" s="175">
        <f t="shared" si="71"/>
        <v>0</v>
      </c>
      <c r="AE167" s="175">
        <f t="shared" si="71"/>
        <v>0</v>
      </c>
      <c r="AF167" s="175">
        <f t="shared" si="71"/>
        <v>0</v>
      </c>
      <c r="AG167" s="175">
        <f t="shared" si="71"/>
        <v>0</v>
      </c>
      <c r="AH167" s="175">
        <f t="shared" si="71"/>
        <v>0</v>
      </c>
      <c r="AI167" s="175">
        <f t="shared" si="71"/>
        <v>0</v>
      </c>
      <c r="AJ167" s="175">
        <f t="shared" si="71"/>
        <v>0</v>
      </c>
      <c r="AK167" s="175">
        <f t="shared" si="71"/>
        <v>0</v>
      </c>
      <c r="AL167" s="175">
        <f t="shared" si="71"/>
        <v>0</v>
      </c>
      <c r="AM167" s="175">
        <f t="shared" si="71"/>
        <v>0</v>
      </c>
      <c r="AN167" s="175">
        <f t="shared" si="71"/>
        <v>0</v>
      </c>
      <c r="AO167" s="175">
        <f t="shared" si="71"/>
        <v>0</v>
      </c>
      <c r="AP167" s="175">
        <f t="shared" si="71"/>
        <v>0</v>
      </c>
    </row>
    <row r="168" spans="1:42" x14ac:dyDescent="0.2">
      <c r="A168" s="130" t="s">
        <v>235</v>
      </c>
      <c r="B168" s="132"/>
      <c r="C168" s="175">
        <f t="shared" ref="C168:AP168" si="72">IF(AND(pbi_uti_tax_sta="Yes",pbi_uti_for_ds="No"),C530,0)</f>
        <v>0</v>
      </c>
      <c r="D168" s="175">
        <f t="shared" si="72"/>
        <v>0</v>
      </c>
      <c r="E168" s="175">
        <f t="shared" si="72"/>
        <v>0</v>
      </c>
      <c r="F168" s="175">
        <f t="shared" si="72"/>
        <v>0</v>
      </c>
      <c r="G168" s="175">
        <f t="shared" si="72"/>
        <v>0</v>
      </c>
      <c r="H168" s="175">
        <f t="shared" si="72"/>
        <v>0</v>
      </c>
      <c r="I168" s="175">
        <f t="shared" si="72"/>
        <v>0</v>
      </c>
      <c r="J168" s="175">
        <f t="shared" si="72"/>
        <v>0</v>
      </c>
      <c r="K168" s="175">
        <f t="shared" si="72"/>
        <v>0</v>
      </c>
      <c r="L168" s="175">
        <f t="shared" si="72"/>
        <v>0</v>
      </c>
      <c r="M168" s="175">
        <f t="shared" si="72"/>
        <v>0</v>
      </c>
      <c r="N168" s="175">
        <f t="shared" si="72"/>
        <v>0</v>
      </c>
      <c r="O168" s="175">
        <f t="shared" si="72"/>
        <v>0</v>
      </c>
      <c r="P168" s="175">
        <f t="shared" si="72"/>
        <v>0</v>
      </c>
      <c r="Q168" s="175">
        <f t="shared" si="72"/>
        <v>0</v>
      </c>
      <c r="R168" s="175">
        <f t="shared" si="72"/>
        <v>0</v>
      </c>
      <c r="S168" s="175">
        <f t="shared" si="72"/>
        <v>0</v>
      </c>
      <c r="T168" s="175">
        <f t="shared" si="72"/>
        <v>0</v>
      </c>
      <c r="U168" s="175">
        <f t="shared" si="72"/>
        <v>0</v>
      </c>
      <c r="V168" s="175">
        <f t="shared" si="72"/>
        <v>0</v>
      </c>
      <c r="W168" s="175">
        <f t="shared" si="72"/>
        <v>0</v>
      </c>
      <c r="X168" s="175">
        <f t="shared" si="72"/>
        <v>0</v>
      </c>
      <c r="Y168" s="175">
        <f t="shared" si="72"/>
        <v>0</v>
      </c>
      <c r="Z168" s="175">
        <f t="shared" si="72"/>
        <v>0</v>
      </c>
      <c r="AA168" s="175">
        <f t="shared" si="72"/>
        <v>0</v>
      </c>
      <c r="AB168" s="175">
        <f t="shared" si="72"/>
        <v>0</v>
      </c>
      <c r="AC168" s="175">
        <f t="shared" si="72"/>
        <v>0</v>
      </c>
      <c r="AD168" s="175">
        <f t="shared" si="72"/>
        <v>0</v>
      </c>
      <c r="AE168" s="175">
        <f t="shared" si="72"/>
        <v>0</v>
      </c>
      <c r="AF168" s="175">
        <f t="shared" si="72"/>
        <v>0</v>
      </c>
      <c r="AG168" s="175">
        <f t="shared" si="72"/>
        <v>0</v>
      </c>
      <c r="AH168" s="175">
        <f t="shared" si="72"/>
        <v>0</v>
      </c>
      <c r="AI168" s="175">
        <f t="shared" si="72"/>
        <v>0</v>
      </c>
      <c r="AJ168" s="175">
        <f t="shared" si="72"/>
        <v>0</v>
      </c>
      <c r="AK168" s="175">
        <f t="shared" si="72"/>
        <v>0</v>
      </c>
      <c r="AL168" s="175">
        <f t="shared" si="72"/>
        <v>0</v>
      </c>
      <c r="AM168" s="175">
        <f t="shared" si="72"/>
        <v>0</v>
      </c>
      <c r="AN168" s="175">
        <f t="shared" si="72"/>
        <v>0</v>
      </c>
      <c r="AO168" s="175">
        <f t="shared" si="72"/>
        <v>0</v>
      </c>
      <c r="AP168" s="175">
        <f t="shared" si="72"/>
        <v>0</v>
      </c>
    </row>
    <row r="169" spans="1:42" x14ac:dyDescent="0.2">
      <c r="A169" s="130" t="s">
        <v>236</v>
      </c>
      <c r="B169" s="132"/>
      <c r="C169" s="176">
        <f t="shared" ref="C169:AP169" si="73">IF(AND(pbi_oth_tax_sta="Yes",pbi_oth_for_ds="No"),C534,0)</f>
        <v>0</v>
      </c>
      <c r="D169" s="176">
        <f t="shared" si="73"/>
        <v>0</v>
      </c>
      <c r="E169" s="176">
        <f t="shared" si="73"/>
        <v>0</v>
      </c>
      <c r="F169" s="176">
        <f t="shared" si="73"/>
        <v>0</v>
      </c>
      <c r="G169" s="176">
        <f t="shared" si="73"/>
        <v>0</v>
      </c>
      <c r="H169" s="176">
        <f t="shared" si="73"/>
        <v>0</v>
      </c>
      <c r="I169" s="176">
        <f t="shared" si="73"/>
        <v>0</v>
      </c>
      <c r="J169" s="176">
        <f t="shared" si="73"/>
        <v>0</v>
      </c>
      <c r="K169" s="176">
        <f t="shared" si="73"/>
        <v>0</v>
      </c>
      <c r="L169" s="176">
        <f t="shared" si="73"/>
        <v>0</v>
      </c>
      <c r="M169" s="176">
        <f t="shared" si="73"/>
        <v>0</v>
      </c>
      <c r="N169" s="176">
        <f t="shared" si="73"/>
        <v>0</v>
      </c>
      <c r="O169" s="176">
        <f t="shared" si="73"/>
        <v>0</v>
      </c>
      <c r="P169" s="176">
        <f t="shared" si="73"/>
        <v>0</v>
      </c>
      <c r="Q169" s="176">
        <f t="shared" si="73"/>
        <v>0</v>
      </c>
      <c r="R169" s="176">
        <f t="shared" si="73"/>
        <v>0</v>
      </c>
      <c r="S169" s="176">
        <f t="shared" si="73"/>
        <v>0</v>
      </c>
      <c r="T169" s="176">
        <f t="shared" si="73"/>
        <v>0</v>
      </c>
      <c r="U169" s="176">
        <f t="shared" si="73"/>
        <v>0</v>
      </c>
      <c r="V169" s="176">
        <f t="shared" si="73"/>
        <v>0</v>
      </c>
      <c r="W169" s="176">
        <f t="shared" si="73"/>
        <v>0</v>
      </c>
      <c r="X169" s="176">
        <f t="shared" si="73"/>
        <v>0</v>
      </c>
      <c r="Y169" s="176">
        <f t="shared" si="73"/>
        <v>0</v>
      </c>
      <c r="Z169" s="176">
        <f t="shared" si="73"/>
        <v>0</v>
      </c>
      <c r="AA169" s="176">
        <f t="shared" si="73"/>
        <v>0</v>
      </c>
      <c r="AB169" s="176">
        <f t="shared" si="73"/>
        <v>0</v>
      </c>
      <c r="AC169" s="176">
        <f t="shared" si="73"/>
        <v>0</v>
      </c>
      <c r="AD169" s="176">
        <f t="shared" si="73"/>
        <v>0</v>
      </c>
      <c r="AE169" s="176">
        <f t="shared" si="73"/>
        <v>0</v>
      </c>
      <c r="AF169" s="176">
        <f t="shared" si="73"/>
        <v>0</v>
      </c>
      <c r="AG169" s="176">
        <f t="shared" si="73"/>
        <v>0</v>
      </c>
      <c r="AH169" s="176">
        <f t="shared" si="73"/>
        <v>0</v>
      </c>
      <c r="AI169" s="176">
        <f t="shared" si="73"/>
        <v>0</v>
      </c>
      <c r="AJ169" s="176">
        <f t="shared" si="73"/>
        <v>0</v>
      </c>
      <c r="AK169" s="176">
        <f t="shared" si="73"/>
        <v>0</v>
      </c>
      <c r="AL169" s="176">
        <f t="shared" si="73"/>
        <v>0</v>
      </c>
      <c r="AM169" s="176">
        <f t="shared" si="73"/>
        <v>0</v>
      </c>
      <c r="AN169" s="176">
        <f t="shared" si="73"/>
        <v>0</v>
      </c>
      <c r="AO169" s="176">
        <f t="shared" si="73"/>
        <v>0</v>
      </c>
      <c r="AP169" s="176">
        <f t="shared" si="73"/>
        <v>0</v>
      </c>
    </row>
    <row r="170" spans="1:42" x14ac:dyDescent="0.2">
      <c r="A170" s="130" t="s">
        <v>15</v>
      </c>
      <c r="B170" s="132"/>
      <c r="C170" s="206">
        <f>SUM(C166:C169)</f>
        <v>0</v>
      </c>
      <c r="D170" s="206">
        <f t="shared" ref="D170:AL170" si="74">SUM(D166:D169)</f>
        <v>0</v>
      </c>
      <c r="E170" s="206">
        <f t="shared" si="74"/>
        <v>0</v>
      </c>
      <c r="F170" s="206">
        <f t="shared" si="74"/>
        <v>0</v>
      </c>
      <c r="G170" s="206">
        <f t="shared" si="74"/>
        <v>0</v>
      </c>
      <c r="H170" s="206">
        <f t="shared" si="74"/>
        <v>0</v>
      </c>
      <c r="I170" s="206">
        <f t="shared" si="74"/>
        <v>0</v>
      </c>
      <c r="J170" s="206">
        <f t="shared" si="74"/>
        <v>0</v>
      </c>
      <c r="K170" s="206">
        <f t="shared" si="74"/>
        <v>0</v>
      </c>
      <c r="L170" s="206">
        <f t="shared" si="74"/>
        <v>0</v>
      </c>
      <c r="M170" s="206">
        <f t="shared" si="74"/>
        <v>0</v>
      </c>
      <c r="N170" s="206">
        <f t="shared" si="74"/>
        <v>0</v>
      </c>
      <c r="O170" s="206">
        <f t="shared" si="74"/>
        <v>0</v>
      </c>
      <c r="P170" s="206">
        <f t="shared" si="74"/>
        <v>0</v>
      </c>
      <c r="Q170" s="206">
        <f t="shared" si="74"/>
        <v>0</v>
      </c>
      <c r="R170" s="206">
        <f t="shared" si="74"/>
        <v>0</v>
      </c>
      <c r="S170" s="206">
        <f t="shared" si="74"/>
        <v>0</v>
      </c>
      <c r="T170" s="206">
        <f t="shared" si="74"/>
        <v>0</v>
      </c>
      <c r="U170" s="206">
        <f t="shared" si="74"/>
        <v>0</v>
      </c>
      <c r="V170" s="206">
        <f t="shared" si="74"/>
        <v>0</v>
      </c>
      <c r="W170" s="206">
        <f t="shared" si="74"/>
        <v>0</v>
      </c>
      <c r="X170" s="206">
        <f t="shared" si="74"/>
        <v>0</v>
      </c>
      <c r="Y170" s="206">
        <f t="shared" si="74"/>
        <v>0</v>
      </c>
      <c r="Z170" s="206">
        <f t="shared" si="74"/>
        <v>0</v>
      </c>
      <c r="AA170" s="206">
        <f t="shared" si="74"/>
        <v>0</v>
      </c>
      <c r="AB170" s="206">
        <f t="shared" si="74"/>
        <v>0</v>
      </c>
      <c r="AC170" s="206">
        <f t="shared" si="74"/>
        <v>0</v>
      </c>
      <c r="AD170" s="206">
        <f t="shared" si="74"/>
        <v>0</v>
      </c>
      <c r="AE170" s="206">
        <f t="shared" si="74"/>
        <v>0</v>
      </c>
      <c r="AF170" s="206">
        <f t="shared" si="74"/>
        <v>0</v>
      </c>
      <c r="AG170" s="206">
        <f t="shared" si="74"/>
        <v>0</v>
      </c>
      <c r="AH170" s="206">
        <f t="shared" si="74"/>
        <v>0</v>
      </c>
      <c r="AI170" s="206">
        <f t="shared" si="74"/>
        <v>0</v>
      </c>
      <c r="AJ170" s="206">
        <f t="shared" si="74"/>
        <v>0</v>
      </c>
      <c r="AK170" s="206">
        <f t="shared" si="74"/>
        <v>0</v>
      </c>
      <c r="AL170" s="206">
        <f t="shared" si="74"/>
        <v>0</v>
      </c>
      <c r="AM170" s="206">
        <f>SUM(AM166:AM169)</f>
        <v>0</v>
      </c>
      <c r="AN170" s="206">
        <f t="shared" ref="AN170:AP170" si="75">SUM(AN166:AN169)</f>
        <v>0</v>
      </c>
      <c r="AO170" s="206">
        <f t="shared" si="75"/>
        <v>0</v>
      </c>
      <c r="AP170" s="206">
        <f t="shared" si="75"/>
        <v>0</v>
      </c>
    </row>
    <row r="171" spans="1:42" x14ac:dyDescent="0.2">
      <c r="A171" s="128" t="s">
        <v>52</v>
      </c>
      <c r="B171" s="132"/>
      <c r="C171" s="202">
        <f>C152+C158+C164+C170</f>
        <v>0</v>
      </c>
      <c r="D171" s="202">
        <f>D152+D158+D164+D170</f>
        <v>0</v>
      </c>
      <c r="E171" s="202">
        <f t="shared" ref="E171:AP171" si="76">E152+E158+E164+E170</f>
        <v>0</v>
      </c>
      <c r="F171" s="202">
        <f t="shared" si="76"/>
        <v>0</v>
      </c>
      <c r="G171" s="202">
        <f t="shared" si="76"/>
        <v>0</v>
      </c>
      <c r="H171" s="202">
        <f t="shared" si="76"/>
        <v>0</v>
      </c>
      <c r="I171" s="202">
        <f t="shared" si="76"/>
        <v>0</v>
      </c>
      <c r="J171" s="202">
        <f t="shared" si="76"/>
        <v>0</v>
      </c>
      <c r="K171" s="202">
        <f t="shared" si="76"/>
        <v>0</v>
      </c>
      <c r="L171" s="202">
        <f t="shared" si="76"/>
        <v>0</v>
      </c>
      <c r="M171" s="202">
        <f t="shared" si="76"/>
        <v>0</v>
      </c>
      <c r="N171" s="202">
        <f t="shared" si="76"/>
        <v>0</v>
      </c>
      <c r="O171" s="202">
        <f t="shared" si="76"/>
        <v>0</v>
      </c>
      <c r="P171" s="202">
        <f t="shared" si="76"/>
        <v>0</v>
      </c>
      <c r="Q171" s="202">
        <f t="shared" si="76"/>
        <v>0</v>
      </c>
      <c r="R171" s="202">
        <f t="shared" si="76"/>
        <v>0</v>
      </c>
      <c r="S171" s="202">
        <f t="shared" si="76"/>
        <v>0</v>
      </c>
      <c r="T171" s="202">
        <f t="shared" si="76"/>
        <v>0</v>
      </c>
      <c r="U171" s="202">
        <f t="shared" si="76"/>
        <v>0</v>
      </c>
      <c r="V171" s="202">
        <f t="shared" si="76"/>
        <v>0</v>
      </c>
      <c r="W171" s="202">
        <f t="shared" si="76"/>
        <v>0</v>
      </c>
      <c r="X171" s="202">
        <f t="shared" si="76"/>
        <v>0</v>
      </c>
      <c r="Y171" s="202">
        <f t="shared" si="76"/>
        <v>0</v>
      </c>
      <c r="Z171" s="202">
        <f t="shared" si="76"/>
        <v>0</v>
      </c>
      <c r="AA171" s="202">
        <f t="shared" si="76"/>
        <v>0</v>
      </c>
      <c r="AB171" s="202">
        <f t="shared" si="76"/>
        <v>0</v>
      </c>
      <c r="AC171" s="202">
        <f t="shared" si="76"/>
        <v>0</v>
      </c>
      <c r="AD171" s="202">
        <f t="shared" si="76"/>
        <v>0</v>
      </c>
      <c r="AE171" s="202">
        <f t="shared" si="76"/>
        <v>0</v>
      </c>
      <c r="AF171" s="202">
        <f t="shared" si="76"/>
        <v>0</v>
      </c>
      <c r="AG171" s="202">
        <f t="shared" si="76"/>
        <v>0</v>
      </c>
      <c r="AH171" s="202">
        <f t="shared" si="76"/>
        <v>0</v>
      </c>
      <c r="AI171" s="202">
        <f t="shared" si="76"/>
        <v>0</v>
      </c>
      <c r="AJ171" s="202">
        <f t="shared" si="76"/>
        <v>0</v>
      </c>
      <c r="AK171" s="202">
        <f t="shared" si="76"/>
        <v>0</v>
      </c>
      <c r="AL171" s="202">
        <f t="shared" si="76"/>
        <v>0</v>
      </c>
      <c r="AM171" s="202">
        <f t="shared" si="76"/>
        <v>0</v>
      </c>
      <c r="AN171" s="202">
        <f t="shared" si="76"/>
        <v>0</v>
      </c>
      <c r="AO171" s="202">
        <f t="shared" si="76"/>
        <v>0</v>
      </c>
      <c r="AP171" s="202">
        <f t="shared" si="76"/>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238</v>
      </c>
      <c r="B173" s="132"/>
      <c r="C173" s="227">
        <f>C145+C171</f>
        <v>0</v>
      </c>
      <c r="D173" s="227">
        <f t="shared" ref="D173:AP173" si="77">D145+D171</f>
        <v>0</v>
      </c>
      <c r="E173" s="227">
        <f t="shared" si="77"/>
        <v>0</v>
      </c>
      <c r="F173" s="227">
        <f t="shared" si="77"/>
        <v>0</v>
      </c>
      <c r="G173" s="227">
        <f t="shared" si="77"/>
        <v>0</v>
      </c>
      <c r="H173" s="227">
        <f t="shared" si="77"/>
        <v>0</v>
      </c>
      <c r="I173" s="227">
        <f t="shared" si="77"/>
        <v>0</v>
      </c>
      <c r="J173" s="227">
        <f t="shared" si="77"/>
        <v>0</v>
      </c>
      <c r="K173" s="227">
        <f t="shared" si="77"/>
        <v>0</v>
      </c>
      <c r="L173" s="227">
        <f t="shared" si="77"/>
        <v>0</v>
      </c>
      <c r="M173" s="227">
        <f t="shared" si="77"/>
        <v>0</v>
      </c>
      <c r="N173" s="227">
        <f t="shared" si="77"/>
        <v>0</v>
      </c>
      <c r="O173" s="227">
        <f t="shared" si="77"/>
        <v>0</v>
      </c>
      <c r="P173" s="227">
        <f t="shared" si="77"/>
        <v>0</v>
      </c>
      <c r="Q173" s="227">
        <f t="shared" si="77"/>
        <v>0</v>
      </c>
      <c r="R173" s="227">
        <f t="shared" si="77"/>
        <v>0</v>
      </c>
      <c r="S173" s="227">
        <f t="shared" si="77"/>
        <v>0</v>
      </c>
      <c r="T173" s="227">
        <f t="shared" si="77"/>
        <v>0</v>
      </c>
      <c r="U173" s="227">
        <f t="shared" si="77"/>
        <v>0</v>
      </c>
      <c r="V173" s="227">
        <f t="shared" si="77"/>
        <v>0</v>
      </c>
      <c r="W173" s="227">
        <f t="shared" si="77"/>
        <v>0</v>
      </c>
      <c r="X173" s="227">
        <f t="shared" si="77"/>
        <v>0</v>
      </c>
      <c r="Y173" s="227">
        <f t="shared" si="77"/>
        <v>0</v>
      </c>
      <c r="Z173" s="227">
        <f t="shared" si="77"/>
        <v>0</v>
      </c>
      <c r="AA173" s="227">
        <f t="shared" si="77"/>
        <v>0</v>
      </c>
      <c r="AB173" s="227">
        <f t="shared" si="77"/>
        <v>0</v>
      </c>
      <c r="AC173" s="227">
        <f t="shared" si="77"/>
        <v>0</v>
      </c>
      <c r="AD173" s="227">
        <f t="shared" si="77"/>
        <v>0</v>
      </c>
      <c r="AE173" s="227">
        <f t="shared" si="77"/>
        <v>0</v>
      </c>
      <c r="AF173" s="227">
        <f t="shared" si="77"/>
        <v>0</v>
      </c>
      <c r="AG173" s="227">
        <f t="shared" si="77"/>
        <v>0</v>
      </c>
      <c r="AH173" s="227">
        <f t="shared" si="77"/>
        <v>0</v>
      </c>
      <c r="AI173" s="227">
        <f t="shared" si="77"/>
        <v>0</v>
      </c>
      <c r="AJ173" s="227">
        <f t="shared" si="77"/>
        <v>0</v>
      </c>
      <c r="AK173" s="227">
        <f t="shared" si="77"/>
        <v>0</v>
      </c>
      <c r="AL173" s="227">
        <f t="shared" si="77"/>
        <v>0</v>
      </c>
      <c r="AM173" s="227">
        <f t="shared" si="77"/>
        <v>0</v>
      </c>
      <c r="AN173" s="227">
        <f t="shared" si="77"/>
        <v>0</v>
      </c>
      <c r="AO173" s="227">
        <f t="shared" si="77"/>
        <v>0</v>
      </c>
      <c r="AP173" s="227">
        <f t="shared" si="77"/>
        <v>0</v>
      </c>
    </row>
    <row r="174" spans="1:42" x14ac:dyDescent="0.2">
      <c r="A174" s="31" t="s">
        <v>51</v>
      </c>
      <c r="B174" s="132"/>
      <c r="C174" s="230">
        <f t="shared" ref="C174:AP174" si="78">C173*-state_tax_rate/100</f>
        <v>0</v>
      </c>
      <c r="D174" s="230">
        <f t="shared" si="78"/>
        <v>0</v>
      </c>
      <c r="E174" s="230">
        <f t="shared" si="78"/>
        <v>0</v>
      </c>
      <c r="F174" s="230">
        <f t="shared" si="78"/>
        <v>0</v>
      </c>
      <c r="G174" s="230">
        <f t="shared" si="78"/>
        <v>0</v>
      </c>
      <c r="H174" s="230">
        <f t="shared" si="78"/>
        <v>0</v>
      </c>
      <c r="I174" s="230">
        <f t="shared" si="78"/>
        <v>0</v>
      </c>
      <c r="J174" s="230">
        <f t="shared" si="78"/>
        <v>0</v>
      </c>
      <c r="K174" s="230">
        <f t="shared" si="78"/>
        <v>0</v>
      </c>
      <c r="L174" s="230">
        <f t="shared" si="78"/>
        <v>0</v>
      </c>
      <c r="M174" s="230">
        <f t="shared" si="78"/>
        <v>0</v>
      </c>
      <c r="N174" s="230">
        <f t="shared" si="78"/>
        <v>0</v>
      </c>
      <c r="O174" s="230">
        <f t="shared" si="78"/>
        <v>0</v>
      </c>
      <c r="P174" s="230">
        <f t="shared" si="78"/>
        <v>0</v>
      </c>
      <c r="Q174" s="230">
        <f t="shared" si="78"/>
        <v>0</v>
      </c>
      <c r="R174" s="230">
        <f t="shared" si="78"/>
        <v>0</v>
      </c>
      <c r="S174" s="230">
        <f t="shared" si="78"/>
        <v>0</v>
      </c>
      <c r="T174" s="230">
        <f t="shared" si="78"/>
        <v>0</v>
      </c>
      <c r="U174" s="230">
        <f t="shared" si="78"/>
        <v>0</v>
      </c>
      <c r="V174" s="230">
        <f t="shared" si="78"/>
        <v>0</v>
      </c>
      <c r="W174" s="230">
        <f t="shared" si="78"/>
        <v>0</v>
      </c>
      <c r="X174" s="230">
        <f t="shared" si="78"/>
        <v>0</v>
      </c>
      <c r="Y174" s="230">
        <f t="shared" si="78"/>
        <v>0</v>
      </c>
      <c r="Z174" s="230">
        <f t="shared" si="78"/>
        <v>0</v>
      </c>
      <c r="AA174" s="230">
        <f t="shared" si="78"/>
        <v>0</v>
      </c>
      <c r="AB174" s="230">
        <f t="shared" si="78"/>
        <v>0</v>
      </c>
      <c r="AC174" s="230">
        <f t="shared" si="78"/>
        <v>0</v>
      </c>
      <c r="AD174" s="230">
        <f t="shared" si="78"/>
        <v>0</v>
      </c>
      <c r="AE174" s="230">
        <f t="shared" si="78"/>
        <v>0</v>
      </c>
      <c r="AF174" s="230">
        <f t="shared" si="78"/>
        <v>0</v>
      </c>
      <c r="AG174" s="230">
        <f t="shared" si="78"/>
        <v>0</v>
      </c>
      <c r="AH174" s="230">
        <f t="shared" si="78"/>
        <v>0</v>
      </c>
      <c r="AI174" s="230">
        <f t="shared" si="78"/>
        <v>0</v>
      </c>
      <c r="AJ174" s="230">
        <f t="shared" si="78"/>
        <v>0</v>
      </c>
      <c r="AK174" s="230">
        <f t="shared" si="78"/>
        <v>0</v>
      </c>
      <c r="AL174" s="230">
        <f t="shared" si="78"/>
        <v>0</v>
      </c>
      <c r="AM174" s="230">
        <f t="shared" si="78"/>
        <v>0</v>
      </c>
      <c r="AN174" s="230">
        <f t="shared" si="78"/>
        <v>0</v>
      </c>
      <c r="AO174" s="230">
        <f t="shared" si="78"/>
        <v>0</v>
      </c>
      <c r="AP174" s="230">
        <f t="shared" si="78"/>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9">D$43</f>
        <v>0</v>
      </c>
      <c r="E177" s="225">
        <f t="shared" si="79"/>
        <v>0</v>
      </c>
      <c r="F177" s="225">
        <f t="shared" si="79"/>
        <v>0</v>
      </c>
      <c r="G177" s="225">
        <f t="shared" si="79"/>
        <v>0</v>
      </c>
      <c r="H177" s="225">
        <f t="shared" si="79"/>
        <v>0</v>
      </c>
      <c r="I177" s="225">
        <f t="shared" si="79"/>
        <v>0</v>
      </c>
      <c r="J177" s="225">
        <f t="shared" si="79"/>
        <v>0</v>
      </c>
      <c r="K177" s="225">
        <f t="shared" si="79"/>
        <v>0</v>
      </c>
      <c r="L177" s="225">
        <f t="shared" si="79"/>
        <v>0</v>
      </c>
      <c r="M177" s="225">
        <f t="shared" si="79"/>
        <v>0</v>
      </c>
      <c r="N177" s="225">
        <f t="shared" si="79"/>
        <v>0</v>
      </c>
      <c r="O177" s="225">
        <f t="shared" si="79"/>
        <v>0</v>
      </c>
      <c r="P177" s="225">
        <f t="shared" si="79"/>
        <v>0</v>
      </c>
      <c r="Q177" s="225">
        <f t="shared" si="79"/>
        <v>0</v>
      </c>
      <c r="R177" s="225">
        <f t="shared" si="79"/>
        <v>0</v>
      </c>
      <c r="S177" s="225">
        <f t="shared" si="79"/>
        <v>0</v>
      </c>
      <c r="T177" s="225">
        <f t="shared" si="79"/>
        <v>0</v>
      </c>
      <c r="U177" s="225">
        <f t="shared" si="79"/>
        <v>0</v>
      </c>
      <c r="V177" s="225">
        <f t="shared" si="79"/>
        <v>0</v>
      </c>
      <c r="W177" s="225">
        <f t="shared" si="79"/>
        <v>0</v>
      </c>
      <c r="X177" s="225">
        <f t="shared" si="79"/>
        <v>0</v>
      </c>
      <c r="Y177" s="225">
        <f t="shared" si="79"/>
        <v>0</v>
      </c>
      <c r="Z177" s="225">
        <f t="shared" si="79"/>
        <v>0</v>
      </c>
      <c r="AA177" s="225">
        <f t="shared" si="79"/>
        <v>0</v>
      </c>
      <c r="AB177" s="225">
        <f t="shared" si="79"/>
        <v>0</v>
      </c>
      <c r="AC177" s="225">
        <f t="shared" si="79"/>
        <v>0</v>
      </c>
      <c r="AD177" s="225">
        <f t="shared" si="79"/>
        <v>0</v>
      </c>
      <c r="AE177" s="225">
        <f t="shared" si="79"/>
        <v>0</v>
      </c>
      <c r="AF177" s="225">
        <f t="shared" si="79"/>
        <v>0</v>
      </c>
      <c r="AG177" s="225">
        <f t="shared" si="79"/>
        <v>0</v>
      </c>
      <c r="AH177" s="225">
        <f t="shared" si="79"/>
        <v>0</v>
      </c>
      <c r="AI177" s="225">
        <f t="shared" si="79"/>
        <v>0</v>
      </c>
      <c r="AJ177" s="225">
        <f t="shared" si="79"/>
        <v>0</v>
      </c>
      <c r="AK177" s="225">
        <f t="shared" si="79"/>
        <v>0</v>
      </c>
      <c r="AL177" s="225">
        <f t="shared" si="79"/>
        <v>0</v>
      </c>
      <c r="AM177" s="225">
        <f t="shared" si="79"/>
        <v>0</v>
      </c>
      <c r="AN177" s="225">
        <f t="shared" si="79"/>
        <v>0</v>
      </c>
      <c r="AO177" s="225">
        <f t="shared" si="79"/>
        <v>0</v>
      </c>
      <c r="AP177" s="225">
        <f t="shared" si="79"/>
        <v>0</v>
      </c>
    </row>
    <row r="178" spans="1:42" s="17" customFormat="1" x14ac:dyDescent="0.2">
      <c r="A178" s="128" t="s">
        <v>50</v>
      </c>
      <c r="B178" s="218"/>
      <c r="C178" s="225">
        <f t="shared" ref="C178:AP178" si="80">C664</f>
        <v>0</v>
      </c>
      <c r="D178" s="225">
        <f t="shared" si="80"/>
        <v>0</v>
      </c>
      <c r="E178" s="225">
        <f t="shared" si="80"/>
        <v>0</v>
      </c>
      <c r="F178" s="225">
        <f t="shared" si="80"/>
        <v>0</v>
      </c>
      <c r="G178" s="225">
        <f t="shared" si="80"/>
        <v>0</v>
      </c>
      <c r="H178" s="225">
        <f t="shared" si="80"/>
        <v>0</v>
      </c>
      <c r="I178" s="225">
        <f t="shared" si="80"/>
        <v>0</v>
      </c>
      <c r="J178" s="225">
        <f t="shared" si="80"/>
        <v>0</v>
      </c>
      <c r="K178" s="225">
        <f t="shared" si="80"/>
        <v>0</v>
      </c>
      <c r="L178" s="225">
        <f t="shared" si="80"/>
        <v>0</v>
      </c>
      <c r="M178" s="225">
        <f t="shared" si="80"/>
        <v>0</v>
      </c>
      <c r="N178" s="225">
        <f t="shared" si="80"/>
        <v>0</v>
      </c>
      <c r="O178" s="225">
        <f t="shared" si="80"/>
        <v>0</v>
      </c>
      <c r="P178" s="225">
        <f t="shared" si="80"/>
        <v>0</v>
      </c>
      <c r="Q178" s="225">
        <f t="shared" si="80"/>
        <v>0</v>
      </c>
      <c r="R178" s="225">
        <f t="shared" si="80"/>
        <v>0</v>
      </c>
      <c r="S178" s="225">
        <f t="shared" si="80"/>
        <v>0</v>
      </c>
      <c r="T178" s="225">
        <f t="shared" si="80"/>
        <v>0</v>
      </c>
      <c r="U178" s="225">
        <f t="shared" si="80"/>
        <v>0</v>
      </c>
      <c r="V178" s="225">
        <f t="shared" si="80"/>
        <v>0</v>
      </c>
      <c r="W178" s="225">
        <f t="shared" si="80"/>
        <v>0</v>
      </c>
      <c r="X178" s="225">
        <f t="shared" si="80"/>
        <v>0</v>
      </c>
      <c r="Y178" s="225">
        <f t="shared" si="80"/>
        <v>0</v>
      </c>
      <c r="Z178" s="225">
        <f t="shared" si="80"/>
        <v>0</v>
      </c>
      <c r="AA178" s="225">
        <f t="shared" si="80"/>
        <v>0</v>
      </c>
      <c r="AB178" s="225">
        <f t="shared" si="80"/>
        <v>0</v>
      </c>
      <c r="AC178" s="225">
        <f t="shared" si="80"/>
        <v>0</v>
      </c>
      <c r="AD178" s="225">
        <f t="shared" si="80"/>
        <v>0</v>
      </c>
      <c r="AE178" s="225">
        <f t="shared" si="80"/>
        <v>0</v>
      </c>
      <c r="AF178" s="225">
        <f t="shared" si="80"/>
        <v>0</v>
      </c>
      <c r="AG178" s="225">
        <f t="shared" si="80"/>
        <v>0</v>
      </c>
      <c r="AH178" s="225">
        <f t="shared" si="80"/>
        <v>0</v>
      </c>
      <c r="AI178" s="225">
        <f t="shared" si="80"/>
        <v>0</v>
      </c>
      <c r="AJ178" s="225">
        <f t="shared" si="80"/>
        <v>0</v>
      </c>
      <c r="AK178" s="225">
        <f t="shared" si="80"/>
        <v>0</v>
      </c>
      <c r="AL178" s="225">
        <f t="shared" si="80"/>
        <v>0</v>
      </c>
      <c r="AM178" s="225">
        <f t="shared" si="80"/>
        <v>0</v>
      </c>
      <c r="AN178" s="225">
        <f t="shared" si="80"/>
        <v>0</v>
      </c>
      <c r="AO178" s="225">
        <f t="shared" si="80"/>
        <v>0</v>
      </c>
      <c r="AP178" s="225">
        <f t="shared" si="80"/>
        <v>0</v>
      </c>
    </row>
    <row r="179" spans="1:42" s="17" customFormat="1" x14ac:dyDescent="0.2">
      <c r="A179" s="128" t="s">
        <v>42</v>
      </c>
      <c r="B179" s="218"/>
      <c r="C179" s="225">
        <f t="shared" ref="C179:AP179" si="81">-C541</f>
        <v>0</v>
      </c>
      <c r="D179" s="225">
        <f t="shared" si="81"/>
        <v>0</v>
      </c>
      <c r="E179" s="225">
        <f t="shared" si="81"/>
        <v>0</v>
      </c>
      <c r="F179" s="225">
        <f t="shared" si="81"/>
        <v>0</v>
      </c>
      <c r="G179" s="225">
        <f t="shared" si="81"/>
        <v>0</v>
      </c>
      <c r="H179" s="225">
        <f t="shared" si="81"/>
        <v>0</v>
      </c>
      <c r="I179" s="225">
        <f t="shared" si="81"/>
        <v>0</v>
      </c>
      <c r="J179" s="225">
        <f t="shared" si="81"/>
        <v>0</v>
      </c>
      <c r="K179" s="225">
        <f t="shared" si="81"/>
        <v>0</v>
      </c>
      <c r="L179" s="225">
        <f t="shared" si="81"/>
        <v>0</v>
      </c>
      <c r="M179" s="225">
        <f t="shared" si="81"/>
        <v>0</v>
      </c>
      <c r="N179" s="225">
        <f t="shared" si="81"/>
        <v>0</v>
      </c>
      <c r="O179" s="225">
        <f t="shared" si="81"/>
        <v>0</v>
      </c>
      <c r="P179" s="225">
        <f t="shared" si="81"/>
        <v>0</v>
      </c>
      <c r="Q179" s="225">
        <f t="shared" si="81"/>
        <v>0</v>
      </c>
      <c r="R179" s="225">
        <f t="shared" si="81"/>
        <v>0</v>
      </c>
      <c r="S179" s="225">
        <f t="shared" si="81"/>
        <v>0</v>
      </c>
      <c r="T179" s="225">
        <f t="shared" si="81"/>
        <v>0</v>
      </c>
      <c r="U179" s="225">
        <f t="shared" si="81"/>
        <v>0</v>
      </c>
      <c r="V179" s="225">
        <f t="shared" si="81"/>
        <v>0</v>
      </c>
      <c r="W179" s="225">
        <f t="shared" si="81"/>
        <v>0</v>
      </c>
      <c r="X179" s="225">
        <f t="shared" si="81"/>
        <v>0</v>
      </c>
      <c r="Y179" s="225">
        <f t="shared" si="81"/>
        <v>0</v>
      </c>
      <c r="Z179" s="225">
        <f t="shared" si="81"/>
        <v>0</v>
      </c>
      <c r="AA179" s="225">
        <f t="shared" si="81"/>
        <v>0</v>
      </c>
      <c r="AB179" s="225">
        <f t="shared" si="81"/>
        <v>0</v>
      </c>
      <c r="AC179" s="225">
        <f t="shared" si="81"/>
        <v>0</v>
      </c>
      <c r="AD179" s="225">
        <f t="shared" si="81"/>
        <v>0</v>
      </c>
      <c r="AE179" s="225">
        <f t="shared" si="81"/>
        <v>0</v>
      </c>
      <c r="AF179" s="225">
        <f t="shared" si="81"/>
        <v>0</v>
      </c>
      <c r="AG179" s="225">
        <f t="shared" si="81"/>
        <v>0</v>
      </c>
      <c r="AH179" s="225">
        <f t="shared" si="81"/>
        <v>0</v>
      </c>
      <c r="AI179" s="225">
        <f t="shared" si="81"/>
        <v>0</v>
      </c>
      <c r="AJ179" s="225">
        <f t="shared" si="81"/>
        <v>0</v>
      </c>
      <c r="AK179" s="225">
        <f t="shared" si="81"/>
        <v>0</v>
      </c>
      <c r="AL179" s="225">
        <f t="shared" si="81"/>
        <v>0</v>
      </c>
      <c r="AM179" s="225">
        <f t="shared" si="81"/>
        <v>0</v>
      </c>
      <c r="AN179" s="225">
        <f t="shared" si="81"/>
        <v>0</v>
      </c>
      <c r="AO179" s="225">
        <f t="shared" si="81"/>
        <v>0</v>
      </c>
      <c r="AP179" s="225">
        <f t="shared" si="81"/>
        <v>0</v>
      </c>
    </row>
    <row r="180" spans="1:42" s="9" customFormat="1" x14ac:dyDescent="0.2">
      <c r="A180" s="128" t="s">
        <v>45</v>
      </c>
      <c r="B180" s="218"/>
      <c r="C180" s="228">
        <f t="shared" ref="C180:AP180" si="82">IF(C$2&lt;=analysis_period,-C398-C429-C455-C481,0)</f>
        <v>0</v>
      </c>
      <c r="D180" s="228">
        <f t="shared" si="82"/>
        <v>0</v>
      </c>
      <c r="E180" s="228">
        <f t="shared" si="82"/>
        <v>0</v>
      </c>
      <c r="F180" s="228">
        <f t="shared" si="82"/>
        <v>0</v>
      </c>
      <c r="G180" s="228">
        <f t="shared" si="82"/>
        <v>0</v>
      </c>
      <c r="H180" s="228">
        <f t="shared" si="82"/>
        <v>0</v>
      </c>
      <c r="I180" s="228">
        <f t="shared" si="82"/>
        <v>0</v>
      </c>
      <c r="J180" s="228">
        <f t="shared" si="82"/>
        <v>0</v>
      </c>
      <c r="K180" s="228">
        <f t="shared" si="82"/>
        <v>0</v>
      </c>
      <c r="L180" s="228">
        <f t="shared" si="82"/>
        <v>0</v>
      </c>
      <c r="M180" s="228">
        <f t="shared" si="82"/>
        <v>0</v>
      </c>
      <c r="N180" s="228">
        <f t="shared" si="82"/>
        <v>0</v>
      </c>
      <c r="O180" s="228">
        <f t="shared" si="82"/>
        <v>0</v>
      </c>
      <c r="P180" s="228">
        <f t="shared" si="82"/>
        <v>0</v>
      </c>
      <c r="Q180" s="228">
        <f t="shared" si="82"/>
        <v>0</v>
      </c>
      <c r="R180" s="228">
        <f t="shared" si="82"/>
        <v>0</v>
      </c>
      <c r="S180" s="228">
        <f t="shared" si="82"/>
        <v>0</v>
      </c>
      <c r="T180" s="228">
        <f t="shared" si="82"/>
        <v>0</v>
      </c>
      <c r="U180" s="228">
        <f t="shared" si="82"/>
        <v>0</v>
      </c>
      <c r="V180" s="228">
        <f t="shared" si="82"/>
        <v>0</v>
      </c>
      <c r="W180" s="228">
        <f t="shared" si="82"/>
        <v>0</v>
      </c>
      <c r="X180" s="228">
        <f t="shared" si="82"/>
        <v>0</v>
      </c>
      <c r="Y180" s="228">
        <f t="shared" si="82"/>
        <v>0</v>
      </c>
      <c r="Z180" s="228">
        <f t="shared" si="82"/>
        <v>0</v>
      </c>
      <c r="AA180" s="228">
        <f t="shared" si="82"/>
        <v>0</v>
      </c>
      <c r="AB180" s="228">
        <f t="shared" si="82"/>
        <v>0</v>
      </c>
      <c r="AC180" s="228">
        <f t="shared" si="82"/>
        <v>0</v>
      </c>
      <c r="AD180" s="228">
        <f t="shared" si="82"/>
        <v>0</v>
      </c>
      <c r="AE180" s="228">
        <f t="shared" si="82"/>
        <v>0</v>
      </c>
      <c r="AF180" s="228">
        <f t="shared" si="82"/>
        <v>0</v>
      </c>
      <c r="AG180" s="228">
        <f t="shared" si="82"/>
        <v>0</v>
      </c>
      <c r="AH180" s="228">
        <f t="shared" si="82"/>
        <v>0</v>
      </c>
      <c r="AI180" s="228">
        <f t="shared" si="82"/>
        <v>0</v>
      </c>
      <c r="AJ180" s="228">
        <f t="shared" si="82"/>
        <v>0</v>
      </c>
      <c r="AK180" s="228">
        <f t="shared" si="82"/>
        <v>0</v>
      </c>
      <c r="AL180" s="228">
        <f t="shared" si="82"/>
        <v>0</v>
      </c>
      <c r="AM180" s="228">
        <f t="shared" si="82"/>
        <v>0</v>
      </c>
      <c r="AN180" s="228">
        <f t="shared" si="82"/>
        <v>0</v>
      </c>
      <c r="AO180" s="228">
        <f t="shared" si="82"/>
        <v>0</v>
      </c>
      <c r="AP180" s="228">
        <f t="shared" si="82"/>
        <v>0</v>
      </c>
    </row>
    <row r="181" spans="1:42" s="17" customFormat="1" x14ac:dyDescent="0.2">
      <c r="A181" s="128" t="s">
        <v>51</v>
      </c>
      <c r="B181" s="218"/>
      <c r="C181" s="228">
        <f>C174</f>
        <v>0</v>
      </c>
      <c r="D181" s="228">
        <f t="shared" ref="D181:AP181" si="83">D174</f>
        <v>0</v>
      </c>
      <c r="E181" s="228">
        <f t="shared" si="83"/>
        <v>0</v>
      </c>
      <c r="F181" s="228">
        <f t="shared" si="83"/>
        <v>0</v>
      </c>
      <c r="G181" s="228">
        <f t="shared" si="83"/>
        <v>0</v>
      </c>
      <c r="H181" s="228">
        <f t="shared" si="83"/>
        <v>0</v>
      </c>
      <c r="I181" s="228">
        <f t="shared" si="83"/>
        <v>0</v>
      </c>
      <c r="J181" s="228">
        <f t="shared" si="83"/>
        <v>0</v>
      </c>
      <c r="K181" s="228">
        <f t="shared" si="83"/>
        <v>0</v>
      </c>
      <c r="L181" s="228">
        <f t="shared" si="83"/>
        <v>0</v>
      </c>
      <c r="M181" s="228">
        <f t="shared" si="83"/>
        <v>0</v>
      </c>
      <c r="N181" s="228">
        <f t="shared" si="83"/>
        <v>0</v>
      </c>
      <c r="O181" s="228">
        <f t="shared" si="83"/>
        <v>0</v>
      </c>
      <c r="P181" s="228">
        <f t="shared" si="83"/>
        <v>0</v>
      </c>
      <c r="Q181" s="228">
        <f t="shared" si="83"/>
        <v>0</v>
      </c>
      <c r="R181" s="228">
        <f t="shared" si="83"/>
        <v>0</v>
      </c>
      <c r="S181" s="228">
        <f t="shared" si="83"/>
        <v>0</v>
      </c>
      <c r="T181" s="228">
        <f t="shared" si="83"/>
        <v>0</v>
      </c>
      <c r="U181" s="228">
        <f t="shared" si="83"/>
        <v>0</v>
      </c>
      <c r="V181" s="228">
        <f t="shared" si="83"/>
        <v>0</v>
      </c>
      <c r="W181" s="228">
        <f t="shared" si="83"/>
        <v>0</v>
      </c>
      <c r="X181" s="228">
        <f t="shared" si="83"/>
        <v>0</v>
      </c>
      <c r="Y181" s="228">
        <f t="shared" si="83"/>
        <v>0</v>
      </c>
      <c r="Z181" s="228">
        <f t="shared" si="83"/>
        <v>0</v>
      </c>
      <c r="AA181" s="228">
        <f t="shared" si="83"/>
        <v>0</v>
      </c>
      <c r="AB181" s="228">
        <f t="shared" si="83"/>
        <v>0</v>
      </c>
      <c r="AC181" s="228">
        <f t="shared" si="83"/>
        <v>0</v>
      </c>
      <c r="AD181" s="228">
        <f t="shared" si="83"/>
        <v>0</v>
      </c>
      <c r="AE181" s="228">
        <f t="shared" si="83"/>
        <v>0</v>
      </c>
      <c r="AF181" s="228">
        <f t="shared" si="83"/>
        <v>0</v>
      </c>
      <c r="AG181" s="228">
        <f t="shared" si="83"/>
        <v>0</v>
      </c>
      <c r="AH181" s="228">
        <f t="shared" si="83"/>
        <v>0</v>
      </c>
      <c r="AI181" s="228">
        <f t="shared" si="83"/>
        <v>0</v>
      </c>
      <c r="AJ181" s="228">
        <f t="shared" si="83"/>
        <v>0</v>
      </c>
      <c r="AK181" s="228">
        <f t="shared" si="83"/>
        <v>0</v>
      </c>
      <c r="AL181" s="228">
        <f t="shared" si="83"/>
        <v>0</v>
      </c>
      <c r="AM181" s="228">
        <f t="shared" si="83"/>
        <v>0</v>
      </c>
      <c r="AN181" s="228">
        <f t="shared" si="83"/>
        <v>0</v>
      </c>
      <c r="AO181" s="228">
        <f t="shared" si="83"/>
        <v>0</v>
      </c>
      <c r="AP181" s="228">
        <f t="shared" si="83"/>
        <v>0</v>
      </c>
    </row>
    <row r="182" spans="1:42" s="17" customFormat="1" x14ac:dyDescent="0.2">
      <c r="A182" s="128" t="s">
        <v>71</v>
      </c>
      <c r="B182" s="218"/>
      <c r="C182" s="228">
        <f t="shared" ref="C182:AP182" si="84">C105</f>
        <v>0</v>
      </c>
      <c r="D182" s="228">
        <f t="shared" si="84"/>
        <v>0</v>
      </c>
      <c r="E182" s="228">
        <f t="shared" si="84"/>
        <v>0</v>
      </c>
      <c r="F182" s="228">
        <f t="shared" si="84"/>
        <v>0</v>
      </c>
      <c r="G182" s="228">
        <f t="shared" si="84"/>
        <v>0</v>
      </c>
      <c r="H182" s="228">
        <f t="shared" si="84"/>
        <v>0</v>
      </c>
      <c r="I182" s="228">
        <f t="shared" si="84"/>
        <v>0</v>
      </c>
      <c r="J182" s="228">
        <f t="shared" si="84"/>
        <v>0</v>
      </c>
      <c r="K182" s="228">
        <f t="shared" si="84"/>
        <v>0</v>
      </c>
      <c r="L182" s="228">
        <f t="shared" si="84"/>
        <v>0</v>
      </c>
      <c r="M182" s="228">
        <f t="shared" si="84"/>
        <v>0</v>
      </c>
      <c r="N182" s="228">
        <f t="shared" si="84"/>
        <v>0</v>
      </c>
      <c r="O182" s="228">
        <f t="shared" si="84"/>
        <v>0</v>
      </c>
      <c r="P182" s="228">
        <f t="shared" si="84"/>
        <v>0</v>
      </c>
      <c r="Q182" s="228">
        <f t="shared" si="84"/>
        <v>0</v>
      </c>
      <c r="R182" s="228">
        <f t="shared" si="84"/>
        <v>0</v>
      </c>
      <c r="S182" s="228">
        <f t="shared" si="84"/>
        <v>0</v>
      </c>
      <c r="T182" s="228">
        <f t="shared" si="84"/>
        <v>0</v>
      </c>
      <c r="U182" s="228">
        <f t="shared" si="84"/>
        <v>0</v>
      </c>
      <c r="V182" s="228">
        <f t="shared" si="84"/>
        <v>0</v>
      </c>
      <c r="W182" s="228">
        <f t="shared" si="84"/>
        <v>0</v>
      </c>
      <c r="X182" s="228">
        <f t="shared" si="84"/>
        <v>0</v>
      </c>
      <c r="Y182" s="228">
        <f t="shared" si="84"/>
        <v>0</v>
      </c>
      <c r="Z182" s="228">
        <f t="shared" si="84"/>
        <v>0</v>
      </c>
      <c r="AA182" s="228">
        <f t="shared" si="84"/>
        <v>0</v>
      </c>
      <c r="AB182" s="228">
        <f t="shared" si="84"/>
        <v>0</v>
      </c>
      <c r="AC182" s="228">
        <f t="shared" si="84"/>
        <v>0</v>
      </c>
      <c r="AD182" s="228">
        <f t="shared" si="84"/>
        <v>0</v>
      </c>
      <c r="AE182" s="228">
        <f t="shared" si="84"/>
        <v>0</v>
      </c>
      <c r="AF182" s="228">
        <f t="shared" si="84"/>
        <v>0</v>
      </c>
      <c r="AG182" s="228">
        <f t="shared" si="84"/>
        <v>0</v>
      </c>
      <c r="AH182" s="228">
        <f t="shared" si="84"/>
        <v>0</v>
      </c>
      <c r="AI182" s="228">
        <f t="shared" si="84"/>
        <v>0</v>
      </c>
      <c r="AJ182" s="228">
        <f t="shared" si="84"/>
        <v>0</v>
      </c>
      <c r="AK182" s="228">
        <f t="shared" si="84"/>
        <v>0</v>
      </c>
      <c r="AL182" s="228">
        <f t="shared" si="84"/>
        <v>0</v>
      </c>
      <c r="AM182" s="228">
        <f t="shared" si="84"/>
        <v>0</v>
      </c>
      <c r="AN182" s="228">
        <f t="shared" si="84"/>
        <v>0</v>
      </c>
      <c r="AO182" s="228">
        <f t="shared" si="84"/>
        <v>0</v>
      </c>
      <c r="AP182" s="228">
        <f t="shared" si="84"/>
        <v>0</v>
      </c>
    </row>
    <row r="183" spans="1:42" s="17" customFormat="1" x14ac:dyDescent="0.2">
      <c r="A183" s="128" t="s">
        <v>143</v>
      </c>
      <c r="B183" s="218"/>
      <c r="C183" s="226">
        <f t="shared" ref="C183:AP183" si="85">C109</f>
        <v>0</v>
      </c>
      <c r="D183" s="226">
        <f t="shared" si="85"/>
        <v>0</v>
      </c>
      <c r="E183" s="226">
        <f t="shared" si="85"/>
        <v>0</v>
      </c>
      <c r="F183" s="226">
        <f t="shared" si="85"/>
        <v>0</v>
      </c>
      <c r="G183" s="226">
        <f t="shared" si="85"/>
        <v>0</v>
      </c>
      <c r="H183" s="226">
        <f t="shared" si="85"/>
        <v>0</v>
      </c>
      <c r="I183" s="226">
        <f t="shared" si="85"/>
        <v>0</v>
      </c>
      <c r="J183" s="226">
        <f t="shared" si="85"/>
        <v>0</v>
      </c>
      <c r="K183" s="226">
        <f t="shared" si="85"/>
        <v>0</v>
      </c>
      <c r="L183" s="226">
        <f t="shared" si="85"/>
        <v>0</v>
      </c>
      <c r="M183" s="226">
        <f t="shared" si="85"/>
        <v>0</v>
      </c>
      <c r="N183" s="226">
        <f t="shared" si="85"/>
        <v>0</v>
      </c>
      <c r="O183" s="226">
        <f t="shared" si="85"/>
        <v>0</v>
      </c>
      <c r="P183" s="226">
        <f t="shared" si="85"/>
        <v>0</v>
      </c>
      <c r="Q183" s="226">
        <f t="shared" si="85"/>
        <v>0</v>
      </c>
      <c r="R183" s="226">
        <f t="shared" si="85"/>
        <v>0</v>
      </c>
      <c r="S183" s="226">
        <f t="shared" si="85"/>
        <v>0</v>
      </c>
      <c r="T183" s="226">
        <f t="shared" si="85"/>
        <v>0</v>
      </c>
      <c r="U183" s="226">
        <f t="shared" si="85"/>
        <v>0</v>
      </c>
      <c r="V183" s="226">
        <f t="shared" si="85"/>
        <v>0</v>
      </c>
      <c r="W183" s="226">
        <f t="shared" si="85"/>
        <v>0</v>
      </c>
      <c r="X183" s="226">
        <f t="shared" si="85"/>
        <v>0</v>
      </c>
      <c r="Y183" s="226">
        <f t="shared" si="85"/>
        <v>0</v>
      </c>
      <c r="Z183" s="226">
        <f t="shared" si="85"/>
        <v>0</v>
      </c>
      <c r="AA183" s="226">
        <f t="shared" si="85"/>
        <v>0</v>
      </c>
      <c r="AB183" s="226">
        <f t="shared" si="85"/>
        <v>0</v>
      </c>
      <c r="AC183" s="226">
        <f t="shared" si="85"/>
        <v>0</v>
      </c>
      <c r="AD183" s="226">
        <f t="shared" si="85"/>
        <v>0</v>
      </c>
      <c r="AE183" s="226">
        <f t="shared" si="85"/>
        <v>0</v>
      </c>
      <c r="AF183" s="226">
        <f t="shared" si="85"/>
        <v>0</v>
      </c>
      <c r="AG183" s="226">
        <f t="shared" si="85"/>
        <v>0</v>
      </c>
      <c r="AH183" s="226">
        <f t="shared" si="85"/>
        <v>0</v>
      </c>
      <c r="AI183" s="226">
        <f t="shared" si="85"/>
        <v>0</v>
      </c>
      <c r="AJ183" s="226">
        <f t="shared" si="85"/>
        <v>0</v>
      </c>
      <c r="AK183" s="226">
        <f t="shared" si="85"/>
        <v>0</v>
      </c>
      <c r="AL183" s="226">
        <f t="shared" si="85"/>
        <v>0</v>
      </c>
      <c r="AM183" s="226">
        <f t="shared" si="85"/>
        <v>0</v>
      </c>
      <c r="AN183" s="226">
        <f t="shared" si="85"/>
        <v>0</v>
      </c>
      <c r="AO183" s="226">
        <f t="shared" si="85"/>
        <v>0</v>
      </c>
      <c r="AP183" s="226">
        <f t="shared" si="85"/>
        <v>0</v>
      </c>
    </row>
    <row r="184" spans="1:42" s="17" customFormat="1" x14ac:dyDescent="0.2">
      <c r="A184" s="128" t="s">
        <v>43</v>
      </c>
      <c r="B184" s="218"/>
      <c r="C184" s="225">
        <f>SUM(C177:C183)</f>
        <v>0</v>
      </c>
      <c r="D184" s="225">
        <f t="shared" ref="D184:AP184" si="86">SUM(D177:D183)</f>
        <v>0</v>
      </c>
      <c r="E184" s="225">
        <f t="shared" si="86"/>
        <v>0</v>
      </c>
      <c r="F184" s="225">
        <f t="shared" si="86"/>
        <v>0</v>
      </c>
      <c r="G184" s="225">
        <f t="shared" si="86"/>
        <v>0</v>
      </c>
      <c r="H184" s="225">
        <f t="shared" si="86"/>
        <v>0</v>
      </c>
      <c r="I184" s="225">
        <f t="shared" si="86"/>
        <v>0</v>
      </c>
      <c r="J184" s="225">
        <f t="shared" si="86"/>
        <v>0</v>
      </c>
      <c r="K184" s="225">
        <f t="shared" si="86"/>
        <v>0</v>
      </c>
      <c r="L184" s="225">
        <f t="shared" si="86"/>
        <v>0</v>
      </c>
      <c r="M184" s="225">
        <f t="shared" si="86"/>
        <v>0</v>
      </c>
      <c r="N184" s="225">
        <f t="shared" si="86"/>
        <v>0</v>
      </c>
      <c r="O184" s="225">
        <f t="shared" si="86"/>
        <v>0</v>
      </c>
      <c r="P184" s="225">
        <f t="shared" si="86"/>
        <v>0</v>
      </c>
      <c r="Q184" s="225">
        <f t="shared" si="86"/>
        <v>0</v>
      </c>
      <c r="R184" s="225">
        <f t="shared" si="86"/>
        <v>0</v>
      </c>
      <c r="S184" s="225">
        <f t="shared" si="86"/>
        <v>0</v>
      </c>
      <c r="T184" s="225">
        <f t="shared" si="86"/>
        <v>0</v>
      </c>
      <c r="U184" s="225">
        <f t="shared" si="86"/>
        <v>0</v>
      </c>
      <c r="V184" s="225">
        <f t="shared" si="86"/>
        <v>0</v>
      </c>
      <c r="W184" s="225">
        <f t="shared" si="86"/>
        <v>0</v>
      </c>
      <c r="X184" s="225">
        <f t="shared" si="86"/>
        <v>0</v>
      </c>
      <c r="Y184" s="225">
        <f t="shared" si="86"/>
        <v>0</v>
      </c>
      <c r="Z184" s="225">
        <f t="shared" si="86"/>
        <v>0</v>
      </c>
      <c r="AA184" s="225">
        <f t="shared" si="86"/>
        <v>0</v>
      </c>
      <c r="AB184" s="225">
        <f t="shared" si="86"/>
        <v>0</v>
      </c>
      <c r="AC184" s="225">
        <f t="shared" si="86"/>
        <v>0</v>
      </c>
      <c r="AD184" s="225">
        <f t="shared" si="86"/>
        <v>0</v>
      </c>
      <c r="AE184" s="225">
        <f t="shared" si="86"/>
        <v>0</v>
      </c>
      <c r="AF184" s="225">
        <f t="shared" si="86"/>
        <v>0</v>
      </c>
      <c r="AG184" s="225">
        <f t="shared" si="86"/>
        <v>0</v>
      </c>
      <c r="AH184" s="225">
        <f t="shared" si="86"/>
        <v>0</v>
      </c>
      <c r="AI184" s="225">
        <f t="shared" si="86"/>
        <v>0</v>
      </c>
      <c r="AJ184" s="225">
        <f t="shared" si="86"/>
        <v>0</v>
      </c>
      <c r="AK184" s="225">
        <f t="shared" si="86"/>
        <v>0</v>
      </c>
      <c r="AL184" s="225">
        <f t="shared" si="86"/>
        <v>0</v>
      </c>
      <c r="AM184" s="225">
        <f t="shared" si="86"/>
        <v>0</v>
      </c>
      <c r="AN184" s="225">
        <f t="shared" si="86"/>
        <v>0</v>
      </c>
      <c r="AO184" s="225">
        <f t="shared" si="86"/>
        <v>0</v>
      </c>
      <c r="AP184" s="225">
        <f t="shared" si="86"/>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235</v>
      </c>
      <c r="B189" s="218"/>
      <c r="C189" s="225">
        <f>IF(ibi_uti_amount_tax_fed="Yes",C501,0)</f>
        <v>0</v>
      </c>
    </row>
    <row r="190" spans="1:42" x14ac:dyDescent="0.2">
      <c r="A190" s="117" t="s">
        <v>236</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7">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235</v>
      </c>
      <c r="B195" s="132"/>
      <c r="C195" s="225">
        <f t="shared" si="87"/>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236</v>
      </c>
      <c r="B196" s="132"/>
      <c r="C196" s="226">
        <f t="shared" si="87"/>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8">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235</v>
      </c>
      <c r="B201" s="132"/>
      <c r="C201" s="228">
        <f t="shared" si="88"/>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236</v>
      </c>
      <c r="B202" s="132"/>
      <c r="C202" s="226">
        <f t="shared" si="88"/>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9">IF(AND(pbi_fed_tax_fed="Yes",pbi_fed_for_ds="No"),C522,0)</f>
        <v>0</v>
      </c>
      <c r="D205" s="228">
        <f t="shared" si="89"/>
        <v>0</v>
      </c>
      <c r="E205" s="228">
        <f t="shared" si="89"/>
        <v>0</v>
      </c>
      <c r="F205" s="228">
        <f t="shared" si="89"/>
        <v>0</v>
      </c>
      <c r="G205" s="228">
        <f t="shared" si="89"/>
        <v>0</v>
      </c>
      <c r="H205" s="228">
        <f t="shared" si="89"/>
        <v>0</v>
      </c>
      <c r="I205" s="228">
        <f t="shared" si="89"/>
        <v>0</v>
      </c>
      <c r="J205" s="228">
        <f t="shared" si="89"/>
        <v>0</v>
      </c>
      <c r="K205" s="228">
        <f t="shared" si="89"/>
        <v>0</v>
      </c>
      <c r="L205" s="228">
        <f t="shared" si="89"/>
        <v>0</v>
      </c>
      <c r="M205" s="228">
        <f t="shared" si="89"/>
        <v>0</v>
      </c>
      <c r="N205" s="228">
        <f t="shared" si="89"/>
        <v>0</v>
      </c>
      <c r="O205" s="228">
        <f t="shared" si="89"/>
        <v>0</v>
      </c>
      <c r="P205" s="228">
        <f t="shared" si="89"/>
        <v>0</v>
      </c>
      <c r="Q205" s="228">
        <f t="shared" si="89"/>
        <v>0</v>
      </c>
      <c r="R205" s="228">
        <f t="shared" si="89"/>
        <v>0</v>
      </c>
      <c r="S205" s="228">
        <f t="shared" si="89"/>
        <v>0</v>
      </c>
      <c r="T205" s="228">
        <f t="shared" si="89"/>
        <v>0</v>
      </c>
      <c r="U205" s="228">
        <f t="shared" si="89"/>
        <v>0</v>
      </c>
      <c r="V205" s="228">
        <f t="shared" si="89"/>
        <v>0</v>
      </c>
      <c r="W205" s="228">
        <f t="shared" si="89"/>
        <v>0</v>
      </c>
      <c r="X205" s="228">
        <f t="shared" si="89"/>
        <v>0</v>
      </c>
      <c r="Y205" s="228">
        <f t="shared" si="89"/>
        <v>0</v>
      </c>
      <c r="Z205" s="228">
        <f t="shared" si="89"/>
        <v>0</v>
      </c>
      <c r="AA205" s="228">
        <f t="shared" si="89"/>
        <v>0</v>
      </c>
      <c r="AB205" s="228">
        <f t="shared" si="89"/>
        <v>0</v>
      </c>
      <c r="AC205" s="228">
        <f t="shared" si="89"/>
        <v>0</v>
      </c>
      <c r="AD205" s="228">
        <f t="shared" si="89"/>
        <v>0</v>
      </c>
      <c r="AE205" s="228">
        <f t="shared" si="89"/>
        <v>0</v>
      </c>
      <c r="AF205" s="228">
        <f t="shared" si="89"/>
        <v>0</v>
      </c>
      <c r="AG205" s="228">
        <f t="shared" si="89"/>
        <v>0</v>
      </c>
      <c r="AH205" s="228">
        <f t="shared" si="89"/>
        <v>0</v>
      </c>
      <c r="AI205" s="228">
        <f t="shared" si="89"/>
        <v>0</v>
      </c>
      <c r="AJ205" s="228">
        <f t="shared" si="89"/>
        <v>0</v>
      </c>
      <c r="AK205" s="228">
        <f t="shared" si="89"/>
        <v>0</v>
      </c>
      <c r="AL205" s="228">
        <f t="shared" si="89"/>
        <v>0</v>
      </c>
      <c r="AM205" s="228">
        <f t="shared" si="89"/>
        <v>0</v>
      </c>
      <c r="AN205" s="228">
        <f t="shared" si="89"/>
        <v>0</v>
      </c>
      <c r="AO205" s="228">
        <f t="shared" si="89"/>
        <v>0</v>
      </c>
      <c r="AP205" s="228">
        <f t="shared" si="89"/>
        <v>0</v>
      </c>
    </row>
    <row r="206" spans="1:42" x14ac:dyDescent="0.2">
      <c r="A206" s="130" t="s">
        <v>5</v>
      </c>
      <c r="B206" s="132"/>
      <c r="C206" s="228">
        <f t="shared" ref="C206:AP206" si="90">IF(AND(pbi_sta_tax_fed="Yes",pbi_sta_for_ds="No"),C526,0)</f>
        <v>0</v>
      </c>
      <c r="D206" s="228">
        <f t="shared" si="90"/>
        <v>0</v>
      </c>
      <c r="E206" s="228">
        <f t="shared" si="90"/>
        <v>0</v>
      </c>
      <c r="F206" s="228">
        <f t="shared" si="90"/>
        <v>0</v>
      </c>
      <c r="G206" s="228">
        <f t="shared" si="90"/>
        <v>0</v>
      </c>
      <c r="H206" s="228">
        <f t="shared" si="90"/>
        <v>0</v>
      </c>
      <c r="I206" s="228">
        <f t="shared" si="90"/>
        <v>0</v>
      </c>
      <c r="J206" s="228">
        <f t="shared" si="90"/>
        <v>0</v>
      </c>
      <c r="K206" s="228">
        <f t="shared" si="90"/>
        <v>0</v>
      </c>
      <c r="L206" s="228">
        <f t="shared" si="90"/>
        <v>0</v>
      </c>
      <c r="M206" s="228">
        <f t="shared" si="90"/>
        <v>0</v>
      </c>
      <c r="N206" s="228">
        <f t="shared" si="90"/>
        <v>0</v>
      </c>
      <c r="O206" s="228">
        <f t="shared" si="90"/>
        <v>0</v>
      </c>
      <c r="P206" s="228">
        <f t="shared" si="90"/>
        <v>0</v>
      </c>
      <c r="Q206" s="228">
        <f t="shared" si="90"/>
        <v>0</v>
      </c>
      <c r="R206" s="228">
        <f t="shared" si="90"/>
        <v>0</v>
      </c>
      <c r="S206" s="228">
        <f t="shared" si="90"/>
        <v>0</v>
      </c>
      <c r="T206" s="228">
        <f t="shared" si="90"/>
        <v>0</v>
      </c>
      <c r="U206" s="228">
        <f t="shared" si="90"/>
        <v>0</v>
      </c>
      <c r="V206" s="228">
        <f t="shared" si="90"/>
        <v>0</v>
      </c>
      <c r="W206" s="228">
        <f t="shared" si="90"/>
        <v>0</v>
      </c>
      <c r="X206" s="228">
        <f t="shared" si="90"/>
        <v>0</v>
      </c>
      <c r="Y206" s="228">
        <f t="shared" si="90"/>
        <v>0</v>
      </c>
      <c r="Z206" s="228">
        <f t="shared" si="90"/>
        <v>0</v>
      </c>
      <c r="AA206" s="228">
        <f t="shared" si="90"/>
        <v>0</v>
      </c>
      <c r="AB206" s="228">
        <f t="shared" si="90"/>
        <v>0</v>
      </c>
      <c r="AC206" s="228">
        <f t="shared" si="90"/>
        <v>0</v>
      </c>
      <c r="AD206" s="228">
        <f t="shared" si="90"/>
        <v>0</v>
      </c>
      <c r="AE206" s="228">
        <f t="shared" si="90"/>
        <v>0</v>
      </c>
      <c r="AF206" s="228">
        <f t="shared" si="90"/>
        <v>0</v>
      </c>
      <c r="AG206" s="228">
        <f t="shared" si="90"/>
        <v>0</v>
      </c>
      <c r="AH206" s="228">
        <f t="shared" si="90"/>
        <v>0</v>
      </c>
      <c r="AI206" s="228">
        <f t="shared" si="90"/>
        <v>0</v>
      </c>
      <c r="AJ206" s="228">
        <f t="shared" si="90"/>
        <v>0</v>
      </c>
      <c r="AK206" s="228">
        <f t="shared" si="90"/>
        <v>0</v>
      </c>
      <c r="AL206" s="228">
        <f t="shared" si="90"/>
        <v>0</v>
      </c>
      <c r="AM206" s="228">
        <f t="shared" si="90"/>
        <v>0</v>
      </c>
      <c r="AN206" s="228">
        <f t="shared" si="90"/>
        <v>0</v>
      </c>
      <c r="AO206" s="228">
        <f t="shared" si="90"/>
        <v>0</v>
      </c>
      <c r="AP206" s="228">
        <f t="shared" si="90"/>
        <v>0</v>
      </c>
    </row>
    <row r="207" spans="1:42" x14ac:dyDescent="0.2">
      <c r="A207" s="130" t="s">
        <v>235</v>
      </c>
      <c r="B207" s="132"/>
      <c r="C207" s="228">
        <f t="shared" ref="C207:AP207" si="91">IF(AND(pbi_uti_tax_fed="Yes",pbi_uti_for_ds="No"),C530,0)</f>
        <v>0</v>
      </c>
      <c r="D207" s="228">
        <f t="shared" si="91"/>
        <v>0</v>
      </c>
      <c r="E207" s="228">
        <f t="shared" si="91"/>
        <v>0</v>
      </c>
      <c r="F207" s="228">
        <f t="shared" si="91"/>
        <v>0</v>
      </c>
      <c r="G207" s="228">
        <f t="shared" si="91"/>
        <v>0</v>
      </c>
      <c r="H207" s="228">
        <f t="shared" si="91"/>
        <v>0</v>
      </c>
      <c r="I207" s="228">
        <f t="shared" si="91"/>
        <v>0</v>
      </c>
      <c r="J207" s="228">
        <f t="shared" si="91"/>
        <v>0</v>
      </c>
      <c r="K207" s="228">
        <f t="shared" si="91"/>
        <v>0</v>
      </c>
      <c r="L207" s="228">
        <f t="shared" si="91"/>
        <v>0</v>
      </c>
      <c r="M207" s="228">
        <f t="shared" si="91"/>
        <v>0</v>
      </c>
      <c r="N207" s="228">
        <f t="shared" si="91"/>
        <v>0</v>
      </c>
      <c r="O207" s="228">
        <f t="shared" si="91"/>
        <v>0</v>
      </c>
      <c r="P207" s="228">
        <f t="shared" si="91"/>
        <v>0</v>
      </c>
      <c r="Q207" s="228">
        <f t="shared" si="91"/>
        <v>0</v>
      </c>
      <c r="R207" s="228">
        <f t="shared" si="91"/>
        <v>0</v>
      </c>
      <c r="S207" s="228">
        <f t="shared" si="91"/>
        <v>0</v>
      </c>
      <c r="T207" s="228">
        <f t="shared" si="91"/>
        <v>0</v>
      </c>
      <c r="U207" s="228">
        <f t="shared" si="91"/>
        <v>0</v>
      </c>
      <c r="V207" s="228">
        <f t="shared" si="91"/>
        <v>0</v>
      </c>
      <c r="W207" s="228">
        <f t="shared" si="91"/>
        <v>0</v>
      </c>
      <c r="X207" s="228">
        <f t="shared" si="91"/>
        <v>0</v>
      </c>
      <c r="Y207" s="228">
        <f t="shared" si="91"/>
        <v>0</v>
      </c>
      <c r="Z207" s="228">
        <f t="shared" si="91"/>
        <v>0</v>
      </c>
      <c r="AA207" s="228">
        <f t="shared" si="91"/>
        <v>0</v>
      </c>
      <c r="AB207" s="228">
        <f t="shared" si="91"/>
        <v>0</v>
      </c>
      <c r="AC207" s="228">
        <f t="shared" si="91"/>
        <v>0</v>
      </c>
      <c r="AD207" s="228">
        <f t="shared" si="91"/>
        <v>0</v>
      </c>
      <c r="AE207" s="228">
        <f t="shared" si="91"/>
        <v>0</v>
      </c>
      <c r="AF207" s="228">
        <f t="shared" si="91"/>
        <v>0</v>
      </c>
      <c r="AG207" s="228">
        <f t="shared" si="91"/>
        <v>0</v>
      </c>
      <c r="AH207" s="228">
        <f t="shared" si="91"/>
        <v>0</v>
      </c>
      <c r="AI207" s="228">
        <f t="shared" si="91"/>
        <v>0</v>
      </c>
      <c r="AJ207" s="228">
        <f t="shared" si="91"/>
        <v>0</v>
      </c>
      <c r="AK207" s="228">
        <f t="shared" si="91"/>
        <v>0</v>
      </c>
      <c r="AL207" s="228">
        <f t="shared" si="91"/>
        <v>0</v>
      </c>
      <c r="AM207" s="228">
        <f t="shared" si="91"/>
        <v>0</v>
      </c>
      <c r="AN207" s="228">
        <f t="shared" si="91"/>
        <v>0</v>
      </c>
      <c r="AO207" s="228">
        <f t="shared" si="91"/>
        <v>0</v>
      </c>
      <c r="AP207" s="228">
        <f t="shared" si="91"/>
        <v>0</v>
      </c>
    </row>
    <row r="208" spans="1:42" x14ac:dyDescent="0.2">
      <c r="A208" s="130" t="s">
        <v>236</v>
      </c>
      <c r="B208" s="132"/>
      <c r="C208" s="228">
        <f t="shared" ref="C208:AP208" si="92">IF(AND(pbi_oth_tax_fed="Yes",pbi_oth_for_ds="No"),C534,0)</f>
        <v>0</v>
      </c>
      <c r="D208" s="228">
        <f t="shared" si="92"/>
        <v>0</v>
      </c>
      <c r="E208" s="228">
        <f t="shared" si="92"/>
        <v>0</v>
      </c>
      <c r="F208" s="228">
        <f t="shared" si="92"/>
        <v>0</v>
      </c>
      <c r="G208" s="228">
        <f t="shared" si="92"/>
        <v>0</v>
      </c>
      <c r="H208" s="228">
        <f t="shared" si="92"/>
        <v>0</v>
      </c>
      <c r="I208" s="228">
        <f t="shared" si="92"/>
        <v>0</v>
      </c>
      <c r="J208" s="228">
        <f t="shared" si="92"/>
        <v>0</v>
      </c>
      <c r="K208" s="228">
        <f t="shared" si="92"/>
        <v>0</v>
      </c>
      <c r="L208" s="228">
        <f t="shared" si="92"/>
        <v>0</v>
      </c>
      <c r="M208" s="228">
        <f t="shared" si="92"/>
        <v>0</v>
      </c>
      <c r="N208" s="228">
        <f t="shared" si="92"/>
        <v>0</v>
      </c>
      <c r="O208" s="228">
        <f t="shared" si="92"/>
        <v>0</v>
      </c>
      <c r="P208" s="228">
        <f t="shared" si="92"/>
        <v>0</v>
      </c>
      <c r="Q208" s="228">
        <f t="shared" si="92"/>
        <v>0</v>
      </c>
      <c r="R208" s="228">
        <f t="shared" si="92"/>
        <v>0</v>
      </c>
      <c r="S208" s="228">
        <f t="shared" si="92"/>
        <v>0</v>
      </c>
      <c r="T208" s="228">
        <f t="shared" si="92"/>
        <v>0</v>
      </c>
      <c r="U208" s="228">
        <f t="shared" si="92"/>
        <v>0</v>
      </c>
      <c r="V208" s="228">
        <f t="shared" si="92"/>
        <v>0</v>
      </c>
      <c r="W208" s="228">
        <f t="shared" si="92"/>
        <v>0</v>
      </c>
      <c r="X208" s="228">
        <f t="shared" si="92"/>
        <v>0</v>
      </c>
      <c r="Y208" s="228">
        <f t="shared" si="92"/>
        <v>0</v>
      </c>
      <c r="Z208" s="228">
        <f t="shared" si="92"/>
        <v>0</v>
      </c>
      <c r="AA208" s="228">
        <f t="shared" si="92"/>
        <v>0</v>
      </c>
      <c r="AB208" s="228">
        <f t="shared" si="92"/>
        <v>0</v>
      </c>
      <c r="AC208" s="228">
        <f t="shared" si="92"/>
        <v>0</v>
      </c>
      <c r="AD208" s="228">
        <f t="shared" si="92"/>
        <v>0</v>
      </c>
      <c r="AE208" s="228">
        <f t="shared" si="92"/>
        <v>0</v>
      </c>
      <c r="AF208" s="228">
        <f t="shared" si="92"/>
        <v>0</v>
      </c>
      <c r="AG208" s="228">
        <f t="shared" si="92"/>
        <v>0</v>
      </c>
      <c r="AH208" s="228">
        <f t="shared" si="92"/>
        <v>0</v>
      </c>
      <c r="AI208" s="228">
        <f t="shared" si="92"/>
        <v>0</v>
      </c>
      <c r="AJ208" s="228">
        <f t="shared" si="92"/>
        <v>0</v>
      </c>
      <c r="AK208" s="228">
        <f t="shared" si="92"/>
        <v>0</v>
      </c>
      <c r="AL208" s="228">
        <f t="shared" si="92"/>
        <v>0</v>
      </c>
      <c r="AM208" s="228">
        <f t="shared" si="92"/>
        <v>0</v>
      </c>
      <c r="AN208" s="228">
        <f t="shared" si="92"/>
        <v>0</v>
      </c>
      <c r="AO208" s="228">
        <f t="shared" si="92"/>
        <v>0</v>
      </c>
      <c r="AP208" s="228">
        <f t="shared" si="92"/>
        <v>0</v>
      </c>
    </row>
    <row r="209" spans="1:42" x14ac:dyDescent="0.2">
      <c r="A209" s="130" t="s">
        <v>15</v>
      </c>
      <c r="B209" s="132"/>
      <c r="C209" s="229">
        <f>SUM(C205:C208)</f>
        <v>0</v>
      </c>
      <c r="D209" s="229">
        <f t="shared" ref="D209:AP209" si="93">SUM(D205:D208)</f>
        <v>0</v>
      </c>
      <c r="E209" s="229">
        <f t="shared" si="93"/>
        <v>0</v>
      </c>
      <c r="F209" s="229">
        <f t="shared" si="93"/>
        <v>0</v>
      </c>
      <c r="G209" s="229">
        <f t="shared" si="93"/>
        <v>0</v>
      </c>
      <c r="H209" s="229">
        <f t="shared" si="93"/>
        <v>0</v>
      </c>
      <c r="I209" s="229">
        <f t="shared" si="93"/>
        <v>0</v>
      </c>
      <c r="J209" s="229">
        <f t="shared" si="93"/>
        <v>0</v>
      </c>
      <c r="K209" s="229">
        <f t="shared" si="93"/>
        <v>0</v>
      </c>
      <c r="L209" s="229">
        <f t="shared" si="93"/>
        <v>0</v>
      </c>
      <c r="M209" s="229">
        <f t="shared" si="93"/>
        <v>0</v>
      </c>
      <c r="N209" s="229">
        <f t="shared" si="93"/>
        <v>0</v>
      </c>
      <c r="O209" s="229">
        <f t="shared" si="93"/>
        <v>0</v>
      </c>
      <c r="P209" s="229">
        <f t="shared" si="93"/>
        <v>0</v>
      </c>
      <c r="Q209" s="229">
        <f t="shared" si="93"/>
        <v>0</v>
      </c>
      <c r="R209" s="229">
        <f t="shared" si="93"/>
        <v>0</v>
      </c>
      <c r="S209" s="229">
        <f t="shared" si="93"/>
        <v>0</v>
      </c>
      <c r="T209" s="229">
        <f t="shared" si="93"/>
        <v>0</v>
      </c>
      <c r="U209" s="229">
        <f t="shared" si="93"/>
        <v>0</v>
      </c>
      <c r="V209" s="229">
        <f t="shared" si="93"/>
        <v>0</v>
      </c>
      <c r="W209" s="229">
        <f t="shared" si="93"/>
        <v>0</v>
      </c>
      <c r="X209" s="229">
        <f t="shared" si="93"/>
        <v>0</v>
      </c>
      <c r="Y209" s="229">
        <f t="shared" si="93"/>
        <v>0</v>
      </c>
      <c r="Z209" s="229">
        <f t="shared" si="93"/>
        <v>0</v>
      </c>
      <c r="AA209" s="229">
        <f t="shared" si="93"/>
        <v>0</v>
      </c>
      <c r="AB209" s="229">
        <f t="shared" si="93"/>
        <v>0</v>
      </c>
      <c r="AC209" s="229">
        <f t="shared" si="93"/>
        <v>0</v>
      </c>
      <c r="AD209" s="229">
        <f t="shared" si="93"/>
        <v>0</v>
      </c>
      <c r="AE209" s="229">
        <f t="shared" si="93"/>
        <v>0</v>
      </c>
      <c r="AF209" s="229">
        <f t="shared" si="93"/>
        <v>0</v>
      </c>
      <c r="AG209" s="229">
        <f t="shared" si="93"/>
        <v>0</v>
      </c>
      <c r="AH209" s="229">
        <f t="shared" si="93"/>
        <v>0</v>
      </c>
      <c r="AI209" s="229">
        <f t="shared" si="93"/>
        <v>0</v>
      </c>
      <c r="AJ209" s="229">
        <f t="shared" si="93"/>
        <v>0</v>
      </c>
      <c r="AK209" s="229">
        <f t="shared" si="93"/>
        <v>0</v>
      </c>
      <c r="AL209" s="229">
        <f t="shared" si="93"/>
        <v>0</v>
      </c>
      <c r="AM209" s="229">
        <f t="shared" si="93"/>
        <v>0</v>
      </c>
      <c r="AN209" s="229">
        <f t="shared" si="93"/>
        <v>0</v>
      </c>
      <c r="AO209" s="229">
        <f t="shared" si="93"/>
        <v>0</v>
      </c>
      <c r="AP209" s="229">
        <f t="shared" si="93"/>
        <v>0</v>
      </c>
    </row>
    <row r="210" spans="1:42" x14ac:dyDescent="0.2">
      <c r="A210" s="128" t="s">
        <v>52</v>
      </c>
      <c r="B210" s="132"/>
      <c r="C210" s="227">
        <f>C191+C197+C203+C209</f>
        <v>0</v>
      </c>
      <c r="D210" s="227">
        <f t="shared" ref="D210:AP210" si="94">D191+D197+D203+D209</f>
        <v>0</v>
      </c>
      <c r="E210" s="227">
        <f t="shared" si="94"/>
        <v>0</v>
      </c>
      <c r="F210" s="227">
        <f t="shared" si="94"/>
        <v>0</v>
      </c>
      <c r="G210" s="227">
        <f t="shared" si="94"/>
        <v>0</v>
      </c>
      <c r="H210" s="227">
        <f t="shared" si="94"/>
        <v>0</v>
      </c>
      <c r="I210" s="227">
        <f t="shared" si="94"/>
        <v>0</v>
      </c>
      <c r="J210" s="227">
        <f t="shared" si="94"/>
        <v>0</v>
      </c>
      <c r="K210" s="227">
        <f t="shared" si="94"/>
        <v>0</v>
      </c>
      <c r="L210" s="227">
        <f t="shared" si="94"/>
        <v>0</v>
      </c>
      <c r="M210" s="227">
        <f t="shared" si="94"/>
        <v>0</v>
      </c>
      <c r="N210" s="227">
        <f t="shared" si="94"/>
        <v>0</v>
      </c>
      <c r="O210" s="227">
        <f t="shared" si="94"/>
        <v>0</v>
      </c>
      <c r="P210" s="227">
        <f t="shared" si="94"/>
        <v>0</v>
      </c>
      <c r="Q210" s="227">
        <f t="shared" si="94"/>
        <v>0</v>
      </c>
      <c r="R210" s="227">
        <f t="shared" si="94"/>
        <v>0</v>
      </c>
      <c r="S210" s="227">
        <f t="shared" si="94"/>
        <v>0</v>
      </c>
      <c r="T210" s="227">
        <f t="shared" si="94"/>
        <v>0</v>
      </c>
      <c r="U210" s="227">
        <f t="shared" si="94"/>
        <v>0</v>
      </c>
      <c r="V210" s="227">
        <f t="shared" si="94"/>
        <v>0</v>
      </c>
      <c r="W210" s="227">
        <f t="shared" si="94"/>
        <v>0</v>
      </c>
      <c r="X210" s="227">
        <f t="shared" si="94"/>
        <v>0</v>
      </c>
      <c r="Y210" s="227">
        <f t="shared" si="94"/>
        <v>0</v>
      </c>
      <c r="Z210" s="227">
        <f t="shared" si="94"/>
        <v>0</v>
      </c>
      <c r="AA210" s="227">
        <f t="shared" si="94"/>
        <v>0</v>
      </c>
      <c r="AB210" s="227">
        <f t="shared" si="94"/>
        <v>0</v>
      </c>
      <c r="AC210" s="227">
        <f t="shared" si="94"/>
        <v>0</v>
      </c>
      <c r="AD210" s="227">
        <f t="shared" si="94"/>
        <v>0</v>
      </c>
      <c r="AE210" s="227">
        <f t="shared" si="94"/>
        <v>0</v>
      </c>
      <c r="AF210" s="227">
        <f t="shared" si="94"/>
        <v>0</v>
      </c>
      <c r="AG210" s="227">
        <f t="shared" si="94"/>
        <v>0</v>
      </c>
      <c r="AH210" s="227">
        <f t="shared" si="94"/>
        <v>0</v>
      </c>
      <c r="AI210" s="227">
        <f t="shared" si="94"/>
        <v>0</v>
      </c>
      <c r="AJ210" s="227">
        <f t="shared" si="94"/>
        <v>0</v>
      </c>
      <c r="AK210" s="227">
        <f t="shared" si="94"/>
        <v>0</v>
      </c>
      <c r="AL210" s="227">
        <f t="shared" si="94"/>
        <v>0</v>
      </c>
      <c r="AM210" s="227">
        <f t="shared" si="94"/>
        <v>0</v>
      </c>
      <c r="AN210" s="227">
        <f t="shared" si="94"/>
        <v>0</v>
      </c>
      <c r="AO210" s="227">
        <f t="shared" si="94"/>
        <v>0</v>
      </c>
      <c r="AP210" s="227">
        <f t="shared" si="94"/>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5">D184+D210</f>
        <v>0</v>
      </c>
      <c r="E212" s="230">
        <f t="shared" si="95"/>
        <v>0</v>
      </c>
      <c r="F212" s="230">
        <f t="shared" si="95"/>
        <v>0</v>
      </c>
      <c r="G212" s="230">
        <f t="shared" si="95"/>
        <v>0</v>
      </c>
      <c r="H212" s="230">
        <f t="shared" si="95"/>
        <v>0</v>
      </c>
      <c r="I212" s="230">
        <f t="shared" si="95"/>
        <v>0</v>
      </c>
      <c r="J212" s="230">
        <f t="shared" si="95"/>
        <v>0</v>
      </c>
      <c r="K212" s="230">
        <f t="shared" si="95"/>
        <v>0</v>
      </c>
      <c r="L212" s="230">
        <f t="shared" si="95"/>
        <v>0</v>
      </c>
      <c r="M212" s="230">
        <f t="shared" si="95"/>
        <v>0</v>
      </c>
      <c r="N212" s="230">
        <f t="shared" si="95"/>
        <v>0</v>
      </c>
      <c r="O212" s="230">
        <f t="shared" si="95"/>
        <v>0</v>
      </c>
      <c r="P212" s="230">
        <f t="shared" si="95"/>
        <v>0</v>
      </c>
      <c r="Q212" s="230">
        <f t="shared" si="95"/>
        <v>0</v>
      </c>
      <c r="R212" s="230">
        <f t="shared" si="95"/>
        <v>0</v>
      </c>
      <c r="S212" s="230">
        <f t="shared" si="95"/>
        <v>0</v>
      </c>
      <c r="T212" s="230">
        <f t="shared" si="95"/>
        <v>0</v>
      </c>
      <c r="U212" s="230">
        <f t="shared" si="95"/>
        <v>0</v>
      </c>
      <c r="V212" s="230">
        <f t="shared" si="95"/>
        <v>0</v>
      </c>
      <c r="W212" s="230">
        <f t="shared" si="95"/>
        <v>0</v>
      </c>
      <c r="X212" s="230">
        <f t="shared" si="95"/>
        <v>0</v>
      </c>
      <c r="Y212" s="230">
        <f t="shared" si="95"/>
        <v>0</v>
      </c>
      <c r="Z212" s="230">
        <f t="shared" si="95"/>
        <v>0</v>
      </c>
      <c r="AA212" s="230">
        <f t="shared" si="95"/>
        <v>0</v>
      </c>
      <c r="AB212" s="230">
        <f t="shared" si="95"/>
        <v>0</v>
      </c>
      <c r="AC212" s="230">
        <f t="shared" si="95"/>
        <v>0</v>
      </c>
      <c r="AD212" s="230">
        <f t="shared" si="95"/>
        <v>0</v>
      </c>
      <c r="AE212" s="230">
        <f t="shared" si="95"/>
        <v>0</v>
      </c>
      <c r="AF212" s="230">
        <f t="shared" si="95"/>
        <v>0</v>
      </c>
      <c r="AG212" s="230">
        <f t="shared" si="95"/>
        <v>0</v>
      </c>
      <c r="AH212" s="230">
        <f t="shared" si="95"/>
        <v>0</v>
      </c>
      <c r="AI212" s="230">
        <f t="shared" si="95"/>
        <v>0</v>
      </c>
      <c r="AJ212" s="230">
        <f t="shared" si="95"/>
        <v>0</v>
      </c>
      <c r="AK212" s="230">
        <f t="shared" si="95"/>
        <v>0</v>
      </c>
      <c r="AL212" s="230">
        <f t="shared" si="95"/>
        <v>0</v>
      </c>
      <c r="AM212" s="230">
        <f t="shared" si="95"/>
        <v>0</v>
      </c>
      <c r="AN212" s="230">
        <f t="shared" si="95"/>
        <v>0</v>
      </c>
      <c r="AO212" s="230">
        <f t="shared" si="95"/>
        <v>0</v>
      </c>
      <c r="AP212" s="230">
        <f t="shared" si="95"/>
        <v>0</v>
      </c>
    </row>
    <row r="213" spans="1:42" x14ac:dyDescent="0.2">
      <c r="A213" s="128" t="s">
        <v>112</v>
      </c>
      <c r="B213" s="132"/>
      <c r="C213" s="230">
        <f t="shared" ref="C213:AP213" si="96">C212*-federal_tax_rate/100</f>
        <v>0</v>
      </c>
      <c r="D213" s="230">
        <f t="shared" si="96"/>
        <v>0</v>
      </c>
      <c r="E213" s="230">
        <f t="shared" si="96"/>
        <v>0</v>
      </c>
      <c r="F213" s="230">
        <f t="shared" si="96"/>
        <v>0</v>
      </c>
      <c r="G213" s="230">
        <f t="shared" si="96"/>
        <v>0</v>
      </c>
      <c r="H213" s="230">
        <f t="shared" si="96"/>
        <v>0</v>
      </c>
      <c r="I213" s="230">
        <f t="shared" si="96"/>
        <v>0</v>
      </c>
      <c r="J213" s="230">
        <f t="shared" si="96"/>
        <v>0</v>
      </c>
      <c r="K213" s="230">
        <f t="shared" si="96"/>
        <v>0</v>
      </c>
      <c r="L213" s="230">
        <f t="shared" si="96"/>
        <v>0</v>
      </c>
      <c r="M213" s="230">
        <f t="shared" si="96"/>
        <v>0</v>
      </c>
      <c r="N213" s="230">
        <f t="shared" si="96"/>
        <v>0</v>
      </c>
      <c r="O213" s="230">
        <f t="shared" si="96"/>
        <v>0</v>
      </c>
      <c r="P213" s="230">
        <f t="shared" si="96"/>
        <v>0</v>
      </c>
      <c r="Q213" s="230">
        <f t="shared" si="96"/>
        <v>0</v>
      </c>
      <c r="R213" s="230">
        <f t="shared" si="96"/>
        <v>0</v>
      </c>
      <c r="S213" s="230">
        <f t="shared" si="96"/>
        <v>0</v>
      </c>
      <c r="T213" s="230">
        <f t="shared" si="96"/>
        <v>0</v>
      </c>
      <c r="U213" s="230">
        <f t="shared" si="96"/>
        <v>0</v>
      </c>
      <c r="V213" s="230">
        <f t="shared" si="96"/>
        <v>0</v>
      </c>
      <c r="W213" s="230">
        <f t="shared" si="96"/>
        <v>0</v>
      </c>
      <c r="X213" s="230">
        <f t="shared" si="96"/>
        <v>0</v>
      </c>
      <c r="Y213" s="230">
        <f t="shared" si="96"/>
        <v>0</v>
      </c>
      <c r="Z213" s="230">
        <f t="shared" si="96"/>
        <v>0</v>
      </c>
      <c r="AA213" s="230">
        <f t="shared" si="96"/>
        <v>0</v>
      </c>
      <c r="AB213" s="230">
        <f t="shared" si="96"/>
        <v>0</v>
      </c>
      <c r="AC213" s="230">
        <f t="shared" si="96"/>
        <v>0</v>
      </c>
      <c r="AD213" s="230">
        <f t="shared" si="96"/>
        <v>0</v>
      </c>
      <c r="AE213" s="230">
        <f t="shared" si="96"/>
        <v>0</v>
      </c>
      <c r="AF213" s="230">
        <f t="shared" si="96"/>
        <v>0</v>
      </c>
      <c r="AG213" s="230">
        <f t="shared" si="96"/>
        <v>0</v>
      </c>
      <c r="AH213" s="230">
        <f t="shared" si="96"/>
        <v>0</v>
      </c>
      <c r="AI213" s="230">
        <f t="shared" si="96"/>
        <v>0</v>
      </c>
      <c r="AJ213" s="230">
        <f t="shared" si="96"/>
        <v>0</v>
      </c>
      <c r="AK213" s="230">
        <f t="shared" si="96"/>
        <v>0</v>
      </c>
      <c r="AL213" s="230">
        <f t="shared" si="96"/>
        <v>0</v>
      </c>
      <c r="AM213" s="230">
        <f t="shared" si="96"/>
        <v>0</v>
      </c>
      <c r="AN213" s="230">
        <f t="shared" si="96"/>
        <v>0</v>
      </c>
      <c r="AO213" s="230">
        <f t="shared" si="96"/>
        <v>0</v>
      </c>
      <c r="AP213" s="230">
        <f t="shared" si="96"/>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320</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t="e">
        <f>depr_alloc_macrs_5_percent*100/Inputs!$B$134</f>
        <v>#DIV/0!</v>
      </c>
      <c r="C219" s="175">
        <f>-$B$77*depr_alloc_macrs_5_percent/100</f>
        <v>0</v>
      </c>
      <c r="D219" s="175" t="e">
        <f>$B219/100*D$225</f>
        <v>#DIV/0!</v>
      </c>
      <c r="E219" s="175" t="e">
        <f>$B219/100*E$225</f>
        <v>#DIV/0!</v>
      </c>
      <c r="F219" s="177" t="e">
        <f>C219-D219-E219</f>
        <v>#DIV/0!</v>
      </c>
      <c r="G219" s="178">
        <f>IF(Inputs!F127="Yes",F219,0)</f>
        <v>0</v>
      </c>
      <c r="H219" s="185">
        <f t="shared" ref="H219:H224" si="97">IF($G$225=0,0,G219/$G$225)*100</f>
        <v>0</v>
      </c>
      <c r="I219" s="181">
        <f t="shared" ref="I219:I224" si="98">$I$225*H219/100</f>
        <v>0</v>
      </c>
      <c r="J219" s="182">
        <f>I219*0.5</f>
        <v>0</v>
      </c>
      <c r="K219" s="179">
        <f t="shared" ref="K219:K224" si="99">H219/100*$K$225</f>
        <v>0</v>
      </c>
      <c r="L219" s="182">
        <f>K219*0.5</f>
        <v>0</v>
      </c>
      <c r="M219" s="175">
        <f t="shared" ref="M219:M224" si="100">IF(itc_sta_amount_deprbas_sta="Yes",L219,0)+IF(itc_sta_percent_deprbas_sta="Yes",J219,0)</f>
        <v>0</v>
      </c>
      <c r="N219" s="175">
        <f t="shared" ref="N219:N224" si="101">IF(itc_fed_amount_deprbas_sta="Yes",L352,0)+IF(itc_fed_percent_deprbas_sta="Yes",J352,0)</f>
        <v>0</v>
      </c>
      <c r="O219" s="183" t="e">
        <f t="shared" ref="O219:O224" si="102">F219-M219-N219</f>
        <v>#DIV/0!</v>
      </c>
      <c r="P219" s="175">
        <f t="shared" ref="P219:P224" si="103">IF(depr_bonus_sta="Yes",O219*depr_bonus_sta/100,0)</f>
        <v>0</v>
      </c>
      <c r="Q219" s="177" t="e">
        <f>O219-P219</f>
        <v>#DIV/0!</v>
      </c>
    </row>
    <row r="220" spans="1:42" s="17" customFormat="1" x14ac:dyDescent="0.2">
      <c r="A220" s="42" t="str">
        <f>Inputs!A128</f>
        <v>15-yr MACRS</v>
      </c>
      <c r="B220" s="300" t="e">
        <f>depr_alloc_macrs_15_percent*100/Inputs!$B$134</f>
        <v>#DIV/0!</v>
      </c>
      <c r="C220" s="175">
        <f>-$B$77*depr_alloc_macrs_15_percent/100</f>
        <v>0</v>
      </c>
      <c r="D220" s="175" t="e">
        <f>$B220/100*D$225</f>
        <v>#DIV/0!</v>
      </c>
      <c r="E220" s="175" t="e">
        <f t="shared" ref="E220:E224" si="104">$B220/100*E$225</f>
        <v>#DIV/0!</v>
      </c>
      <c r="F220" s="177" t="e">
        <f t="shared" ref="F220:F224" si="105">C220-D220-E220</f>
        <v>#DIV/0!</v>
      </c>
      <c r="G220" s="179">
        <f>IF(Inputs!F128="Yes",F220,0)</f>
        <v>0</v>
      </c>
      <c r="H220" s="186">
        <f t="shared" si="97"/>
        <v>0</v>
      </c>
      <c r="I220" s="175">
        <f t="shared" si="98"/>
        <v>0</v>
      </c>
      <c r="J220" s="184">
        <f t="shared" ref="J220:J224" si="106">I220*0.5</f>
        <v>0</v>
      </c>
      <c r="K220" s="179">
        <f t="shared" si="99"/>
        <v>0</v>
      </c>
      <c r="L220" s="184">
        <f t="shared" ref="L220:L224" si="107">K220*0.5</f>
        <v>0</v>
      </c>
      <c r="M220" s="175">
        <f t="shared" si="100"/>
        <v>0</v>
      </c>
      <c r="N220" s="175">
        <f t="shared" si="101"/>
        <v>0</v>
      </c>
      <c r="O220" s="177" t="e">
        <f t="shared" si="102"/>
        <v>#DIV/0!</v>
      </c>
      <c r="P220" s="175">
        <f t="shared" si="103"/>
        <v>0</v>
      </c>
      <c r="Q220" s="177" t="e">
        <f t="shared" ref="Q220:Q224" si="108">O220-P220</f>
        <v>#DIV/0!</v>
      </c>
    </row>
    <row r="221" spans="1:42" s="17" customFormat="1" x14ac:dyDescent="0.2">
      <c r="A221" s="42" t="str">
        <f>Inputs!A129</f>
        <v>5-yr SL</v>
      </c>
      <c r="B221" s="300" t="e">
        <f>depr_alloc_sl_5_percent*100/Inputs!$B$134</f>
        <v>#DIV/0!</v>
      </c>
      <c r="C221" s="175">
        <f>-$B$77*depr_alloc_sl_5_percent/100</f>
        <v>0</v>
      </c>
      <c r="D221" s="175" t="e">
        <f t="shared" ref="D221:D224" si="109">$B221/100*D$225</f>
        <v>#DIV/0!</v>
      </c>
      <c r="E221" s="175" t="e">
        <f t="shared" si="104"/>
        <v>#DIV/0!</v>
      </c>
      <c r="F221" s="177" t="e">
        <f t="shared" si="105"/>
        <v>#DIV/0!</v>
      </c>
      <c r="G221" s="179">
        <f>IF(Inputs!F129="Yes",F221,0)</f>
        <v>0</v>
      </c>
      <c r="H221" s="186">
        <f t="shared" si="97"/>
        <v>0</v>
      </c>
      <c r="I221" s="175">
        <f t="shared" si="98"/>
        <v>0</v>
      </c>
      <c r="J221" s="184">
        <f t="shared" si="106"/>
        <v>0</v>
      </c>
      <c r="K221" s="179">
        <f t="shared" si="99"/>
        <v>0</v>
      </c>
      <c r="L221" s="184">
        <f t="shared" si="107"/>
        <v>0</v>
      </c>
      <c r="M221" s="175">
        <f t="shared" si="100"/>
        <v>0</v>
      </c>
      <c r="N221" s="175">
        <f t="shared" si="101"/>
        <v>0</v>
      </c>
      <c r="O221" s="177" t="e">
        <f t="shared" si="102"/>
        <v>#DIV/0!</v>
      </c>
      <c r="P221" s="175">
        <f t="shared" si="103"/>
        <v>0</v>
      </c>
      <c r="Q221" s="177" t="e">
        <f t="shared" si="108"/>
        <v>#DIV/0!</v>
      </c>
    </row>
    <row r="222" spans="1:42" s="17" customFormat="1" x14ac:dyDescent="0.2">
      <c r="A222" s="42" t="str">
        <f>Inputs!A130</f>
        <v>15-yr SL</v>
      </c>
      <c r="B222" s="300" t="e">
        <f>depr_alloc_sl_15_percent*100/Inputs!$B$134</f>
        <v>#DIV/0!</v>
      </c>
      <c r="C222" s="175">
        <f>-$B$77*depr_alloc_sl_15_percent/100</f>
        <v>0</v>
      </c>
      <c r="D222" s="175" t="e">
        <f t="shared" si="109"/>
        <v>#DIV/0!</v>
      </c>
      <c r="E222" s="175" t="e">
        <f t="shared" si="104"/>
        <v>#DIV/0!</v>
      </c>
      <c r="F222" s="177" t="e">
        <f t="shared" si="105"/>
        <v>#DIV/0!</v>
      </c>
      <c r="G222" s="179">
        <f>IF(Inputs!F130="Yes",F222,0)</f>
        <v>0</v>
      </c>
      <c r="H222" s="186">
        <f t="shared" si="97"/>
        <v>0</v>
      </c>
      <c r="I222" s="175">
        <f t="shared" si="98"/>
        <v>0</v>
      </c>
      <c r="J222" s="184">
        <f t="shared" si="106"/>
        <v>0</v>
      </c>
      <c r="K222" s="179">
        <f t="shared" si="99"/>
        <v>0</v>
      </c>
      <c r="L222" s="184">
        <f t="shared" si="107"/>
        <v>0</v>
      </c>
      <c r="M222" s="175">
        <f t="shared" si="100"/>
        <v>0</v>
      </c>
      <c r="N222" s="175">
        <f t="shared" si="101"/>
        <v>0</v>
      </c>
      <c r="O222" s="177" t="e">
        <f t="shared" si="102"/>
        <v>#DIV/0!</v>
      </c>
      <c r="P222" s="175">
        <f t="shared" si="103"/>
        <v>0</v>
      </c>
      <c r="Q222" s="177" t="e">
        <f t="shared" si="108"/>
        <v>#DIV/0!</v>
      </c>
    </row>
    <row r="223" spans="1:42" s="17" customFormat="1" x14ac:dyDescent="0.2">
      <c r="A223" s="42" t="str">
        <f>Inputs!A131</f>
        <v>20-yr SL</v>
      </c>
      <c r="B223" s="300" t="e">
        <f>depr_alloc_sl_20_percent*100/Inputs!$B$134</f>
        <v>#DIV/0!</v>
      </c>
      <c r="C223" s="175">
        <f>-$B$77*depr_alloc_sl_20_percent/100</f>
        <v>0</v>
      </c>
      <c r="D223" s="175" t="e">
        <f t="shared" si="109"/>
        <v>#DIV/0!</v>
      </c>
      <c r="E223" s="175" t="e">
        <f t="shared" si="104"/>
        <v>#DIV/0!</v>
      </c>
      <c r="F223" s="177" t="e">
        <f t="shared" si="105"/>
        <v>#DIV/0!</v>
      </c>
      <c r="G223" s="179">
        <f>IF(Inputs!F131="Yes",F223,0)</f>
        <v>0</v>
      </c>
      <c r="H223" s="186">
        <f t="shared" si="97"/>
        <v>0</v>
      </c>
      <c r="I223" s="175">
        <f t="shared" si="98"/>
        <v>0</v>
      </c>
      <c r="J223" s="184">
        <f t="shared" si="106"/>
        <v>0</v>
      </c>
      <c r="K223" s="179">
        <f t="shared" si="99"/>
        <v>0</v>
      </c>
      <c r="L223" s="184">
        <f t="shared" si="107"/>
        <v>0</v>
      </c>
      <c r="M223" s="175">
        <f t="shared" si="100"/>
        <v>0</v>
      </c>
      <c r="N223" s="175">
        <f t="shared" si="101"/>
        <v>0</v>
      </c>
      <c r="O223" s="177" t="e">
        <f t="shared" si="102"/>
        <v>#DIV/0!</v>
      </c>
      <c r="P223" s="175">
        <f t="shared" si="103"/>
        <v>0</v>
      </c>
      <c r="Q223" s="177" t="e">
        <f t="shared" si="108"/>
        <v>#DIV/0!</v>
      </c>
    </row>
    <row r="224" spans="1:42" s="17" customFormat="1" x14ac:dyDescent="0.2">
      <c r="A224" s="42" t="str">
        <f>Inputs!A132</f>
        <v>39-yr SL</v>
      </c>
      <c r="B224" s="301" t="e">
        <f>depr_alloc_sl_39_percent*100/Inputs!$B$134</f>
        <v>#DIV/0!</v>
      </c>
      <c r="C224" s="175">
        <f>-$B$77*depr_alloc_sl_39_percent/100</f>
        <v>0</v>
      </c>
      <c r="D224" s="175" t="e">
        <f t="shared" si="109"/>
        <v>#DIV/0!</v>
      </c>
      <c r="E224" s="175" t="e">
        <f t="shared" si="104"/>
        <v>#DIV/0!</v>
      </c>
      <c r="F224" s="177" t="e">
        <f t="shared" si="105"/>
        <v>#DIV/0!</v>
      </c>
      <c r="G224" s="179">
        <f>IF(Inputs!F132="Yes",F224,0)</f>
        <v>0</v>
      </c>
      <c r="H224" s="186">
        <f t="shared" si="97"/>
        <v>0</v>
      </c>
      <c r="I224" s="175">
        <f t="shared" si="98"/>
        <v>0</v>
      </c>
      <c r="J224" s="184">
        <f t="shared" si="106"/>
        <v>0</v>
      </c>
      <c r="K224" s="179">
        <f t="shared" si="99"/>
        <v>0</v>
      </c>
      <c r="L224" s="184">
        <f t="shared" si="107"/>
        <v>0</v>
      </c>
      <c r="M224" s="190">
        <f t="shared" si="100"/>
        <v>0</v>
      </c>
      <c r="N224" s="176">
        <f t="shared" si="101"/>
        <v>0</v>
      </c>
      <c r="O224" s="180" t="e">
        <f t="shared" si="102"/>
        <v>#DIV/0!</v>
      </c>
      <c r="P224" s="176">
        <f t="shared" si="103"/>
        <v>0</v>
      </c>
      <c r="Q224" s="180" t="e">
        <f t="shared" si="108"/>
        <v>#DIV/0!</v>
      </c>
    </row>
    <row r="225" spans="1:17" s="17" customFormat="1" x14ac:dyDescent="0.2">
      <c r="A225" s="42" t="s">
        <v>15</v>
      </c>
      <c r="B225" s="301" t="e">
        <f>SUM(B219:B224)</f>
        <v>#DIV/0!</v>
      </c>
      <c r="C225" s="193">
        <f>SUM(C219:C224)</f>
        <v>0</v>
      </c>
      <c r="D225" s="193">
        <f>B234+B240</f>
        <v>0</v>
      </c>
      <c r="E225" s="193">
        <f>B246</f>
        <v>0</v>
      </c>
      <c r="F225" s="285" t="e">
        <f>SUM(F219:F224)</f>
        <v>#DIV/0!</v>
      </c>
      <c r="G225" s="191">
        <f>SUM(G219:G224)</f>
        <v>0</v>
      </c>
      <c r="H225" s="187">
        <f>SUM(H219:H224)</f>
        <v>0</v>
      </c>
      <c r="I225" s="193">
        <f>MIN(itc_sta_percent_maxvalue,itc_sta_percent/100*G225)</f>
        <v>0</v>
      </c>
      <c r="J225" s="193">
        <f>SUM(J219:J224)</f>
        <v>0</v>
      </c>
      <c r="K225" s="191">
        <f>itc_sta_amount</f>
        <v>0</v>
      </c>
      <c r="L225" s="194">
        <f t="shared" ref="L225:Q225" si="110">SUM(L219:L224)</f>
        <v>0</v>
      </c>
      <c r="M225" s="176">
        <f t="shared" si="110"/>
        <v>0</v>
      </c>
      <c r="N225" s="176">
        <f t="shared" si="110"/>
        <v>0</v>
      </c>
      <c r="O225" s="180" t="e">
        <f t="shared" si="110"/>
        <v>#DIV/0!</v>
      </c>
      <c r="P225" s="180">
        <f>SUM(P219:P224)</f>
        <v>0</v>
      </c>
      <c r="Q225" s="180" t="e">
        <f t="shared" si="110"/>
        <v>#DIV/0!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1">A498</f>
        <v>As fixed amount</v>
      </c>
      <c r="B229" s="4"/>
    </row>
    <row r="230" spans="1:17" s="132" customFormat="1" x14ac:dyDescent="0.2">
      <c r="A230" s="129" t="str">
        <f t="shared" si="111"/>
        <v>Federal ($)</v>
      </c>
      <c r="B230" s="231">
        <f>IF(ibi_fed_amount_deprbas_sta="Yes",ibi_fed_amount,0)</f>
        <v>0</v>
      </c>
    </row>
    <row r="231" spans="1:17" s="132" customFormat="1" x14ac:dyDescent="0.2">
      <c r="A231" s="129" t="str">
        <f t="shared" si="111"/>
        <v>State ($)</v>
      </c>
      <c r="B231" s="231">
        <f>IF(ibi_sta_amount_deprbas_sta="Yes",ibi_sta_amount,0)</f>
        <v>0</v>
      </c>
    </row>
    <row r="232" spans="1:17" s="132" customFormat="1" x14ac:dyDescent="0.2">
      <c r="A232" s="129" t="str">
        <f t="shared" si="111"/>
        <v>Utility ($)</v>
      </c>
      <c r="B232" s="231">
        <f>IF(ibi_uti_amount_deprbas_sta="Yes",ibi_uti_amount,0)</f>
        <v>0</v>
      </c>
    </row>
    <row r="233" spans="1:17" s="132" customFormat="1" x14ac:dyDescent="0.2">
      <c r="A233" s="129" t="str">
        <f t="shared" si="111"/>
        <v>Other ($)</v>
      </c>
      <c r="B233" s="232">
        <f>IF(ibi_oth_amount_deprbas_sta="Yes",ibi_oth_amount,0)</f>
        <v>0</v>
      </c>
    </row>
    <row r="234" spans="1:17" s="132" customFormat="1" x14ac:dyDescent="0.2">
      <c r="A234" s="129" t="str">
        <f t="shared" si="111"/>
        <v>Total</v>
      </c>
      <c r="B234" s="231">
        <f>SUM(B230:B233)</f>
        <v>0</v>
      </c>
    </row>
    <row r="235" spans="1:17" s="132" customFormat="1" x14ac:dyDescent="0.2">
      <c r="A235" s="28" t="str">
        <f t="shared" si="111"/>
        <v>As percentage</v>
      </c>
      <c r="B235" s="4"/>
    </row>
    <row r="236" spans="1:17" s="132" customFormat="1" x14ac:dyDescent="0.2">
      <c r="A236" s="129" t="str">
        <f t="shared" si="111"/>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1"/>
        <v>Utility (% of total installed cost)</v>
      </c>
      <c r="B238" s="231">
        <f>IF(ibi_uti_percent_deprbas_sta="Yes",C507,0)</f>
        <v>0</v>
      </c>
    </row>
    <row r="239" spans="1:17" s="132" customFormat="1" x14ac:dyDescent="0.2">
      <c r="A239" s="129" t="str">
        <f t="shared" si="111"/>
        <v>Other (% of total installed cost)</v>
      </c>
      <c r="B239" s="232">
        <f>IF(ibi_oth_percent_deprbas_sta="Yes",C508,0)</f>
        <v>0</v>
      </c>
    </row>
    <row r="240" spans="1:17" s="132" customFormat="1" x14ac:dyDescent="0.2">
      <c r="A240" s="129" t="str">
        <f t="shared" si="111"/>
        <v>Total</v>
      </c>
      <c r="B240" s="231">
        <f>SUM(B236:B239)</f>
        <v>0</v>
      </c>
    </row>
    <row r="241" spans="1:42" s="132" customFormat="1" x14ac:dyDescent="0.2">
      <c r="A241" s="127" t="str">
        <f t="shared" ref="A241:A246" si="112">A511</f>
        <v>Capacity Based Incentive (CBI)</v>
      </c>
      <c r="B241" s="4"/>
    </row>
    <row r="242" spans="1:42" s="132" customFormat="1" x14ac:dyDescent="0.2">
      <c r="A242" s="28" t="str">
        <f t="shared" si="112"/>
        <v>Federal ($/W)</v>
      </c>
      <c r="B242" s="231">
        <f>IF(cbi_fed_deprbas_sta="Yes",C512,0)</f>
        <v>0</v>
      </c>
    </row>
    <row r="243" spans="1:42" s="132" customFormat="1" x14ac:dyDescent="0.2">
      <c r="A243" s="28" t="str">
        <f t="shared" si="112"/>
        <v>State ($/W)</v>
      </c>
      <c r="B243" s="231">
        <f>IF(cbi_sta_deprbas_sta="Yes",C513,0)</f>
        <v>0</v>
      </c>
    </row>
    <row r="244" spans="1:42" s="132" customFormat="1" x14ac:dyDescent="0.2">
      <c r="A244" s="28" t="str">
        <f t="shared" si="112"/>
        <v>Utility ($/W)</v>
      </c>
      <c r="B244" s="231">
        <f>IF(cbi_uti_deprbas_sta="Yes",C514,0)</f>
        <v>0</v>
      </c>
    </row>
    <row r="245" spans="1:42" s="132" customFormat="1" x14ac:dyDescent="0.2">
      <c r="A245" s="28" t="str">
        <f t="shared" si="112"/>
        <v>Other ($/W)</v>
      </c>
      <c r="B245" s="231">
        <f>IF(cbi_oth_deprbas_sta="Yes",C515,0)</f>
        <v>0</v>
      </c>
    </row>
    <row r="246" spans="1:42" s="132" customFormat="1" x14ac:dyDescent="0.2">
      <c r="A246" s="28" t="str">
        <f t="shared" si="112"/>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3">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3"/>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3"/>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3"/>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3"/>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3"/>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4">D251/100*$Q219</f>
        <v>#N/A</v>
      </c>
      <c r="E258" s="202" t="e">
        <f t="shared" si="114"/>
        <v>#N/A</v>
      </c>
      <c r="F258" s="202" t="e">
        <f t="shared" si="114"/>
        <v>#N/A</v>
      </c>
      <c r="G258" s="202" t="e">
        <f t="shared" si="114"/>
        <v>#N/A</v>
      </c>
      <c r="H258" s="202" t="e">
        <f t="shared" si="114"/>
        <v>#N/A</v>
      </c>
      <c r="I258" s="202" t="e">
        <f t="shared" si="114"/>
        <v>#N/A</v>
      </c>
      <c r="J258" s="202" t="e">
        <f t="shared" si="114"/>
        <v>#N/A</v>
      </c>
      <c r="K258" s="202" t="e">
        <f t="shared" si="114"/>
        <v>#N/A</v>
      </c>
      <c r="L258" s="202" t="e">
        <f t="shared" si="114"/>
        <v>#N/A</v>
      </c>
      <c r="M258" s="202" t="e">
        <f t="shared" si="114"/>
        <v>#N/A</v>
      </c>
      <c r="N258" s="202" t="e">
        <f t="shared" si="114"/>
        <v>#N/A</v>
      </c>
      <c r="O258" s="202" t="e">
        <f t="shared" si="114"/>
        <v>#N/A</v>
      </c>
      <c r="P258" s="202" t="e">
        <f t="shared" si="114"/>
        <v>#N/A</v>
      </c>
      <c r="Q258" s="202" t="e">
        <f t="shared" si="114"/>
        <v>#N/A</v>
      </c>
      <c r="R258" s="202" t="e">
        <f t="shared" si="114"/>
        <v>#N/A</v>
      </c>
      <c r="S258" s="202" t="e">
        <f t="shared" si="114"/>
        <v>#N/A</v>
      </c>
      <c r="T258" s="202" t="e">
        <f t="shared" si="114"/>
        <v>#N/A</v>
      </c>
      <c r="U258" s="202" t="e">
        <f t="shared" si="114"/>
        <v>#N/A</v>
      </c>
      <c r="V258" s="202" t="e">
        <f t="shared" si="114"/>
        <v>#N/A</v>
      </c>
      <c r="W258" s="202" t="e">
        <f t="shared" si="114"/>
        <v>#N/A</v>
      </c>
      <c r="X258" s="202" t="e">
        <f t="shared" si="114"/>
        <v>#N/A</v>
      </c>
      <c r="Y258" s="202" t="e">
        <f t="shared" si="114"/>
        <v>#N/A</v>
      </c>
      <c r="Z258" s="202" t="e">
        <f t="shared" si="114"/>
        <v>#N/A</v>
      </c>
      <c r="AA258" s="202" t="e">
        <f t="shared" si="114"/>
        <v>#N/A</v>
      </c>
      <c r="AB258" s="202" t="e">
        <f t="shared" si="114"/>
        <v>#N/A</v>
      </c>
      <c r="AC258" s="202" t="e">
        <f t="shared" si="114"/>
        <v>#N/A</v>
      </c>
      <c r="AD258" s="202" t="e">
        <f t="shared" si="114"/>
        <v>#N/A</v>
      </c>
      <c r="AE258" s="202" t="e">
        <f t="shared" si="114"/>
        <v>#N/A</v>
      </c>
      <c r="AF258" s="202" t="e">
        <f t="shared" si="114"/>
        <v>#N/A</v>
      </c>
      <c r="AG258" s="202" t="e">
        <f t="shared" si="114"/>
        <v>#N/A</v>
      </c>
      <c r="AH258" s="202" t="e">
        <f t="shared" si="114"/>
        <v>#N/A</v>
      </c>
      <c r="AI258" s="202" t="e">
        <f t="shared" si="114"/>
        <v>#N/A</v>
      </c>
      <c r="AJ258" s="202" t="e">
        <f t="shared" si="114"/>
        <v>#N/A</v>
      </c>
      <c r="AK258" s="202" t="e">
        <f t="shared" si="114"/>
        <v>#N/A</v>
      </c>
      <c r="AL258" s="202" t="e">
        <f t="shared" si="114"/>
        <v>#N/A</v>
      </c>
      <c r="AM258" s="202" t="e">
        <f t="shared" si="114"/>
        <v>#N/A</v>
      </c>
      <c r="AN258" s="202" t="e">
        <f t="shared" si="114"/>
        <v>#N/A</v>
      </c>
      <c r="AO258" s="202" t="e">
        <f t="shared" si="114"/>
        <v>#N/A</v>
      </c>
      <c r="AP258" s="202" t="e">
        <f t="shared" si="114"/>
        <v>#N/A</v>
      </c>
    </row>
    <row r="259" spans="1:42" x14ac:dyDescent="0.2">
      <c r="A259" s="34" t="str">
        <f t="shared" ref="A259:A263" si="115">A252</f>
        <v>15-yr MACRS</v>
      </c>
      <c r="B259" s="242">
        <f t="array" ref="B259">SUM(IF(ISNUMBER(C259:AP259),C259:AP259))</f>
        <v>0</v>
      </c>
      <c r="C259" s="202" t="e">
        <f t="shared" ref="C259:AP259" si="116">C252/100*$Q220</f>
        <v>#N/A</v>
      </c>
      <c r="D259" s="202" t="e">
        <f t="shared" si="116"/>
        <v>#N/A</v>
      </c>
      <c r="E259" s="202" t="e">
        <f t="shared" si="116"/>
        <v>#N/A</v>
      </c>
      <c r="F259" s="202" t="e">
        <f t="shared" si="116"/>
        <v>#N/A</v>
      </c>
      <c r="G259" s="202" t="e">
        <f t="shared" si="116"/>
        <v>#N/A</v>
      </c>
      <c r="H259" s="202" t="e">
        <f t="shared" si="116"/>
        <v>#N/A</v>
      </c>
      <c r="I259" s="202" t="e">
        <f t="shared" si="116"/>
        <v>#N/A</v>
      </c>
      <c r="J259" s="202" t="e">
        <f t="shared" si="116"/>
        <v>#N/A</v>
      </c>
      <c r="K259" s="202" t="e">
        <f t="shared" si="116"/>
        <v>#N/A</v>
      </c>
      <c r="L259" s="202" t="e">
        <f t="shared" si="116"/>
        <v>#N/A</v>
      </c>
      <c r="M259" s="202" t="e">
        <f t="shared" si="116"/>
        <v>#N/A</v>
      </c>
      <c r="N259" s="202" t="e">
        <f t="shared" si="116"/>
        <v>#N/A</v>
      </c>
      <c r="O259" s="202" t="e">
        <f t="shared" si="116"/>
        <v>#N/A</v>
      </c>
      <c r="P259" s="202" t="e">
        <f t="shared" si="116"/>
        <v>#N/A</v>
      </c>
      <c r="Q259" s="202" t="e">
        <f t="shared" si="116"/>
        <v>#N/A</v>
      </c>
      <c r="R259" s="202" t="e">
        <f t="shared" si="116"/>
        <v>#N/A</v>
      </c>
      <c r="S259" s="202" t="e">
        <f t="shared" si="116"/>
        <v>#N/A</v>
      </c>
      <c r="T259" s="202" t="e">
        <f t="shared" si="116"/>
        <v>#N/A</v>
      </c>
      <c r="U259" s="202" t="e">
        <f t="shared" si="116"/>
        <v>#N/A</v>
      </c>
      <c r="V259" s="202" t="e">
        <f t="shared" si="116"/>
        <v>#N/A</v>
      </c>
      <c r="W259" s="202" t="e">
        <f t="shared" si="116"/>
        <v>#N/A</v>
      </c>
      <c r="X259" s="202" t="e">
        <f t="shared" si="116"/>
        <v>#N/A</v>
      </c>
      <c r="Y259" s="202" t="e">
        <f t="shared" si="116"/>
        <v>#N/A</v>
      </c>
      <c r="Z259" s="202" t="e">
        <f t="shared" si="116"/>
        <v>#N/A</v>
      </c>
      <c r="AA259" s="202" t="e">
        <f t="shared" si="116"/>
        <v>#N/A</v>
      </c>
      <c r="AB259" s="202" t="e">
        <f t="shared" si="116"/>
        <v>#N/A</v>
      </c>
      <c r="AC259" s="202" t="e">
        <f t="shared" si="116"/>
        <v>#N/A</v>
      </c>
      <c r="AD259" s="202" t="e">
        <f t="shared" si="116"/>
        <v>#N/A</v>
      </c>
      <c r="AE259" s="202" t="e">
        <f t="shared" si="116"/>
        <v>#N/A</v>
      </c>
      <c r="AF259" s="202" t="e">
        <f t="shared" si="116"/>
        <v>#N/A</v>
      </c>
      <c r="AG259" s="202" t="e">
        <f t="shared" si="116"/>
        <v>#N/A</v>
      </c>
      <c r="AH259" s="202" t="e">
        <f t="shared" si="116"/>
        <v>#N/A</v>
      </c>
      <c r="AI259" s="202" t="e">
        <f t="shared" si="116"/>
        <v>#N/A</v>
      </c>
      <c r="AJ259" s="202" t="e">
        <f t="shared" si="116"/>
        <v>#N/A</v>
      </c>
      <c r="AK259" s="202" t="e">
        <f t="shared" si="116"/>
        <v>#N/A</v>
      </c>
      <c r="AL259" s="202" t="e">
        <f t="shared" si="116"/>
        <v>#N/A</v>
      </c>
      <c r="AM259" s="202" t="e">
        <f t="shared" si="116"/>
        <v>#N/A</v>
      </c>
      <c r="AN259" s="202" t="e">
        <f t="shared" si="116"/>
        <v>#N/A</v>
      </c>
      <c r="AO259" s="202" t="e">
        <f t="shared" si="116"/>
        <v>#N/A</v>
      </c>
      <c r="AP259" s="202" t="e">
        <f t="shared" si="116"/>
        <v>#N/A</v>
      </c>
    </row>
    <row r="260" spans="1:42" x14ac:dyDescent="0.2">
      <c r="A260" s="34" t="str">
        <f t="shared" si="115"/>
        <v>5-yr SL</v>
      </c>
      <c r="B260" s="242">
        <f t="array" ref="B260">SUM(IF(ISNUMBER(C260:AP260),C260:AP260))</f>
        <v>0</v>
      </c>
      <c r="C260" s="202" t="e">
        <f t="shared" ref="C260:AP260" si="117">C253/100*$Q221</f>
        <v>#N/A</v>
      </c>
      <c r="D260" s="202" t="e">
        <f t="shared" si="117"/>
        <v>#N/A</v>
      </c>
      <c r="E260" s="202" t="e">
        <f t="shared" si="117"/>
        <v>#N/A</v>
      </c>
      <c r="F260" s="202" t="e">
        <f t="shared" si="117"/>
        <v>#N/A</v>
      </c>
      <c r="G260" s="202" t="e">
        <f t="shared" si="117"/>
        <v>#N/A</v>
      </c>
      <c r="H260" s="202" t="e">
        <f t="shared" si="117"/>
        <v>#N/A</v>
      </c>
      <c r="I260" s="202" t="e">
        <f t="shared" si="117"/>
        <v>#N/A</v>
      </c>
      <c r="J260" s="202" t="e">
        <f t="shared" si="117"/>
        <v>#N/A</v>
      </c>
      <c r="K260" s="202" t="e">
        <f t="shared" si="117"/>
        <v>#N/A</v>
      </c>
      <c r="L260" s="202" t="e">
        <f t="shared" si="117"/>
        <v>#N/A</v>
      </c>
      <c r="M260" s="202" t="e">
        <f t="shared" si="117"/>
        <v>#N/A</v>
      </c>
      <c r="N260" s="202" t="e">
        <f t="shared" si="117"/>
        <v>#N/A</v>
      </c>
      <c r="O260" s="202" t="e">
        <f t="shared" si="117"/>
        <v>#N/A</v>
      </c>
      <c r="P260" s="202" t="e">
        <f t="shared" si="117"/>
        <v>#N/A</v>
      </c>
      <c r="Q260" s="202" t="e">
        <f t="shared" si="117"/>
        <v>#N/A</v>
      </c>
      <c r="R260" s="202" t="e">
        <f t="shared" si="117"/>
        <v>#N/A</v>
      </c>
      <c r="S260" s="202" t="e">
        <f t="shared" si="117"/>
        <v>#N/A</v>
      </c>
      <c r="T260" s="202" t="e">
        <f t="shared" si="117"/>
        <v>#N/A</v>
      </c>
      <c r="U260" s="202" t="e">
        <f t="shared" si="117"/>
        <v>#N/A</v>
      </c>
      <c r="V260" s="202" t="e">
        <f t="shared" si="117"/>
        <v>#N/A</v>
      </c>
      <c r="W260" s="202" t="e">
        <f t="shared" si="117"/>
        <v>#N/A</v>
      </c>
      <c r="X260" s="202" t="e">
        <f t="shared" si="117"/>
        <v>#N/A</v>
      </c>
      <c r="Y260" s="202" t="e">
        <f t="shared" si="117"/>
        <v>#N/A</v>
      </c>
      <c r="Z260" s="202" t="e">
        <f t="shared" si="117"/>
        <v>#N/A</v>
      </c>
      <c r="AA260" s="202" t="e">
        <f t="shared" si="117"/>
        <v>#N/A</v>
      </c>
      <c r="AB260" s="202" t="e">
        <f t="shared" si="117"/>
        <v>#N/A</v>
      </c>
      <c r="AC260" s="202" t="e">
        <f t="shared" si="117"/>
        <v>#N/A</v>
      </c>
      <c r="AD260" s="202" t="e">
        <f t="shared" si="117"/>
        <v>#N/A</v>
      </c>
      <c r="AE260" s="202" t="e">
        <f t="shared" si="117"/>
        <v>#N/A</v>
      </c>
      <c r="AF260" s="202" t="e">
        <f t="shared" si="117"/>
        <v>#N/A</v>
      </c>
      <c r="AG260" s="202" t="e">
        <f t="shared" si="117"/>
        <v>#N/A</v>
      </c>
      <c r="AH260" s="202" t="e">
        <f t="shared" si="117"/>
        <v>#N/A</v>
      </c>
      <c r="AI260" s="202" t="e">
        <f t="shared" si="117"/>
        <v>#N/A</v>
      </c>
      <c r="AJ260" s="202" t="e">
        <f t="shared" si="117"/>
        <v>#N/A</v>
      </c>
      <c r="AK260" s="202" t="e">
        <f t="shared" si="117"/>
        <v>#N/A</v>
      </c>
      <c r="AL260" s="202" t="e">
        <f t="shared" si="117"/>
        <v>#N/A</v>
      </c>
      <c r="AM260" s="202" t="e">
        <f t="shared" si="117"/>
        <v>#N/A</v>
      </c>
      <c r="AN260" s="202" t="e">
        <f t="shared" si="117"/>
        <v>#N/A</v>
      </c>
      <c r="AO260" s="202" t="e">
        <f t="shared" si="117"/>
        <v>#N/A</v>
      </c>
      <c r="AP260" s="202" t="e">
        <f t="shared" si="117"/>
        <v>#N/A</v>
      </c>
    </row>
    <row r="261" spans="1:42" x14ac:dyDescent="0.2">
      <c r="A261" s="34" t="str">
        <f t="shared" si="115"/>
        <v>15-yr SL</v>
      </c>
      <c r="B261" s="242">
        <f t="array" ref="B261">SUM(IF(ISNUMBER(C261:AP261),C261:AP261))</f>
        <v>0</v>
      </c>
      <c r="C261" s="202" t="e">
        <f t="shared" ref="C261:AP261" si="118">C254/100*$Q222</f>
        <v>#N/A</v>
      </c>
      <c r="D261" s="202" t="e">
        <f t="shared" si="118"/>
        <v>#N/A</v>
      </c>
      <c r="E261" s="202" t="e">
        <f t="shared" si="118"/>
        <v>#N/A</v>
      </c>
      <c r="F261" s="202" t="e">
        <f t="shared" si="118"/>
        <v>#N/A</v>
      </c>
      <c r="G261" s="202" t="e">
        <f t="shared" si="118"/>
        <v>#N/A</v>
      </c>
      <c r="H261" s="202" t="e">
        <f t="shared" si="118"/>
        <v>#N/A</v>
      </c>
      <c r="I261" s="202" t="e">
        <f t="shared" si="118"/>
        <v>#N/A</v>
      </c>
      <c r="J261" s="202" t="e">
        <f t="shared" si="118"/>
        <v>#N/A</v>
      </c>
      <c r="K261" s="202" t="e">
        <f t="shared" si="118"/>
        <v>#N/A</v>
      </c>
      <c r="L261" s="202" t="e">
        <f t="shared" si="118"/>
        <v>#N/A</v>
      </c>
      <c r="M261" s="202" t="e">
        <f t="shared" si="118"/>
        <v>#N/A</v>
      </c>
      <c r="N261" s="202" t="e">
        <f t="shared" si="118"/>
        <v>#N/A</v>
      </c>
      <c r="O261" s="202" t="e">
        <f t="shared" si="118"/>
        <v>#N/A</v>
      </c>
      <c r="P261" s="202" t="e">
        <f t="shared" si="118"/>
        <v>#N/A</v>
      </c>
      <c r="Q261" s="202" t="e">
        <f t="shared" si="118"/>
        <v>#N/A</v>
      </c>
      <c r="R261" s="202" t="e">
        <f t="shared" si="118"/>
        <v>#N/A</v>
      </c>
      <c r="S261" s="202" t="e">
        <f t="shared" si="118"/>
        <v>#N/A</v>
      </c>
      <c r="T261" s="202" t="e">
        <f t="shared" si="118"/>
        <v>#N/A</v>
      </c>
      <c r="U261" s="202" t="e">
        <f t="shared" si="118"/>
        <v>#N/A</v>
      </c>
      <c r="V261" s="202" t="e">
        <f t="shared" si="118"/>
        <v>#N/A</v>
      </c>
      <c r="W261" s="202" t="e">
        <f t="shared" si="118"/>
        <v>#N/A</v>
      </c>
      <c r="X261" s="202" t="e">
        <f t="shared" si="118"/>
        <v>#N/A</v>
      </c>
      <c r="Y261" s="202" t="e">
        <f t="shared" si="118"/>
        <v>#N/A</v>
      </c>
      <c r="Z261" s="202" t="e">
        <f t="shared" si="118"/>
        <v>#N/A</v>
      </c>
      <c r="AA261" s="202" t="e">
        <f t="shared" si="118"/>
        <v>#N/A</v>
      </c>
      <c r="AB261" s="202" t="e">
        <f t="shared" si="118"/>
        <v>#N/A</v>
      </c>
      <c r="AC261" s="202" t="e">
        <f t="shared" si="118"/>
        <v>#N/A</v>
      </c>
      <c r="AD261" s="202" t="e">
        <f t="shared" si="118"/>
        <v>#N/A</v>
      </c>
      <c r="AE261" s="202" t="e">
        <f t="shared" si="118"/>
        <v>#N/A</v>
      </c>
      <c r="AF261" s="202" t="e">
        <f t="shared" si="118"/>
        <v>#N/A</v>
      </c>
      <c r="AG261" s="202" t="e">
        <f t="shared" si="118"/>
        <v>#N/A</v>
      </c>
      <c r="AH261" s="202" t="e">
        <f t="shared" si="118"/>
        <v>#N/A</v>
      </c>
      <c r="AI261" s="202" t="e">
        <f t="shared" si="118"/>
        <v>#N/A</v>
      </c>
      <c r="AJ261" s="202" t="e">
        <f t="shared" si="118"/>
        <v>#N/A</v>
      </c>
      <c r="AK261" s="202" t="e">
        <f t="shared" si="118"/>
        <v>#N/A</v>
      </c>
      <c r="AL261" s="202" t="e">
        <f t="shared" si="118"/>
        <v>#N/A</v>
      </c>
      <c r="AM261" s="202" t="e">
        <f t="shared" si="118"/>
        <v>#N/A</v>
      </c>
      <c r="AN261" s="202" t="e">
        <f t="shared" si="118"/>
        <v>#N/A</v>
      </c>
      <c r="AO261" s="202" t="e">
        <f t="shared" si="118"/>
        <v>#N/A</v>
      </c>
      <c r="AP261" s="202" t="e">
        <f t="shared" si="118"/>
        <v>#N/A</v>
      </c>
    </row>
    <row r="262" spans="1:42" x14ac:dyDescent="0.2">
      <c r="A262" s="34" t="str">
        <f t="shared" si="115"/>
        <v>20-yr SL</v>
      </c>
      <c r="B262" s="242">
        <f t="array" ref="B262">SUM(IF(ISNUMBER(C262:AP262),C262:AP262))</f>
        <v>0</v>
      </c>
      <c r="C262" s="202" t="e">
        <f t="shared" ref="C262:AP262" si="119">C255/100*$Q223</f>
        <v>#N/A</v>
      </c>
      <c r="D262" s="202" t="e">
        <f t="shared" si="119"/>
        <v>#N/A</v>
      </c>
      <c r="E262" s="202" t="e">
        <f t="shared" si="119"/>
        <v>#N/A</v>
      </c>
      <c r="F262" s="202" t="e">
        <f t="shared" si="119"/>
        <v>#N/A</v>
      </c>
      <c r="G262" s="202" t="e">
        <f t="shared" si="119"/>
        <v>#N/A</v>
      </c>
      <c r="H262" s="202" t="e">
        <f t="shared" si="119"/>
        <v>#N/A</v>
      </c>
      <c r="I262" s="202" t="e">
        <f t="shared" si="119"/>
        <v>#N/A</v>
      </c>
      <c r="J262" s="202" t="e">
        <f t="shared" si="119"/>
        <v>#N/A</v>
      </c>
      <c r="K262" s="202" t="e">
        <f t="shared" si="119"/>
        <v>#N/A</v>
      </c>
      <c r="L262" s="202" t="e">
        <f t="shared" si="119"/>
        <v>#N/A</v>
      </c>
      <c r="M262" s="202" t="e">
        <f t="shared" si="119"/>
        <v>#N/A</v>
      </c>
      <c r="N262" s="202" t="e">
        <f t="shared" si="119"/>
        <v>#N/A</v>
      </c>
      <c r="O262" s="202" t="e">
        <f t="shared" si="119"/>
        <v>#N/A</v>
      </c>
      <c r="P262" s="202" t="e">
        <f t="shared" si="119"/>
        <v>#N/A</v>
      </c>
      <c r="Q262" s="202" t="e">
        <f t="shared" si="119"/>
        <v>#N/A</v>
      </c>
      <c r="R262" s="202" t="e">
        <f t="shared" si="119"/>
        <v>#N/A</v>
      </c>
      <c r="S262" s="202" t="e">
        <f t="shared" si="119"/>
        <v>#N/A</v>
      </c>
      <c r="T262" s="202" t="e">
        <f t="shared" si="119"/>
        <v>#N/A</v>
      </c>
      <c r="U262" s="202" t="e">
        <f t="shared" si="119"/>
        <v>#N/A</v>
      </c>
      <c r="V262" s="202" t="e">
        <f t="shared" si="119"/>
        <v>#N/A</v>
      </c>
      <c r="W262" s="202" t="e">
        <f t="shared" si="119"/>
        <v>#N/A</v>
      </c>
      <c r="X262" s="202" t="e">
        <f t="shared" si="119"/>
        <v>#N/A</v>
      </c>
      <c r="Y262" s="202" t="e">
        <f t="shared" si="119"/>
        <v>#N/A</v>
      </c>
      <c r="Z262" s="202" t="e">
        <f t="shared" si="119"/>
        <v>#N/A</v>
      </c>
      <c r="AA262" s="202" t="e">
        <f t="shared" si="119"/>
        <v>#N/A</v>
      </c>
      <c r="AB262" s="202" t="e">
        <f t="shared" si="119"/>
        <v>#N/A</v>
      </c>
      <c r="AC262" s="202" t="e">
        <f t="shared" si="119"/>
        <v>#N/A</v>
      </c>
      <c r="AD262" s="202" t="e">
        <f t="shared" si="119"/>
        <v>#N/A</v>
      </c>
      <c r="AE262" s="202" t="e">
        <f t="shared" si="119"/>
        <v>#N/A</v>
      </c>
      <c r="AF262" s="202" t="e">
        <f t="shared" si="119"/>
        <v>#N/A</v>
      </c>
      <c r="AG262" s="202" t="e">
        <f t="shared" si="119"/>
        <v>#N/A</v>
      </c>
      <c r="AH262" s="202" t="e">
        <f t="shared" si="119"/>
        <v>#N/A</v>
      </c>
      <c r="AI262" s="202" t="e">
        <f t="shared" si="119"/>
        <v>#N/A</v>
      </c>
      <c r="AJ262" s="202" t="e">
        <f t="shared" si="119"/>
        <v>#N/A</v>
      </c>
      <c r="AK262" s="202" t="e">
        <f t="shared" si="119"/>
        <v>#N/A</v>
      </c>
      <c r="AL262" s="202" t="e">
        <f t="shared" si="119"/>
        <v>#N/A</v>
      </c>
      <c r="AM262" s="202" t="e">
        <f t="shared" si="119"/>
        <v>#N/A</v>
      </c>
      <c r="AN262" s="202" t="e">
        <f t="shared" si="119"/>
        <v>#N/A</v>
      </c>
      <c r="AO262" s="202" t="e">
        <f t="shared" si="119"/>
        <v>#N/A</v>
      </c>
      <c r="AP262" s="202" t="e">
        <f t="shared" si="119"/>
        <v>#N/A</v>
      </c>
    </row>
    <row r="263" spans="1:42" x14ac:dyDescent="0.2">
      <c r="A263" s="34" t="str">
        <f t="shared" si="115"/>
        <v>39-yr SL</v>
      </c>
      <c r="B263" s="242">
        <f t="array" ref="B263">SUM(IF(ISNUMBER(C263:AP263),C263:AP263))</f>
        <v>0</v>
      </c>
      <c r="C263" s="202" t="e">
        <f t="shared" ref="C263:AP263" si="120">C256/100*$Q224</f>
        <v>#N/A</v>
      </c>
      <c r="D263" s="202" t="e">
        <f t="shared" si="120"/>
        <v>#N/A</v>
      </c>
      <c r="E263" s="202" t="e">
        <f t="shared" si="120"/>
        <v>#N/A</v>
      </c>
      <c r="F263" s="202" t="e">
        <f t="shared" si="120"/>
        <v>#N/A</v>
      </c>
      <c r="G263" s="202" t="e">
        <f t="shared" si="120"/>
        <v>#N/A</v>
      </c>
      <c r="H263" s="202" t="e">
        <f t="shared" si="120"/>
        <v>#N/A</v>
      </c>
      <c r="I263" s="202" t="e">
        <f t="shared" si="120"/>
        <v>#N/A</v>
      </c>
      <c r="J263" s="202" t="e">
        <f t="shared" si="120"/>
        <v>#N/A</v>
      </c>
      <c r="K263" s="202" t="e">
        <f t="shared" si="120"/>
        <v>#N/A</v>
      </c>
      <c r="L263" s="202" t="e">
        <f t="shared" si="120"/>
        <v>#N/A</v>
      </c>
      <c r="M263" s="202" t="e">
        <f t="shared" si="120"/>
        <v>#N/A</v>
      </c>
      <c r="N263" s="202" t="e">
        <f t="shared" si="120"/>
        <v>#N/A</v>
      </c>
      <c r="O263" s="202" t="e">
        <f t="shared" si="120"/>
        <v>#N/A</v>
      </c>
      <c r="P263" s="202" t="e">
        <f t="shared" si="120"/>
        <v>#N/A</v>
      </c>
      <c r="Q263" s="202" t="e">
        <f t="shared" si="120"/>
        <v>#N/A</v>
      </c>
      <c r="R263" s="202" t="e">
        <f t="shared" si="120"/>
        <v>#N/A</v>
      </c>
      <c r="S263" s="202" t="e">
        <f t="shared" si="120"/>
        <v>#N/A</v>
      </c>
      <c r="T263" s="202" t="e">
        <f t="shared" si="120"/>
        <v>#N/A</v>
      </c>
      <c r="U263" s="202" t="e">
        <f t="shared" si="120"/>
        <v>#N/A</v>
      </c>
      <c r="V263" s="202" t="e">
        <f t="shared" si="120"/>
        <v>#N/A</v>
      </c>
      <c r="W263" s="202" t="e">
        <f t="shared" si="120"/>
        <v>#N/A</v>
      </c>
      <c r="X263" s="202" t="e">
        <f t="shared" si="120"/>
        <v>#N/A</v>
      </c>
      <c r="Y263" s="202" t="e">
        <f t="shared" si="120"/>
        <v>#N/A</v>
      </c>
      <c r="Z263" s="202" t="e">
        <f t="shared" si="120"/>
        <v>#N/A</v>
      </c>
      <c r="AA263" s="202" t="e">
        <f t="shared" si="120"/>
        <v>#N/A</v>
      </c>
      <c r="AB263" s="202" t="e">
        <f t="shared" si="120"/>
        <v>#N/A</v>
      </c>
      <c r="AC263" s="202" t="e">
        <f t="shared" si="120"/>
        <v>#N/A</v>
      </c>
      <c r="AD263" s="202" t="e">
        <f t="shared" si="120"/>
        <v>#N/A</v>
      </c>
      <c r="AE263" s="202" t="e">
        <f t="shared" si="120"/>
        <v>#N/A</v>
      </c>
      <c r="AF263" s="202" t="e">
        <f t="shared" si="120"/>
        <v>#N/A</v>
      </c>
      <c r="AG263" s="202" t="e">
        <f t="shared" si="120"/>
        <v>#N/A</v>
      </c>
      <c r="AH263" s="202" t="e">
        <f t="shared" si="120"/>
        <v>#N/A</v>
      </c>
      <c r="AI263" s="202" t="e">
        <f t="shared" si="120"/>
        <v>#N/A</v>
      </c>
      <c r="AJ263" s="202" t="e">
        <f t="shared" si="120"/>
        <v>#N/A</v>
      </c>
      <c r="AK263" s="202" t="e">
        <f t="shared" si="120"/>
        <v>#N/A</v>
      </c>
      <c r="AL263" s="202" t="e">
        <f t="shared" si="120"/>
        <v>#N/A</v>
      </c>
      <c r="AM263" s="202" t="e">
        <f t="shared" si="120"/>
        <v>#N/A</v>
      </c>
      <c r="AN263" s="202" t="e">
        <f t="shared" si="120"/>
        <v>#N/A</v>
      </c>
      <c r="AO263" s="202" t="e">
        <f t="shared" si="120"/>
        <v>#N/A</v>
      </c>
      <c r="AP263" s="202" t="e">
        <f t="shared" si="120"/>
        <v>#N/A</v>
      </c>
    </row>
    <row r="264" spans="1:42" x14ac:dyDescent="0.2">
      <c r="A264" s="34" t="s">
        <v>122</v>
      </c>
      <c r="B264" s="243">
        <f t="shared" ref="B264" si="121">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2">SUM(D258:D264)</f>
        <v>#N/A</v>
      </c>
      <c r="E265" s="202" t="e">
        <f t="shared" si="122"/>
        <v>#N/A</v>
      </c>
      <c r="F265" s="202" t="e">
        <f t="shared" si="122"/>
        <v>#N/A</v>
      </c>
      <c r="G265" s="202" t="e">
        <f t="shared" si="122"/>
        <v>#N/A</v>
      </c>
      <c r="H265" s="202" t="e">
        <f t="shared" si="122"/>
        <v>#N/A</v>
      </c>
      <c r="I265" s="202" t="e">
        <f t="shared" si="122"/>
        <v>#N/A</v>
      </c>
      <c r="J265" s="202" t="e">
        <f t="shared" si="122"/>
        <v>#N/A</v>
      </c>
      <c r="K265" s="202" t="e">
        <f t="shared" si="122"/>
        <v>#N/A</v>
      </c>
      <c r="L265" s="202" t="e">
        <f t="shared" si="122"/>
        <v>#N/A</v>
      </c>
      <c r="M265" s="202" t="e">
        <f t="shared" si="122"/>
        <v>#N/A</v>
      </c>
      <c r="N265" s="202" t="e">
        <f t="shared" si="122"/>
        <v>#N/A</v>
      </c>
      <c r="O265" s="202" t="e">
        <f t="shared" si="122"/>
        <v>#N/A</v>
      </c>
      <c r="P265" s="202" t="e">
        <f t="shared" si="122"/>
        <v>#N/A</v>
      </c>
      <c r="Q265" s="202" t="e">
        <f t="shared" si="122"/>
        <v>#N/A</v>
      </c>
      <c r="R265" s="202" t="e">
        <f t="shared" si="122"/>
        <v>#N/A</v>
      </c>
      <c r="S265" s="202" t="e">
        <f t="shared" si="122"/>
        <v>#N/A</v>
      </c>
      <c r="T265" s="202" t="e">
        <f t="shared" si="122"/>
        <v>#N/A</v>
      </c>
      <c r="U265" s="202" t="e">
        <f t="shared" si="122"/>
        <v>#N/A</v>
      </c>
      <c r="V265" s="202" t="e">
        <f t="shared" si="122"/>
        <v>#N/A</v>
      </c>
      <c r="W265" s="202" t="e">
        <f t="shared" si="122"/>
        <v>#N/A</v>
      </c>
      <c r="X265" s="202" t="e">
        <f t="shared" si="122"/>
        <v>#N/A</v>
      </c>
      <c r="Y265" s="202" t="e">
        <f t="shared" si="122"/>
        <v>#N/A</v>
      </c>
      <c r="Z265" s="202" t="e">
        <f t="shared" si="122"/>
        <v>#N/A</v>
      </c>
      <c r="AA265" s="202" t="e">
        <f t="shared" si="122"/>
        <v>#N/A</v>
      </c>
      <c r="AB265" s="202" t="e">
        <f t="shared" si="122"/>
        <v>#N/A</v>
      </c>
      <c r="AC265" s="202" t="e">
        <f t="shared" si="122"/>
        <v>#N/A</v>
      </c>
      <c r="AD265" s="202" t="e">
        <f t="shared" si="122"/>
        <v>#N/A</v>
      </c>
      <c r="AE265" s="202" t="e">
        <f t="shared" si="122"/>
        <v>#N/A</v>
      </c>
      <c r="AF265" s="202" t="e">
        <f t="shared" si="122"/>
        <v>#N/A</v>
      </c>
      <c r="AG265" s="202" t="e">
        <f t="shared" si="122"/>
        <v>#N/A</v>
      </c>
      <c r="AH265" s="202" t="e">
        <f t="shared" si="122"/>
        <v>#N/A</v>
      </c>
      <c r="AI265" s="202" t="e">
        <f t="shared" si="122"/>
        <v>#N/A</v>
      </c>
      <c r="AJ265" s="202" t="e">
        <f t="shared" si="122"/>
        <v>#N/A</v>
      </c>
      <c r="AK265" s="202" t="e">
        <f t="shared" si="122"/>
        <v>#N/A</v>
      </c>
      <c r="AL265" s="202" t="e">
        <f t="shared" si="122"/>
        <v>#N/A</v>
      </c>
      <c r="AM265" s="202" t="e">
        <f t="shared" si="122"/>
        <v>#N/A</v>
      </c>
      <c r="AN265" s="202" t="e">
        <f t="shared" si="122"/>
        <v>#N/A</v>
      </c>
      <c r="AO265" s="202" t="e">
        <f t="shared" si="122"/>
        <v>#N/A</v>
      </c>
      <c r="AP265" s="202" t="e">
        <f t="shared" si="122"/>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3">B2</f>
        <v>0</v>
      </c>
      <c r="C269" s="246" t="str">
        <f t="shared" si="123"/>
        <v/>
      </c>
      <c r="D269" s="246" t="str">
        <f t="shared" si="123"/>
        <v/>
      </c>
      <c r="E269" s="246" t="str">
        <f t="shared" si="123"/>
        <v/>
      </c>
      <c r="F269" s="246" t="str">
        <f t="shared" si="123"/>
        <v/>
      </c>
      <c r="G269" s="246" t="str">
        <f t="shared" si="123"/>
        <v/>
      </c>
      <c r="H269" s="246" t="str">
        <f t="shared" si="123"/>
        <v/>
      </c>
      <c r="I269" s="246" t="str">
        <f t="shared" si="123"/>
        <v/>
      </c>
      <c r="J269" s="246" t="str">
        <f t="shared" si="123"/>
        <v/>
      </c>
      <c r="K269" s="246" t="str">
        <f t="shared" si="123"/>
        <v/>
      </c>
      <c r="L269" s="246" t="str">
        <f t="shared" si="123"/>
        <v/>
      </c>
      <c r="M269" s="246" t="str">
        <f t="shared" si="123"/>
        <v/>
      </c>
      <c r="N269" s="246" t="str">
        <f t="shared" si="123"/>
        <v/>
      </c>
      <c r="O269" s="246" t="str">
        <f t="shared" si="123"/>
        <v/>
      </c>
      <c r="P269" s="246" t="str">
        <f t="shared" si="123"/>
        <v/>
      </c>
      <c r="Q269" s="246" t="str">
        <f t="shared" si="123"/>
        <v/>
      </c>
      <c r="R269" s="246" t="str">
        <f t="shared" si="123"/>
        <v/>
      </c>
      <c r="S269" s="246" t="str">
        <f t="shared" si="123"/>
        <v/>
      </c>
      <c r="T269" s="246" t="str">
        <f t="shared" si="123"/>
        <v/>
      </c>
      <c r="U269" s="246" t="str">
        <f t="shared" si="123"/>
        <v/>
      </c>
      <c r="V269" s="246" t="str">
        <f t="shared" si="123"/>
        <v/>
      </c>
      <c r="W269" s="246" t="str">
        <f t="shared" si="123"/>
        <v/>
      </c>
      <c r="X269" s="246" t="str">
        <f t="shared" si="123"/>
        <v/>
      </c>
      <c r="Y269" s="246" t="str">
        <f t="shared" si="123"/>
        <v/>
      </c>
      <c r="Z269" s="246" t="str">
        <f t="shared" si="123"/>
        <v/>
      </c>
      <c r="AA269" s="246" t="str">
        <f t="shared" si="123"/>
        <v/>
      </c>
      <c r="AB269" s="246" t="str">
        <f t="shared" si="123"/>
        <v/>
      </c>
      <c r="AC269" s="246" t="str">
        <f t="shared" si="123"/>
        <v/>
      </c>
      <c r="AD269" s="246" t="str">
        <f t="shared" si="123"/>
        <v/>
      </c>
      <c r="AE269" s="246" t="str">
        <f t="shared" si="123"/>
        <v/>
      </c>
      <c r="AF269" s="246" t="str">
        <f t="shared" si="123"/>
        <v/>
      </c>
      <c r="AG269" s="246" t="str">
        <f t="shared" si="123"/>
        <v/>
      </c>
      <c r="AH269" s="246" t="str">
        <f t="shared" si="123"/>
        <v/>
      </c>
      <c r="AI269" s="246" t="str">
        <f t="shared" si="123"/>
        <v/>
      </c>
      <c r="AJ269" s="246" t="str">
        <f t="shared" si="123"/>
        <v/>
      </c>
      <c r="AK269" s="246" t="str">
        <f t="shared" si="123"/>
        <v/>
      </c>
      <c r="AL269" s="246" t="str">
        <f t="shared" si="123"/>
        <v/>
      </c>
      <c r="AM269" s="246" t="str">
        <f t="shared" si="123"/>
        <v/>
      </c>
      <c r="AN269" s="246" t="str">
        <f t="shared" si="123"/>
        <v/>
      </c>
      <c r="AO269" s="246" t="str">
        <f t="shared" si="123"/>
        <v/>
      </c>
      <c r="AP269" s="246" t="str">
        <f t="shared" si="123"/>
        <v/>
      </c>
    </row>
    <row r="270" spans="1:42" x14ac:dyDescent="0.2">
      <c r="A270" s="33" t="s">
        <v>240</v>
      </c>
      <c r="B270" s="245">
        <v>0</v>
      </c>
      <c r="C270" s="238" t="e">
        <f t="shared" ref="C270:AP270" si="124">IF($B$268=$A251,C251,0)+IF($B$268=$A252,C252,0)+IF($B$268=$A253,C253,0)+IF($B$268=$A254,C254,0)+IF($B$268=$A255,C255,0)+IF($B$268=$A256,C256,0)</f>
        <v>#N/A</v>
      </c>
      <c r="D270" s="238" t="e">
        <f t="shared" si="124"/>
        <v>#N/A</v>
      </c>
      <c r="E270" s="238" t="e">
        <f t="shared" si="124"/>
        <v>#N/A</v>
      </c>
      <c r="F270" s="238" t="e">
        <f t="shared" si="124"/>
        <v>#N/A</v>
      </c>
      <c r="G270" s="238" t="e">
        <f t="shared" si="124"/>
        <v>#N/A</v>
      </c>
      <c r="H270" s="238" t="e">
        <f t="shared" si="124"/>
        <v>#N/A</v>
      </c>
      <c r="I270" s="238" t="e">
        <f t="shared" si="124"/>
        <v>#N/A</v>
      </c>
      <c r="J270" s="238" t="e">
        <f t="shared" si="124"/>
        <v>#N/A</v>
      </c>
      <c r="K270" s="238" t="e">
        <f t="shared" si="124"/>
        <v>#N/A</v>
      </c>
      <c r="L270" s="238" t="e">
        <f t="shared" si="124"/>
        <v>#N/A</v>
      </c>
      <c r="M270" s="238" t="e">
        <f t="shared" si="124"/>
        <v>#N/A</v>
      </c>
      <c r="N270" s="238" t="e">
        <f t="shared" si="124"/>
        <v>#N/A</v>
      </c>
      <c r="O270" s="238" t="e">
        <f t="shared" si="124"/>
        <v>#N/A</v>
      </c>
      <c r="P270" s="238" t="e">
        <f t="shared" si="124"/>
        <v>#N/A</v>
      </c>
      <c r="Q270" s="238" t="e">
        <f t="shared" si="124"/>
        <v>#N/A</v>
      </c>
      <c r="R270" s="238" t="e">
        <f t="shared" si="124"/>
        <v>#N/A</v>
      </c>
      <c r="S270" s="238" t="e">
        <f t="shared" si="124"/>
        <v>#N/A</v>
      </c>
      <c r="T270" s="238" t="e">
        <f t="shared" si="124"/>
        <v>#N/A</v>
      </c>
      <c r="U270" s="238" t="e">
        <f t="shared" si="124"/>
        <v>#N/A</v>
      </c>
      <c r="V270" s="238" t="e">
        <f t="shared" si="124"/>
        <v>#N/A</v>
      </c>
      <c r="W270" s="238" t="e">
        <f t="shared" si="124"/>
        <v>#N/A</v>
      </c>
      <c r="X270" s="238" t="e">
        <f t="shared" si="124"/>
        <v>#N/A</v>
      </c>
      <c r="Y270" s="238" t="e">
        <f t="shared" si="124"/>
        <v>#N/A</v>
      </c>
      <c r="Z270" s="238" t="e">
        <f t="shared" si="124"/>
        <v>#N/A</v>
      </c>
      <c r="AA270" s="238" t="e">
        <f t="shared" si="124"/>
        <v>#N/A</v>
      </c>
      <c r="AB270" s="238" t="e">
        <f t="shared" si="124"/>
        <v>#N/A</v>
      </c>
      <c r="AC270" s="238" t="e">
        <f t="shared" si="124"/>
        <v>#N/A</v>
      </c>
      <c r="AD270" s="238" t="e">
        <f t="shared" si="124"/>
        <v>#N/A</v>
      </c>
      <c r="AE270" s="238" t="e">
        <f t="shared" si="124"/>
        <v>#N/A</v>
      </c>
      <c r="AF270" s="238" t="e">
        <f t="shared" si="124"/>
        <v>#N/A</v>
      </c>
      <c r="AG270" s="238" t="e">
        <f t="shared" si="124"/>
        <v>#N/A</v>
      </c>
      <c r="AH270" s="238" t="e">
        <f t="shared" si="124"/>
        <v>#N/A</v>
      </c>
      <c r="AI270" s="238" t="e">
        <f t="shared" si="124"/>
        <v>#N/A</v>
      </c>
      <c r="AJ270" s="238" t="e">
        <f t="shared" si="124"/>
        <v>#N/A</v>
      </c>
      <c r="AK270" s="238" t="e">
        <f t="shared" si="124"/>
        <v>#N/A</v>
      </c>
      <c r="AL270" s="238" t="e">
        <f t="shared" si="124"/>
        <v>#N/A</v>
      </c>
      <c r="AM270" s="238" t="e">
        <f t="shared" si="124"/>
        <v>#N/A</v>
      </c>
      <c r="AN270" s="238" t="e">
        <f t="shared" si="124"/>
        <v>#N/A</v>
      </c>
      <c r="AO270" s="238" t="e">
        <f t="shared" si="124"/>
        <v>#N/A</v>
      </c>
      <c r="AP270" s="238" t="e">
        <f t="shared" si="124"/>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5">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5"/>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5"/>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5"/>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5"/>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5"/>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5"/>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6">SUM(C285:AP285)</f>
        <v>0</v>
      </c>
      <c r="C285" s="227">
        <f>LOOKUP(C274,$B$269:$AP$269,$B$270:$AP$270)/100*$B574</f>
        <v>0</v>
      </c>
      <c r="D285" s="227">
        <f t="shared" ref="D285:AP285" si="127">LOOKUP(D274,$B$269:$AP$269,$B$270:$AP$270)/100*$B574</f>
        <v>0</v>
      </c>
      <c r="E285" s="227">
        <f t="shared" si="127"/>
        <v>0</v>
      </c>
      <c r="F285" s="227">
        <f t="shared" si="127"/>
        <v>0</v>
      </c>
      <c r="G285" s="227">
        <f t="shared" si="127"/>
        <v>0</v>
      </c>
      <c r="H285" s="227">
        <f t="shared" si="127"/>
        <v>0</v>
      </c>
      <c r="I285" s="227">
        <f t="shared" si="127"/>
        <v>0</v>
      </c>
      <c r="J285" s="227">
        <f t="shared" si="127"/>
        <v>0</v>
      </c>
      <c r="K285" s="227">
        <f t="shared" si="127"/>
        <v>0</v>
      </c>
      <c r="L285" s="227">
        <f t="shared" si="127"/>
        <v>0</v>
      </c>
      <c r="M285" s="227">
        <f t="shared" si="127"/>
        <v>0</v>
      </c>
      <c r="N285" s="227">
        <f t="shared" si="127"/>
        <v>0</v>
      </c>
      <c r="O285" s="227">
        <f t="shared" si="127"/>
        <v>0</v>
      </c>
      <c r="P285" s="227">
        <f t="shared" si="127"/>
        <v>0</v>
      </c>
      <c r="Q285" s="227">
        <f t="shared" si="127"/>
        <v>0</v>
      </c>
      <c r="R285" s="227">
        <f t="shared" si="127"/>
        <v>0</v>
      </c>
      <c r="S285" s="227">
        <f t="shared" si="127"/>
        <v>0</v>
      </c>
      <c r="T285" s="227">
        <f t="shared" si="127"/>
        <v>0</v>
      </c>
      <c r="U285" s="227">
        <f t="shared" si="127"/>
        <v>0</v>
      </c>
      <c r="V285" s="227">
        <f t="shared" si="127"/>
        <v>0</v>
      </c>
      <c r="W285" s="227">
        <f t="shared" si="127"/>
        <v>0</v>
      </c>
      <c r="X285" s="227">
        <f t="shared" si="127"/>
        <v>0</v>
      </c>
      <c r="Y285" s="227">
        <f t="shared" si="127"/>
        <v>0</v>
      </c>
      <c r="Z285" s="227">
        <f t="shared" si="127"/>
        <v>0</v>
      </c>
      <c r="AA285" s="227">
        <f t="shared" si="127"/>
        <v>0</v>
      </c>
      <c r="AB285" s="227">
        <f t="shared" si="127"/>
        <v>0</v>
      </c>
      <c r="AC285" s="227">
        <f t="shared" si="127"/>
        <v>0</v>
      </c>
      <c r="AD285" s="227">
        <f t="shared" si="127"/>
        <v>0</v>
      </c>
      <c r="AE285" s="227">
        <f t="shared" si="127"/>
        <v>0</v>
      </c>
      <c r="AF285" s="227">
        <f t="shared" si="127"/>
        <v>0</v>
      </c>
      <c r="AG285" s="227">
        <f t="shared" si="127"/>
        <v>0</v>
      </c>
      <c r="AH285" s="227">
        <f t="shared" si="127"/>
        <v>0</v>
      </c>
      <c r="AI285" s="227">
        <f t="shared" si="127"/>
        <v>0</v>
      </c>
      <c r="AJ285" s="227">
        <f t="shared" si="127"/>
        <v>0</v>
      </c>
      <c r="AK285" s="227">
        <f t="shared" si="127"/>
        <v>0</v>
      </c>
      <c r="AL285" s="227">
        <f t="shared" si="127"/>
        <v>0</v>
      </c>
      <c r="AM285" s="227">
        <f t="shared" si="127"/>
        <v>0</v>
      </c>
      <c r="AN285" s="227">
        <f t="shared" si="127"/>
        <v>0</v>
      </c>
      <c r="AO285" s="227">
        <f t="shared" si="127"/>
        <v>0</v>
      </c>
      <c r="AP285" s="227">
        <f t="shared" si="127"/>
        <v>0</v>
      </c>
    </row>
    <row r="286" spans="1:42" x14ac:dyDescent="0.2">
      <c r="A286" s="4">
        <f>A285+1</f>
        <v>2</v>
      </c>
      <c r="B286" s="247">
        <f t="shared" si="126"/>
        <v>0</v>
      </c>
      <c r="C286" s="227">
        <f t="shared" ref="C286:AP286" si="128">LOOKUP(C275,$B$269:$AP$269,$B$270:$AP$270)/100*$B575</f>
        <v>0</v>
      </c>
      <c r="D286" s="227">
        <f t="shared" si="128"/>
        <v>0</v>
      </c>
      <c r="E286" s="227">
        <f t="shared" si="128"/>
        <v>0</v>
      </c>
      <c r="F286" s="227">
        <f t="shared" si="128"/>
        <v>0</v>
      </c>
      <c r="G286" s="227">
        <f t="shared" si="128"/>
        <v>0</v>
      </c>
      <c r="H286" s="227">
        <f t="shared" si="128"/>
        <v>0</v>
      </c>
      <c r="I286" s="227">
        <f t="shared" si="128"/>
        <v>0</v>
      </c>
      <c r="J286" s="227">
        <f t="shared" si="128"/>
        <v>0</v>
      </c>
      <c r="K286" s="227">
        <f t="shared" si="128"/>
        <v>0</v>
      </c>
      <c r="L286" s="227">
        <f t="shared" si="128"/>
        <v>0</v>
      </c>
      <c r="M286" s="227">
        <f t="shared" si="128"/>
        <v>0</v>
      </c>
      <c r="N286" s="227">
        <f t="shared" si="128"/>
        <v>0</v>
      </c>
      <c r="O286" s="227">
        <f t="shared" si="128"/>
        <v>0</v>
      </c>
      <c r="P286" s="227">
        <f t="shared" si="128"/>
        <v>0</v>
      </c>
      <c r="Q286" s="227">
        <f t="shared" si="128"/>
        <v>0</v>
      </c>
      <c r="R286" s="227">
        <f t="shared" si="128"/>
        <v>0</v>
      </c>
      <c r="S286" s="227">
        <f t="shared" si="128"/>
        <v>0</v>
      </c>
      <c r="T286" s="227">
        <f t="shared" si="128"/>
        <v>0</v>
      </c>
      <c r="U286" s="227">
        <f t="shared" si="128"/>
        <v>0</v>
      </c>
      <c r="V286" s="227">
        <f t="shared" si="128"/>
        <v>0</v>
      </c>
      <c r="W286" s="227">
        <f t="shared" si="128"/>
        <v>0</v>
      </c>
      <c r="X286" s="227">
        <f t="shared" si="128"/>
        <v>0</v>
      </c>
      <c r="Y286" s="227">
        <f t="shared" si="128"/>
        <v>0</v>
      </c>
      <c r="Z286" s="227">
        <f t="shared" si="128"/>
        <v>0</v>
      </c>
      <c r="AA286" s="227">
        <f t="shared" si="128"/>
        <v>0</v>
      </c>
      <c r="AB286" s="227">
        <f t="shared" si="128"/>
        <v>0</v>
      </c>
      <c r="AC286" s="227">
        <f t="shared" si="128"/>
        <v>0</v>
      </c>
      <c r="AD286" s="227">
        <f t="shared" si="128"/>
        <v>0</v>
      </c>
      <c r="AE286" s="227">
        <f t="shared" si="128"/>
        <v>0</v>
      </c>
      <c r="AF286" s="227">
        <f t="shared" si="128"/>
        <v>0</v>
      </c>
      <c r="AG286" s="227">
        <f t="shared" si="128"/>
        <v>0</v>
      </c>
      <c r="AH286" s="227">
        <f t="shared" si="128"/>
        <v>0</v>
      </c>
      <c r="AI286" s="227">
        <f t="shared" si="128"/>
        <v>0</v>
      </c>
      <c r="AJ286" s="227">
        <f t="shared" si="128"/>
        <v>0</v>
      </c>
      <c r="AK286" s="227">
        <f t="shared" si="128"/>
        <v>0</v>
      </c>
      <c r="AL286" s="227">
        <f t="shared" si="128"/>
        <v>0</v>
      </c>
      <c r="AM286" s="227">
        <f t="shared" si="128"/>
        <v>0</v>
      </c>
      <c r="AN286" s="227">
        <f t="shared" si="128"/>
        <v>0</v>
      </c>
      <c r="AO286" s="227">
        <f t="shared" si="128"/>
        <v>0</v>
      </c>
      <c r="AP286" s="227">
        <f t="shared" si="128"/>
        <v>0</v>
      </c>
    </row>
    <row r="287" spans="1:42" x14ac:dyDescent="0.2">
      <c r="A287" s="4">
        <f t="shared" ref="A287:A294" si="129">A286+1</f>
        <v>3</v>
      </c>
      <c r="B287" s="247">
        <f t="shared" si="126"/>
        <v>0</v>
      </c>
      <c r="C287" s="227">
        <f t="shared" ref="C287:AP287" si="130">LOOKUP(C276,$B$269:$AP$269,$B$270:$AP$270)/100*$B576</f>
        <v>0</v>
      </c>
      <c r="D287" s="227">
        <f t="shared" si="130"/>
        <v>0</v>
      </c>
      <c r="E287" s="227">
        <f t="shared" si="130"/>
        <v>0</v>
      </c>
      <c r="F287" s="227">
        <f t="shared" si="130"/>
        <v>0</v>
      </c>
      <c r="G287" s="227">
        <f t="shared" si="130"/>
        <v>0</v>
      </c>
      <c r="H287" s="227">
        <f t="shared" si="130"/>
        <v>0</v>
      </c>
      <c r="I287" s="227">
        <f t="shared" si="130"/>
        <v>0</v>
      </c>
      <c r="J287" s="227">
        <f t="shared" si="130"/>
        <v>0</v>
      </c>
      <c r="K287" s="227">
        <f t="shared" si="130"/>
        <v>0</v>
      </c>
      <c r="L287" s="227">
        <f t="shared" si="130"/>
        <v>0</v>
      </c>
      <c r="M287" s="227">
        <f t="shared" si="130"/>
        <v>0</v>
      </c>
      <c r="N287" s="227">
        <f t="shared" si="130"/>
        <v>0</v>
      </c>
      <c r="O287" s="227">
        <f t="shared" si="130"/>
        <v>0</v>
      </c>
      <c r="P287" s="227">
        <f t="shared" si="130"/>
        <v>0</v>
      </c>
      <c r="Q287" s="227">
        <f t="shared" si="130"/>
        <v>0</v>
      </c>
      <c r="R287" s="227">
        <f t="shared" si="130"/>
        <v>0</v>
      </c>
      <c r="S287" s="227">
        <f t="shared" si="130"/>
        <v>0</v>
      </c>
      <c r="T287" s="227">
        <f t="shared" si="130"/>
        <v>0</v>
      </c>
      <c r="U287" s="227">
        <f t="shared" si="130"/>
        <v>0</v>
      </c>
      <c r="V287" s="227">
        <f t="shared" si="130"/>
        <v>0</v>
      </c>
      <c r="W287" s="227">
        <f t="shared" si="130"/>
        <v>0</v>
      </c>
      <c r="X287" s="227">
        <f t="shared" si="130"/>
        <v>0</v>
      </c>
      <c r="Y287" s="227">
        <f t="shared" si="130"/>
        <v>0</v>
      </c>
      <c r="Z287" s="227">
        <f t="shared" si="130"/>
        <v>0</v>
      </c>
      <c r="AA287" s="227">
        <f t="shared" si="130"/>
        <v>0</v>
      </c>
      <c r="AB287" s="227">
        <f t="shared" si="130"/>
        <v>0</v>
      </c>
      <c r="AC287" s="227">
        <f t="shared" si="130"/>
        <v>0</v>
      </c>
      <c r="AD287" s="227">
        <f t="shared" si="130"/>
        <v>0</v>
      </c>
      <c r="AE287" s="227">
        <f t="shared" si="130"/>
        <v>0</v>
      </c>
      <c r="AF287" s="227">
        <f t="shared" si="130"/>
        <v>0</v>
      </c>
      <c r="AG287" s="227">
        <f t="shared" si="130"/>
        <v>0</v>
      </c>
      <c r="AH287" s="227">
        <f t="shared" si="130"/>
        <v>0</v>
      </c>
      <c r="AI287" s="227">
        <f t="shared" si="130"/>
        <v>0</v>
      </c>
      <c r="AJ287" s="227">
        <f t="shared" si="130"/>
        <v>0</v>
      </c>
      <c r="AK287" s="227">
        <f t="shared" si="130"/>
        <v>0</v>
      </c>
      <c r="AL287" s="227">
        <f t="shared" si="130"/>
        <v>0</v>
      </c>
      <c r="AM287" s="227">
        <f t="shared" si="130"/>
        <v>0</v>
      </c>
      <c r="AN287" s="227">
        <f t="shared" si="130"/>
        <v>0</v>
      </c>
      <c r="AO287" s="227">
        <f t="shared" si="130"/>
        <v>0</v>
      </c>
      <c r="AP287" s="227">
        <f t="shared" si="130"/>
        <v>0</v>
      </c>
    </row>
    <row r="288" spans="1:42" x14ac:dyDescent="0.2">
      <c r="A288" s="4">
        <f t="shared" si="129"/>
        <v>4</v>
      </c>
      <c r="B288" s="247">
        <f t="shared" si="126"/>
        <v>0</v>
      </c>
      <c r="C288" s="227">
        <f t="shared" ref="C288:AP288" si="131">LOOKUP(C277,$B$269:$AP$269,$B$270:$AP$270)/100*$B577</f>
        <v>0</v>
      </c>
      <c r="D288" s="227">
        <f t="shared" si="131"/>
        <v>0</v>
      </c>
      <c r="E288" s="227">
        <f t="shared" si="131"/>
        <v>0</v>
      </c>
      <c r="F288" s="227">
        <f t="shared" si="131"/>
        <v>0</v>
      </c>
      <c r="G288" s="227">
        <f t="shared" si="131"/>
        <v>0</v>
      </c>
      <c r="H288" s="227">
        <f t="shared" si="131"/>
        <v>0</v>
      </c>
      <c r="I288" s="227">
        <f t="shared" si="131"/>
        <v>0</v>
      </c>
      <c r="J288" s="227">
        <f t="shared" si="131"/>
        <v>0</v>
      </c>
      <c r="K288" s="227">
        <f t="shared" si="131"/>
        <v>0</v>
      </c>
      <c r="L288" s="227">
        <f t="shared" si="131"/>
        <v>0</v>
      </c>
      <c r="M288" s="227">
        <f t="shared" si="131"/>
        <v>0</v>
      </c>
      <c r="N288" s="227">
        <f t="shared" si="131"/>
        <v>0</v>
      </c>
      <c r="O288" s="227">
        <f t="shared" si="131"/>
        <v>0</v>
      </c>
      <c r="P288" s="227">
        <f t="shared" si="131"/>
        <v>0</v>
      </c>
      <c r="Q288" s="227">
        <f t="shared" si="131"/>
        <v>0</v>
      </c>
      <c r="R288" s="227">
        <f t="shared" si="131"/>
        <v>0</v>
      </c>
      <c r="S288" s="227">
        <f t="shared" si="131"/>
        <v>0</v>
      </c>
      <c r="T288" s="227">
        <f t="shared" si="131"/>
        <v>0</v>
      </c>
      <c r="U288" s="227">
        <f t="shared" si="131"/>
        <v>0</v>
      </c>
      <c r="V288" s="227">
        <f t="shared" si="131"/>
        <v>0</v>
      </c>
      <c r="W288" s="227">
        <f t="shared" si="131"/>
        <v>0</v>
      </c>
      <c r="X288" s="227">
        <f t="shared" si="131"/>
        <v>0</v>
      </c>
      <c r="Y288" s="227">
        <f t="shared" si="131"/>
        <v>0</v>
      </c>
      <c r="Z288" s="227">
        <f t="shared" si="131"/>
        <v>0</v>
      </c>
      <c r="AA288" s="227">
        <f t="shared" si="131"/>
        <v>0</v>
      </c>
      <c r="AB288" s="227">
        <f t="shared" si="131"/>
        <v>0</v>
      </c>
      <c r="AC288" s="227">
        <f t="shared" si="131"/>
        <v>0</v>
      </c>
      <c r="AD288" s="227">
        <f t="shared" si="131"/>
        <v>0</v>
      </c>
      <c r="AE288" s="227">
        <f t="shared" si="131"/>
        <v>0</v>
      </c>
      <c r="AF288" s="227">
        <f t="shared" si="131"/>
        <v>0</v>
      </c>
      <c r="AG288" s="227">
        <f t="shared" si="131"/>
        <v>0</v>
      </c>
      <c r="AH288" s="227">
        <f t="shared" si="131"/>
        <v>0</v>
      </c>
      <c r="AI288" s="227">
        <f t="shared" si="131"/>
        <v>0</v>
      </c>
      <c r="AJ288" s="227">
        <f t="shared" si="131"/>
        <v>0</v>
      </c>
      <c r="AK288" s="227">
        <f t="shared" si="131"/>
        <v>0</v>
      </c>
      <c r="AL288" s="227">
        <f t="shared" si="131"/>
        <v>0</v>
      </c>
      <c r="AM288" s="227">
        <f t="shared" si="131"/>
        <v>0</v>
      </c>
      <c r="AN288" s="227">
        <f t="shared" si="131"/>
        <v>0</v>
      </c>
      <c r="AO288" s="227">
        <f t="shared" si="131"/>
        <v>0</v>
      </c>
      <c r="AP288" s="227">
        <f t="shared" si="131"/>
        <v>0</v>
      </c>
    </row>
    <row r="289" spans="1:42" x14ac:dyDescent="0.2">
      <c r="A289" s="4">
        <f t="shared" si="129"/>
        <v>5</v>
      </c>
      <c r="B289" s="247">
        <f t="shared" si="126"/>
        <v>0</v>
      </c>
      <c r="C289" s="227">
        <f t="shared" ref="C289:AP289" si="132">LOOKUP(C278,$B$269:$AP$269,$B$270:$AP$270)/100*$B578</f>
        <v>0</v>
      </c>
      <c r="D289" s="227">
        <f t="shared" si="132"/>
        <v>0</v>
      </c>
      <c r="E289" s="227">
        <f t="shared" si="132"/>
        <v>0</v>
      </c>
      <c r="F289" s="227">
        <f t="shared" si="132"/>
        <v>0</v>
      </c>
      <c r="G289" s="227">
        <f t="shared" si="132"/>
        <v>0</v>
      </c>
      <c r="H289" s="227">
        <f t="shared" si="132"/>
        <v>0</v>
      </c>
      <c r="I289" s="227">
        <f t="shared" si="132"/>
        <v>0</v>
      </c>
      <c r="J289" s="227">
        <f t="shared" si="132"/>
        <v>0</v>
      </c>
      <c r="K289" s="227">
        <f t="shared" si="132"/>
        <v>0</v>
      </c>
      <c r="L289" s="227">
        <f t="shared" si="132"/>
        <v>0</v>
      </c>
      <c r="M289" s="227">
        <f t="shared" si="132"/>
        <v>0</v>
      </c>
      <c r="N289" s="227">
        <f t="shared" si="132"/>
        <v>0</v>
      </c>
      <c r="O289" s="227">
        <f t="shared" si="132"/>
        <v>0</v>
      </c>
      <c r="P289" s="227">
        <f t="shared" si="132"/>
        <v>0</v>
      </c>
      <c r="Q289" s="227">
        <f t="shared" si="132"/>
        <v>0</v>
      </c>
      <c r="R289" s="227">
        <f t="shared" si="132"/>
        <v>0</v>
      </c>
      <c r="S289" s="227">
        <f t="shared" si="132"/>
        <v>0</v>
      </c>
      <c r="T289" s="227">
        <f t="shared" si="132"/>
        <v>0</v>
      </c>
      <c r="U289" s="227">
        <f t="shared" si="132"/>
        <v>0</v>
      </c>
      <c r="V289" s="227">
        <f t="shared" si="132"/>
        <v>0</v>
      </c>
      <c r="W289" s="227">
        <f t="shared" si="132"/>
        <v>0</v>
      </c>
      <c r="X289" s="227">
        <f t="shared" si="132"/>
        <v>0</v>
      </c>
      <c r="Y289" s="227">
        <f t="shared" si="132"/>
        <v>0</v>
      </c>
      <c r="Z289" s="227">
        <f t="shared" si="132"/>
        <v>0</v>
      </c>
      <c r="AA289" s="227">
        <f t="shared" si="132"/>
        <v>0</v>
      </c>
      <c r="AB289" s="227">
        <f t="shared" si="132"/>
        <v>0</v>
      </c>
      <c r="AC289" s="227">
        <f t="shared" si="132"/>
        <v>0</v>
      </c>
      <c r="AD289" s="227">
        <f t="shared" si="132"/>
        <v>0</v>
      </c>
      <c r="AE289" s="227">
        <f t="shared" si="132"/>
        <v>0</v>
      </c>
      <c r="AF289" s="227">
        <f t="shared" si="132"/>
        <v>0</v>
      </c>
      <c r="AG289" s="227">
        <f t="shared" si="132"/>
        <v>0</v>
      </c>
      <c r="AH289" s="227">
        <f t="shared" si="132"/>
        <v>0</v>
      </c>
      <c r="AI289" s="227">
        <f t="shared" si="132"/>
        <v>0</v>
      </c>
      <c r="AJ289" s="227">
        <f t="shared" si="132"/>
        <v>0</v>
      </c>
      <c r="AK289" s="227">
        <f t="shared" si="132"/>
        <v>0</v>
      </c>
      <c r="AL289" s="227">
        <f t="shared" si="132"/>
        <v>0</v>
      </c>
      <c r="AM289" s="227">
        <f t="shared" si="132"/>
        <v>0</v>
      </c>
      <c r="AN289" s="227">
        <f t="shared" si="132"/>
        <v>0</v>
      </c>
      <c r="AO289" s="227">
        <f t="shared" si="132"/>
        <v>0</v>
      </c>
      <c r="AP289" s="227">
        <f t="shared" si="132"/>
        <v>0</v>
      </c>
    </row>
    <row r="290" spans="1:42" x14ac:dyDescent="0.2">
      <c r="A290" s="17">
        <f t="shared" si="129"/>
        <v>6</v>
      </c>
      <c r="B290" s="247">
        <f t="shared" si="126"/>
        <v>0</v>
      </c>
      <c r="C290" s="227">
        <f t="shared" ref="C290:AP290" si="133">LOOKUP(C279,$B$269:$AP$269,$B$270:$AP$270)/100*$B579</f>
        <v>0</v>
      </c>
      <c r="D290" s="227">
        <f t="shared" si="133"/>
        <v>0</v>
      </c>
      <c r="E290" s="227">
        <f t="shared" si="133"/>
        <v>0</v>
      </c>
      <c r="F290" s="227">
        <f t="shared" si="133"/>
        <v>0</v>
      </c>
      <c r="G290" s="227">
        <f t="shared" si="133"/>
        <v>0</v>
      </c>
      <c r="H290" s="227">
        <f t="shared" si="133"/>
        <v>0</v>
      </c>
      <c r="I290" s="227">
        <f t="shared" si="133"/>
        <v>0</v>
      </c>
      <c r="J290" s="227">
        <f t="shared" si="133"/>
        <v>0</v>
      </c>
      <c r="K290" s="227">
        <f t="shared" si="133"/>
        <v>0</v>
      </c>
      <c r="L290" s="227">
        <f t="shared" si="133"/>
        <v>0</v>
      </c>
      <c r="M290" s="227">
        <f t="shared" si="133"/>
        <v>0</v>
      </c>
      <c r="N290" s="227">
        <f t="shared" si="133"/>
        <v>0</v>
      </c>
      <c r="O290" s="227">
        <f t="shared" si="133"/>
        <v>0</v>
      </c>
      <c r="P290" s="227">
        <f t="shared" si="133"/>
        <v>0</v>
      </c>
      <c r="Q290" s="227">
        <f t="shared" si="133"/>
        <v>0</v>
      </c>
      <c r="R290" s="227">
        <f t="shared" si="133"/>
        <v>0</v>
      </c>
      <c r="S290" s="227">
        <f t="shared" si="133"/>
        <v>0</v>
      </c>
      <c r="T290" s="227">
        <f t="shared" si="133"/>
        <v>0</v>
      </c>
      <c r="U290" s="227">
        <f t="shared" si="133"/>
        <v>0</v>
      </c>
      <c r="V290" s="227">
        <f t="shared" si="133"/>
        <v>0</v>
      </c>
      <c r="W290" s="227">
        <f t="shared" si="133"/>
        <v>0</v>
      </c>
      <c r="X290" s="227">
        <f t="shared" si="133"/>
        <v>0</v>
      </c>
      <c r="Y290" s="227">
        <f t="shared" si="133"/>
        <v>0</v>
      </c>
      <c r="Z290" s="227">
        <f t="shared" si="133"/>
        <v>0</v>
      </c>
      <c r="AA290" s="227">
        <f t="shared" si="133"/>
        <v>0</v>
      </c>
      <c r="AB290" s="227">
        <f t="shared" si="133"/>
        <v>0</v>
      </c>
      <c r="AC290" s="227">
        <f t="shared" si="133"/>
        <v>0</v>
      </c>
      <c r="AD290" s="227">
        <f t="shared" si="133"/>
        <v>0</v>
      </c>
      <c r="AE290" s="227">
        <f t="shared" si="133"/>
        <v>0</v>
      </c>
      <c r="AF290" s="227">
        <f t="shared" si="133"/>
        <v>0</v>
      </c>
      <c r="AG290" s="227">
        <f t="shared" si="133"/>
        <v>0</v>
      </c>
      <c r="AH290" s="227">
        <f t="shared" si="133"/>
        <v>0</v>
      </c>
      <c r="AI290" s="227">
        <f t="shared" si="133"/>
        <v>0</v>
      </c>
      <c r="AJ290" s="227">
        <f t="shared" si="133"/>
        <v>0</v>
      </c>
      <c r="AK290" s="227">
        <f t="shared" si="133"/>
        <v>0</v>
      </c>
      <c r="AL290" s="227">
        <f t="shared" si="133"/>
        <v>0</v>
      </c>
      <c r="AM290" s="227">
        <f t="shared" si="133"/>
        <v>0</v>
      </c>
      <c r="AN290" s="227">
        <f t="shared" si="133"/>
        <v>0</v>
      </c>
      <c r="AO290" s="227">
        <f t="shared" si="133"/>
        <v>0</v>
      </c>
      <c r="AP290" s="227">
        <f t="shared" si="133"/>
        <v>0</v>
      </c>
    </row>
    <row r="291" spans="1:42" x14ac:dyDescent="0.2">
      <c r="A291" s="17">
        <f t="shared" si="129"/>
        <v>7</v>
      </c>
      <c r="B291" s="247">
        <f t="shared" si="126"/>
        <v>0</v>
      </c>
      <c r="C291" s="227">
        <f t="shared" ref="C291:AP291" si="134">LOOKUP(C280,$B$269:$AP$269,$B$270:$AP$270)/100*$B580</f>
        <v>0</v>
      </c>
      <c r="D291" s="227">
        <f t="shared" si="134"/>
        <v>0</v>
      </c>
      <c r="E291" s="227">
        <f t="shared" si="134"/>
        <v>0</v>
      </c>
      <c r="F291" s="227">
        <f t="shared" si="134"/>
        <v>0</v>
      </c>
      <c r="G291" s="227">
        <f t="shared" si="134"/>
        <v>0</v>
      </c>
      <c r="H291" s="227">
        <f t="shared" si="134"/>
        <v>0</v>
      </c>
      <c r="I291" s="227">
        <f t="shared" si="134"/>
        <v>0</v>
      </c>
      <c r="J291" s="227">
        <f t="shared" si="134"/>
        <v>0</v>
      </c>
      <c r="K291" s="227">
        <f t="shared" si="134"/>
        <v>0</v>
      </c>
      <c r="L291" s="227">
        <f t="shared" si="134"/>
        <v>0</v>
      </c>
      <c r="M291" s="227">
        <f t="shared" si="134"/>
        <v>0</v>
      </c>
      <c r="N291" s="227">
        <f t="shared" si="134"/>
        <v>0</v>
      </c>
      <c r="O291" s="227">
        <f t="shared" si="134"/>
        <v>0</v>
      </c>
      <c r="P291" s="227">
        <f t="shared" si="134"/>
        <v>0</v>
      </c>
      <c r="Q291" s="227">
        <f t="shared" si="134"/>
        <v>0</v>
      </c>
      <c r="R291" s="227">
        <f t="shared" si="134"/>
        <v>0</v>
      </c>
      <c r="S291" s="227">
        <f t="shared" si="134"/>
        <v>0</v>
      </c>
      <c r="T291" s="227">
        <f t="shared" si="134"/>
        <v>0</v>
      </c>
      <c r="U291" s="227">
        <f t="shared" si="134"/>
        <v>0</v>
      </c>
      <c r="V291" s="227">
        <f t="shared" si="134"/>
        <v>0</v>
      </c>
      <c r="W291" s="227">
        <f t="shared" si="134"/>
        <v>0</v>
      </c>
      <c r="X291" s="227">
        <f t="shared" si="134"/>
        <v>0</v>
      </c>
      <c r="Y291" s="227">
        <f t="shared" si="134"/>
        <v>0</v>
      </c>
      <c r="Z291" s="227">
        <f t="shared" si="134"/>
        <v>0</v>
      </c>
      <c r="AA291" s="227">
        <f t="shared" si="134"/>
        <v>0</v>
      </c>
      <c r="AB291" s="227">
        <f t="shared" si="134"/>
        <v>0</v>
      </c>
      <c r="AC291" s="227">
        <f t="shared" si="134"/>
        <v>0</v>
      </c>
      <c r="AD291" s="227">
        <f t="shared" si="134"/>
        <v>0</v>
      </c>
      <c r="AE291" s="227">
        <f t="shared" si="134"/>
        <v>0</v>
      </c>
      <c r="AF291" s="227">
        <f t="shared" si="134"/>
        <v>0</v>
      </c>
      <c r="AG291" s="227">
        <f t="shared" si="134"/>
        <v>0</v>
      </c>
      <c r="AH291" s="227">
        <f t="shared" si="134"/>
        <v>0</v>
      </c>
      <c r="AI291" s="227">
        <f t="shared" si="134"/>
        <v>0</v>
      </c>
      <c r="AJ291" s="227">
        <f t="shared" si="134"/>
        <v>0</v>
      </c>
      <c r="AK291" s="227">
        <f t="shared" si="134"/>
        <v>0</v>
      </c>
      <c r="AL291" s="227">
        <f t="shared" si="134"/>
        <v>0</v>
      </c>
      <c r="AM291" s="227">
        <f t="shared" si="134"/>
        <v>0</v>
      </c>
      <c r="AN291" s="227">
        <f t="shared" si="134"/>
        <v>0</v>
      </c>
      <c r="AO291" s="227">
        <f t="shared" si="134"/>
        <v>0</v>
      </c>
      <c r="AP291" s="227">
        <f t="shared" si="134"/>
        <v>0</v>
      </c>
    </row>
    <row r="292" spans="1:42" x14ac:dyDescent="0.2">
      <c r="A292" s="17">
        <f t="shared" si="129"/>
        <v>8</v>
      </c>
      <c r="B292" s="247">
        <f t="shared" si="126"/>
        <v>0</v>
      </c>
      <c r="C292" s="227">
        <f t="shared" ref="C292:AP292" si="135">LOOKUP(C281,$B$269:$AP$269,$B$270:$AP$270)/100*$B581</f>
        <v>0</v>
      </c>
      <c r="D292" s="227">
        <f t="shared" si="135"/>
        <v>0</v>
      </c>
      <c r="E292" s="227">
        <f t="shared" si="135"/>
        <v>0</v>
      </c>
      <c r="F292" s="227">
        <f t="shared" si="135"/>
        <v>0</v>
      </c>
      <c r="G292" s="227">
        <f t="shared" si="135"/>
        <v>0</v>
      </c>
      <c r="H292" s="227">
        <f t="shared" si="135"/>
        <v>0</v>
      </c>
      <c r="I292" s="227">
        <f t="shared" si="135"/>
        <v>0</v>
      </c>
      <c r="J292" s="227">
        <f t="shared" si="135"/>
        <v>0</v>
      </c>
      <c r="K292" s="227">
        <f t="shared" si="135"/>
        <v>0</v>
      </c>
      <c r="L292" s="227">
        <f t="shared" si="135"/>
        <v>0</v>
      </c>
      <c r="M292" s="227">
        <f t="shared" si="135"/>
        <v>0</v>
      </c>
      <c r="N292" s="227">
        <f t="shared" si="135"/>
        <v>0</v>
      </c>
      <c r="O292" s="227">
        <f t="shared" si="135"/>
        <v>0</v>
      </c>
      <c r="P292" s="227">
        <f t="shared" si="135"/>
        <v>0</v>
      </c>
      <c r="Q292" s="227">
        <f t="shared" si="135"/>
        <v>0</v>
      </c>
      <c r="R292" s="227">
        <f t="shared" si="135"/>
        <v>0</v>
      </c>
      <c r="S292" s="227">
        <f t="shared" si="135"/>
        <v>0</v>
      </c>
      <c r="T292" s="227">
        <f t="shared" si="135"/>
        <v>0</v>
      </c>
      <c r="U292" s="227">
        <f t="shared" si="135"/>
        <v>0</v>
      </c>
      <c r="V292" s="227">
        <f t="shared" si="135"/>
        <v>0</v>
      </c>
      <c r="W292" s="227">
        <f t="shared" si="135"/>
        <v>0</v>
      </c>
      <c r="X292" s="227">
        <f t="shared" si="135"/>
        <v>0</v>
      </c>
      <c r="Y292" s="227">
        <f t="shared" si="135"/>
        <v>0</v>
      </c>
      <c r="Z292" s="227">
        <f t="shared" si="135"/>
        <v>0</v>
      </c>
      <c r="AA292" s="227">
        <f t="shared" si="135"/>
        <v>0</v>
      </c>
      <c r="AB292" s="227">
        <f t="shared" si="135"/>
        <v>0</v>
      </c>
      <c r="AC292" s="227">
        <f t="shared" si="135"/>
        <v>0</v>
      </c>
      <c r="AD292" s="227">
        <f t="shared" si="135"/>
        <v>0</v>
      </c>
      <c r="AE292" s="227">
        <f t="shared" si="135"/>
        <v>0</v>
      </c>
      <c r="AF292" s="227">
        <f t="shared" si="135"/>
        <v>0</v>
      </c>
      <c r="AG292" s="227">
        <f t="shared" si="135"/>
        <v>0</v>
      </c>
      <c r="AH292" s="227">
        <f t="shared" si="135"/>
        <v>0</v>
      </c>
      <c r="AI292" s="227">
        <f t="shared" si="135"/>
        <v>0</v>
      </c>
      <c r="AJ292" s="227">
        <f t="shared" si="135"/>
        <v>0</v>
      </c>
      <c r="AK292" s="227">
        <f t="shared" si="135"/>
        <v>0</v>
      </c>
      <c r="AL292" s="227">
        <f t="shared" si="135"/>
        <v>0</v>
      </c>
      <c r="AM292" s="227">
        <f t="shared" si="135"/>
        <v>0</v>
      </c>
      <c r="AN292" s="227">
        <f t="shared" si="135"/>
        <v>0</v>
      </c>
      <c r="AO292" s="227">
        <f t="shared" si="135"/>
        <v>0</v>
      </c>
      <c r="AP292" s="227">
        <f t="shared" si="135"/>
        <v>0</v>
      </c>
    </row>
    <row r="293" spans="1:42" x14ac:dyDescent="0.2">
      <c r="A293" s="17">
        <f>A292+1</f>
        <v>9</v>
      </c>
      <c r="B293" s="247">
        <f t="shared" si="126"/>
        <v>0</v>
      </c>
      <c r="C293" s="227">
        <f t="shared" ref="C293:AP293" si="136">LOOKUP(C282,$B$269:$AP$269,$B$270:$AP$270)/100*$B582</f>
        <v>0</v>
      </c>
      <c r="D293" s="227">
        <f t="shared" si="136"/>
        <v>0</v>
      </c>
      <c r="E293" s="227">
        <f t="shared" si="136"/>
        <v>0</v>
      </c>
      <c r="F293" s="227">
        <f t="shared" si="136"/>
        <v>0</v>
      </c>
      <c r="G293" s="227">
        <f t="shared" si="136"/>
        <v>0</v>
      </c>
      <c r="H293" s="227">
        <f t="shared" si="136"/>
        <v>0</v>
      </c>
      <c r="I293" s="227">
        <f t="shared" si="136"/>
        <v>0</v>
      </c>
      <c r="J293" s="227">
        <f t="shared" si="136"/>
        <v>0</v>
      </c>
      <c r="K293" s="227">
        <f t="shared" si="136"/>
        <v>0</v>
      </c>
      <c r="L293" s="227">
        <f t="shared" si="136"/>
        <v>0</v>
      </c>
      <c r="M293" s="227">
        <f t="shared" si="136"/>
        <v>0</v>
      </c>
      <c r="N293" s="227">
        <f t="shared" si="136"/>
        <v>0</v>
      </c>
      <c r="O293" s="227">
        <f t="shared" si="136"/>
        <v>0</v>
      </c>
      <c r="P293" s="227">
        <f t="shared" si="136"/>
        <v>0</v>
      </c>
      <c r="Q293" s="227">
        <f t="shared" si="136"/>
        <v>0</v>
      </c>
      <c r="R293" s="227">
        <f t="shared" si="136"/>
        <v>0</v>
      </c>
      <c r="S293" s="227">
        <f t="shared" si="136"/>
        <v>0</v>
      </c>
      <c r="T293" s="227">
        <f t="shared" si="136"/>
        <v>0</v>
      </c>
      <c r="U293" s="227">
        <f t="shared" si="136"/>
        <v>0</v>
      </c>
      <c r="V293" s="227">
        <f t="shared" si="136"/>
        <v>0</v>
      </c>
      <c r="W293" s="227">
        <f t="shared" si="136"/>
        <v>0</v>
      </c>
      <c r="X293" s="227">
        <f t="shared" si="136"/>
        <v>0</v>
      </c>
      <c r="Y293" s="227">
        <f t="shared" si="136"/>
        <v>0</v>
      </c>
      <c r="Z293" s="227">
        <f t="shared" si="136"/>
        <v>0</v>
      </c>
      <c r="AA293" s="227">
        <f t="shared" si="136"/>
        <v>0</v>
      </c>
      <c r="AB293" s="227">
        <f t="shared" si="136"/>
        <v>0</v>
      </c>
      <c r="AC293" s="227">
        <f t="shared" si="136"/>
        <v>0</v>
      </c>
      <c r="AD293" s="227">
        <f t="shared" si="136"/>
        <v>0</v>
      </c>
      <c r="AE293" s="227">
        <f t="shared" si="136"/>
        <v>0</v>
      </c>
      <c r="AF293" s="227">
        <f t="shared" si="136"/>
        <v>0</v>
      </c>
      <c r="AG293" s="227">
        <f t="shared" si="136"/>
        <v>0</v>
      </c>
      <c r="AH293" s="227">
        <f t="shared" si="136"/>
        <v>0</v>
      </c>
      <c r="AI293" s="227">
        <f t="shared" si="136"/>
        <v>0</v>
      </c>
      <c r="AJ293" s="227">
        <f t="shared" si="136"/>
        <v>0</v>
      </c>
      <c r="AK293" s="227">
        <f t="shared" si="136"/>
        <v>0</v>
      </c>
      <c r="AL293" s="227">
        <f t="shared" si="136"/>
        <v>0</v>
      </c>
      <c r="AM293" s="227">
        <f t="shared" si="136"/>
        <v>0</v>
      </c>
      <c r="AN293" s="227">
        <f t="shared" si="136"/>
        <v>0</v>
      </c>
      <c r="AO293" s="227">
        <f t="shared" si="136"/>
        <v>0</v>
      </c>
      <c r="AP293" s="227">
        <f t="shared" si="136"/>
        <v>0</v>
      </c>
    </row>
    <row r="294" spans="1:42" x14ac:dyDescent="0.2">
      <c r="A294" s="17">
        <f t="shared" si="129"/>
        <v>10</v>
      </c>
      <c r="B294" s="247">
        <f t="shared" si="126"/>
        <v>0</v>
      </c>
      <c r="C294" s="227">
        <f t="shared" ref="C294:AP294" si="137">LOOKUP(C283,$B$269:$AP$269,$B$270:$AP$270)/100*$B583</f>
        <v>0</v>
      </c>
      <c r="D294" s="227">
        <f t="shared" si="137"/>
        <v>0</v>
      </c>
      <c r="E294" s="227">
        <f t="shared" si="137"/>
        <v>0</v>
      </c>
      <c r="F294" s="227">
        <f t="shared" si="137"/>
        <v>0</v>
      </c>
      <c r="G294" s="227">
        <f t="shared" si="137"/>
        <v>0</v>
      </c>
      <c r="H294" s="227">
        <f t="shared" si="137"/>
        <v>0</v>
      </c>
      <c r="I294" s="227">
        <f t="shared" si="137"/>
        <v>0</v>
      </c>
      <c r="J294" s="227">
        <f t="shared" si="137"/>
        <v>0</v>
      </c>
      <c r="K294" s="227">
        <f t="shared" si="137"/>
        <v>0</v>
      </c>
      <c r="L294" s="227">
        <f t="shared" si="137"/>
        <v>0</v>
      </c>
      <c r="M294" s="227">
        <f t="shared" si="137"/>
        <v>0</v>
      </c>
      <c r="N294" s="227">
        <f t="shared" si="137"/>
        <v>0</v>
      </c>
      <c r="O294" s="227">
        <f t="shared" si="137"/>
        <v>0</v>
      </c>
      <c r="P294" s="227">
        <f t="shared" si="137"/>
        <v>0</v>
      </c>
      <c r="Q294" s="227">
        <f t="shared" si="137"/>
        <v>0</v>
      </c>
      <c r="R294" s="227">
        <f t="shared" si="137"/>
        <v>0</v>
      </c>
      <c r="S294" s="227">
        <f t="shared" si="137"/>
        <v>0</v>
      </c>
      <c r="T294" s="227">
        <f t="shared" si="137"/>
        <v>0</v>
      </c>
      <c r="U294" s="227">
        <f t="shared" si="137"/>
        <v>0</v>
      </c>
      <c r="V294" s="227">
        <f t="shared" si="137"/>
        <v>0</v>
      </c>
      <c r="W294" s="227">
        <f t="shared" si="137"/>
        <v>0</v>
      </c>
      <c r="X294" s="227">
        <f t="shared" si="137"/>
        <v>0</v>
      </c>
      <c r="Y294" s="227">
        <f t="shared" si="137"/>
        <v>0</v>
      </c>
      <c r="Z294" s="227">
        <f t="shared" si="137"/>
        <v>0</v>
      </c>
      <c r="AA294" s="227">
        <f t="shared" si="137"/>
        <v>0</v>
      </c>
      <c r="AB294" s="227">
        <f t="shared" si="137"/>
        <v>0</v>
      </c>
      <c r="AC294" s="227">
        <f t="shared" si="137"/>
        <v>0</v>
      </c>
      <c r="AD294" s="227">
        <f t="shared" si="137"/>
        <v>0</v>
      </c>
      <c r="AE294" s="227">
        <f t="shared" si="137"/>
        <v>0</v>
      </c>
      <c r="AF294" s="227">
        <f t="shared" si="137"/>
        <v>0</v>
      </c>
      <c r="AG294" s="227">
        <f t="shared" si="137"/>
        <v>0</v>
      </c>
      <c r="AH294" s="227">
        <f t="shared" si="137"/>
        <v>0</v>
      </c>
      <c r="AI294" s="227">
        <f t="shared" si="137"/>
        <v>0</v>
      </c>
      <c r="AJ294" s="227">
        <f t="shared" si="137"/>
        <v>0</v>
      </c>
      <c r="AK294" s="227">
        <f t="shared" si="137"/>
        <v>0</v>
      </c>
      <c r="AL294" s="227">
        <f t="shared" si="137"/>
        <v>0</v>
      </c>
      <c r="AM294" s="227">
        <f t="shared" si="137"/>
        <v>0</v>
      </c>
      <c r="AN294" s="227">
        <f t="shared" si="137"/>
        <v>0</v>
      </c>
      <c r="AO294" s="227">
        <f t="shared" si="137"/>
        <v>0</v>
      </c>
      <c r="AP294" s="227">
        <f t="shared" si="137"/>
        <v>0</v>
      </c>
    </row>
    <row r="295" spans="1:42" s="17" customFormat="1" ht="12" customHeight="1" x14ac:dyDescent="0.2">
      <c r="A295" s="40" t="s">
        <v>15</v>
      </c>
      <c r="B295" s="228"/>
      <c r="C295" s="228">
        <f>SUM(C285:C294)</f>
        <v>0</v>
      </c>
      <c r="D295" s="228">
        <f t="shared" ref="D295:AP295" si="138">SUM(D285:D294)</f>
        <v>0</v>
      </c>
      <c r="E295" s="228">
        <f t="shared" si="138"/>
        <v>0</v>
      </c>
      <c r="F295" s="228">
        <f t="shared" si="138"/>
        <v>0</v>
      </c>
      <c r="G295" s="228">
        <f t="shared" si="138"/>
        <v>0</v>
      </c>
      <c r="H295" s="228">
        <f t="shared" si="138"/>
        <v>0</v>
      </c>
      <c r="I295" s="228">
        <f t="shared" si="138"/>
        <v>0</v>
      </c>
      <c r="J295" s="228">
        <f t="shared" si="138"/>
        <v>0</v>
      </c>
      <c r="K295" s="228">
        <f t="shared" si="138"/>
        <v>0</v>
      </c>
      <c r="L295" s="228">
        <f t="shared" si="138"/>
        <v>0</v>
      </c>
      <c r="M295" s="228">
        <f t="shared" si="138"/>
        <v>0</v>
      </c>
      <c r="N295" s="228">
        <f t="shared" si="138"/>
        <v>0</v>
      </c>
      <c r="O295" s="228">
        <f t="shared" si="138"/>
        <v>0</v>
      </c>
      <c r="P295" s="228">
        <f t="shared" si="138"/>
        <v>0</v>
      </c>
      <c r="Q295" s="228">
        <f t="shared" si="138"/>
        <v>0</v>
      </c>
      <c r="R295" s="228">
        <f t="shared" si="138"/>
        <v>0</v>
      </c>
      <c r="S295" s="228">
        <f t="shared" si="138"/>
        <v>0</v>
      </c>
      <c r="T295" s="228">
        <f t="shared" si="138"/>
        <v>0</v>
      </c>
      <c r="U295" s="228">
        <f t="shared" si="138"/>
        <v>0</v>
      </c>
      <c r="V295" s="228">
        <f t="shared" si="138"/>
        <v>0</v>
      </c>
      <c r="W295" s="228">
        <f t="shared" si="138"/>
        <v>0</v>
      </c>
      <c r="X295" s="228">
        <f t="shared" si="138"/>
        <v>0</v>
      </c>
      <c r="Y295" s="228">
        <f t="shared" si="138"/>
        <v>0</v>
      </c>
      <c r="Z295" s="228">
        <f t="shared" si="138"/>
        <v>0</v>
      </c>
      <c r="AA295" s="228">
        <f t="shared" si="138"/>
        <v>0</v>
      </c>
      <c r="AB295" s="228">
        <f t="shared" si="138"/>
        <v>0</v>
      </c>
      <c r="AC295" s="228">
        <f t="shared" si="138"/>
        <v>0</v>
      </c>
      <c r="AD295" s="228">
        <f t="shared" si="138"/>
        <v>0</v>
      </c>
      <c r="AE295" s="228">
        <f t="shared" si="138"/>
        <v>0</v>
      </c>
      <c r="AF295" s="228">
        <f t="shared" si="138"/>
        <v>0</v>
      </c>
      <c r="AG295" s="228">
        <f t="shared" si="138"/>
        <v>0</v>
      </c>
      <c r="AH295" s="228">
        <f t="shared" si="138"/>
        <v>0</v>
      </c>
      <c r="AI295" s="228">
        <f t="shared" si="138"/>
        <v>0</v>
      </c>
      <c r="AJ295" s="228">
        <f t="shared" si="138"/>
        <v>0</v>
      </c>
      <c r="AK295" s="228">
        <f t="shared" si="138"/>
        <v>0</v>
      </c>
      <c r="AL295" s="228">
        <f t="shared" si="138"/>
        <v>0</v>
      </c>
      <c r="AM295" s="228">
        <f t="shared" si="138"/>
        <v>0</v>
      </c>
      <c r="AN295" s="228">
        <f t="shared" si="138"/>
        <v>0</v>
      </c>
      <c r="AO295" s="228">
        <f t="shared" si="138"/>
        <v>0</v>
      </c>
      <c r="AP295" s="228">
        <f t="shared" si="138"/>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9">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9"/>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9"/>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9"/>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9"/>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9"/>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9"/>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40">SUM(C311:AP311)</f>
        <v>0</v>
      </c>
      <c r="C311" s="249">
        <f>LOOKUP(C299,$B$269:$AP$269,$B$270:$AP$270)/100*$B606</f>
        <v>0</v>
      </c>
      <c r="D311" s="249">
        <f t="shared" ref="D311:AP311" si="141">LOOKUP(D299,$B$269:$AP$269,$B$270:$AP$270)/100*$B606</f>
        <v>0</v>
      </c>
      <c r="E311" s="249">
        <f t="shared" si="141"/>
        <v>0</v>
      </c>
      <c r="F311" s="249">
        <f t="shared" si="141"/>
        <v>0</v>
      </c>
      <c r="G311" s="249">
        <f t="shared" si="141"/>
        <v>0</v>
      </c>
      <c r="H311" s="249">
        <f t="shared" si="141"/>
        <v>0</v>
      </c>
      <c r="I311" s="249">
        <f t="shared" si="141"/>
        <v>0</v>
      </c>
      <c r="J311" s="249">
        <f t="shared" si="141"/>
        <v>0</v>
      </c>
      <c r="K311" s="249">
        <f t="shared" si="141"/>
        <v>0</v>
      </c>
      <c r="L311" s="249">
        <f t="shared" si="141"/>
        <v>0</v>
      </c>
      <c r="M311" s="249">
        <f t="shared" si="141"/>
        <v>0</v>
      </c>
      <c r="N311" s="249">
        <f t="shared" si="141"/>
        <v>0</v>
      </c>
      <c r="O311" s="249">
        <f t="shared" si="141"/>
        <v>0</v>
      </c>
      <c r="P311" s="249">
        <f t="shared" si="141"/>
        <v>0</v>
      </c>
      <c r="Q311" s="249">
        <f t="shared" si="141"/>
        <v>0</v>
      </c>
      <c r="R311" s="249">
        <f t="shared" si="141"/>
        <v>0</v>
      </c>
      <c r="S311" s="249">
        <f t="shared" si="141"/>
        <v>0</v>
      </c>
      <c r="T311" s="249">
        <f t="shared" si="141"/>
        <v>0</v>
      </c>
      <c r="U311" s="249">
        <f t="shared" si="141"/>
        <v>0</v>
      </c>
      <c r="V311" s="249">
        <f t="shared" si="141"/>
        <v>0</v>
      </c>
      <c r="W311" s="249">
        <f t="shared" si="141"/>
        <v>0</v>
      </c>
      <c r="X311" s="249">
        <f t="shared" si="141"/>
        <v>0</v>
      </c>
      <c r="Y311" s="249">
        <f t="shared" si="141"/>
        <v>0</v>
      </c>
      <c r="Z311" s="249">
        <f t="shared" si="141"/>
        <v>0</v>
      </c>
      <c r="AA311" s="249">
        <f t="shared" si="141"/>
        <v>0</v>
      </c>
      <c r="AB311" s="249">
        <f t="shared" si="141"/>
        <v>0</v>
      </c>
      <c r="AC311" s="249">
        <f t="shared" si="141"/>
        <v>0</v>
      </c>
      <c r="AD311" s="249">
        <f t="shared" si="141"/>
        <v>0</v>
      </c>
      <c r="AE311" s="249">
        <f t="shared" si="141"/>
        <v>0</v>
      </c>
      <c r="AF311" s="249">
        <f t="shared" si="141"/>
        <v>0</v>
      </c>
      <c r="AG311" s="249">
        <f t="shared" si="141"/>
        <v>0</v>
      </c>
      <c r="AH311" s="249">
        <f t="shared" si="141"/>
        <v>0</v>
      </c>
      <c r="AI311" s="249">
        <f t="shared" si="141"/>
        <v>0</v>
      </c>
      <c r="AJ311" s="249">
        <f t="shared" si="141"/>
        <v>0</v>
      </c>
      <c r="AK311" s="249">
        <f t="shared" si="141"/>
        <v>0</v>
      </c>
      <c r="AL311" s="249">
        <f t="shared" si="141"/>
        <v>0</v>
      </c>
      <c r="AM311" s="249">
        <f t="shared" si="141"/>
        <v>0</v>
      </c>
      <c r="AN311" s="249">
        <f t="shared" si="141"/>
        <v>0</v>
      </c>
      <c r="AO311" s="249">
        <f t="shared" si="141"/>
        <v>0</v>
      </c>
      <c r="AP311" s="249">
        <f t="shared" si="141"/>
        <v>0</v>
      </c>
    </row>
    <row r="312" spans="1:42" x14ac:dyDescent="0.2">
      <c r="A312" s="17">
        <f>A311+1</f>
        <v>2</v>
      </c>
      <c r="B312" s="247">
        <f t="shared" si="140"/>
        <v>0</v>
      </c>
      <c r="C312" s="249">
        <f t="shared" ref="C312:AP312" si="142">LOOKUP(C300,$B$269:$AP$269,$B$270:$AP$270)/100*$B607</f>
        <v>0</v>
      </c>
      <c r="D312" s="249">
        <f t="shared" si="142"/>
        <v>0</v>
      </c>
      <c r="E312" s="249">
        <f t="shared" si="142"/>
        <v>0</v>
      </c>
      <c r="F312" s="249">
        <f t="shared" si="142"/>
        <v>0</v>
      </c>
      <c r="G312" s="249">
        <f t="shared" si="142"/>
        <v>0</v>
      </c>
      <c r="H312" s="249">
        <f t="shared" si="142"/>
        <v>0</v>
      </c>
      <c r="I312" s="249">
        <f t="shared" si="142"/>
        <v>0</v>
      </c>
      <c r="J312" s="249">
        <f t="shared" si="142"/>
        <v>0</v>
      </c>
      <c r="K312" s="249">
        <f t="shared" si="142"/>
        <v>0</v>
      </c>
      <c r="L312" s="249">
        <f t="shared" si="142"/>
        <v>0</v>
      </c>
      <c r="M312" s="249">
        <f t="shared" si="142"/>
        <v>0</v>
      </c>
      <c r="N312" s="249">
        <f t="shared" si="142"/>
        <v>0</v>
      </c>
      <c r="O312" s="249">
        <f t="shared" si="142"/>
        <v>0</v>
      </c>
      <c r="P312" s="249">
        <f t="shared" si="142"/>
        <v>0</v>
      </c>
      <c r="Q312" s="249">
        <f t="shared" si="142"/>
        <v>0</v>
      </c>
      <c r="R312" s="249">
        <f t="shared" si="142"/>
        <v>0</v>
      </c>
      <c r="S312" s="249">
        <f t="shared" si="142"/>
        <v>0</v>
      </c>
      <c r="T312" s="249">
        <f t="shared" si="142"/>
        <v>0</v>
      </c>
      <c r="U312" s="249">
        <f t="shared" si="142"/>
        <v>0</v>
      </c>
      <c r="V312" s="249">
        <f t="shared" si="142"/>
        <v>0</v>
      </c>
      <c r="W312" s="249">
        <f t="shared" si="142"/>
        <v>0</v>
      </c>
      <c r="X312" s="249">
        <f t="shared" si="142"/>
        <v>0</v>
      </c>
      <c r="Y312" s="249">
        <f t="shared" si="142"/>
        <v>0</v>
      </c>
      <c r="Z312" s="249">
        <f t="shared" si="142"/>
        <v>0</v>
      </c>
      <c r="AA312" s="249">
        <f t="shared" si="142"/>
        <v>0</v>
      </c>
      <c r="AB312" s="249">
        <f t="shared" si="142"/>
        <v>0</v>
      </c>
      <c r="AC312" s="249">
        <f t="shared" si="142"/>
        <v>0</v>
      </c>
      <c r="AD312" s="249">
        <f t="shared" si="142"/>
        <v>0</v>
      </c>
      <c r="AE312" s="249">
        <f t="shared" si="142"/>
        <v>0</v>
      </c>
      <c r="AF312" s="249">
        <f t="shared" si="142"/>
        <v>0</v>
      </c>
      <c r="AG312" s="249">
        <f t="shared" si="142"/>
        <v>0</v>
      </c>
      <c r="AH312" s="249">
        <f t="shared" si="142"/>
        <v>0</v>
      </c>
      <c r="AI312" s="249">
        <f t="shared" si="142"/>
        <v>0</v>
      </c>
      <c r="AJ312" s="249">
        <f t="shared" si="142"/>
        <v>0</v>
      </c>
      <c r="AK312" s="249">
        <f t="shared" si="142"/>
        <v>0</v>
      </c>
      <c r="AL312" s="249">
        <f t="shared" si="142"/>
        <v>0</v>
      </c>
      <c r="AM312" s="249">
        <f t="shared" si="142"/>
        <v>0</v>
      </c>
      <c r="AN312" s="249">
        <f t="shared" si="142"/>
        <v>0</v>
      </c>
      <c r="AO312" s="249">
        <f t="shared" si="142"/>
        <v>0</v>
      </c>
      <c r="AP312" s="249">
        <f t="shared" si="142"/>
        <v>0</v>
      </c>
    </row>
    <row r="313" spans="1:42" x14ac:dyDescent="0.2">
      <c r="A313" s="17">
        <f t="shared" ref="A313:A320" si="143">A312+1</f>
        <v>3</v>
      </c>
      <c r="B313" s="247">
        <f t="shared" si="140"/>
        <v>0</v>
      </c>
      <c r="C313" s="249">
        <f t="shared" ref="C313:AP313" si="144">LOOKUP(C301,$B$269:$AP$269,$B$270:$AP$270)/100*$B608</f>
        <v>0</v>
      </c>
      <c r="D313" s="249">
        <f t="shared" si="144"/>
        <v>0</v>
      </c>
      <c r="E313" s="249">
        <f t="shared" si="144"/>
        <v>0</v>
      </c>
      <c r="F313" s="249">
        <f t="shared" si="144"/>
        <v>0</v>
      </c>
      <c r="G313" s="249">
        <f t="shared" si="144"/>
        <v>0</v>
      </c>
      <c r="H313" s="249">
        <f t="shared" si="144"/>
        <v>0</v>
      </c>
      <c r="I313" s="249">
        <f t="shared" si="144"/>
        <v>0</v>
      </c>
      <c r="J313" s="249">
        <f t="shared" si="144"/>
        <v>0</v>
      </c>
      <c r="K313" s="249">
        <f t="shared" si="144"/>
        <v>0</v>
      </c>
      <c r="L313" s="249">
        <f t="shared" si="144"/>
        <v>0</v>
      </c>
      <c r="M313" s="249">
        <f t="shared" si="144"/>
        <v>0</v>
      </c>
      <c r="N313" s="249">
        <f t="shared" si="144"/>
        <v>0</v>
      </c>
      <c r="O313" s="249">
        <f t="shared" si="144"/>
        <v>0</v>
      </c>
      <c r="P313" s="249">
        <f t="shared" si="144"/>
        <v>0</v>
      </c>
      <c r="Q313" s="249">
        <f t="shared" si="144"/>
        <v>0</v>
      </c>
      <c r="R313" s="249">
        <f t="shared" si="144"/>
        <v>0</v>
      </c>
      <c r="S313" s="249">
        <f t="shared" si="144"/>
        <v>0</v>
      </c>
      <c r="T313" s="249">
        <f t="shared" si="144"/>
        <v>0</v>
      </c>
      <c r="U313" s="249">
        <f t="shared" si="144"/>
        <v>0</v>
      </c>
      <c r="V313" s="249">
        <f t="shared" si="144"/>
        <v>0</v>
      </c>
      <c r="W313" s="249">
        <f t="shared" si="144"/>
        <v>0</v>
      </c>
      <c r="X313" s="249">
        <f t="shared" si="144"/>
        <v>0</v>
      </c>
      <c r="Y313" s="249">
        <f t="shared" si="144"/>
        <v>0</v>
      </c>
      <c r="Z313" s="249">
        <f t="shared" si="144"/>
        <v>0</v>
      </c>
      <c r="AA313" s="249">
        <f t="shared" si="144"/>
        <v>0</v>
      </c>
      <c r="AB313" s="249">
        <f t="shared" si="144"/>
        <v>0</v>
      </c>
      <c r="AC313" s="249">
        <f t="shared" si="144"/>
        <v>0</v>
      </c>
      <c r="AD313" s="249">
        <f t="shared" si="144"/>
        <v>0</v>
      </c>
      <c r="AE313" s="249">
        <f t="shared" si="144"/>
        <v>0</v>
      </c>
      <c r="AF313" s="249">
        <f t="shared" si="144"/>
        <v>0</v>
      </c>
      <c r="AG313" s="249">
        <f t="shared" si="144"/>
        <v>0</v>
      </c>
      <c r="AH313" s="249">
        <f t="shared" si="144"/>
        <v>0</v>
      </c>
      <c r="AI313" s="249">
        <f t="shared" si="144"/>
        <v>0</v>
      </c>
      <c r="AJ313" s="249">
        <f t="shared" si="144"/>
        <v>0</v>
      </c>
      <c r="AK313" s="249">
        <f t="shared" si="144"/>
        <v>0</v>
      </c>
      <c r="AL313" s="249">
        <f t="shared" si="144"/>
        <v>0</v>
      </c>
      <c r="AM313" s="249">
        <f t="shared" si="144"/>
        <v>0</v>
      </c>
      <c r="AN313" s="249">
        <f t="shared" si="144"/>
        <v>0</v>
      </c>
      <c r="AO313" s="249">
        <f t="shared" si="144"/>
        <v>0</v>
      </c>
      <c r="AP313" s="249">
        <f t="shared" si="144"/>
        <v>0</v>
      </c>
    </row>
    <row r="314" spans="1:42" x14ac:dyDescent="0.2">
      <c r="A314" s="17">
        <f t="shared" si="143"/>
        <v>4</v>
      </c>
      <c r="B314" s="247">
        <f t="shared" si="140"/>
        <v>0</v>
      </c>
      <c r="C314" s="249">
        <f t="shared" ref="C314:AP314" si="145">LOOKUP(C302,$B$269:$AP$269,$B$270:$AP$270)/100*$B609</f>
        <v>0</v>
      </c>
      <c r="D314" s="249">
        <f t="shared" si="145"/>
        <v>0</v>
      </c>
      <c r="E314" s="249">
        <f t="shared" si="145"/>
        <v>0</v>
      </c>
      <c r="F314" s="249">
        <f t="shared" si="145"/>
        <v>0</v>
      </c>
      <c r="G314" s="249">
        <f t="shared" si="145"/>
        <v>0</v>
      </c>
      <c r="H314" s="249">
        <f t="shared" si="145"/>
        <v>0</v>
      </c>
      <c r="I314" s="249">
        <f t="shared" si="145"/>
        <v>0</v>
      </c>
      <c r="J314" s="249">
        <f t="shared" si="145"/>
        <v>0</v>
      </c>
      <c r="K314" s="249">
        <f t="shared" si="145"/>
        <v>0</v>
      </c>
      <c r="L314" s="249">
        <f t="shared" si="145"/>
        <v>0</v>
      </c>
      <c r="M314" s="249">
        <f t="shared" si="145"/>
        <v>0</v>
      </c>
      <c r="N314" s="249">
        <f t="shared" si="145"/>
        <v>0</v>
      </c>
      <c r="O314" s="249">
        <f t="shared" si="145"/>
        <v>0</v>
      </c>
      <c r="P314" s="249">
        <f t="shared" si="145"/>
        <v>0</v>
      </c>
      <c r="Q314" s="249">
        <f t="shared" si="145"/>
        <v>0</v>
      </c>
      <c r="R314" s="249">
        <f t="shared" si="145"/>
        <v>0</v>
      </c>
      <c r="S314" s="249">
        <f t="shared" si="145"/>
        <v>0</v>
      </c>
      <c r="T314" s="249">
        <f t="shared" si="145"/>
        <v>0</v>
      </c>
      <c r="U314" s="249">
        <f t="shared" si="145"/>
        <v>0</v>
      </c>
      <c r="V314" s="249">
        <f t="shared" si="145"/>
        <v>0</v>
      </c>
      <c r="W314" s="249">
        <f t="shared" si="145"/>
        <v>0</v>
      </c>
      <c r="X314" s="249">
        <f t="shared" si="145"/>
        <v>0</v>
      </c>
      <c r="Y314" s="249">
        <f t="shared" si="145"/>
        <v>0</v>
      </c>
      <c r="Z314" s="249">
        <f t="shared" si="145"/>
        <v>0</v>
      </c>
      <c r="AA314" s="249">
        <f t="shared" si="145"/>
        <v>0</v>
      </c>
      <c r="AB314" s="249">
        <f t="shared" si="145"/>
        <v>0</v>
      </c>
      <c r="AC314" s="249">
        <f t="shared" si="145"/>
        <v>0</v>
      </c>
      <c r="AD314" s="249">
        <f t="shared" si="145"/>
        <v>0</v>
      </c>
      <c r="AE314" s="249">
        <f t="shared" si="145"/>
        <v>0</v>
      </c>
      <c r="AF314" s="249">
        <f t="shared" si="145"/>
        <v>0</v>
      </c>
      <c r="AG314" s="249">
        <f t="shared" si="145"/>
        <v>0</v>
      </c>
      <c r="AH314" s="249">
        <f t="shared" si="145"/>
        <v>0</v>
      </c>
      <c r="AI314" s="249">
        <f t="shared" si="145"/>
        <v>0</v>
      </c>
      <c r="AJ314" s="249">
        <f t="shared" si="145"/>
        <v>0</v>
      </c>
      <c r="AK314" s="249">
        <f t="shared" si="145"/>
        <v>0</v>
      </c>
      <c r="AL314" s="249">
        <f t="shared" si="145"/>
        <v>0</v>
      </c>
      <c r="AM314" s="249">
        <f t="shared" si="145"/>
        <v>0</v>
      </c>
      <c r="AN314" s="249">
        <f t="shared" si="145"/>
        <v>0</v>
      </c>
      <c r="AO314" s="249">
        <f t="shared" si="145"/>
        <v>0</v>
      </c>
      <c r="AP314" s="249">
        <f t="shared" si="145"/>
        <v>0</v>
      </c>
    </row>
    <row r="315" spans="1:42" x14ac:dyDescent="0.2">
      <c r="A315" s="17">
        <f t="shared" si="143"/>
        <v>5</v>
      </c>
      <c r="B315" s="247">
        <f t="shared" si="140"/>
        <v>0</v>
      </c>
      <c r="C315" s="249">
        <f t="shared" ref="C315:AP315" si="146">LOOKUP(C303,$B$269:$AP$269,$B$270:$AP$270)/100*$B610</f>
        <v>0</v>
      </c>
      <c r="D315" s="249">
        <f t="shared" si="146"/>
        <v>0</v>
      </c>
      <c r="E315" s="249">
        <f t="shared" si="146"/>
        <v>0</v>
      </c>
      <c r="F315" s="249">
        <f t="shared" si="146"/>
        <v>0</v>
      </c>
      <c r="G315" s="249">
        <f t="shared" si="146"/>
        <v>0</v>
      </c>
      <c r="H315" s="249">
        <f t="shared" si="146"/>
        <v>0</v>
      </c>
      <c r="I315" s="249">
        <f t="shared" si="146"/>
        <v>0</v>
      </c>
      <c r="J315" s="249">
        <f t="shared" si="146"/>
        <v>0</v>
      </c>
      <c r="K315" s="249">
        <f t="shared" si="146"/>
        <v>0</v>
      </c>
      <c r="L315" s="249">
        <f t="shared" si="146"/>
        <v>0</v>
      </c>
      <c r="M315" s="249">
        <f t="shared" si="146"/>
        <v>0</v>
      </c>
      <c r="N315" s="249">
        <f t="shared" si="146"/>
        <v>0</v>
      </c>
      <c r="O315" s="249">
        <f t="shared" si="146"/>
        <v>0</v>
      </c>
      <c r="P315" s="249">
        <f t="shared" si="146"/>
        <v>0</v>
      </c>
      <c r="Q315" s="249">
        <f t="shared" si="146"/>
        <v>0</v>
      </c>
      <c r="R315" s="249">
        <f t="shared" si="146"/>
        <v>0</v>
      </c>
      <c r="S315" s="249">
        <f t="shared" si="146"/>
        <v>0</v>
      </c>
      <c r="T315" s="249">
        <f t="shared" si="146"/>
        <v>0</v>
      </c>
      <c r="U315" s="249">
        <f t="shared" si="146"/>
        <v>0</v>
      </c>
      <c r="V315" s="249">
        <f t="shared" si="146"/>
        <v>0</v>
      </c>
      <c r="W315" s="249">
        <f t="shared" si="146"/>
        <v>0</v>
      </c>
      <c r="X315" s="249">
        <f t="shared" si="146"/>
        <v>0</v>
      </c>
      <c r="Y315" s="249">
        <f t="shared" si="146"/>
        <v>0</v>
      </c>
      <c r="Z315" s="249">
        <f t="shared" si="146"/>
        <v>0</v>
      </c>
      <c r="AA315" s="249">
        <f t="shared" si="146"/>
        <v>0</v>
      </c>
      <c r="AB315" s="249">
        <f t="shared" si="146"/>
        <v>0</v>
      </c>
      <c r="AC315" s="249">
        <f t="shared" si="146"/>
        <v>0</v>
      </c>
      <c r="AD315" s="249">
        <f t="shared" si="146"/>
        <v>0</v>
      </c>
      <c r="AE315" s="249">
        <f t="shared" si="146"/>
        <v>0</v>
      </c>
      <c r="AF315" s="249">
        <f t="shared" si="146"/>
        <v>0</v>
      </c>
      <c r="AG315" s="249">
        <f t="shared" si="146"/>
        <v>0</v>
      </c>
      <c r="AH315" s="249">
        <f t="shared" si="146"/>
        <v>0</v>
      </c>
      <c r="AI315" s="249">
        <f t="shared" si="146"/>
        <v>0</v>
      </c>
      <c r="AJ315" s="249">
        <f t="shared" si="146"/>
        <v>0</v>
      </c>
      <c r="AK315" s="249">
        <f t="shared" si="146"/>
        <v>0</v>
      </c>
      <c r="AL315" s="249">
        <f t="shared" si="146"/>
        <v>0</v>
      </c>
      <c r="AM315" s="249">
        <f t="shared" si="146"/>
        <v>0</v>
      </c>
      <c r="AN315" s="249">
        <f t="shared" si="146"/>
        <v>0</v>
      </c>
      <c r="AO315" s="249">
        <f t="shared" si="146"/>
        <v>0</v>
      </c>
      <c r="AP315" s="249">
        <f t="shared" si="146"/>
        <v>0</v>
      </c>
    </row>
    <row r="316" spans="1:42" x14ac:dyDescent="0.2">
      <c r="A316" s="17">
        <f t="shared" si="143"/>
        <v>6</v>
      </c>
      <c r="B316" s="247">
        <f t="shared" si="140"/>
        <v>0</v>
      </c>
      <c r="C316" s="249">
        <f t="shared" ref="C316:AP316" si="147">LOOKUP(C304,$B$269:$AP$269,$B$270:$AP$270)/100*$B611</f>
        <v>0</v>
      </c>
      <c r="D316" s="249">
        <f t="shared" si="147"/>
        <v>0</v>
      </c>
      <c r="E316" s="249">
        <f t="shared" si="147"/>
        <v>0</v>
      </c>
      <c r="F316" s="249">
        <f t="shared" si="147"/>
        <v>0</v>
      </c>
      <c r="G316" s="249">
        <f t="shared" si="147"/>
        <v>0</v>
      </c>
      <c r="H316" s="249">
        <f t="shared" si="147"/>
        <v>0</v>
      </c>
      <c r="I316" s="249">
        <f t="shared" si="147"/>
        <v>0</v>
      </c>
      <c r="J316" s="249">
        <f t="shared" si="147"/>
        <v>0</v>
      </c>
      <c r="K316" s="249">
        <f t="shared" si="147"/>
        <v>0</v>
      </c>
      <c r="L316" s="249">
        <f t="shared" si="147"/>
        <v>0</v>
      </c>
      <c r="M316" s="249">
        <f t="shared" si="147"/>
        <v>0</v>
      </c>
      <c r="N316" s="249">
        <f t="shared" si="147"/>
        <v>0</v>
      </c>
      <c r="O316" s="249">
        <f t="shared" si="147"/>
        <v>0</v>
      </c>
      <c r="P316" s="249">
        <f t="shared" si="147"/>
        <v>0</v>
      </c>
      <c r="Q316" s="249">
        <f t="shared" si="147"/>
        <v>0</v>
      </c>
      <c r="R316" s="249">
        <f t="shared" si="147"/>
        <v>0</v>
      </c>
      <c r="S316" s="249">
        <f t="shared" si="147"/>
        <v>0</v>
      </c>
      <c r="T316" s="249">
        <f t="shared" si="147"/>
        <v>0</v>
      </c>
      <c r="U316" s="249">
        <f t="shared" si="147"/>
        <v>0</v>
      </c>
      <c r="V316" s="249">
        <f t="shared" si="147"/>
        <v>0</v>
      </c>
      <c r="W316" s="249">
        <f t="shared" si="147"/>
        <v>0</v>
      </c>
      <c r="X316" s="249">
        <f t="shared" si="147"/>
        <v>0</v>
      </c>
      <c r="Y316" s="249">
        <f t="shared" si="147"/>
        <v>0</v>
      </c>
      <c r="Z316" s="249">
        <f t="shared" si="147"/>
        <v>0</v>
      </c>
      <c r="AA316" s="249">
        <f t="shared" si="147"/>
        <v>0</v>
      </c>
      <c r="AB316" s="249">
        <f t="shared" si="147"/>
        <v>0</v>
      </c>
      <c r="AC316" s="249">
        <f t="shared" si="147"/>
        <v>0</v>
      </c>
      <c r="AD316" s="249">
        <f t="shared" si="147"/>
        <v>0</v>
      </c>
      <c r="AE316" s="249">
        <f t="shared" si="147"/>
        <v>0</v>
      </c>
      <c r="AF316" s="249">
        <f t="shared" si="147"/>
        <v>0</v>
      </c>
      <c r="AG316" s="249">
        <f t="shared" si="147"/>
        <v>0</v>
      </c>
      <c r="AH316" s="249">
        <f t="shared" si="147"/>
        <v>0</v>
      </c>
      <c r="AI316" s="249">
        <f t="shared" si="147"/>
        <v>0</v>
      </c>
      <c r="AJ316" s="249">
        <f t="shared" si="147"/>
        <v>0</v>
      </c>
      <c r="AK316" s="249">
        <f t="shared" si="147"/>
        <v>0</v>
      </c>
      <c r="AL316" s="249">
        <f t="shared" si="147"/>
        <v>0</v>
      </c>
      <c r="AM316" s="249">
        <f t="shared" si="147"/>
        <v>0</v>
      </c>
      <c r="AN316" s="249">
        <f t="shared" si="147"/>
        <v>0</v>
      </c>
      <c r="AO316" s="249">
        <f t="shared" si="147"/>
        <v>0</v>
      </c>
      <c r="AP316" s="249">
        <f t="shared" si="147"/>
        <v>0</v>
      </c>
    </row>
    <row r="317" spans="1:42" x14ac:dyDescent="0.2">
      <c r="A317" s="17">
        <f t="shared" si="143"/>
        <v>7</v>
      </c>
      <c r="B317" s="247">
        <f t="shared" si="140"/>
        <v>0</v>
      </c>
      <c r="C317" s="249">
        <f t="shared" ref="C317:AP317" si="148">LOOKUP(C305,$B$269:$AP$269,$B$270:$AP$270)/100*$B612</f>
        <v>0</v>
      </c>
      <c r="D317" s="249">
        <f t="shared" si="148"/>
        <v>0</v>
      </c>
      <c r="E317" s="249">
        <f t="shared" si="148"/>
        <v>0</v>
      </c>
      <c r="F317" s="249">
        <f t="shared" si="148"/>
        <v>0</v>
      </c>
      <c r="G317" s="249">
        <f t="shared" si="148"/>
        <v>0</v>
      </c>
      <c r="H317" s="249">
        <f t="shared" si="148"/>
        <v>0</v>
      </c>
      <c r="I317" s="249">
        <f t="shared" si="148"/>
        <v>0</v>
      </c>
      <c r="J317" s="249">
        <f t="shared" si="148"/>
        <v>0</v>
      </c>
      <c r="K317" s="249">
        <f t="shared" si="148"/>
        <v>0</v>
      </c>
      <c r="L317" s="249">
        <f t="shared" si="148"/>
        <v>0</v>
      </c>
      <c r="M317" s="249">
        <f t="shared" si="148"/>
        <v>0</v>
      </c>
      <c r="N317" s="249">
        <f t="shared" si="148"/>
        <v>0</v>
      </c>
      <c r="O317" s="249">
        <f t="shared" si="148"/>
        <v>0</v>
      </c>
      <c r="P317" s="249">
        <f t="shared" si="148"/>
        <v>0</v>
      </c>
      <c r="Q317" s="249">
        <f t="shared" si="148"/>
        <v>0</v>
      </c>
      <c r="R317" s="249">
        <f t="shared" si="148"/>
        <v>0</v>
      </c>
      <c r="S317" s="249">
        <f t="shared" si="148"/>
        <v>0</v>
      </c>
      <c r="T317" s="249">
        <f t="shared" si="148"/>
        <v>0</v>
      </c>
      <c r="U317" s="249">
        <f t="shared" si="148"/>
        <v>0</v>
      </c>
      <c r="V317" s="249">
        <f t="shared" si="148"/>
        <v>0</v>
      </c>
      <c r="W317" s="249">
        <f t="shared" si="148"/>
        <v>0</v>
      </c>
      <c r="X317" s="249">
        <f t="shared" si="148"/>
        <v>0</v>
      </c>
      <c r="Y317" s="249">
        <f t="shared" si="148"/>
        <v>0</v>
      </c>
      <c r="Z317" s="249">
        <f t="shared" si="148"/>
        <v>0</v>
      </c>
      <c r="AA317" s="249">
        <f t="shared" si="148"/>
        <v>0</v>
      </c>
      <c r="AB317" s="249">
        <f t="shared" si="148"/>
        <v>0</v>
      </c>
      <c r="AC317" s="249">
        <f t="shared" si="148"/>
        <v>0</v>
      </c>
      <c r="AD317" s="249">
        <f t="shared" si="148"/>
        <v>0</v>
      </c>
      <c r="AE317" s="249">
        <f t="shared" si="148"/>
        <v>0</v>
      </c>
      <c r="AF317" s="249">
        <f t="shared" si="148"/>
        <v>0</v>
      </c>
      <c r="AG317" s="249">
        <f t="shared" si="148"/>
        <v>0</v>
      </c>
      <c r="AH317" s="249">
        <f t="shared" si="148"/>
        <v>0</v>
      </c>
      <c r="AI317" s="249">
        <f t="shared" si="148"/>
        <v>0</v>
      </c>
      <c r="AJ317" s="249">
        <f t="shared" si="148"/>
        <v>0</v>
      </c>
      <c r="AK317" s="249">
        <f t="shared" si="148"/>
        <v>0</v>
      </c>
      <c r="AL317" s="249">
        <f t="shared" si="148"/>
        <v>0</v>
      </c>
      <c r="AM317" s="249">
        <f t="shared" si="148"/>
        <v>0</v>
      </c>
      <c r="AN317" s="249">
        <f t="shared" si="148"/>
        <v>0</v>
      </c>
      <c r="AO317" s="249">
        <f t="shared" si="148"/>
        <v>0</v>
      </c>
      <c r="AP317" s="249">
        <f t="shared" si="148"/>
        <v>0</v>
      </c>
    </row>
    <row r="318" spans="1:42" x14ac:dyDescent="0.2">
      <c r="A318" s="17">
        <f t="shared" si="143"/>
        <v>8</v>
      </c>
      <c r="B318" s="247">
        <f t="shared" si="140"/>
        <v>0</v>
      </c>
      <c r="C318" s="249">
        <f t="shared" ref="C318:AP318" si="149">LOOKUP(C306,$B$269:$AP$269,$B$270:$AP$270)/100*$B613</f>
        <v>0</v>
      </c>
      <c r="D318" s="249">
        <f t="shared" si="149"/>
        <v>0</v>
      </c>
      <c r="E318" s="249">
        <f t="shared" si="149"/>
        <v>0</v>
      </c>
      <c r="F318" s="249">
        <f t="shared" si="149"/>
        <v>0</v>
      </c>
      <c r="G318" s="249">
        <f t="shared" si="149"/>
        <v>0</v>
      </c>
      <c r="H318" s="249">
        <f t="shared" si="149"/>
        <v>0</v>
      </c>
      <c r="I318" s="249">
        <f t="shared" si="149"/>
        <v>0</v>
      </c>
      <c r="J318" s="249">
        <f t="shared" si="149"/>
        <v>0</v>
      </c>
      <c r="K318" s="249">
        <f t="shared" si="149"/>
        <v>0</v>
      </c>
      <c r="L318" s="249">
        <f t="shared" si="149"/>
        <v>0</v>
      </c>
      <c r="M318" s="249">
        <f t="shared" si="149"/>
        <v>0</v>
      </c>
      <c r="N318" s="249">
        <f t="shared" si="149"/>
        <v>0</v>
      </c>
      <c r="O318" s="249">
        <f t="shared" si="149"/>
        <v>0</v>
      </c>
      <c r="P318" s="249">
        <f t="shared" si="149"/>
        <v>0</v>
      </c>
      <c r="Q318" s="249">
        <f t="shared" si="149"/>
        <v>0</v>
      </c>
      <c r="R318" s="249">
        <f t="shared" si="149"/>
        <v>0</v>
      </c>
      <c r="S318" s="249">
        <f t="shared" si="149"/>
        <v>0</v>
      </c>
      <c r="T318" s="249">
        <f t="shared" si="149"/>
        <v>0</v>
      </c>
      <c r="U318" s="249">
        <f t="shared" si="149"/>
        <v>0</v>
      </c>
      <c r="V318" s="249">
        <f t="shared" si="149"/>
        <v>0</v>
      </c>
      <c r="W318" s="249">
        <f t="shared" si="149"/>
        <v>0</v>
      </c>
      <c r="X318" s="249">
        <f t="shared" si="149"/>
        <v>0</v>
      </c>
      <c r="Y318" s="249">
        <f t="shared" si="149"/>
        <v>0</v>
      </c>
      <c r="Z318" s="249">
        <f t="shared" si="149"/>
        <v>0</v>
      </c>
      <c r="AA318" s="249">
        <f t="shared" si="149"/>
        <v>0</v>
      </c>
      <c r="AB318" s="249">
        <f t="shared" si="149"/>
        <v>0</v>
      </c>
      <c r="AC318" s="249">
        <f t="shared" si="149"/>
        <v>0</v>
      </c>
      <c r="AD318" s="249">
        <f t="shared" si="149"/>
        <v>0</v>
      </c>
      <c r="AE318" s="249">
        <f t="shared" si="149"/>
        <v>0</v>
      </c>
      <c r="AF318" s="249">
        <f t="shared" si="149"/>
        <v>0</v>
      </c>
      <c r="AG318" s="249">
        <f t="shared" si="149"/>
        <v>0</v>
      </c>
      <c r="AH318" s="249">
        <f t="shared" si="149"/>
        <v>0</v>
      </c>
      <c r="AI318" s="249">
        <f t="shared" si="149"/>
        <v>0</v>
      </c>
      <c r="AJ318" s="249">
        <f t="shared" si="149"/>
        <v>0</v>
      </c>
      <c r="AK318" s="249">
        <f t="shared" si="149"/>
        <v>0</v>
      </c>
      <c r="AL318" s="249">
        <f t="shared" si="149"/>
        <v>0</v>
      </c>
      <c r="AM318" s="249">
        <f t="shared" si="149"/>
        <v>0</v>
      </c>
      <c r="AN318" s="249">
        <f t="shared" si="149"/>
        <v>0</v>
      </c>
      <c r="AO318" s="249">
        <f t="shared" si="149"/>
        <v>0</v>
      </c>
      <c r="AP318" s="249">
        <f t="shared" si="149"/>
        <v>0</v>
      </c>
    </row>
    <row r="319" spans="1:42" x14ac:dyDescent="0.2">
      <c r="A319" s="17">
        <f>A318+1</f>
        <v>9</v>
      </c>
      <c r="B319" s="247">
        <f t="shared" si="140"/>
        <v>0</v>
      </c>
      <c r="C319" s="249">
        <f t="shared" ref="C319:AP319" si="150">LOOKUP(C307,$B$269:$AP$269,$B$270:$AP$270)/100*$B614</f>
        <v>0</v>
      </c>
      <c r="D319" s="249">
        <f t="shared" si="150"/>
        <v>0</v>
      </c>
      <c r="E319" s="249">
        <f t="shared" si="150"/>
        <v>0</v>
      </c>
      <c r="F319" s="249">
        <f t="shared" si="150"/>
        <v>0</v>
      </c>
      <c r="G319" s="249">
        <f t="shared" si="150"/>
        <v>0</v>
      </c>
      <c r="H319" s="249">
        <f t="shared" si="150"/>
        <v>0</v>
      </c>
      <c r="I319" s="249">
        <f t="shared" si="150"/>
        <v>0</v>
      </c>
      <c r="J319" s="249">
        <f t="shared" si="150"/>
        <v>0</v>
      </c>
      <c r="K319" s="249">
        <f t="shared" si="150"/>
        <v>0</v>
      </c>
      <c r="L319" s="249">
        <f t="shared" si="150"/>
        <v>0</v>
      </c>
      <c r="M319" s="249">
        <f t="shared" si="150"/>
        <v>0</v>
      </c>
      <c r="N319" s="249">
        <f t="shared" si="150"/>
        <v>0</v>
      </c>
      <c r="O319" s="249">
        <f t="shared" si="150"/>
        <v>0</v>
      </c>
      <c r="P319" s="249">
        <f t="shared" si="150"/>
        <v>0</v>
      </c>
      <c r="Q319" s="249">
        <f t="shared" si="150"/>
        <v>0</v>
      </c>
      <c r="R319" s="249">
        <f t="shared" si="150"/>
        <v>0</v>
      </c>
      <c r="S319" s="249">
        <f t="shared" si="150"/>
        <v>0</v>
      </c>
      <c r="T319" s="249">
        <f t="shared" si="150"/>
        <v>0</v>
      </c>
      <c r="U319" s="249">
        <f t="shared" si="150"/>
        <v>0</v>
      </c>
      <c r="V319" s="249">
        <f t="shared" si="150"/>
        <v>0</v>
      </c>
      <c r="W319" s="249">
        <f t="shared" si="150"/>
        <v>0</v>
      </c>
      <c r="X319" s="249">
        <f t="shared" si="150"/>
        <v>0</v>
      </c>
      <c r="Y319" s="249">
        <f t="shared" si="150"/>
        <v>0</v>
      </c>
      <c r="Z319" s="249">
        <f t="shared" si="150"/>
        <v>0</v>
      </c>
      <c r="AA319" s="249">
        <f t="shared" si="150"/>
        <v>0</v>
      </c>
      <c r="AB319" s="249">
        <f t="shared" si="150"/>
        <v>0</v>
      </c>
      <c r="AC319" s="249">
        <f t="shared" si="150"/>
        <v>0</v>
      </c>
      <c r="AD319" s="249">
        <f t="shared" si="150"/>
        <v>0</v>
      </c>
      <c r="AE319" s="249">
        <f t="shared" si="150"/>
        <v>0</v>
      </c>
      <c r="AF319" s="249">
        <f t="shared" si="150"/>
        <v>0</v>
      </c>
      <c r="AG319" s="249">
        <f t="shared" si="150"/>
        <v>0</v>
      </c>
      <c r="AH319" s="249">
        <f t="shared" si="150"/>
        <v>0</v>
      </c>
      <c r="AI319" s="249">
        <f t="shared" si="150"/>
        <v>0</v>
      </c>
      <c r="AJ319" s="249">
        <f t="shared" si="150"/>
        <v>0</v>
      </c>
      <c r="AK319" s="249">
        <f t="shared" si="150"/>
        <v>0</v>
      </c>
      <c r="AL319" s="249">
        <f t="shared" si="150"/>
        <v>0</v>
      </c>
      <c r="AM319" s="249">
        <f t="shared" si="150"/>
        <v>0</v>
      </c>
      <c r="AN319" s="249">
        <f t="shared" si="150"/>
        <v>0</v>
      </c>
      <c r="AO319" s="249">
        <f t="shared" si="150"/>
        <v>0</v>
      </c>
      <c r="AP319" s="249">
        <f t="shared" si="150"/>
        <v>0</v>
      </c>
    </row>
    <row r="320" spans="1:42" x14ac:dyDescent="0.2">
      <c r="A320" s="17">
        <f t="shared" si="143"/>
        <v>10</v>
      </c>
      <c r="B320" s="247">
        <f t="shared" si="140"/>
        <v>0</v>
      </c>
      <c r="C320" s="249">
        <f t="shared" ref="C320:AP320" si="151">LOOKUP(C308,$B$269:$AP$269,$B$270:$AP$270)/100*$B615</f>
        <v>0</v>
      </c>
      <c r="D320" s="249">
        <f t="shared" si="151"/>
        <v>0</v>
      </c>
      <c r="E320" s="249">
        <f t="shared" si="151"/>
        <v>0</v>
      </c>
      <c r="F320" s="249">
        <f t="shared" si="151"/>
        <v>0</v>
      </c>
      <c r="G320" s="249">
        <f t="shared" si="151"/>
        <v>0</v>
      </c>
      <c r="H320" s="249">
        <f t="shared" si="151"/>
        <v>0</v>
      </c>
      <c r="I320" s="249">
        <f t="shared" si="151"/>
        <v>0</v>
      </c>
      <c r="J320" s="249">
        <f t="shared" si="151"/>
        <v>0</v>
      </c>
      <c r="K320" s="249">
        <f t="shared" si="151"/>
        <v>0</v>
      </c>
      <c r="L320" s="249">
        <f t="shared" si="151"/>
        <v>0</v>
      </c>
      <c r="M320" s="249">
        <f t="shared" si="151"/>
        <v>0</v>
      </c>
      <c r="N320" s="249">
        <f t="shared" si="151"/>
        <v>0</v>
      </c>
      <c r="O320" s="249">
        <f t="shared" si="151"/>
        <v>0</v>
      </c>
      <c r="P320" s="249">
        <f t="shared" si="151"/>
        <v>0</v>
      </c>
      <c r="Q320" s="249">
        <f t="shared" si="151"/>
        <v>0</v>
      </c>
      <c r="R320" s="249">
        <f t="shared" si="151"/>
        <v>0</v>
      </c>
      <c r="S320" s="249">
        <f t="shared" si="151"/>
        <v>0</v>
      </c>
      <c r="T320" s="249">
        <f t="shared" si="151"/>
        <v>0</v>
      </c>
      <c r="U320" s="249">
        <f t="shared" si="151"/>
        <v>0</v>
      </c>
      <c r="V320" s="249">
        <f t="shared" si="151"/>
        <v>0</v>
      </c>
      <c r="W320" s="249">
        <f t="shared" si="151"/>
        <v>0</v>
      </c>
      <c r="X320" s="249">
        <f t="shared" si="151"/>
        <v>0</v>
      </c>
      <c r="Y320" s="249">
        <f t="shared" si="151"/>
        <v>0</v>
      </c>
      <c r="Z320" s="249">
        <f t="shared" si="151"/>
        <v>0</v>
      </c>
      <c r="AA320" s="249">
        <f t="shared" si="151"/>
        <v>0</v>
      </c>
      <c r="AB320" s="249">
        <f t="shared" si="151"/>
        <v>0</v>
      </c>
      <c r="AC320" s="249">
        <f t="shared" si="151"/>
        <v>0</v>
      </c>
      <c r="AD320" s="249">
        <f t="shared" si="151"/>
        <v>0</v>
      </c>
      <c r="AE320" s="249">
        <f t="shared" si="151"/>
        <v>0</v>
      </c>
      <c r="AF320" s="249">
        <f t="shared" si="151"/>
        <v>0</v>
      </c>
      <c r="AG320" s="249">
        <f t="shared" si="151"/>
        <v>0</v>
      </c>
      <c r="AH320" s="249">
        <f t="shared" si="151"/>
        <v>0</v>
      </c>
      <c r="AI320" s="249">
        <f t="shared" si="151"/>
        <v>0</v>
      </c>
      <c r="AJ320" s="249">
        <f t="shared" si="151"/>
        <v>0</v>
      </c>
      <c r="AK320" s="249">
        <f t="shared" si="151"/>
        <v>0</v>
      </c>
      <c r="AL320" s="249">
        <f t="shared" si="151"/>
        <v>0</v>
      </c>
      <c r="AM320" s="249">
        <f t="shared" si="151"/>
        <v>0</v>
      </c>
      <c r="AN320" s="249">
        <f t="shared" si="151"/>
        <v>0</v>
      </c>
      <c r="AO320" s="249">
        <f t="shared" si="151"/>
        <v>0</v>
      </c>
      <c r="AP320" s="249">
        <f t="shared" si="151"/>
        <v>0</v>
      </c>
    </row>
    <row r="321" spans="1:42" s="17" customFormat="1" ht="12" customHeight="1" x14ac:dyDescent="0.2">
      <c r="A321" s="40" t="s">
        <v>15</v>
      </c>
      <c r="B321" s="133"/>
      <c r="C321" s="228">
        <f>SUM(C311:C320)</f>
        <v>0</v>
      </c>
      <c r="D321" s="228">
        <f t="shared" ref="D321:AP321" si="152">SUM(D311:D320)</f>
        <v>0</v>
      </c>
      <c r="E321" s="228">
        <f t="shared" si="152"/>
        <v>0</v>
      </c>
      <c r="F321" s="228">
        <f t="shared" si="152"/>
        <v>0</v>
      </c>
      <c r="G321" s="228">
        <f t="shared" si="152"/>
        <v>0</v>
      </c>
      <c r="H321" s="228">
        <f t="shared" si="152"/>
        <v>0</v>
      </c>
      <c r="I321" s="228">
        <f t="shared" si="152"/>
        <v>0</v>
      </c>
      <c r="J321" s="228">
        <f t="shared" si="152"/>
        <v>0</v>
      </c>
      <c r="K321" s="228">
        <f t="shared" si="152"/>
        <v>0</v>
      </c>
      <c r="L321" s="228">
        <f t="shared" si="152"/>
        <v>0</v>
      </c>
      <c r="M321" s="228">
        <f t="shared" si="152"/>
        <v>0</v>
      </c>
      <c r="N321" s="228">
        <f t="shared" si="152"/>
        <v>0</v>
      </c>
      <c r="O321" s="228">
        <f t="shared" si="152"/>
        <v>0</v>
      </c>
      <c r="P321" s="228">
        <f t="shared" si="152"/>
        <v>0</v>
      </c>
      <c r="Q321" s="228">
        <f t="shared" si="152"/>
        <v>0</v>
      </c>
      <c r="R321" s="228">
        <f t="shared" si="152"/>
        <v>0</v>
      </c>
      <c r="S321" s="228">
        <f t="shared" si="152"/>
        <v>0</v>
      </c>
      <c r="T321" s="228">
        <f t="shared" si="152"/>
        <v>0</v>
      </c>
      <c r="U321" s="228">
        <f t="shared" si="152"/>
        <v>0</v>
      </c>
      <c r="V321" s="228">
        <f t="shared" si="152"/>
        <v>0</v>
      </c>
      <c r="W321" s="228">
        <f t="shared" si="152"/>
        <v>0</v>
      </c>
      <c r="X321" s="228">
        <f t="shared" si="152"/>
        <v>0</v>
      </c>
      <c r="Y321" s="228">
        <f t="shared" si="152"/>
        <v>0</v>
      </c>
      <c r="Z321" s="228">
        <f t="shared" si="152"/>
        <v>0</v>
      </c>
      <c r="AA321" s="228">
        <f t="shared" si="152"/>
        <v>0</v>
      </c>
      <c r="AB321" s="228">
        <f t="shared" si="152"/>
        <v>0</v>
      </c>
      <c r="AC321" s="228">
        <f t="shared" si="152"/>
        <v>0</v>
      </c>
      <c r="AD321" s="228">
        <f t="shared" si="152"/>
        <v>0</v>
      </c>
      <c r="AE321" s="228">
        <f t="shared" si="152"/>
        <v>0</v>
      </c>
      <c r="AF321" s="228">
        <f t="shared" si="152"/>
        <v>0</v>
      </c>
      <c r="AG321" s="228">
        <f t="shared" si="152"/>
        <v>0</v>
      </c>
      <c r="AH321" s="228">
        <f t="shared" si="152"/>
        <v>0</v>
      </c>
      <c r="AI321" s="228">
        <f t="shared" si="152"/>
        <v>0</v>
      </c>
      <c r="AJ321" s="228">
        <f t="shared" si="152"/>
        <v>0</v>
      </c>
      <c r="AK321" s="228">
        <f t="shared" si="152"/>
        <v>0</v>
      </c>
      <c r="AL321" s="228">
        <f t="shared" si="152"/>
        <v>0</v>
      </c>
      <c r="AM321" s="228">
        <f t="shared" si="152"/>
        <v>0</v>
      </c>
      <c r="AN321" s="228">
        <f t="shared" si="152"/>
        <v>0</v>
      </c>
      <c r="AO321" s="228">
        <f t="shared" si="152"/>
        <v>0</v>
      </c>
      <c r="AP321" s="228">
        <f t="shared" si="152"/>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3">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3"/>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3"/>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3"/>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3"/>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3"/>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3"/>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4">SUM(C337:AP337)</f>
        <v>0</v>
      </c>
      <c r="C337" s="249">
        <f>LOOKUP(C325,$B$269:$AP$269,$B$270:$AP$270)/100*$B638</f>
        <v>0</v>
      </c>
      <c r="D337" s="249">
        <f t="shared" ref="D337:AP337" si="155">LOOKUP(D325,$B$269:$AP$269,$B$270:$AP$270)/100*$B638</f>
        <v>0</v>
      </c>
      <c r="E337" s="249">
        <f t="shared" si="155"/>
        <v>0</v>
      </c>
      <c r="F337" s="249">
        <f t="shared" si="155"/>
        <v>0</v>
      </c>
      <c r="G337" s="249">
        <f t="shared" si="155"/>
        <v>0</v>
      </c>
      <c r="H337" s="249">
        <f t="shared" si="155"/>
        <v>0</v>
      </c>
      <c r="I337" s="249">
        <f t="shared" si="155"/>
        <v>0</v>
      </c>
      <c r="J337" s="249">
        <f t="shared" si="155"/>
        <v>0</v>
      </c>
      <c r="K337" s="249">
        <f t="shared" si="155"/>
        <v>0</v>
      </c>
      <c r="L337" s="249">
        <f t="shared" si="155"/>
        <v>0</v>
      </c>
      <c r="M337" s="249">
        <f t="shared" si="155"/>
        <v>0</v>
      </c>
      <c r="N337" s="249">
        <f t="shared" si="155"/>
        <v>0</v>
      </c>
      <c r="O337" s="249">
        <f t="shared" si="155"/>
        <v>0</v>
      </c>
      <c r="P337" s="249">
        <f t="shared" si="155"/>
        <v>0</v>
      </c>
      <c r="Q337" s="249">
        <f t="shared" si="155"/>
        <v>0</v>
      </c>
      <c r="R337" s="249">
        <f t="shared" si="155"/>
        <v>0</v>
      </c>
      <c r="S337" s="249">
        <f t="shared" si="155"/>
        <v>0</v>
      </c>
      <c r="T337" s="249">
        <f t="shared" si="155"/>
        <v>0</v>
      </c>
      <c r="U337" s="249">
        <f t="shared" si="155"/>
        <v>0</v>
      </c>
      <c r="V337" s="249">
        <f t="shared" si="155"/>
        <v>0</v>
      </c>
      <c r="W337" s="249">
        <f t="shared" si="155"/>
        <v>0</v>
      </c>
      <c r="X337" s="249">
        <f t="shared" si="155"/>
        <v>0</v>
      </c>
      <c r="Y337" s="249">
        <f t="shared" si="155"/>
        <v>0</v>
      </c>
      <c r="Z337" s="249">
        <f t="shared" si="155"/>
        <v>0</v>
      </c>
      <c r="AA337" s="249">
        <f t="shared" si="155"/>
        <v>0</v>
      </c>
      <c r="AB337" s="249">
        <f t="shared" si="155"/>
        <v>0</v>
      </c>
      <c r="AC337" s="249">
        <f t="shared" si="155"/>
        <v>0</v>
      </c>
      <c r="AD337" s="249">
        <f t="shared" si="155"/>
        <v>0</v>
      </c>
      <c r="AE337" s="249">
        <f t="shared" si="155"/>
        <v>0</v>
      </c>
      <c r="AF337" s="249">
        <f t="shared" si="155"/>
        <v>0</v>
      </c>
      <c r="AG337" s="249">
        <f t="shared" si="155"/>
        <v>0</v>
      </c>
      <c r="AH337" s="249">
        <f t="shared" si="155"/>
        <v>0</v>
      </c>
      <c r="AI337" s="249">
        <f t="shared" si="155"/>
        <v>0</v>
      </c>
      <c r="AJ337" s="249">
        <f t="shared" si="155"/>
        <v>0</v>
      </c>
      <c r="AK337" s="249">
        <f t="shared" si="155"/>
        <v>0</v>
      </c>
      <c r="AL337" s="249">
        <f t="shared" si="155"/>
        <v>0</v>
      </c>
      <c r="AM337" s="249">
        <f t="shared" si="155"/>
        <v>0</v>
      </c>
      <c r="AN337" s="249">
        <f t="shared" si="155"/>
        <v>0</v>
      </c>
      <c r="AO337" s="249">
        <f t="shared" si="155"/>
        <v>0</v>
      </c>
      <c r="AP337" s="249">
        <f t="shared" si="155"/>
        <v>0</v>
      </c>
    </row>
    <row r="338" spans="1:42" x14ac:dyDescent="0.2">
      <c r="A338" s="17">
        <f>A337+1</f>
        <v>2</v>
      </c>
      <c r="B338" s="247">
        <f t="shared" si="154"/>
        <v>0</v>
      </c>
      <c r="C338" s="249">
        <f t="shared" ref="C338:AP338" si="156">LOOKUP(C326,$B$269:$AP$269,$B$270:$AP$270)/100*$B639</f>
        <v>0</v>
      </c>
      <c r="D338" s="249">
        <f t="shared" si="156"/>
        <v>0</v>
      </c>
      <c r="E338" s="249">
        <f t="shared" si="156"/>
        <v>0</v>
      </c>
      <c r="F338" s="249">
        <f t="shared" si="156"/>
        <v>0</v>
      </c>
      <c r="G338" s="249">
        <f t="shared" si="156"/>
        <v>0</v>
      </c>
      <c r="H338" s="249">
        <f t="shared" si="156"/>
        <v>0</v>
      </c>
      <c r="I338" s="249">
        <f t="shared" si="156"/>
        <v>0</v>
      </c>
      <c r="J338" s="249">
        <f t="shared" si="156"/>
        <v>0</v>
      </c>
      <c r="K338" s="249">
        <f t="shared" si="156"/>
        <v>0</v>
      </c>
      <c r="L338" s="249">
        <f t="shared" si="156"/>
        <v>0</v>
      </c>
      <c r="M338" s="249">
        <f t="shared" si="156"/>
        <v>0</v>
      </c>
      <c r="N338" s="249">
        <f t="shared" si="156"/>
        <v>0</v>
      </c>
      <c r="O338" s="249">
        <f t="shared" si="156"/>
        <v>0</v>
      </c>
      <c r="P338" s="249">
        <f t="shared" si="156"/>
        <v>0</v>
      </c>
      <c r="Q338" s="249">
        <f t="shared" si="156"/>
        <v>0</v>
      </c>
      <c r="R338" s="249">
        <f t="shared" si="156"/>
        <v>0</v>
      </c>
      <c r="S338" s="249">
        <f t="shared" si="156"/>
        <v>0</v>
      </c>
      <c r="T338" s="249">
        <f t="shared" si="156"/>
        <v>0</v>
      </c>
      <c r="U338" s="249">
        <f t="shared" si="156"/>
        <v>0</v>
      </c>
      <c r="V338" s="249">
        <f t="shared" si="156"/>
        <v>0</v>
      </c>
      <c r="W338" s="249">
        <f t="shared" si="156"/>
        <v>0</v>
      </c>
      <c r="X338" s="249">
        <f t="shared" si="156"/>
        <v>0</v>
      </c>
      <c r="Y338" s="249">
        <f t="shared" si="156"/>
        <v>0</v>
      </c>
      <c r="Z338" s="249">
        <f t="shared" si="156"/>
        <v>0</v>
      </c>
      <c r="AA338" s="249">
        <f t="shared" si="156"/>
        <v>0</v>
      </c>
      <c r="AB338" s="249">
        <f t="shared" si="156"/>
        <v>0</v>
      </c>
      <c r="AC338" s="249">
        <f t="shared" si="156"/>
        <v>0</v>
      </c>
      <c r="AD338" s="249">
        <f t="shared" si="156"/>
        <v>0</v>
      </c>
      <c r="AE338" s="249">
        <f t="shared" si="156"/>
        <v>0</v>
      </c>
      <c r="AF338" s="249">
        <f t="shared" si="156"/>
        <v>0</v>
      </c>
      <c r="AG338" s="249">
        <f t="shared" si="156"/>
        <v>0</v>
      </c>
      <c r="AH338" s="249">
        <f t="shared" si="156"/>
        <v>0</v>
      </c>
      <c r="AI338" s="249">
        <f t="shared" si="156"/>
        <v>0</v>
      </c>
      <c r="AJ338" s="249">
        <f t="shared" si="156"/>
        <v>0</v>
      </c>
      <c r="AK338" s="249">
        <f t="shared" si="156"/>
        <v>0</v>
      </c>
      <c r="AL338" s="249">
        <f t="shared" si="156"/>
        <v>0</v>
      </c>
      <c r="AM338" s="249">
        <f t="shared" si="156"/>
        <v>0</v>
      </c>
      <c r="AN338" s="249">
        <f t="shared" si="156"/>
        <v>0</v>
      </c>
      <c r="AO338" s="249">
        <f t="shared" si="156"/>
        <v>0</v>
      </c>
      <c r="AP338" s="249">
        <f t="shared" si="156"/>
        <v>0</v>
      </c>
    </row>
    <row r="339" spans="1:42" x14ac:dyDescent="0.2">
      <c r="A339" s="17">
        <f t="shared" ref="A339:A346" si="157">A338+1</f>
        <v>3</v>
      </c>
      <c r="B339" s="247">
        <f t="shared" si="154"/>
        <v>0</v>
      </c>
      <c r="C339" s="249">
        <f t="shared" ref="C339:AP339" si="158">LOOKUP(C327,$B$269:$AP$269,$B$270:$AP$270)/100*$B640</f>
        <v>0</v>
      </c>
      <c r="D339" s="249">
        <f t="shared" si="158"/>
        <v>0</v>
      </c>
      <c r="E339" s="249">
        <f t="shared" si="158"/>
        <v>0</v>
      </c>
      <c r="F339" s="249">
        <f t="shared" si="158"/>
        <v>0</v>
      </c>
      <c r="G339" s="249">
        <f t="shared" si="158"/>
        <v>0</v>
      </c>
      <c r="H339" s="249">
        <f t="shared" si="158"/>
        <v>0</v>
      </c>
      <c r="I339" s="249">
        <f t="shared" si="158"/>
        <v>0</v>
      </c>
      <c r="J339" s="249">
        <f t="shared" si="158"/>
        <v>0</v>
      </c>
      <c r="K339" s="249">
        <f t="shared" si="158"/>
        <v>0</v>
      </c>
      <c r="L339" s="249">
        <f t="shared" si="158"/>
        <v>0</v>
      </c>
      <c r="M339" s="249">
        <f t="shared" si="158"/>
        <v>0</v>
      </c>
      <c r="N339" s="249">
        <f t="shared" si="158"/>
        <v>0</v>
      </c>
      <c r="O339" s="249">
        <f t="shared" si="158"/>
        <v>0</v>
      </c>
      <c r="P339" s="249">
        <f t="shared" si="158"/>
        <v>0</v>
      </c>
      <c r="Q339" s="249">
        <f t="shared" si="158"/>
        <v>0</v>
      </c>
      <c r="R339" s="249">
        <f t="shared" si="158"/>
        <v>0</v>
      </c>
      <c r="S339" s="249">
        <f t="shared" si="158"/>
        <v>0</v>
      </c>
      <c r="T339" s="249">
        <f t="shared" si="158"/>
        <v>0</v>
      </c>
      <c r="U339" s="249">
        <f t="shared" si="158"/>
        <v>0</v>
      </c>
      <c r="V339" s="249">
        <f t="shared" si="158"/>
        <v>0</v>
      </c>
      <c r="W339" s="249">
        <f t="shared" si="158"/>
        <v>0</v>
      </c>
      <c r="X339" s="249">
        <f t="shared" si="158"/>
        <v>0</v>
      </c>
      <c r="Y339" s="249">
        <f t="shared" si="158"/>
        <v>0</v>
      </c>
      <c r="Z339" s="249">
        <f t="shared" si="158"/>
        <v>0</v>
      </c>
      <c r="AA339" s="249">
        <f t="shared" si="158"/>
        <v>0</v>
      </c>
      <c r="AB339" s="249">
        <f t="shared" si="158"/>
        <v>0</v>
      </c>
      <c r="AC339" s="249">
        <f t="shared" si="158"/>
        <v>0</v>
      </c>
      <c r="AD339" s="249">
        <f t="shared" si="158"/>
        <v>0</v>
      </c>
      <c r="AE339" s="249">
        <f t="shared" si="158"/>
        <v>0</v>
      </c>
      <c r="AF339" s="249">
        <f t="shared" si="158"/>
        <v>0</v>
      </c>
      <c r="AG339" s="249">
        <f t="shared" si="158"/>
        <v>0</v>
      </c>
      <c r="AH339" s="249">
        <f t="shared" si="158"/>
        <v>0</v>
      </c>
      <c r="AI339" s="249">
        <f t="shared" si="158"/>
        <v>0</v>
      </c>
      <c r="AJ339" s="249">
        <f t="shared" si="158"/>
        <v>0</v>
      </c>
      <c r="AK339" s="249">
        <f t="shared" si="158"/>
        <v>0</v>
      </c>
      <c r="AL339" s="249">
        <f t="shared" si="158"/>
        <v>0</v>
      </c>
      <c r="AM339" s="249">
        <f t="shared" si="158"/>
        <v>0</v>
      </c>
      <c r="AN339" s="249">
        <f t="shared" si="158"/>
        <v>0</v>
      </c>
      <c r="AO339" s="249">
        <f t="shared" si="158"/>
        <v>0</v>
      </c>
      <c r="AP339" s="249">
        <f t="shared" si="158"/>
        <v>0</v>
      </c>
    </row>
    <row r="340" spans="1:42" x14ac:dyDescent="0.2">
      <c r="A340" s="17">
        <f t="shared" si="157"/>
        <v>4</v>
      </c>
      <c r="B340" s="247">
        <f t="shared" si="154"/>
        <v>0</v>
      </c>
      <c r="C340" s="249">
        <f t="shared" ref="C340:AP340" si="159">LOOKUP(C328,$B$269:$AP$269,$B$270:$AP$270)/100*$B641</f>
        <v>0</v>
      </c>
      <c r="D340" s="249">
        <f t="shared" si="159"/>
        <v>0</v>
      </c>
      <c r="E340" s="249">
        <f t="shared" si="159"/>
        <v>0</v>
      </c>
      <c r="F340" s="249">
        <f t="shared" si="159"/>
        <v>0</v>
      </c>
      <c r="G340" s="249">
        <f t="shared" si="159"/>
        <v>0</v>
      </c>
      <c r="H340" s="249">
        <f t="shared" si="159"/>
        <v>0</v>
      </c>
      <c r="I340" s="249">
        <f t="shared" si="159"/>
        <v>0</v>
      </c>
      <c r="J340" s="249">
        <f t="shared" si="159"/>
        <v>0</v>
      </c>
      <c r="K340" s="249">
        <f t="shared" si="159"/>
        <v>0</v>
      </c>
      <c r="L340" s="249">
        <f t="shared" si="159"/>
        <v>0</v>
      </c>
      <c r="M340" s="249">
        <f t="shared" si="159"/>
        <v>0</v>
      </c>
      <c r="N340" s="249">
        <f t="shared" si="159"/>
        <v>0</v>
      </c>
      <c r="O340" s="249">
        <f t="shared" si="159"/>
        <v>0</v>
      </c>
      <c r="P340" s="249">
        <f t="shared" si="159"/>
        <v>0</v>
      </c>
      <c r="Q340" s="249">
        <f t="shared" si="159"/>
        <v>0</v>
      </c>
      <c r="R340" s="249">
        <f t="shared" si="159"/>
        <v>0</v>
      </c>
      <c r="S340" s="249">
        <f t="shared" si="159"/>
        <v>0</v>
      </c>
      <c r="T340" s="249">
        <f t="shared" si="159"/>
        <v>0</v>
      </c>
      <c r="U340" s="249">
        <f t="shared" si="159"/>
        <v>0</v>
      </c>
      <c r="V340" s="249">
        <f t="shared" si="159"/>
        <v>0</v>
      </c>
      <c r="W340" s="249">
        <f t="shared" si="159"/>
        <v>0</v>
      </c>
      <c r="X340" s="249">
        <f t="shared" si="159"/>
        <v>0</v>
      </c>
      <c r="Y340" s="249">
        <f t="shared" si="159"/>
        <v>0</v>
      </c>
      <c r="Z340" s="249">
        <f t="shared" si="159"/>
        <v>0</v>
      </c>
      <c r="AA340" s="249">
        <f t="shared" si="159"/>
        <v>0</v>
      </c>
      <c r="AB340" s="249">
        <f t="shared" si="159"/>
        <v>0</v>
      </c>
      <c r="AC340" s="249">
        <f t="shared" si="159"/>
        <v>0</v>
      </c>
      <c r="AD340" s="249">
        <f t="shared" si="159"/>
        <v>0</v>
      </c>
      <c r="AE340" s="249">
        <f t="shared" si="159"/>
        <v>0</v>
      </c>
      <c r="AF340" s="249">
        <f t="shared" si="159"/>
        <v>0</v>
      </c>
      <c r="AG340" s="249">
        <f t="shared" si="159"/>
        <v>0</v>
      </c>
      <c r="AH340" s="249">
        <f t="shared" si="159"/>
        <v>0</v>
      </c>
      <c r="AI340" s="249">
        <f t="shared" si="159"/>
        <v>0</v>
      </c>
      <c r="AJ340" s="249">
        <f t="shared" si="159"/>
        <v>0</v>
      </c>
      <c r="AK340" s="249">
        <f t="shared" si="159"/>
        <v>0</v>
      </c>
      <c r="AL340" s="249">
        <f t="shared" si="159"/>
        <v>0</v>
      </c>
      <c r="AM340" s="249">
        <f t="shared" si="159"/>
        <v>0</v>
      </c>
      <c r="AN340" s="249">
        <f t="shared" si="159"/>
        <v>0</v>
      </c>
      <c r="AO340" s="249">
        <f t="shared" si="159"/>
        <v>0</v>
      </c>
      <c r="AP340" s="249">
        <f t="shared" si="159"/>
        <v>0</v>
      </c>
    </row>
    <row r="341" spans="1:42" x14ac:dyDescent="0.2">
      <c r="A341" s="17">
        <f t="shared" si="157"/>
        <v>5</v>
      </c>
      <c r="B341" s="247">
        <f t="shared" si="154"/>
        <v>0</v>
      </c>
      <c r="C341" s="249">
        <f t="shared" ref="C341:AP341" si="160">LOOKUP(C329,$B$269:$AP$269,$B$270:$AP$270)/100*$B642</f>
        <v>0</v>
      </c>
      <c r="D341" s="249">
        <f t="shared" si="160"/>
        <v>0</v>
      </c>
      <c r="E341" s="249">
        <f t="shared" si="160"/>
        <v>0</v>
      </c>
      <c r="F341" s="249">
        <f t="shared" si="160"/>
        <v>0</v>
      </c>
      <c r="G341" s="249">
        <f t="shared" si="160"/>
        <v>0</v>
      </c>
      <c r="H341" s="249">
        <f t="shared" si="160"/>
        <v>0</v>
      </c>
      <c r="I341" s="249">
        <f t="shared" si="160"/>
        <v>0</v>
      </c>
      <c r="J341" s="249">
        <f t="shared" si="160"/>
        <v>0</v>
      </c>
      <c r="K341" s="249">
        <f t="shared" si="160"/>
        <v>0</v>
      </c>
      <c r="L341" s="249">
        <f t="shared" si="160"/>
        <v>0</v>
      </c>
      <c r="M341" s="249">
        <f t="shared" si="160"/>
        <v>0</v>
      </c>
      <c r="N341" s="249">
        <f t="shared" si="160"/>
        <v>0</v>
      </c>
      <c r="O341" s="249">
        <f t="shared" si="160"/>
        <v>0</v>
      </c>
      <c r="P341" s="249">
        <f t="shared" si="160"/>
        <v>0</v>
      </c>
      <c r="Q341" s="249">
        <f t="shared" si="160"/>
        <v>0</v>
      </c>
      <c r="R341" s="249">
        <f t="shared" si="160"/>
        <v>0</v>
      </c>
      <c r="S341" s="249">
        <f t="shared" si="160"/>
        <v>0</v>
      </c>
      <c r="T341" s="249">
        <f t="shared" si="160"/>
        <v>0</v>
      </c>
      <c r="U341" s="249">
        <f t="shared" si="160"/>
        <v>0</v>
      </c>
      <c r="V341" s="249">
        <f t="shared" si="160"/>
        <v>0</v>
      </c>
      <c r="W341" s="249">
        <f t="shared" si="160"/>
        <v>0</v>
      </c>
      <c r="X341" s="249">
        <f t="shared" si="160"/>
        <v>0</v>
      </c>
      <c r="Y341" s="249">
        <f t="shared" si="160"/>
        <v>0</v>
      </c>
      <c r="Z341" s="249">
        <f t="shared" si="160"/>
        <v>0</v>
      </c>
      <c r="AA341" s="249">
        <f t="shared" si="160"/>
        <v>0</v>
      </c>
      <c r="AB341" s="249">
        <f t="shared" si="160"/>
        <v>0</v>
      </c>
      <c r="AC341" s="249">
        <f t="shared" si="160"/>
        <v>0</v>
      </c>
      <c r="AD341" s="249">
        <f t="shared" si="160"/>
        <v>0</v>
      </c>
      <c r="AE341" s="249">
        <f t="shared" si="160"/>
        <v>0</v>
      </c>
      <c r="AF341" s="249">
        <f t="shared" si="160"/>
        <v>0</v>
      </c>
      <c r="AG341" s="249">
        <f t="shared" si="160"/>
        <v>0</v>
      </c>
      <c r="AH341" s="249">
        <f t="shared" si="160"/>
        <v>0</v>
      </c>
      <c r="AI341" s="249">
        <f t="shared" si="160"/>
        <v>0</v>
      </c>
      <c r="AJ341" s="249">
        <f t="shared" si="160"/>
        <v>0</v>
      </c>
      <c r="AK341" s="249">
        <f t="shared" si="160"/>
        <v>0</v>
      </c>
      <c r="AL341" s="249">
        <f t="shared" si="160"/>
        <v>0</v>
      </c>
      <c r="AM341" s="249">
        <f t="shared" si="160"/>
        <v>0</v>
      </c>
      <c r="AN341" s="249">
        <f t="shared" si="160"/>
        <v>0</v>
      </c>
      <c r="AO341" s="249">
        <f t="shared" si="160"/>
        <v>0</v>
      </c>
      <c r="AP341" s="249">
        <f t="shared" si="160"/>
        <v>0</v>
      </c>
    </row>
    <row r="342" spans="1:42" x14ac:dyDescent="0.2">
      <c r="A342" s="17">
        <f t="shared" si="157"/>
        <v>6</v>
      </c>
      <c r="B342" s="247">
        <f t="shared" si="154"/>
        <v>0</v>
      </c>
      <c r="C342" s="249">
        <f t="shared" ref="C342:AP342" si="161">LOOKUP(C330,$B$269:$AP$269,$B$270:$AP$270)/100*$B643</f>
        <v>0</v>
      </c>
      <c r="D342" s="249">
        <f t="shared" si="161"/>
        <v>0</v>
      </c>
      <c r="E342" s="249">
        <f t="shared" si="161"/>
        <v>0</v>
      </c>
      <c r="F342" s="249">
        <f t="shared" si="161"/>
        <v>0</v>
      </c>
      <c r="G342" s="249">
        <f t="shared" si="161"/>
        <v>0</v>
      </c>
      <c r="H342" s="249">
        <f t="shared" si="161"/>
        <v>0</v>
      </c>
      <c r="I342" s="249">
        <f t="shared" si="161"/>
        <v>0</v>
      </c>
      <c r="J342" s="249">
        <f t="shared" si="161"/>
        <v>0</v>
      </c>
      <c r="K342" s="249">
        <f t="shared" si="161"/>
        <v>0</v>
      </c>
      <c r="L342" s="249">
        <f t="shared" si="161"/>
        <v>0</v>
      </c>
      <c r="M342" s="249">
        <f t="shared" si="161"/>
        <v>0</v>
      </c>
      <c r="N342" s="249">
        <f t="shared" si="161"/>
        <v>0</v>
      </c>
      <c r="O342" s="249">
        <f t="shared" si="161"/>
        <v>0</v>
      </c>
      <c r="P342" s="249">
        <f t="shared" si="161"/>
        <v>0</v>
      </c>
      <c r="Q342" s="249">
        <f t="shared" si="161"/>
        <v>0</v>
      </c>
      <c r="R342" s="249">
        <f t="shared" si="161"/>
        <v>0</v>
      </c>
      <c r="S342" s="249">
        <f t="shared" si="161"/>
        <v>0</v>
      </c>
      <c r="T342" s="249">
        <f t="shared" si="161"/>
        <v>0</v>
      </c>
      <c r="U342" s="249">
        <f t="shared" si="161"/>
        <v>0</v>
      </c>
      <c r="V342" s="249">
        <f t="shared" si="161"/>
        <v>0</v>
      </c>
      <c r="W342" s="249">
        <f t="shared" si="161"/>
        <v>0</v>
      </c>
      <c r="X342" s="249">
        <f t="shared" si="161"/>
        <v>0</v>
      </c>
      <c r="Y342" s="249">
        <f t="shared" si="161"/>
        <v>0</v>
      </c>
      <c r="Z342" s="249">
        <f t="shared" si="161"/>
        <v>0</v>
      </c>
      <c r="AA342" s="249">
        <f t="shared" si="161"/>
        <v>0</v>
      </c>
      <c r="AB342" s="249">
        <f t="shared" si="161"/>
        <v>0</v>
      </c>
      <c r="AC342" s="249">
        <f t="shared" si="161"/>
        <v>0</v>
      </c>
      <c r="AD342" s="249">
        <f t="shared" si="161"/>
        <v>0</v>
      </c>
      <c r="AE342" s="249">
        <f t="shared" si="161"/>
        <v>0</v>
      </c>
      <c r="AF342" s="249">
        <f t="shared" si="161"/>
        <v>0</v>
      </c>
      <c r="AG342" s="249">
        <f t="shared" si="161"/>
        <v>0</v>
      </c>
      <c r="AH342" s="249">
        <f t="shared" si="161"/>
        <v>0</v>
      </c>
      <c r="AI342" s="249">
        <f t="shared" si="161"/>
        <v>0</v>
      </c>
      <c r="AJ342" s="249">
        <f t="shared" si="161"/>
        <v>0</v>
      </c>
      <c r="AK342" s="249">
        <f t="shared" si="161"/>
        <v>0</v>
      </c>
      <c r="AL342" s="249">
        <f t="shared" si="161"/>
        <v>0</v>
      </c>
      <c r="AM342" s="249">
        <f t="shared" si="161"/>
        <v>0</v>
      </c>
      <c r="AN342" s="249">
        <f t="shared" si="161"/>
        <v>0</v>
      </c>
      <c r="AO342" s="249">
        <f t="shared" si="161"/>
        <v>0</v>
      </c>
      <c r="AP342" s="249">
        <f t="shared" si="161"/>
        <v>0</v>
      </c>
    </row>
    <row r="343" spans="1:42" x14ac:dyDescent="0.2">
      <c r="A343" s="17">
        <f t="shared" si="157"/>
        <v>7</v>
      </c>
      <c r="B343" s="247">
        <f t="shared" si="154"/>
        <v>0</v>
      </c>
      <c r="C343" s="249">
        <f t="shared" ref="C343:AP343" si="162">LOOKUP(C331,$B$269:$AP$269,$B$270:$AP$270)/100*$B644</f>
        <v>0</v>
      </c>
      <c r="D343" s="249">
        <f t="shared" si="162"/>
        <v>0</v>
      </c>
      <c r="E343" s="249">
        <f t="shared" si="162"/>
        <v>0</v>
      </c>
      <c r="F343" s="249">
        <f t="shared" si="162"/>
        <v>0</v>
      </c>
      <c r="G343" s="249">
        <f t="shared" si="162"/>
        <v>0</v>
      </c>
      <c r="H343" s="249">
        <f t="shared" si="162"/>
        <v>0</v>
      </c>
      <c r="I343" s="249">
        <f t="shared" si="162"/>
        <v>0</v>
      </c>
      <c r="J343" s="249">
        <f t="shared" si="162"/>
        <v>0</v>
      </c>
      <c r="K343" s="249">
        <f t="shared" si="162"/>
        <v>0</v>
      </c>
      <c r="L343" s="249">
        <f t="shared" si="162"/>
        <v>0</v>
      </c>
      <c r="M343" s="249">
        <f t="shared" si="162"/>
        <v>0</v>
      </c>
      <c r="N343" s="249">
        <f t="shared" si="162"/>
        <v>0</v>
      </c>
      <c r="O343" s="249">
        <f t="shared" si="162"/>
        <v>0</v>
      </c>
      <c r="P343" s="249">
        <f t="shared" si="162"/>
        <v>0</v>
      </c>
      <c r="Q343" s="249">
        <f t="shared" si="162"/>
        <v>0</v>
      </c>
      <c r="R343" s="249">
        <f t="shared" si="162"/>
        <v>0</v>
      </c>
      <c r="S343" s="249">
        <f t="shared" si="162"/>
        <v>0</v>
      </c>
      <c r="T343" s="249">
        <f t="shared" si="162"/>
        <v>0</v>
      </c>
      <c r="U343" s="249">
        <f t="shared" si="162"/>
        <v>0</v>
      </c>
      <c r="V343" s="249">
        <f t="shared" si="162"/>
        <v>0</v>
      </c>
      <c r="W343" s="249">
        <f t="shared" si="162"/>
        <v>0</v>
      </c>
      <c r="X343" s="249">
        <f t="shared" si="162"/>
        <v>0</v>
      </c>
      <c r="Y343" s="249">
        <f t="shared" si="162"/>
        <v>0</v>
      </c>
      <c r="Z343" s="249">
        <f t="shared" si="162"/>
        <v>0</v>
      </c>
      <c r="AA343" s="249">
        <f t="shared" si="162"/>
        <v>0</v>
      </c>
      <c r="AB343" s="249">
        <f t="shared" si="162"/>
        <v>0</v>
      </c>
      <c r="AC343" s="249">
        <f t="shared" si="162"/>
        <v>0</v>
      </c>
      <c r="AD343" s="249">
        <f t="shared" si="162"/>
        <v>0</v>
      </c>
      <c r="AE343" s="249">
        <f t="shared" si="162"/>
        <v>0</v>
      </c>
      <c r="AF343" s="249">
        <f t="shared" si="162"/>
        <v>0</v>
      </c>
      <c r="AG343" s="249">
        <f t="shared" si="162"/>
        <v>0</v>
      </c>
      <c r="AH343" s="249">
        <f t="shared" si="162"/>
        <v>0</v>
      </c>
      <c r="AI343" s="249">
        <f t="shared" si="162"/>
        <v>0</v>
      </c>
      <c r="AJ343" s="249">
        <f t="shared" si="162"/>
        <v>0</v>
      </c>
      <c r="AK343" s="249">
        <f t="shared" si="162"/>
        <v>0</v>
      </c>
      <c r="AL343" s="249">
        <f t="shared" si="162"/>
        <v>0</v>
      </c>
      <c r="AM343" s="249">
        <f t="shared" si="162"/>
        <v>0</v>
      </c>
      <c r="AN343" s="249">
        <f t="shared" si="162"/>
        <v>0</v>
      </c>
      <c r="AO343" s="249">
        <f t="shared" si="162"/>
        <v>0</v>
      </c>
      <c r="AP343" s="249">
        <f t="shared" si="162"/>
        <v>0</v>
      </c>
    </row>
    <row r="344" spans="1:42" x14ac:dyDescent="0.2">
      <c r="A344" s="17">
        <f t="shared" si="157"/>
        <v>8</v>
      </c>
      <c r="B344" s="247">
        <f t="shared" si="154"/>
        <v>0</v>
      </c>
      <c r="C344" s="249">
        <f t="shared" ref="C344:AP344" si="163">LOOKUP(C332,$B$269:$AP$269,$B$270:$AP$270)/100*$B645</f>
        <v>0</v>
      </c>
      <c r="D344" s="249">
        <f t="shared" si="163"/>
        <v>0</v>
      </c>
      <c r="E344" s="249">
        <f t="shared" si="163"/>
        <v>0</v>
      </c>
      <c r="F344" s="249">
        <f t="shared" si="163"/>
        <v>0</v>
      </c>
      <c r="G344" s="249">
        <f t="shared" si="163"/>
        <v>0</v>
      </c>
      <c r="H344" s="249">
        <f t="shared" si="163"/>
        <v>0</v>
      </c>
      <c r="I344" s="249">
        <f t="shared" si="163"/>
        <v>0</v>
      </c>
      <c r="J344" s="249">
        <f t="shared" si="163"/>
        <v>0</v>
      </c>
      <c r="K344" s="249">
        <f t="shared" si="163"/>
        <v>0</v>
      </c>
      <c r="L344" s="249">
        <f t="shared" si="163"/>
        <v>0</v>
      </c>
      <c r="M344" s="249">
        <f t="shared" si="163"/>
        <v>0</v>
      </c>
      <c r="N344" s="249">
        <f t="shared" si="163"/>
        <v>0</v>
      </c>
      <c r="O344" s="249">
        <f t="shared" si="163"/>
        <v>0</v>
      </c>
      <c r="P344" s="249">
        <f t="shared" si="163"/>
        <v>0</v>
      </c>
      <c r="Q344" s="249">
        <f t="shared" si="163"/>
        <v>0</v>
      </c>
      <c r="R344" s="249">
        <f t="shared" si="163"/>
        <v>0</v>
      </c>
      <c r="S344" s="249">
        <f t="shared" si="163"/>
        <v>0</v>
      </c>
      <c r="T344" s="249">
        <f t="shared" si="163"/>
        <v>0</v>
      </c>
      <c r="U344" s="249">
        <f t="shared" si="163"/>
        <v>0</v>
      </c>
      <c r="V344" s="249">
        <f t="shared" si="163"/>
        <v>0</v>
      </c>
      <c r="W344" s="249">
        <f t="shared" si="163"/>
        <v>0</v>
      </c>
      <c r="X344" s="249">
        <f t="shared" si="163"/>
        <v>0</v>
      </c>
      <c r="Y344" s="249">
        <f t="shared" si="163"/>
        <v>0</v>
      </c>
      <c r="Z344" s="249">
        <f t="shared" si="163"/>
        <v>0</v>
      </c>
      <c r="AA344" s="249">
        <f t="shared" si="163"/>
        <v>0</v>
      </c>
      <c r="AB344" s="249">
        <f t="shared" si="163"/>
        <v>0</v>
      </c>
      <c r="AC344" s="249">
        <f t="shared" si="163"/>
        <v>0</v>
      </c>
      <c r="AD344" s="249">
        <f t="shared" si="163"/>
        <v>0</v>
      </c>
      <c r="AE344" s="249">
        <f t="shared" si="163"/>
        <v>0</v>
      </c>
      <c r="AF344" s="249">
        <f t="shared" si="163"/>
        <v>0</v>
      </c>
      <c r="AG344" s="249">
        <f t="shared" si="163"/>
        <v>0</v>
      </c>
      <c r="AH344" s="249">
        <f t="shared" si="163"/>
        <v>0</v>
      </c>
      <c r="AI344" s="249">
        <f t="shared" si="163"/>
        <v>0</v>
      </c>
      <c r="AJ344" s="249">
        <f t="shared" si="163"/>
        <v>0</v>
      </c>
      <c r="AK344" s="249">
        <f t="shared" si="163"/>
        <v>0</v>
      </c>
      <c r="AL344" s="249">
        <f t="shared" si="163"/>
        <v>0</v>
      </c>
      <c r="AM344" s="249">
        <f t="shared" si="163"/>
        <v>0</v>
      </c>
      <c r="AN344" s="249">
        <f t="shared" si="163"/>
        <v>0</v>
      </c>
      <c r="AO344" s="249">
        <f t="shared" si="163"/>
        <v>0</v>
      </c>
      <c r="AP344" s="249">
        <f t="shared" si="163"/>
        <v>0</v>
      </c>
    </row>
    <row r="345" spans="1:42" x14ac:dyDescent="0.2">
      <c r="A345" s="17">
        <f>A344+1</f>
        <v>9</v>
      </c>
      <c r="B345" s="247">
        <f t="shared" si="154"/>
        <v>0</v>
      </c>
      <c r="C345" s="249">
        <f t="shared" ref="C345:AP345" si="164">LOOKUP(C333,$B$269:$AP$269,$B$270:$AP$270)/100*$B646</f>
        <v>0</v>
      </c>
      <c r="D345" s="249">
        <f t="shared" si="164"/>
        <v>0</v>
      </c>
      <c r="E345" s="249">
        <f t="shared" si="164"/>
        <v>0</v>
      </c>
      <c r="F345" s="249">
        <f t="shared" si="164"/>
        <v>0</v>
      </c>
      <c r="G345" s="249">
        <f t="shared" si="164"/>
        <v>0</v>
      </c>
      <c r="H345" s="249">
        <f t="shared" si="164"/>
        <v>0</v>
      </c>
      <c r="I345" s="249">
        <f t="shared" si="164"/>
        <v>0</v>
      </c>
      <c r="J345" s="249">
        <f t="shared" si="164"/>
        <v>0</v>
      </c>
      <c r="K345" s="249">
        <f t="shared" si="164"/>
        <v>0</v>
      </c>
      <c r="L345" s="249">
        <f t="shared" si="164"/>
        <v>0</v>
      </c>
      <c r="M345" s="249">
        <f t="shared" si="164"/>
        <v>0</v>
      </c>
      <c r="N345" s="249">
        <f t="shared" si="164"/>
        <v>0</v>
      </c>
      <c r="O345" s="249">
        <f t="shared" si="164"/>
        <v>0</v>
      </c>
      <c r="P345" s="249">
        <f t="shared" si="164"/>
        <v>0</v>
      </c>
      <c r="Q345" s="249">
        <f t="shared" si="164"/>
        <v>0</v>
      </c>
      <c r="R345" s="249">
        <f t="shared" si="164"/>
        <v>0</v>
      </c>
      <c r="S345" s="249">
        <f t="shared" si="164"/>
        <v>0</v>
      </c>
      <c r="T345" s="249">
        <f t="shared" si="164"/>
        <v>0</v>
      </c>
      <c r="U345" s="249">
        <f t="shared" si="164"/>
        <v>0</v>
      </c>
      <c r="V345" s="249">
        <f t="shared" si="164"/>
        <v>0</v>
      </c>
      <c r="W345" s="249">
        <f t="shared" si="164"/>
        <v>0</v>
      </c>
      <c r="X345" s="249">
        <f t="shared" si="164"/>
        <v>0</v>
      </c>
      <c r="Y345" s="249">
        <f t="shared" si="164"/>
        <v>0</v>
      </c>
      <c r="Z345" s="249">
        <f t="shared" si="164"/>
        <v>0</v>
      </c>
      <c r="AA345" s="249">
        <f t="shared" si="164"/>
        <v>0</v>
      </c>
      <c r="AB345" s="249">
        <f t="shared" si="164"/>
        <v>0</v>
      </c>
      <c r="AC345" s="249">
        <f t="shared" si="164"/>
        <v>0</v>
      </c>
      <c r="AD345" s="249">
        <f t="shared" si="164"/>
        <v>0</v>
      </c>
      <c r="AE345" s="249">
        <f t="shared" si="164"/>
        <v>0</v>
      </c>
      <c r="AF345" s="249">
        <f t="shared" si="164"/>
        <v>0</v>
      </c>
      <c r="AG345" s="249">
        <f t="shared" si="164"/>
        <v>0</v>
      </c>
      <c r="AH345" s="249">
        <f t="shared" si="164"/>
        <v>0</v>
      </c>
      <c r="AI345" s="249">
        <f t="shared" si="164"/>
        <v>0</v>
      </c>
      <c r="AJ345" s="249">
        <f t="shared" si="164"/>
        <v>0</v>
      </c>
      <c r="AK345" s="249">
        <f t="shared" si="164"/>
        <v>0</v>
      </c>
      <c r="AL345" s="249">
        <f t="shared" si="164"/>
        <v>0</v>
      </c>
      <c r="AM345" s="249">
        <f t="shared" si="164"/>
        <v>0</v>
      </c>
      <c r="AN345" s="249">
        <f t="shared" si="164"/>
        <v>0</v>
      </c>
      <c r="AO345" s="249">
        <f t="shared" si="164"/>
        <v>0</v>
      </c>
      <c r="AP345" s="249">
        <f t="shared" si="164"/>
        <v>0</v>
      </c>
    </row>
    <row r="346" spans="1:42" x14ac:dyDescent="0.2">
      <c r="A346" s="17">
        <f t="shared" si="157"/>
        <v>10</v>
      </c>
      <c r="B346" s="247">
        <f t="shared" si="154"/>
        <v>0</v>
      </c>
      <c r="C346" s="249">
        <f t="shared" ref="C346:AP346" si="165">LOOKUP(C334,$B$269:$AP$269,$B$270:$AP$270)/100*$B647</f>
        <v>0</v>
      </c>
      <c r="D346" s="249">
        <f t="shared" si="165"/>
        <v>0</v>
      </c>
      <c r="E346" s="249">
        <f t="shared" si="165"/>
        <v>0</v>
      </c>
      <c r="F346" s="249">
        <f t="shared" si="165"/>
        <v>0</v>
      </c>
      <c r="G346" s="249">
        <f t="shared" si="165"/>
        <v>0</v>
      </c>
      <c r="H346" s="249">
        <f t="shared" si="165"/>
        <v>0</v>
      </c>
      <c r="I346" s="249">
        <f t="shared" si="165"/>
        <v>0</v>
      </c>
      <c r="J346" s="249">
        <f t="shared" si="165"/>
        <v>0</v>
      </c>
      <c r="K346" s="249">
        <f t="shared" si="165"/>
        <v>0</v>
      </c>
      <c r="L346" s="249">
        <f t="shared" si="165"/>
        <v>0</v>
      </c>
      <c r="M346" s="249">
        <f t="shared" si="165"/>
        <v>0</v>
      </c>
      <c r="N346" s="249">
        <f t="shared" si="165"/>
        <v>0</v>
      </c>
      <c r="O346" s="249">
        <f t="shared" si="165"/>
        <v>0</v>
      </c>
      <c r="P346" s="249">
        <f t="shared" si="165"/>
        <v>0</v>
      </c>
      <c r="Q346" s="249">
        <f t="shared" si="165"/>
        <v>0</v>
      </c>
      <c r="R346" s="249">
        <f t="shared" si="165"/>
        <v>0</v>
      </c>
      <c r="S346" s="249">
        <f t="shared" si="165"/>
        <v>0</v>
      </c>
      <c r="T346" s="249">
        <f t="shared" si="165"/>
        <v>0</v>
      </c>
      <c r="U346" s="249">
        <f t="shared" si="165"/>
        <v>0</v>
      </c>
      <c r="V346" s="249">
        <f t="shared" si="165"/>
        <v>0</v>
      </c>
      <c r="W346" s="249">
        <f t="shared" si="165"/>
        <v>0</v>
      </c>
      <c r="X346" s="249">
        <f t="shared" si="165"/>
        <v>0</v>
      </c>
      <c r="Y346" s="249">
        <f t="shared" si="165"/>
        <v>0</v>
      </c>
      <c r="Z346" s="249">
        <f t="shared" si="165"/>
        <v>0</v>
      </c>
      <c r="AA346" s="249">
        <f t="shared" si="165"/>
        <v>0</v>
      </c>
      <c r="AB346" s="249">
        <f t="shared" si="165"/>
        <v>0</v>
      </c>
      <c r="AC346" s="249">
        <f t="shared" si="165"/>
        <v>0</v>
      </c>
      <c r="AD346" s="249">
        <f t="shared" si="165"/>
        <v>0</v>
      </c>
      <c r="AE346" s="249">
        <f t="shared" si="165"/>
        <v>0</v>
      </c>
      <c r="AF346" s="249">
        <f t="shared" si="165"/>
        <v>0</v>
      </c>
      <c r="AG346" s="249">
        <f t="shared" si="165"/>
        <v>0</v>
      </c>
      <c r="AH346" s="249">
        <f t="shared" si="165"/>
        <v>0</v>
      </c>
      <c r="AI346" s="249">
        <f t="shared" si="165"/>
        <v>0</v>
      </c>
      <c r="AJ346" s="249">
        <f t="shared" si="165"/>
        <v>0</v>
      </c>
      <c r="AK346" s="249">
        <f t="shared" si="165"/>
        <v>0</v>
      </c>
      <c r="AL346" s="249">
        <f t="shared" si="165"/>
        <v>0</v>
      </c>
      <c r="AM346" s="249">
        <f t="shared" si="165"/>
        <v>0</v>
      </c>
      <c r="AN346" s="249">
        <f t="shared" si="165"/>
        <v>0</v>
      </c>
      <c r="AO346" s="249">
        <f t="shared" si="165"/>
        <v>0</v>
      </c>
      <c r="AP346" s="249">
        <f t="shared" si="165"/>
        <v>0</v>
      </c>
    </row>
    <row r="347" spans="1:42" s="17" customFormat="1" ht="12" customHeight="1" x14ac:dyDescent="0.2">
      <c r="A347" s="40" t="s">
        <v>15</v>
      </c>
      <c r="B347" s="20"/>
      <c r="C347" s="228">
        <f>SUM(C337:C346)</f>
        <v>0</v>
      </c>
      <c r="D347" s="228">
        <f t="shared" ref="D347:AP347" si="166">SUM(D337:D346)</f>
        <v>0</v>
      </c>
      <c r="E347" s="228">
        <f t="shared" si="166"/>
        <v>0</v>
      </c>
      <c r="F347" s="228">
        <f t="shared" si="166"/>
        <v>0</v>
      </c>
      <c r="G347" s="228">
        <f t="shared" si="166"/>
        <v>0</v>
      </c>
      <c r="H347" s="228">
        <f t="shared" si="166"/>
        <v>0</v>
      </c>
      <c r="I347" s="228">
        <f t="shared" si="166"/>
        <v>0</v>
      </c>
      <c r="J347" s="228">
        <f t="shared" si="166"/>
        <v>0</v>
      </c>
      <c r="K347" s="228">
        <f t="shared" si="166"/>
        <v>0</v>
      </c>
      <c r="L347" s="228">
        <f t="shared" si="166"/>
        <v>0</v>
      </c>
      <c r="M347" s="228">
        <f t="shared" si="166"/>
        <v>0</v>
      </c>
      <c r="N347" s="228">
        <f t="shared" si="166"/>
        <v>0</v>
      </c>
      <c r="O347" s="228">
        <f t="shared" si="166"/>
        <v>0</v>
      </c>
      <c r="P347" s="228">
        <f t="shared" si="166"/>
        <v>0</v>
      </c>
      <c r="Q347" s="228">
        <f t="shared" si="166"/>
        <v>0</v>
      </c>
      <c r="R347" s="228">
        <f t="shared" si="166"/>
        <v>0</v>
      </c>
      <c r="S347" s="228">
        <f t="shared" si="166"/>
        <v>0</v>
      </c>
      <c r="T347" s="228">
        <f t="shared" si="166"/>
        <v>0</v>
      </c>
      <c r="U347" s="228">
        <f t="shared" si="166"/>
        <v>0</v>
      </c>
      <c r="V347" s="228">
        <f t="shared" si="166"/>
        <v>0</v>
      </c>
      <c r="W347" s="228">
        <f t="shared" si="166"/>
        <v>0</v>
      </c>
      <c r="X347" s="228">
        <f t="shared" si="166"/>
        <v>0</v>
      </c>
      <c r="Y347" s="228">
        <f t="shared" si="166"/>
        <v>0</v>
      </c>
      <c r="Z347" s="228">
        <f t="shared" si="166"/>
        <v>0</v>
      </c>
      <c r="AA347" s="228">
        <f t="shared" si="166"/>
        <v>0</v>
      </c>
      <c r="AB347" s="228">
        <f t="shared" si="166"/>
        <v>0</v>
      </c>
      <c r="AC347" s="228">
        <f t="shared" si="166"/>
        <v>0</v>
      </c>
      <c r="AD347" s="228">
        <f t="shared" si="166"/>
        <v>0</v>
      </c>
      <c r="AE347" s="228">
        <f t="shared" si="166"/>
        <v>0</v>
      </c>
      <c r="AF347" s="228">
        <f t="shared" si="166"/>
        <v>0</v>
      </c>
      <c r="AG347" s="228">
        <f t="shared" si="166"/>
        <v>0</v>
      </c>
      <c r="AH347" s="228">
        <f t="shared" si="166"/>
        <v>0</v>
      </c>
      <c r="AI347" s="228">
        <f t="shared" si="166"/>
        <v>0</v>
      </c>
      <c r="AJ347" s="228">
        <f t="shared" si="166"/>
        <v>0</v>
      </c>
      <c r="AK347" s="228">
        <f t="shared" si="166"/>
        <v>0</v>
      </c>
      <c r="AL347" s="228">
        <f t="shared" si="166"/>
        <v>0</v>
      </c>
      <c r="AM347" s="228">
        <f t="shared" si="166"/>
        <v>0</v>
      </c>
      <c r="AN347" s="228">
        <f t="shared" si="166"/>
        <v>0</v>
      </c>
      <c r="AO347" s="228">
        <f t="shared" si="166"/>
        <v>0</v>
      </c>
      <c r="AP347" s="228">
        <f t="shared" si="166"/>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7">A219</f>
        <v>5-yr MACRS</v>
      </c>
      <c r="B352" s="302" t="e">
        <f>depr_alloc_macrs_5_percent*100/Inputs!$B$134</f>
        <v>#DIV/0!</v>
      </c>
      <c r="C352" s="175">
        <f>-$B$77*depr_alloc_macrs_5_percent/100</f>
        <v>0</v>
      </c>
      <c r="D352" s="175" t="e">
        <f>$B352/100*D$358</f>
        <v>#DIV/0!</v>
      </c>
      <c r="E352" s="175" t="e">
        <f>$B352/100*E$358</f>
        <v>#DIV/0!</v>
      </c>
      <c r="F352" s="177" t="e">
        <f>C352-D352-E352</f>
        <v>#DIV/0!</v>
      </c>
      <c r="G352" s="178">
        <f>IF(Inputs!E127="Yes",F352,0)</f>
        <v>0</v>
      </c>
      <c r="H352" s="188">
        <f t="shared" ref="H352:H357" si="168">IF($G$358=0,0,G352/$G$358)*100</f>
        <v>0</v>
      </c>
      <c r="I352" s="181">
        <f t="shared" ref="I352:I357" si="169">$I$358*H352/100</f>
        <v>0</v>
      </c>
      <c r="J352" s="182">
        <f>I352*0.5</f>
        <v>0</v>
      </c>
      <c r="K352" s="177">
        <f t="shared" ref="K352:K357" si="170">H352/100*$K$358</f>
        <v>0</v>
      </c>
      <c r="L352" s="177">
        <f>K352*0.5</f>
        <v>0</v>
      </c>
      <c r="M352" s="175">
        <f>IF(itc_sta_amount_deprbas_fed="Yes",L219,0)+IF(itc_sta_percent_deprbas_fed="Yes",J219,0)</f>
        <v>0</v>
      </c>
      <c r="N352" s="175">
        <f t="shared" ref="N352:N357" si="171">IF(itc_fed_amount_deprbas_fed="Yes",L352,0)+IF(itc_fed_percent_deprbas_fed="Yes",J352,0)</f>
        <v>0</v>
      </c>
      <c r="O352" s="183" t="e">
        <f t="shared" ref="O352:O357" si="172">F352-M352-N352</f>
        <v>#DIV/0!</v>
      </c>
      <c r="P352" s="175">
        <f>IF(depr_bonus_fed_macrs_5="Yes",O352*depr_bonus_fed/100,0)</f>
        <v>0</v>
      </c>
      <c r="Q352" s="177" t="e">
        <f>O352-P352</f>
        <v>#DIV/0!</v>
      </c>
    </row>
    <row r="353" spans="1:17" s="17" customFormat="1" x14ac:dyDescent="0.2">
      <c r="A353" s="42" t="str">
        <f t="shared" si="167"/>
        <v>15-yr MACRS</v>
      </c>
      <c r="B353" s="302" t="e">
        <f>depr_alloc_macrs_15_percent*100/Inputs!$B$134</f>
        <v>#DIV/0!</v>
      </c>
      <c r="C353" s="175">
        <f>-$B$77*depr_alloc_macrs_15_percent/100</f>
        <v>0</v>
      </c>
      <c r="D353" s="175" t="e">
        <f t="shared" ref="D353:E357" si="173">$B353/100*D$358</f>
        <v>#DIV/0!</v>
      </c>
      <c r="E353" s="175" t="e">
        <f t="shared" si="173"/>
        <v>#DIV/0!</v>
      </c>
      <c r="F353" s="177" t="e">
        <f t="shared" ref="F353:F357" si="174">C353-D353-E353</f>
        <v>#DIV/0!</v>
      </c>
      <c r="G353" s="179">
        <f>IF(Inputs!E128="Yes",F353,0)</f>
        <v>0</v>
      </c>
      <c r="H353" s="189">
        <f t="shared" si="168"/>
        <v>0</v>
      </c>
      <c r="I353" s="175">
        <f t="shared" si="169"/>
        <v>0</v>
      </c>
      <c r="J353" s="184">
        <f t="shared" ref="J353:J357" si="175">I353*0.5</f>
        <v>0</v>
      </c>
      <c r="K353" s="177">
        <f t="shared" si="170"/>
        <v>0</v>
      </c>
      <c r="L353" s="177">
        <f t="shared" ref="L353:L357" si="176">K353*0.5</f>
        <v>0</v>
      </c>
      <c r="M353" s="175">
        <f t="shared" ref="M353:M357" si="177">IF(itc_sta_amount_deprbas_fed="Yes",L220,0)+IF(itc_sta_percent_deprbas_fed="Yes",J220,0)</f>
        <v>0</v>
      </c>
      <c r="N353" s="175">
        <f t="shared" si="171"/>
        <v>0</v>
      </c>
      <c r="O353" s="177" t="e">
        <f t="shared" si="172"/>
        <v>#DIV/0!</v>
      </c>
      <c r="P353" s="175">
        <f>IF(Inputs!C128="Yes",O353*depr_bonus_fed/100,0)</f>
        <v>0</v>
      </c>
      <c r="Q353" s="177" t="e">
        <f t="shared" ref="Q353:Q357" si="178">O353-P353</f>
        <v>#DIV/0!</v>
      </c>
    </row>
    <row r="354" spans="1:17" s="17" customFormat="1" x14ac:dyDescent="0.2">
      <c r="A354" s="42" t="str">
        <f t="shared" si="167"/>
        <v>5-yr SL</v>
      </c>
      <c r="B354" s="302" t="e">
        <f>depr_alloc_sl_5_percent*100/Inputs!$B$134</f>
        <v>#DIV/0!</v>
      </c>
      <c r="C354" s="175">
        <f>-$B$77*depr_alloc_sl_5_percent/100</f>
        <v>0</v>
      </c>
      <c r="D354" s="175" t="e">
        <f t="shared" si="173"/>
        <v>#DIV/0!</v>
      </c>
      <c r="E354" s="175" t="e">
        <f t="shared" si="173"/>
        <v>#DIV/0!</v>
      </c>
      <c r="F354" s="177" t="e">
        <f t="shared" si="174"/>
        <v>#DIV/0!</v>
      </c>
      <c r="G354" s="179">
        <f>IF(Inputs!E129="Yes",F354,0)</f>
        <v>0</v>
      </c>
      <c r="H354" s="189">
        <f t="shared" si="168"/>
        <v>0</v>
      </c>
      <c r="I354" s="175">
        <f t="shared" si="169"/>
        <v>0</v>
      </c>
      <c r="J354" s="184">
        <f t="shared" si="175"/>
        <v>0</v>
      </c>
      <c r="K354" s="177">
        <f t="shared" si="170"/>
        <v>0</v>
      </c>
      <c r="L354" s="177">
        <f t="shared" si="176"/>
        <v>0</v>
      </c>
      <c r="M354" s="175">
        <f t="shared" si="177"/>
        <v>0</v>
      </c>
      <c r="N354" s="175">
        <f t="shared" si="171"/>
        <v>0</v>
      </c>
      <c r="O354" s="177" t="e">
        <f t="shared" si="172"/>
        <v>#DIV/0!</v>
      </c>
      <c r="P354" s="175">
        <f>IF(Inputs!C129="Yes",O354*depr_bonus_fed/100,0)</f>
        <v>0</v>
      </c>
      <c r="Q354" s="177" t="e">
        <f t="shared" si="178"/>
        <v>#DIV/0!</v>
      </c>
    </row>
    <row r="355" spans="1:17" s="17" customFormat="1" x14ac:dyDescent="0.2">
      <c r="A355" s="42" t="str">
        <f t="shared" si="167"/>
        <v>15-yr SL</v>
      </c>
      <c r="B355" s="302" t="e">
        <f>depr_alloc_sl_15_percent*100/Inputs!$B$134</f>
        <v>#DIV/0!</v>
      </c>
      <c r="C355" s="175">
        <f>-$B$77*depr_alloc_sl_15_percent/100</f>
        <v>0</v>
      </c>
      <c r="D355" s="175" t="e">
        <f t="shared" si="173"/>
        <v>#DIV/0!</v>
      </c>
      <c r="E355" s="175" t="e">
        <f t="shared" si="173"/>
        <v>#DIV/0!</v>
      </c>
      <c r="F355" s="177" t="e">
        <f t="shared" si="174"/>
        <v>#DIV/0!</v>
      </c>
      <c r="G355" s="179">
        <f>IF(Inputs!E130="Yes",F355,0)</f>
        <v>0</v>
      </c>
      <c r="H355" s="189">
        <f t="shared" si="168"/>
        <v>0</v>
      </c>
      <c r="I355" s="175">
        <f t="shared" si="169"/>
        <v>0</v>
      </c>
      <c r="J355" s="184">
        <f t="shared" si="175"/>
        <v>0</v>
      </c>
      <c r="K355" s="177">
        <f t="shared" si="170"/>
        <v>0</v>
      </c>
      <c r="L355" s="177">
        <f t="shared" si="176"/>
        <v>0</v>
      </c>
      <c r="M355" s="175">
        <f t="shared" si="177"/>
        <v>0</v>
      </c>
      <c r="N355" s="175">
        <f t="shared" si="171"/>
        <v>0</v>
      </c>
      <c r="O355" s="177" t="e">
        <f t="shared" si="172"/>
        <v>#DIV/0!</v>
      </c>
      <c r="P355" s="175">
        <f>IF(Inputs!C130="Yes",O355*depr_bonus_fed/100,0)</f>
        <v>0</v>
      </c>
      <c r="Q355" s="177" t="e">
        <f t="shared" si="178"/>
        <v>#DIV/0!</v>
      </c>
    </row>
    <row r="356" spans="1:17" s="17" customFormat="1" x14ac:dyDescent="0.2">
      <c r="A356" s="42" t="str">
        <f t="shared" si="167"/>
        <v>20-yr SL</v>
      </c>
      <c r="B356" s="302" t="e">
        <f>depr_alloc_sl_20_percent*100/Inputs!$B$134</f>
        <v>#DIV/0!</v>
      </c>
      <c r="C356" s="175">
        <f>-$B$77*depr_alloc_sl_20_percent/100</f>
        <v>0</v>
      </c>
      <c r="D356" s="175" t="e">
        <f t="shared" si="173"/>
        <v>#DIV/0!</v>
      </c>
      <c r="E356" s="175" t="e">
        <f t="shared" si="173"/>
        <v>#DIV/0!</v>
      </c>
      <c r="F356" s="177" t="e">
        <f t="shared" si="174"/>
        <v>#DIV/0!</v>
      </c>
      <c r="G356" s="179">
        <f>IF(Inputs!E131="Yes",F356,0)</f>
        <v>0</v>
      </c>
      <c r="H356" s="189">
        <f t="shared" si="168"/>
        <v>0</v>
      </c>
      <c r="I356" s="175">
        <f t="shared" si="169"/>
        <v>0</v>
      </c>
      <c r="J356" s="184">
        <f t="shared" si="175"/>
        <v>0</v>
      </c>
      <c r="K356" s="177">
        <f t="shared" si="170"/>
        <v>0</v>
      </c>
      <c r="L356" s="177">
        <f t="shared" si="176"/>
        <v>0</v>
      </c>
      <c r="M356" s="175">
        <f t="shared" si="177"/>
        <v>0</v>
      </c>
      <c r="N356" s="175">
        <f t="shared" si="171"/>
        <v>0</v>
      </c>
      <c r="O356" s="177" t="e">
        <f t="shared" si="172"/>
        <v>#DIV/0!</v>
      </c>
      <c r="P356" s="175">
        <f>IF(Inputs!C131="Yes",O356*depr_bonus_fed/100,0)</f>
        <v>0</v>
      </c>
      <c r="Q356" s="177" t="e">
        <f t="shared" si="178"/>
        <v>#DIV/0!</v>
      </c>
    </row>
    <row r="357" spans="1:17" s="17" customFormat="1" x14ac:dyDescent="0.2">
      <c r="A357" s="42" t="str">
        <f t="shared" si="167"/>
        <v>39-yr SL</v>
      </c>
      <c r="B357" s="303" t="e">
        <f>depr_alloc_sl_39_percent*100/Inputs!$B$134</f>
        <v>#DIV/0!</v>
      </c>
      <c r="C357" s="176">
        <f>-$B$77*depr_alloc_sl_39_percent/100</f>
        <v>0</v>
      </c>
      <c r="D357" s="175" t="e">
        <f t="shared" si="173"/>
        <v>#DIV/0!</v>
      </c>
      <c r="E357" s="175" t="e">
        <f t="shared" si="173"/>
        <v>#DIV/0!</v>
      </c>
      <c r="F357" s="180" t="e">
        <f t="shared" si="174"/>
        <v>#DIV/0!</v>
      </c>
      <c r="G357" s="179">
        <f>IF(Inputs!E132="Yes",F357,0)</f>
        <v>0</v>
      </c>
      <c r="H357" s="189">
        <f t="shared" si="168"/>
        <v>0</v>
      </c>
      <c r="I357" s="175">
        <f t="shared" si="169"/>
        <v>0</v>
      </c>
      <c r="J357" s="184">
        <f t="shared" si="175"/>
        <v>0</v>
      </c>
      <c r="K357" s="177">
        <f t="shared" si="170"/>
        <v>0</v>
      </c>
      <c r="L357" s="177">
        <f t="shared" si="176"/>
        <v>0</v>
      </c>
      <c r="M357" s="190">
        <f t="shared" si="177"/>
        <v>0</v>
      </c>
      <c r="N357" s="176">
        <f t="shared" si="171"/>
        <v>0</v>
      </c>
      <c r="O357" s="180" t="e">
        <f t="shared" si="172"/>
        <v>#DIV/0!</v>
      </c>
      <c r="P357" s="176">
        <f>IF(Inputs!C132="Yes",O357*depr_bonus_fed/100,0)</f>
        <v>0</v>
      </c>
      <c r="Q357" s="180" t="e">
        <f t="shared" si="178"/>
        <v>#DIV/0!</v>
      </c>
    </row>
    <row r="358" spans="1:17" s="17" customFormat="1" x14ac:dyDescent="0.2">
      <c r="B358" s="303" t="e">
        <f>SUM(B352:B357)</f>
        <v>#DIV/0!</v>
      </c>
      <c r="C358" s="176">
        <f>SUM(C352:C357)</f>
        <v>0</v>
      </c>
      <c r="D358" s="193">
        <f>B367+B373</f>
        <v>0</v>
      </c>
      <c r="E358" s="194">
        <f>B379</f>
        <v>0</v>
      </c>
      <c r="F358" s="190" t="e">
        <f>SUM(F352:F357)</f>
        <v>#DIV/0!</v>
      </c>
      <c r="G358" s="191">
        <f>SUM(G352:G357)</f>
        <v>0</v>
      </c>
      <c r="H358" s="192">
        <f>SUM(H352:H357)</f>
        <v>0</v>
      </c>
      <c r="I358" s="193">
        <f>MIN(itc_fed_percent_maxvalue,itc_fed_percent/100*G358)</f>
        <v>0</v>
      </c>
      <c r="J358" s="193">
        <f>SUM(J352:J357)</f>
        <v>0</v>
      </c>
      <c r="K358" s="191">
        <f>itc_fed_amount</f>
        <v>0</v>
      </c>
      <c r="L358" s="194">
        <f t="shared" ref="L358:Q358" si="179">SUM(L352:L357)</f>
        <v>0</v>
      </c>
      <c r="M358" s="176">
        <f t="shared" si="179"/>
        <v>0</v>
      </c>
      <c r="N358" s="176">
        <f t="shared" si="179"/>
        <v>0</v>
      </c>
      <c r="O358" s="180" t="e">
        <f t="shared" si="179"/>
        <v>#DIV/0!</v>
      </c>
      <c r="P358" s="180">
        <f t="shared" si="179"/>
        <v>0</v>
      </c>
      <c r="Q358" s="180" t="e">
        <f t="shared" si="179"/>
        <v>#DIV/0!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235</v>
      </c>
      <c r="B365" s="231">
        <f>IF(ibi_uti_amount_deprbas_fed="Yes",ibi_uti_amount,0)</f>
        <v>0</v>
      </c>
    </row>
    <row r="366" spans="1:17" s="132" customFormat="1" x14ac:dyDescent="0.2">
      <c r="A366" s="335" t="s">
        <v>236</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235</v>
      </c>
      <c r="B371" s="231">
        <f>IF(ibi_uti_percent_deprbas_fed="Yes",C507,0)</f>
        <v>0</v>
      </c>
    </row>
    <row r="372" spans="1:42" s="132" customFormat="1" x14ac:dyDescent="0.2">
      <c r="A372" s="335" t="s">
        <v>236</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235</v>
      </c>
      <c r="B377" s="231">
        <f>IF(cbi_uti_deprbas_fed="Yes",C514,0)</f>
        <v>0</v>
      </c>
    </row>
    <row r="378" spans="1:42" s="132" customFormat="1" x14ac:dyDescent="0.2">
      <c r="A378" s="42" t="s">
        <v>236</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80">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80"/>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80"/>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80"/>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80"/>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80"/>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1">D384/100*$Q$352</f>
        <v>#N/A</v>
      </c>
      <c r="E391" s="202" t="e">
        <f t="shared" si="181"/>
        <v>#N/A</v>
      </c>
      <c r="F391" s="202" t="e">
        <f t="shared" si="181"/>
        <v>#N/A</v>
      </c>
      <c r="G391" s="202" t="e">
        <f t="shared" si="181"/>
        <v>#N/A</v>
      </c>
      <c r="H391" s="202" t="e">
        <f t="shared" si="181"/>
        <v>#N/A</v>
      </c>
      <c r="I391" s="202" t="e">
        <f t="shared" si="181"/>
        <v>#N/A</v>
      </c>
      <c r="J391" s="202" t="e">
        <f t="shared" si="181"/>
        <v>#N/A</v>
      </c>
      <c r="K391" s="202" t="e">
        <f t="shared" si="181"/>
        <v>#N/A</v>
      </c>
      <c r="L391" s="202" t="e">
        <f t="shared" si="181"/>
        <v>#N/A</v>
      </c>
      <c r="M391" s="202" t="e">
        <f t="shared" si="181"/>
        <v>#N/A</v>
      </c>
      <c r="N391" s="202" t="e">
        <f t="shared" si="181"/>
        <v>#N/A</v>
      </c>
      <c r="O391" s="202" t="e">
        <f t="shared" si="181"/>
        <v>#N/A</v>
      </c>
      <c r="P391" s="202" t="e">
        <f t="shared" si="181"/>
        <v>#N/A</v>
      </c>
      <c r="Q391" s="202" t="e">
        <f t="shared" si="181"/>
        <v>#N/A</v>
      </c>
      <c r="R391" s="202" t="e">
        <f t="shared" si="181"/>
        <v>#N/A</v>
      </c>
      <c r="S391" s="202" t="e">
        <f t="shared" si="181"/>
        <v>#N/A</v>
      </c>
      <c r="T391" s="202" t="e">
        <f t="shared" si="181"/>
        <v>#N/A</v>
      </c>
      <c r="U391" s="202" t="e">
        <f t="shared" si="181"/>
        <v>#N/A</v>
      </c>
      <c r="V391" s="202" t="e">
        <f t="shared" si="181"/>
        <v>#N/A</v>
      </c>
      <c r="W391" s="202" t="e">
        <f t="shared" si="181"/>
        <v>#N/A</v>
      </c>
      <c r="X391" s="202" t="e">
        <f t="shared" si="181"/>
        <v>#N/A</v>
      </c>
      <c r="Y391" s="202" t="e">
        <f t="shared" si="181"/>
        <v>#N/A</v>
      </c>
      <c r="Z391" s="202" t="e">
        <f t="shared" si="181"/>
        <v>#N/A</v>
      </c>
      <c r="AA391" s="202" t="e">
        <f t="shared" si="181"/>
        <v>#N/A</v>
      </c>
      <c r="AB391" s="202" t="e">
        <f t="shared" si="181"/>
        <v>#N/A</v>
      </c>
      <c r="AC391" s="202" t="e">
        <f t="shared" si="181"/>
        <v>#N/A</v>
      </c>
      <c r="AD391" s="202" t="e">
        <f t="shared" si="181"/>
        <v>#N/A</v>
      </c>
      <c r="AE391" s="202" t="e">
        <f t="shared" si="181"/>
        <v>#N/A</v>
      </c>
      <c r="AF391" s="202" t="e">
        <f t="shared" si="181"/>
        <v>#N/A</v>
      </c>
      <c r="AG391" s="202" t="e">
        <f t="shared" si="181"/>
        <v>#N/A</v>
      </c>
      <c r="AH391" s="202" t="e">
        <f t="shared" si="181"/>
        <v>#N/A</v>
      </c>
      <c r="AI391" s="202" t="e">
        <f t="shared" si="181"/>
        <v>#N/A</v>
      </c>
      <c r="AJ391" s="202" t="e">
        <f t="shared" si="181"/>
        <v>#N/A</v>
      </c>
      <c r="AK391" s="202" t="e">
        <f t="shared" si="181"/>
        <v>#N/A</v>
      </c>
      <c r="AL391" s="202" t="e">
        <f t="shared" si="181"/>
        <v>#N/A</v>
      </c>
      <c r="AM391" s="202" t="e">
        <f t="shared" si="181"/>
        <v>#N/A</v>
      </c>
      <c r="AN391" s="202" t="e">
        <f t="shared" si="181"/>
        <v>#N/A</v>
      </c>
      <c r="AO391" s="202" t="e">
        <f t="shared" si="181"/>
        <v>#N/A</v>
      </c>
      <c r="AP391" s="202" t="e">
        <f t="shared" si="181"/>
        <v>#N/A</v>
      </c>
    </row>
    <row r="392" spans="1:42" x14ac:dyDescent="0.2">
      <c r="A392" s="34" t="str">
        <f t="shared" ref="A392:A396" si="182">A385</f>
        <v>15-yr MACRS</v>
      </c>
      <c r="B392" s="250">
        <f t="array" ref="B392">SUM(IF(ISNUMBER(C392:AP392),C392:AP392))</f>
        <v>0</v>
      </c>
      <c r="C392" s="202" t="e">
        <f>C385/100*$Q$353</f>
        <v>#N/A</v>
      </c>
      <c r="D392" s="202" t="e">
        <f t="shared" ref="D392:AP392" si="183">D385/100*$Q$353</f>
        <v>#N/A</v>
      </c>
      <c r="E392" s="202" t="e">
        <f t="shared" si="183"/>
        <v>#N/A</v>
      </c>
      <c r="F392" s="202" t="e">
        <f t="shared" si="183"/>
        <v>#N/A</v>
      </c>
      <c r="G392" s="202" t="e">
        <f t="shared" si="183"/>
        <v>#N/A</v>
      </c>
      <c r="H392" s="202" t="e">
        <f t="shared" si="183"/>
        <v>#N/A</v>
      </c>
      <c r="I392" s="202" t="e">
        <f t="shared" si="183"/>
        <v>#N/A</v>
      </c>
      <c r="J392" s="202" t="e">
        <f t="shared" si="183"/>
        <v>#N/A</v>
      </c>
      <c r="K392" s="202" t="e">
        <f t="shared" si="183"/>
        <v>#N/A</v>
      </c>
      <c r="L392" s="202" t="e">
        <f t="shared" si="183"/>
        <v>#N/A</v>
      </c>
      <c r="M392" s="202" t="e">
        <f t="shared" si="183"/>
        <v>#N/A</v>
      </c>
      <c r="N392" s="202" t="e">
        <f t="shared" si="183"/>
        <v>#N/A</v>
      </c>
      <c r="O392" s="202" t="e">
        <f t="shared" si="183"/>
        <v>#N/A</v>
      </c>
      <c r="P392" s="202" t="e">
        <f t="shared" si="183"/>
        <v>#N/A</v>
      </c>
      <c r="Q392" s="202" t="e">
        <f t="shared" si="183"/>
        <v>#N/A</v>
      </c>
      <c r="R392" s="202" t="e">
        <f t="shared" si="183"/>
        <v>#N/A</v>
      </c>
      <c r="S392" s="202" t="e">
        <f t="shared" si="183"/>
        <v>#N/A</v>
      </c>
      <c r="T392" s="202" t="e">
        <f t="shared" si="183"/>
        <v>#N/A</v>
      </c>
      <c r="U392" s="202" t="e">
        <f t="shared" si="183"/>
        <v>#N/A</v>
      </c>
      <c r="V392" s="202" t="e">
        <f t="shared" si="183"/>
        <v>#N/A</v>
      </c>
      <c r="W392" s="202" t="e">
        <f t="shared" si="183"/>
        <v>#N/A</v>
      </c>
      <c r="X392" s="202" t="e">
        <f t="shared" si="183"/>
        <v>#N/A</v>
      </c>
      <c r="Y392" s="202" t="e">
        <f t="shared" si="183"/>
        <v>#N/A</v>
      </c>
      <c r="Z392" s="202" t="e">
        <f t="shared" si="183"/>
        <v>#N/A</v>
      </c>
      <c r="AA392" s="202" t="e">
        <f t="shared" si="183"/>
        <v>#N/A</v>
      </c>
      <c r="AB392" s="202" t="e">
        <f t="shared" si="183"/>
        <v>#N/A</v>
      </c>
      <c r="AC392" s="202" t="e">
        <f t="shared" si="183"/>
        <v>#N/A</v>
      </c>
      <c r="AD392" s="202" t="e">
        <f t="shared" si="183"/>
        <v>#N/A</v>
      </c>
      <c r="AE392" s="202" t="e">
        <f t="shared" si="183"/>
        <v>#N/A</v>
      </c>
      <c r="AF392" s="202" t="e">
        <f t="shared" si="183"/>
        <v>#N/A</v>
      </c>
      <c r="AG392" s="202" t="e">
        <f t="shared" si="183"/>
        <v>#N/A</v>
      </c>
      <c r="AH392" s="202" t="e">
        <f t="shared" si="183"/>
        <v>#N/A</v>
      </c>
      <c r="AI392" s="202" t="e">
        <f t="shared" si="183"/>
        <v>#N/A</v>
      </c>
      <c r="AJ392" s="202" t="e">
        <f t="shared" si="183"/>
        <v>#N/A</v>
      </c>
      <c r="AK392" s="202" t="e">
        <f t="shared" si="183"/>
        <v>#N/A</v>
      </c>
      <c r="AL392" s="202" t="e">
        <f t="shared" si="183"/>
        <v>#N/A</v>
      </c>
      <c r="AM392" s="202" t="e">
        <f t="shared" si="183"/>
        <v>#N/A</v>
      </c>
      <c r="AN392" s="202" t="e">
        <f t="shared" si="183"/>
        <v>#N/A</v>
      </c>
      <c r="AO392" s="202" t="e">
        <f t="shared" si="183"/>
        <v>#N/A</v>
      </c>
      <c r="AP392" s="202" t="e">
        <f t="shared" si="183"/>
        <v>#N/A</v>
      </c>
    </row>
    <row r="393" spans="1:42" x14ac:dyDescent="0.2">
      <c r="A393" s="34" t="str">
        <f t="shared" si="182"/>
        <v>5-yr SL</v>
      </c>
      <c r="B393" s="250">
        <f t="array" ref="B393">SUM(IF(ISNUMBER(C393:AP393),C393:AP393))</f>
        <v>0</v>
      </c>
      <c r="C393" s="202" t="e">
        <f>C386/100*$Q$354</f>
        <v>#N/A</v>
      </c>
      <c r="D393" s="202" t="e">
        <f t="shared" ref="D393:AP393" si="184">D386/100*$Q$354</f>
        <v>#N/A</v>
      </c>
      <c r="E393" s="202" t="e">
        <f t="shared" si="184"/>
        <v>#N/A</v>
      </c>
      <c r="F393" s="202" t="e">
        <f t="shared" si="184"/>
        <v>#N/A</v>
      </c>
      <c r="G393" s="202" t="e">
        <f t="shared" si="184"/>
        <v>#N/A</v>
      </c>
      <c r="H393" s="202" t="e">
        <f t="shared" si="184"/>
        <v>#N/A</v>
      </c>
      <c r="I393" s="202" t="e">
        <f t="shared" si="184"/>
        <v>#N/A</v>
      </c>
      <c r="J393" s="202" t="e">
        <f t="shared" si="184"/>
        <v>#N/A</v>
      </c>
      <c r="K393" s="202" t="e">
        <f t="shared" si="184"/>
        <v>#N/A</v>
      </c>
      <c r="L393" s="202" t="e">
        <f t="shared" si="184"/>
        <v>#N/A</v>
      </c>
      <c r="M393" s="202" t="e">
        <f t="shared" si="184"/>
        <v>#N/A</v>
      </c>
      <c r="N393" s="202" t="e">
        <f t="shared" si="184"/>
        <v>#N/A</v>
      </c>
      <c r="O393" s="202" t="e">
        <f t="shared" si="184"/>
        <v>#N/A</v>
      </c>
      <c r="P393" s="202" t="e">
        <f t="shared" si="184"/>
        <v>#N/A</v>
      </c>
      <c r="Q393" s="202" t="e">
        <f t="shared" si="184"/>
        <v>#N/A</v>
      </c>
      <c r="R393" s="202" t="e">
        <f t="shared" si="184"/>
        <v>#N/A</v>
      </c>
      <c r="S393" s="202" t="e">
        <f t="shared" si="184"/>
        <v>#N/A</v>
      </c>
      <c r="T393" s="202" t="e">
        <f t="shared" si="184"/>
        <v>#N/A</v>
      </c>
      <c r="U393" s="202" t="e">
        <f t="shared" si="184"/>
        <v>#N/A</v>
      </c>
      <c r="V393" s="202" t="e">
        <f t="shared" si="184"/>
        <v>#N/A</v>
      </c>
      <c r="W393" s="202" t="e">
        <f t="shared" si="184"/>
        <v>#N/A</v>
      </c>
      <c r="X393" s="202" t="e">
        <f t="shared" si="184"/>
        <v>#N/A</v>
      </c>
      <c r="Y393" s="202" t="e">
        <f t="shared" si="184"/>
        <v>#N/A</v>
      </c>
      <c r="Z393" s="202" t="e">
        <f t="shared" si="184"/>
        <v>#N/A</v>
      </c>
      <c r="AA393" s="202" t="e">
        <f t="shared" si="184"/>
        <v>#N/A</v>
      </c>
      <c r="AB393" s="202" t="e">
        <f t="shared" si="184"/>
        <v>#N/A</v>
      </c>
      <c r="AC393" s="202" t="e">
        <f t="shared" si="184"/>
        <v>#N/A</v>
      </c>
      <c r="AD393" s="202" t="e">
        <f t="shared" si="184"/>
        <v>#N/A</v>
      </c>
      <c r="AE393" s="202" t="e">
        <f t="shared" si="184"/>
        <v>#N/A</v>
      </c>
      <c r="AF393" s="202" t="e">
        <f t="shared" si="184"/>
        <v>#N/A</v>
      </c>
      <c r="AG393" s="202" t="e">
        <f t="shared" si="184"/>
        <v>#N/A</v>
      </c>
      <c r="AH393" s="202" t="e">
        <f t="shared" si="184"/>
        <v>#N/A</v>
      </c>
      <c r="AI393" s="202" t="e">
        <f t="shared" si="184"/>
        <v>#N/A</v>
      </c>
      <c r="AJ393" s="202" t="e">
        <f t="shared" si="184"/>
        <v>#N/A</v>
      </c>
      <c r="AK393" s="202" t="e">
        <f t="shared" si="184"/>
        <v>#N/A</v>
      </c>
      <c r="AL393" s="202" t="e">
        <f t="shared" si="184"/>
        <v>#N/A</v>
      </c>
      <c r="AM393" s="202" t="e">
        <f t="shared" si="184"/>
        <v>#N/A</v>
      </c>
      <c r="AN393" s="202" t="e">
        <f t="shared" si="184"/>
        <v>#N/A</v>
      </c>
      <c r="AO393" s="202" t="e">
        <f t="shared" si="184"/>
        <v>#N/A</v>
      </c>
      <c r="AP393" s="202" t="e">
        <f t="shared" si="184"/>
        <v>#N/A</v>
      </c>
    </row>
    <row r="394" spans="1:42" x14ac:dyDescent="0.2">
      <c r="A394" s="34" t="str">
        <f t="shared" si="182"/>
        <v>15-yr SL</v>
      </c>
      <c r="B394" s="250">
        <f t="array" ref="B394">SUM(IF(ISNUMBER(C394:AP394),C394:AP394))</f>
        <v>0</v>
      </c>
      <c r="C394" s="202" t="e">
        <f>C387/100*$Q$355</f>
        <v>#N/A</v>
      </c>
      <c r="D394" s="202" t="e">
        <f t="shared" ref="D394:AP394" si="185">D387/100*$Q$355</f>
        <v>#N/A</v>
      </c>
      <c r="E394" s="202" t="e">
        <f t="shared" si="185"/>
        <v>#N/A</v>
      </c>
      <c r="F394" s="202" t="e">
        <f t="shared" si="185"/>
        <v>#N/A</v>
      </c>
      <c r="G394" s="202" t="e">
        <f t="shared" si="185"/>
        <v>#N/A</v>
      </c>
      <c r="H394" s="202" t="e">
        <f t="shared" si="185"/>
        <v>#N/A</v>
      </c>
      <c r="I394" s="202" t="e">
        <f t="shared" si="185"/>
        <v>#N/A</v>
      </c>
      <c r="J394" s="202" t="e">
        <f t="shared" si="185"/>
        <v>#N/A</v>
      </c>
      <c r="K394" s="202" t="e">
        <f t="shared" si="185"/>
        <v>#N/A</v>
      </c>
      <c r="L394" s="202" t="e">
        <f t="shared" si="185"/>
        <v>#N/A</v>
      </c>
      <c r="M394" s="202" t="e">
        <f t="shared" si="185"/>
        <v>#N/A</v>
      </c>
      <c r="N394" s="202" t="e">
        <f t="shared" si="185"/>
        <v>#N/A</v>
      </c>
      <c r="O394" s="202" t="e">
        <f t="shared" si="185"/>
        <v>#N/A</v>
      </c>
      <c r="P394" s="202" t="e">
        <f t="shared" si="185"/>
        <v>#N/A</v>
      </c>
      <c r="Q394" s="202" t="e">
        <f t="shared" si="185"/>
        <v>#N/A</v>
      </c>
      <c r="R394" s="202" t="e">
        <f t="shared" si="185"/>
        <v>#N/A</v>
      </c>
      <c r="S394" s="202" t="e">
        <f t="shared" si="185"/>
        <v>#N/A</v>
      </c>
      <c r="T394" s="202" t="e">
        <f t="shared" si="185"/>
        <v>#N/A</v>
      </c>
      <c r="U394" s="202" t="e">
        <f t="shared" si="185"/>
        <v>#N/A</v>
      </c>
      <c r="V394" s="202" t="e">
        <f t="shared" si="185"/>
        <v>#N/A</v>
      </c>
      <c r="W394" s="202" t="e">
        <f t="shared" si="185"/>
        <v>#N/A</v>
      </c>
      <c r="X394" s="202" t="e">
        <f t="shared" si="185"/>
        <v>#N/A</v>
      </c>
      <c r="Y394" s="202" t="e">
        <f t="shared" si="185"/>
        <v>#N/A</v>
      </c>
      <c r="Z394" s="202" t="e">
        <f t="shared" si="185"/>
        <v>#N/A</v>
      </c>
      <c r="AA394" s="202" t="e">
        <f t="shared" si="185"/>
        <v>#N/A</v>
      </c>
      <c r="AB394" s="202" t="e">
        <f t="shared" si="185"/>
        <v>#N/A</v>
      </c>
      <c r="AC394" s="202" t="e">
        <f t="shared" si="185"/>
        <v>#N/A</v>
      </c>
      <c r="AD394" s="202" t="e">
        <f t="shared" si="185"/>
        <v>#N/A</v>
      </c>
      <c r="AE394" s="202" t="e">
        <f t="shared" si="185"/>
        <v>#N/A</v>
      </c>
      <c r="AF394" s="202" t="e">
        <f t="shared" si="185"/>
        <v>#N/A</v>
      </c>
      <c r="AG394" s="202" t="e">
        <f t="shared" si="185"/>
        <v>#N/A</v>
      </c>
      <c r="AH394" s="202" t="e">
        <f t="shared" si="185"/>
        <v>#N/A</v>
      </c>
      <c r="AI394" s="202" t="e">
        <f t="shared" si="185"/>
        <v>#N/A</v>
      </c>
      <c r="AJ394" s="202" t="e">
        <f t="shared" si="185"/>
        <v>#N/A</v>
      </c>
      <c r="AK394" s="202" t="e">
        <f t="shared" si="185"/>
        <v>#N/A</v>
      </c>
      <c r="AL394" s="202" t="e">
        <f t="shared" si="185"/>
        <v>#N/A</v>
      </c>
      <c r="AM394" s="202" t="e">
        <f t="shared" si="185"/>
        <v>#N/A</v>
      </c>
      <c r="AN394" s="202" t="e">
        <f t="shared" si="185"/>
        <v>#N/A</v>
      </c>
      <c r="AO394" s="202" t="e">
        <f t="shared" si="185"/>
        <v>#N/A</v>
      </c>
      <c r="AP394" s="202" t="e">
        <f t="shared" si="185"/>
        <v>#N/A</v>
      </c>
    </row>
    <row r="395" spans="1:42" x14ac:dyDescent="0.2">
      <c r="A395" s="34" t="str">
        <f t="shared" si="182"/>
        <v>20-yr SL</v>
      </c>
      <c r="B395" s="250">
        <f t="array" ref="B395">SUM(IF(ISNUMBER(C395:AP395),C395:AP395))</f>
        <v>0</v>
      </c>
      <c r="C395" s="202" t="e">
        <f>C388/100*$Q$356</f>
        <v>#N/A</v>
      </c>
      <c r="D395" s="202" t="e">
        <f t="shared" ref="D395:AP395" si="186">D388/100*$Q$356</f>
        <v>#N/A</v>
      </c>
      <c r="E395" s="202" t="e">
        <f t="shared" si="186"/>
        <v>#N/A</v>
      </c>
      <c r="F395" s="202" t="e">
        <f t="shared" si="186"/>
        <v>#N/A</v>
      </c>
      <c r="G395" s="202" t="e">
        <f t="shared" si="186"/>
        <v>#N/A</v>
      </c>
      <c r="H395" s="202" t="e">
        <f t="shared" si="186"/>
        <v>#N/A</v>
      </c>
      <c r="I395" s="202" t="e">
        <f t="shared" si="186"/>
        <v>#N/A</v>
      </c>
      <c r="J395" s="202" t="e">
        <f t="shared" si="186"/>
        <v>#N/A</v>
      </c>
      <c r="K395" s="202" t="e">
        <f t="shared" si="186"/>
        <v>#N/A</v>
      </c>
      <c r="L395" s="202" t="e">
        <f t="shared" si="186"/>
        <v>#N/A</v>
      </c>
      <c r="M395" s="202" t="e">
        <f t="shared" si="186"/>
        <v>#N/A</v>
      </c>
      <c r="N395" s="202" t="e">
        <f t="shared" si="186"/>
        <v>#N/A</v>
      </c>
      <c r="O395" s="202" t="e">
        <f t="shared" si="186"/>
        <v>#N/A</v>
      </c>
      <c r="P395" s="202" t="e">
        <f t="shared" si="186"/>
        <v>#N/A</v>
      </c>
      <c r="Q395" s="202" t="e">
        <f t="shared" si="186"/>
        <v>#N/A</v>
      </c>
      <c r="R395" s="202" t="e">
        <f t="shared" si="186"/>
        <v>#N/A</v>
      </c>
      <c r="S395" s="202" t="e">
        <f t="shared" si="186"/>
        <v>#N/A</v>
      </c>
      <c r="T395" s="202" t="e">
        <f t="shared" si="186"/>
        <v>#N/A</v>
      </c>
      <c r="U395" s="202" t="e">
        <f t="shared" si="186"/>
        <v>#N/A</v>
      </c>
      <c r="V395" s="202" t="e">
        <f t="shared" si="186"/>
        <v>#N/A</v>
      </c>
      <c r="W395" s="202" t="e">
        <f t="shared" si="186"/>
        <v>#N/A</v>
      </c>
      <c r="X395" s="202" t="e">
        <f t="shared" si="186"/>
        <v>#N/A</v>
      </c>
      <c r="Y395" s="202" t="e">
        <f t="shared" si="186"/>
        <v>#N/A</v>
      </c>
      <c r="Z395" s="202" t="e">
        <f t="shared" si="186"/>
        <v>#N/A</v>
      </c>
      <c r="AA395" s="202" t="e">
        <f t="shared" si="186"/>
        <v>#N/A</v>
      </c>
      <c r="AB395" s="202" t="e">
        <f t="shared" si="186"/>
        <v>#N/A</v>
      </c>
      <c r="AC395" s="202" t="e">
        <f t="shared" si="186"/>
        <v>#N/A</v>
      </c>
      <c r="AD395" s="202" t="e">
        <f t="shared" si="186"/>
        <v>#N/A</v>
      </c>
      <c r="AE395" s="202" t="e">
        <f t="shared" si="186"/>
        <v>#N/A</v>
      </c>
      <c r="AF395" s="202" t="e">
        <f t="shared" si="186"/>
        <v>#N/A</v>
      </c>
      <c r="AG395" s="202" t="e">
        <f t="shared" si="186"/>
        <v>#N/A</v>
      </c>
      <c r="AH395" s="202" t="e">
        <f t="shared" si="186"/>
        <v>#N/A</v>
      </c>
      <c r="AI395" s="202" t="e">
        <f t="shared" si="186"/>
        <v>#N/A</v>
      </c>
      <c r="AJ395" s="202" t="e">
        <f t="shared" si="186"/>
        <v>#N/A</v>
      </c>
      <c r="AK395" s="202" t="e">
        <f t="shared" si="186"/>
        <v>#N/A</v>
      </c>
      <c r="AL395" s="202" t="e">
        <f t="shared" si="186"/>
        <v>#N/A</v>
      </c>
      <c r="AM395" s="202" t="e">
        <f t="shared" si="186"/>
        <v>#N/A</v>
      </c>
      <c r="AN395" s="202" t="e">
        <f t="shared" si="186"/>
        <v>#N/A</v>
      </c>
      <c r="AO395" s="202" t="e">
        <f t="shared" si="186"/>
        <v>#N/A</v>
      </c>
      <c r="AP395" s="202" t="e">
        <f t="shared" si="186"/>
        <v>#N/A</v>
      </c>
    </row>
    <row r="396" spans="1:42" x14ac:dyDescent="0.2">
      <c r="A396" s="34" t="str">
        <f t="shared" si="182"/>
        <v>39-yr SL</v>
      </c>
      <c r="B396" s="250">
        <f t="array" ref="B396">SUM(IF(ISNUMBER(C396:AP396),C396:AP396))</f>
        <v>0</v>
      </c>
      <c r="C396" s="202" t="e">
        <f>C389/100*$Q$357</f>
        <v>#N/A</v>
      </c>
      <c r="D396" s="202" t="e">
        <f t="shared" ref="D396:AP396" si="187">D389/100*$Q$357</f>
        <v>#N/A</v>
      </c>
      <c r="E396" s="202" t="e">
        <f t="shared" si="187"/>
        <v>#N/A</v>
      </c>
      <c r="F396" s="202" t="e">
        <f t="shared" si="187"/>
        <v>#N/A</v>
      </c>
      <c r="G396" s="202" t="e">
        <f t="shared" si="187"/>
        <v>#N/A</v>
      </c>
      <c r="H396" s="202" t="e">
        <f t="shared" si="187"/>
        <v>#N/A</v>
      </c>
      <c r="I396" s="202" t="e">
        <f t="shared" si="187"/>
        <v>#N/A</v>
      </c>
      <c r="J396" s="202" t="e">
        <f t="shared" si="187"/>
        <v>#N/A</v>
      </c>
      <c r="K396" s="202" t="e">
        <f t="shared" si="187"/>
        <v>#N/A</v>
      </c>
      <c r="L396" s="202" t="e">
        <f t="shared" si="187"/>
        <v>#N/A</v>
      </c>
      <c r="M396" s="202" t="e">
        <f t="shared" si="187"/>
        <v>#N/A</v>
      </c>
      <c r="N396" s="202" t="e">
        <f t="shared" si="187"/>
        <v>#N/A</v>
      </c>
      <c r="O396" s="202" t="e">
        <f t="shared" si="187"/>
        <v>#N/A</v>
      </c>
      <c r="P396" s="202" t="e">
        <f t="shared" si="187"/>
        <v>#N/A</v>
      </c>
      <c r="Q396" s="202" t="e">
        <f t="shared" si="187"/>
        <v>#N/A</v>
      </c>
      <c r="R396" s="202" t="e">
        <f t="shared" si="187"/>
        <v>#N/A</v>
      </c>
      <c r="S396" s="202" t="e">
        <f t="shared" si="187"/>
        <v>#N/A</v>
      </c>
      <c r="T396" s="202" t="e">
        <f t="shared" si="187"/>
        <v>#N/A</v>
      </c>
      <c r="U396" s="202" t="e">
        <f t="shared" si="187"/>
        <v>#N/A</v>
      </c>
      <c r="V396" s="202" t="e">
        <f t="shared" si="187"/>
        <v>#N/A</v>
      </c>
      <c r="W396" s="202" t="e">
        <f t="shared" si="187"/>
        <v>#N/A</v>
      </c>
      <c r="X396" s="202" t="e">
        <f t="shared" si="187"/>
        <v>#N/A</v>
      </c>
      <c r="Y396" s="202" t="e">
        <f t="shared" si="187"/>
        <v>#N/A</v>
      </c>
      <c r="Z396" s="202" t="e">
        <f t="shared" si="187"/>
        <v>#N/A</v>
      </c>
      <c r="AA396" s="202" t="e">
        <f t="shared" si="187"/>
        <v>#N/A</v>
      </c>
      <c r="AB396" s="202" t="e">
        <f t="shared" si="187"/>
        <v>#N/A</v>
      </c>
      <c r="AC396" s="202" t="e">
        <f t="shared" si="187"/>
        <v>#N/A</v>
      </c>
      <c r="AD396" s="202" t="e">
        <f t="shared" si="187"/>
        <v>#N/A</v>
      </c>
      <c r="AE396" s="202" t="e">
        <f t="shared" si="187"/>
        <v>#N/A</v>
      </c>
      <c r="AF396" s="202" t="e">
        <f t="shared" si="187"/>
        <v>#N/A</v>
      </c>
      <c r="AG396" s="202" t="e">
        <f t="shared" si="187"/>
        <v>#N/A</v>
      </c>
      <c r="AH396" s="202" t="e">
        <f t="shared" si="187"/>
        <v>#N/A</v>
      </c>
      <c r="AI396" s="202" t="e">
        <f t="shared" si="187"/>
        <v>#N/A</v>
      </c>
      <c r="AJ396" s="202" t="e">
        <f t="shared" si="187"/>
        <v>#N/A</v>
      </c>
      <c r="AK396" s="202" t="e">
        <f t="shared" si="187"/>
        <v>#N/A</v>
      </c>
      <c r="AL396" s="202" t="e">
        <f t="shared" si="187"/>
        <v>#N/A</v>
      </c>
      <c r="AM396" s="202" t="e">
        <f t="shared" si="187"/>
        <v>#N/A</v>
      </c>
      <c r="AN396" s="202" t="e">
        <f t="shared" si="187"/>
        <v>#N/A</v>
      </c>
      <c r="AO396" s="202" t="e">
        <f t="shared" si="187"/>
        <v>#N/A</v>
      </c>
      <c r="AP396" s="202" t="e">
        <f t="shared" si="187"/>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8">SUM(D391:D397)</f>
        <v>#N/A</v>
      </c>
      <c r="E398" s="202" t="e">
        <f t="shared" si="188"/>
        <v>#N/A</v>
      </c>
      <c r="F398" s="202" t="e">
        <f t="shared" si="188"/>
        <v>#N/A</v>
      </c>
      <c r="G398" s="202" t="e">
        <f t="shared" si="188"/>
        <v>#N/A</v>
      </c>
      <c r="H398" s="202" t="e">
        <f t="shared" si="188"/>
        <v>#N/A</v>
      </c>
      <c r="I398" s="202" t="e">
        <f t="shared" si="188"/>
        <v>#N/A</v>
      </c>
      <c r="J398" s="202" t="e">
        <f t="shared" si="188"/>
        <v>#N/A</v>
      </c>
      <c r="K398" s="202" t="e">
        <f t="shared" si="188"/>
        <v>#N/A</v>
      </c>
      <c r="L398" s="202" t="e">
        <f t="shared" si="188"/>
        <v>#N/A</v>
      </c>
      <c r="M398" s="202" t="e">
        <f t="shared" si="188"/>
        <v>#N/A</v>
      </c>
      <c r="N398" s="202" t="e">
        <f t="shared" si="188"/>
        <v>#N/A</v>
      </c>
      <c r="O398" s="202" t="e">
        <f t="shared" si="188"/>
        <v>#N/A</v>
      </c>
      <c r="P398" s="202" t="e">
        <f t="shared" si="188"/>
        <v>#N/A</v>
      </c>
      <c r="Q398" s="202" t="e">
        <f t="shared" si="188"/>
        <v>#N/A</v>
      </c>
      <c r="R398" s="202" t="e">
        <f t="shared" si="188"/>
        <v>#N/A</v>
      </c>
      <c r="S398" s="202" t="e">
        <f t="shared" si="188"/>
        <v>#N/A</v>
      </c>
      <c r="T398" s="202" t="e">
        <f t="shared" si="188"/>
        <v>#N/A</v>
      </c>
      <c r="U398" s="202" t="e">
        <f t="shared" si="188"/>
        <v>#N/A</v>
      </c>
      <c r="V398" s="202" t="e">
        <f t="shared" si="188"/>
        <v>#N/A</v>
      </c>
      <c r="W398" s="202" t="e">
        <f t="shared" si="188"/>
        <v>#N/A</v>
      </c>
      <c r="X398" s="202" t="e">
        <f t="shared" si="188"/>
        <v>#N/A</v>
      </c>
      <c r="Y398" s="202" t="e">
        <f t="shared" si="188"/>
        <v>#N/A</v>
      </c>
      <c r="Z398" s="202" t="e">
        <f t="shared" si="188"/>
        <v>#N/A</v>
      </c>
      <c r="AA398" s="202" t="e">
        <f t="shared" si="188"/>
        <v>#N/A</v>
      </c>
      <c r="AB398" s="202" t="e">
        <f t="shared" si="188"/>
        <v>#N/A</v>
      </c>
      <c r="AC398" s="202" t="e">
        <f t="shared" si="188"/>
        <v>#N/A</v>
      </c>
      <c r="AD398" s="202" t="e">
        <f t="shared" si="188"/>
        <v>#N/A</v>
      </c>
      <c r="AE398" s="202" t="e">
        <f t="shared" si="188"/>
        <v>#N/A</v>
      </c>
      <c r="AF398" s="202" t="e">
        <f t="shared" si="188"/>
        <v>#N/A</v>
      </c>
      <c r="AG398" s="202" t="e">
        <f t="shared" si="188"/>
        <v>#N/A</v>
      </c>
      <c r="AH398" s="202" t="e">
        <f t="shared" si="188"/>
        <v>#N/A</v>
      </c>
      <c r="AI398" s="202" t="e">
        <f t="shared" si="188"/>
        <v>#N/A</v>
      </c>
      <c r="AJ398" s="202" t="e">
        <f t="shared" si="188"/>
        <v>#N/A</v>
      </c>
      <c r="AK398" s="202" t="e">
        <f t="shared" si="188"/>
        <v>#N/A</v>
      </c>
      <c r="AL398" s="202" t="e">
        <f t="shared" si="188"/>
        <v>#N/A</v>
      </c>
      <c r="AM398" s="202" t="e">
        <f t="shared" si="188"/>
        <v>#N/A</v>
      </c>
      <c r="AN398" s="202" t="e">
        <f t="shared" si="188"/>
        <v>#N/A</v>
      </c>
      <c r="AO398" s="202" t="e">
        <f t="shared" si="188"/>
        <v>#N/A</v>
      </c>
      <c r="AP398" s="202" t="e">
        <f t="shared" si="188"/>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9">B2</f>
        <v>0</v>
      </c>
      <c r="C402" s="246" t="str">
        <f t="shared" si="189"/>
        <v/>
      </c>
      <c r="D402" s="246" t="str">
        <f t="shared" si="189"/>
        <v/>
      </c>
      <c r="E402" s="246" t="str">
        <f t="shared" si="189"/>
        <v/>
      </c>
      <c r="F402" s="246" t="str">
        <f t="shared" si="189"/>
        <v/>
      </c>
      <c r="G402" s="246" t="str">
        <f t="shared" si="189"/>
        <v/>
      </c>
      <c r="H402" s="246" t="str">
        <f t="shared" si="189"/>
        <v/>
      </c>
      <c r="I402" s="246" t="str">
        <f t="shared" si="189"/>
        <v/>
      </c>
      <c r="J402" s="246" t="str">
        <f t="shared" si="189"/>
        <v/>
      </c>
      <c r="K402" s="246" t="str">
        <f t="shared" si="189"/>
        <v/>
      </c>
      <c r="L402" s="246" t="str">
        <f t="shared" si="189"/>
        <v/>
      </c>
      <c r="M402" s="246" t="str">
        <f t="shared" si="189"/>
        <v/>
      </c>
      <c r="N402" s="246" t="str">
        <f t="shared" si="189"/>
        <v/>
      </c>
      <c r="O402" s="246" t="str">
        <f t="shared" si="189"/>
        <v/>
      </c>
      <c r="P402" s="246" t="str">
        <f t="shared" si="189"/>
        <v/>
      </c>
      <c r="Q402" s="246" t="str">
        <f t="shared" si="189"/>
        <v/>
      </c>
      <c r="R402" s="246" t="str">
        <f t="shared" si="189"/>
        <v/>
      </c>
      <c r="S402" s="246" t="str">
        <f t="shared" si="189"/>
        <v/>
      </c>
      <c r="T402" s="246" t="str">
        <f t="shared" si="189"/>
        <v/>
      </c>
      <c r="U402" s="246" t="str">
        <f t="shared" si="189"/>
        <v/>
      </c>
      <c r="V402" s="246" t="str">
        <f t="shared" si="189"/>
        <v/>
      </c>
      <c r="W402" s="246" t="str">
        <f t="shared" si="189"/>
        <v/>
      </c>
      <c r="X402" s="246" t="str">
        <f t="shared" si="189"/>
        <v/>
      </c>
      <c r="Y402" s="246" t="str">
        <f t="shared" si="189"/>
        <v/>
      </c>
      <c r="Z402" s="246" t="str">
        <f t="shared" si="189"/>
        <v/>
      </c>
      <c r="AA402" s="246" t="str">
        <f t="shared" si="189"/>
        <v/>
      </c>
      <c r="AB402" s="246" t="str">
        <f t="shared" si="189"/>
        <v/>
      </c>
      <c r="AC402" s="246" t="str">
        <f t="shared" si="189"/>
        <v/>
      </c>
      <c r="AD402" s="246" t="str">
        <f t="shared" si="189"/>
        <v/>
      </c>
      <c r="AE402" s="246" t="str">
        <f t="shared" si="189"/>
        <v/>
      </c>
      <c r="AF402" s="246" t="str">
        <f t="shared" si="189"/>
        <v/>
      </c>
      <c r="AG402" s="246" t="str">
        <f t="shared" si="189"/>
        <v/>
      </c>
      <c r="AH402" s="246" t="str">
        <f t="shared" si="189"/>
        <v/>
      </c>
      <c r="AI402" s="246" t="str">
        <f t="shared" si="189"/>
        <v/>
      </c>
      <c r="AJ402" s="246" t="str">
        <f t="shared" si="189"/>
        <v/>
      </c>
      <c r="AK402" s="246" t="str">
        <f t="shared" si="189"/>
        <v/>
      </c>
      <c r="AL402" s="246" t="str">
        <f t="shared" si="189"/>
        <v/>
      </c>
      <c r="AM402" s="246" t="str">
        <f t="shared" si="189"/>
        <v/>
      </c>
      <c r="AN402" s="246" t="str">
        <f t="shared" si="189"/>
        <v/>
      </c>
      <c r="AO402" s="246" t="str">
        <f t="shared" si="189"/>
        <v/>
      </c>
      <c r="AP402" s="246" t="str">
        <f t="shared" si="189"/>
        <v/>
      </c>
    </row>
    <row r="403" spans="1:42" x14ac:dyDescent="0.2">
      <c r="A403" s="33" t="s">
        <v>103</v>
      </c>
      <c r="B403" s="245">
        <v>0</v>
      </c>
      <c r="C403" s="238" t="e">
        <f t="shared" ref="C403:AP403" si="190">IF($B$401=$A384,C384,0)+IF($B$401=$A385,C385,0)+IF($B$401=$A386,C386,0)+IF($B$401=$A387,C387,0)+IF($B$401=$A388,C388,0)+IF($B$401=$A389,C389,0)</f>
        <v>#N/A</v>
      </c>
      <c r="D403" s="238" t="e">
        <f t="shared" si="190"/>
        <v>#N/A</v>
      </c>
      <c r="E403" s="238" t="e">
        <f t="shared" si="190"/>
        <v>#N/A</v>
      </c>
      <c r="F403" s="238" t="e">
        <f t="shared" si="190"/>
        <v>#N/A</v>
      </c>
      <c r="G403" s="238" t="e">
        <f t="shared" si="190"/>
        <v>#N/A</v>
      </c>
      <c r="H403" s="238" t="e">
        <f t="shared" si="190"/>
        <v>#N/A</v>
      </c>
      <c r="I403" s="238" t="e">
        <f t="shared" si="190"/>
        <v>#N/A</v>
      </c>
      <c r="J403" s="238" t="e">
        <f t="shared" si="190"/>
        <v>#N/A</v>
      </c>
      <c r="K403" s="238" t="e">
        <f t="shared" si="190"/>
        <v>#N/A</v>
      </c>
      <c r="L403" s="238" t="e">
        <f t="shared" si="190"/>
        <v>#N/A</v>
      </c>
      <c r="M403" s="238" t="e">
        <f t="shared" si="190"/>
        <v>#N/A</v>
      </c>
      <c r="N403" s="238" t="e">
        <f t="shared" si="190"/>
        <v>#N/A</v>
      </c>
      <c r="O403" s="238" t="e">
        <f t="shared" si="190"/>
        <v>#N/A</v>
      </c>
      <c r="P403" s="238" t="e">
        <f t="shared" si="190"/>
        <v>#N/A</v>
      </c>
      <c r="Q403" s="238" t="e">
        <f t="shared" si="190"/>
        <v>#N/A</v>
      </c>
      <c r="R403" s="238" t="e">
        <f t="shared" si="190"/>
        <v>#N/A</v>
      </c>
      <c r="S403" s="238" t="e">
        <f t="shared" si="190"/>
        <v>#N/A</v>
      </c>
      <c r="T403" s="238" t="e">
        <f t="shared" si="190"/>
        <v>#N/A</v>
      </c>
      <c r="U403" s="238" t="e">
        <f t="shared" si="190"/>
        <v>#N/A</v>
      </c>
      <c r="V403" s="238" t="e">
        <f t="shared" si="190"/>
        <v>#N/A</v>
      </c>
      <c r="W403" s="238" t="e">
        <f t="shared" si="190"/>
        <v>#N/A</v>
      </c>
      <c r="X403" s="238" t="e">
        <f t="shared" si="190"/>
        <v>#N/A</v>
      </c>
      <c r="Y403" s="238" t="e">
        <f t="shared" si="190"/>
        <v>#N/A</v>
      </c>
      <c r="Z403" s="238" t="e">
        <f t="shared" si="190"/>
        <v>#N/A</v>
      </c>
      <c r="AA403" s="238" t="e">
        <f t="shared" si="190"/>
        <v>#N/A</v>
      </c>
      <c r="AB403" s="238" t="e">
        <f t="shared" si="190"/>
        <v>#N/A</v>
      </c>
      <c r="AC403" s="238" t="e">
        <f t="shared" si="190"/>
        <v>#N/A</v>
      </c>
      <c r="AD403" s="238" t="e">
        <f t="shared" si="190"/>
        <v>#N/A</v>
      </c>
      <c r="AE403" s="238" t="e">
        <f t="shared" si="190"/>
        <v>#N/A</v>
      </c>
      <c r="AF403" s="238" t="e">
        <f t="shared" si="190"/>
        <v>#N/A</v>
      </c>
      <c r="AG403" s="238" t="e">
        <f t="shared" si="190"/>
        <v>#N/A</v>
      </c>
      <c r="AH403" s="238" t="e">
        <f t="shared" si="190"/>
        <v>#N/A</v>
      </c>
      <c r="AI403" s="238" t="e">
        <f t="shared" si="190"/>
        <v>#N/A</v>
      </c>
      <c r="AJ403" s="238" t="e">
        <f t="shared" si="190"/>
        <v>#N/A</v>
      </c>
      <c r="AK403" s="238" t="e">
        <f t="shared" si="190"/>
        <v>#N/A</v>
      </c>
      <c r="AL403" s="238" t="e">
        <f t="shared" si="190"/>
        <v>#N/A</v>
      </c>
      <c r="AM403" s="238" t="e">
        <f t="shared" si="190"/>
        <v>#N/A</v>
      </c>
      <c r="AN403" s="238" t="e">
        <f t="shared" si="190"/>
        <v>#N/A</v>
      </c>
      <c r="AO403" s="238" t="e">
        <f t="shared" si="190"/>
        <v>#N/A</v>
      </c>
      <c r="AP403" s="238" t="e">
        <f t="shared" si="190"/>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1">C274</f>
        <v>0</v>
      </c>
      <c r="D407" s="227">
        <f t="shared" si="191"/>
        <v>0</v>
      </c>
      <c r="E407" s="227">
        <f t="shared" si="191"/>
        <v>0</v>
      </c>
      <c r="F407" s="227">
        <f t="shared" si="191"/>
        <v>0</v>
      </c>
      <c r="G407" s="227">
        <f t="shared" si="191"/>
        <v>0</v>
      </c>
      <c r="H407" s="227">
        <f t="shared" si="191"/>
        <v>0</v>
      </c>
      <c r="I407" s="227">
        <f t="shared" si="191"/>
        <v>0</v>
      </c>
      <c r="J407" s="227">
        <f t="shared" si="191"/>
        <v>0</v>
      </c>
      <c r="K407" s="227">
        <f t="shared" si="191"/>
        <v>0</v>
      </c>
      <c r="L407" s="227">
        <f t="shared" si="191"/>
        <v>0</v>
      </c>
      <c r="M407" s="227">
        <f t="shared" si="191"/>
        <v>0</v>
      </c>
      <c r="N407" s="227">
        <f t="shared" si="191"/>
        <v>0</v>
      </c>
      <c r="O407" s="227">
        <f t="shared" si="191"/>
        <v>0</v>
      </c>
      <c r="P407" s="227">
        <f t="shared" si="191"/>
        <v>0</v>
      </c>
      <c r="Q407" s="227">
        <f t="shared" si="191"/>
        <v>0</v>
      </c>
      <c r="R407" s="227">
        <f t="shared" si="191"/>
        <v>0</v>
      </c>
      <c r="S407" s="227">
        <f t="shared" si="191"/>
        <v>0</v>
      </c>
      <c r="T407" s="227">
        <f t="shared" si="191"/>
        <v>0</v>
      </c>
      <c r="U407" s="227">
        <f t="shared" si="191"/>
        <v>0</v>
      </c>
      <c r="V407" s="227">
        <f t="shared" si="191"/>
        <v>0</v>
      </c>
      <c r="W407" s="227">
        <f t="shared" si="191"/>
        <v>0</v>
      </c>
      <c r="X407" s="227">
        <f t="shared" si="191"/>
        <v>0</v>
      </c>
      <c r="Y407" s="227">
        <f t="shared" si="191"/>
        <v>0</v>
      </c>
      <c r="Z407" s="227">
        <f t="shared" si="191"/>
        <v>0</v>
      </c>
      <c r="AA407" s="227">
        <f t="shared" si="191"/>
        <v>0</v>
      </c>
      <c r="AB407" s="227">
        <f t="shared" si="191"/>
        <v>0</v>
      </c>
      <c r="AC407" s="227">
        <f t="shared" si="191"/>
        <v>0</v>
      </c>
      <c r="AD407" s="227">
        <f t="shared" si="191"/>
        <v>0</v>
      </c>
      <c r="AE407" s="227">
        <f t="shared" si="191"/>
        <v>0</v>
      </c>
      <c r="AF407" s="227">
        <f t="shared" si="191"/>
        <v>0</v>
      </c>
      <c r="AG407" s="227">
        <f t="shared" si="191"/>
        <v>0</v>
      </c>
      <c r="AH407" s="227">
        <f t="shared" si="191"/>
        <v>0</v>
      </c>
      <c r="AI407" s="227">
        <f t="shared" si="191"/>
        <v>0</v>
      </c>
      <c r="AJ407" s="227">
        <f t="shared" si="191"/>
        <v>0</v>
      </c>
      <c r="AK407" s="227">
        <f t="shared" si="191"/>
        <v>0</v>
      </c>
      <c r="AL407" s="227">
        <f t="shared" si="191"/>
        <v>0</v>
      </c>
      <c r="AM407" s="227">
        <f t="shared" si="191"/>
        <v>0</v>
      </c>
      <c r="AN407" s="227">
        <f t="shared" si="191"/>
        <v>0</v>
      </c>
      <c r="AO407" s="227">
        <f t="shared" si="191"/>
        <v>0</v>
      </c>
      <c r="AP407" s="227">
        <f t="shared" si="191"/>
        <v>0</v>
      </c>
    </row>
    <row r="408" spans="1:42" x14ac:dyDescent="0.2">
      <c r="A408" s="17">
        <f>A407+1</f>
        <v>2</v>
      </c>
      <c r="C408" s="227">
        <f t="shared" ref="C408:AP408" si="192">C275</f>
        <v>0</v>
      </c>
      <c r="D408" s="227">
        <f t="shared" si="192"/>
        <v>0</v>
      </c>
      <c r="E408" s="227">
        <f t="shared" si="192"/>
        <v>0</v>
      </c>
      <c r="F408" s="227">
        <f t="shared" si="192"/>
        <v>0</v>
      </c>
      <c r="G408" s="227">
        <f t="shared" si="192"/>
        <v>0</v>
      </c>
      <c r="H408" s="227">
        <f t="shared" si="192"/>
        <v>0</v>
      </c>
      <c r="I408" s="227">
        <f t="shared" si="192"/>
        <v>0</v>
      </c>
      <c r="J408" s="227">
        <f t="shared" si="192"/>
        <v>0</v>
      </c>
      <c r="K408" s="227">
        <f t="shared" si="192"/>
        <v>0</v>
      </c>
      <c r="L408" s="227">
        <f t="shared" si="192"/>
        <v>0</v>
      </c>
      <c r="M408" s="227">
        <f t="shared" si="192"/>
        <v>0</v>
      </c>
      <c r="N408" s="227">
        <f t="shared" si="192"/>
        <v>0</v>
      </c>
      <c r="O408" s="227">
        <f t="shared" si="192"/>
        <v>0</v>
      </c>
      <c r="P408" s="227">
        <f t="shared" si="192"/>
        <v>0</v>
      </c>
      <c r="Q408" s="227">
        <f t="shared" si="192"/>
        <v>0</v>
      </c>
      <c r="R408" s="227">
        <f t="shared" si="192"/>
        <v>0</v>
      </c>
      <c r="S408" s="227">
        <f t="shared" si="192"/>
        <v>0</v>
      </c>
      <c r="T408" s="227">
        <f t="shared" si="192"/>
        <v>0</v>
      </c>
      <c r="U408" s="227">
        <f t="shared" si="192"/>
        <v>0</v>
      </c>
      <c r="V408" s="227">
        <f t="shared" si="192"/>
        <v>0</v>
      </c>
      <c r="W408" s="227">
        <f t="shared" si="192"/>
        <v>0</v>
      </c>
      <c r="X408" s="227">
        <f t="shared" si="192"/>
        <v>0</v>
      </c>
      <c r="Y408" s="227">
        <f t="shared" si="192"/>
        <v>0</v>
      </c>
      <c r="Z408" s="227">
        <f t="shared" si="192"/>
        <v>0</v>
      </c>
      <c r="AA408" s="227">
        <f t="shared" si="192"/>
        <v>0</v>
      </c>
      <c r="AB408" s="227">
        <f t="shared" si="192"/>
        <v>0</v>
      </c>
      <c r="AC408" s="227">
        <f t="shared" si="192"/>
        <v>0</v>
      </c>
      <c r="AD408" s="227">
        <f t="shared" si="192"/>
        <v>0</v>
      </c>
      <c r="AE408" s="227">
        <f t="shared" si="192"/>
        <v>0</v>
      </c>
      <c r="AF408" s="227">
        <f t="shared" si="192"/>
        <v>0</v>
      </c>
      <c r="AG408" s="227">
        <f t="shared" si="192"/>
        <v>0</v>
      </c>
      <c r="AH408" s="227">
        <f t="shared" si="192"/>
        <v>0</v>
      </c>
      <c r="AI408" s="227">
        <f t="shared" si="192"/>
        <v>0</v>
      </c>
      <c r="AJ408" s="227">
        <f t="shared" si="192"/>
        <v>0</v>
      </c>
      <c r="AK408" s="227">
        <f t="shared" si="192"/>
        <v>0</v>
      </c>
      <c r="AL408" s="227">
        <f t="shared" si="192"/>
        <v>0</v>
      </c>
      <c r="AM408" s="227">
        <f t="shared" si="192"/>
        <v>0</v>
      </c>
      <c r="AN408" s="227">
        <f t="shared" si="192"/>
        <v>0</v>
      </c>
      <c r="AO408" s="227">
        <f t="shared" si="192"/>
        <v>0</v>
      </c>
      <c r="AP408" s="227">
        <f t="shared" si="192"/>
        <v>0</v>
      </c>
    </row>
    <row r="409" spans="1:42" x14ac:dyDescent="0.2">
      <c r="A409" s="17">
        <f t="shared" ref="A409:A414" si="193">A408+1</f>
        <v>3</v>
      </c>
      <c r="C409" s="227">
        <f t="shared" ref="C409:AP409" si="194">C276</f>
        <v>0</v>
      </c>
      <c r="D409" s="227">
        <f t="shared" si="194"/>
        <v>0</v>
      </c>
      <c r="E409" s="227">
        <f t="shared" si="194"/>
        <v>0</v>
      </c>
      <c r="F409" s="227">
        <f t="shared" si="194"/>
        <v>0</v>
      </c>
      <c r="G409" s="227">
        <f t="shared" si="194"/>
        <v>0</v>
      </c>
      <c r="H409" s="227">
        <f t="shared" si="194"/>
        <v>0</v>
      </c>
      <c r="I409" s="227">
        <f t="shared" si="194"/>
        <v>0</v>
      </c>
      <c r="J409" s="227">
        <f t="shared" si="194"/>
        <v>0</v>
      </c>
      <c r="K409" s="227">
        <f t="shared" si="194"/>
        <v>0</v>
      </c>
      <c r="L409" s="227">
        <f t="shared" si="194"/>
        <v>0</v>
      </c>
      <c r="M409" s="227">
        <f t="shared" si="194"/>
        <v>0</v>
      </c>
      <c r="N409" s="227">
        <f t="shared" si="194"/>
        <v>0</v>
      </c>
      <c r="O409" s="227">
        <f t="shared" si="194"/>
        <v>0</v>
      </c>
      <c r="P409" s="227">
        <f t="shared" si="194"/>
        <v>0</v>
      </c>
      <c r="Q409" s="227">
        <f t="shared" si="194"/>
        <v>0</v>
      </c>
      <c r="R409" s="227">
        <f t="shared" si="194"/>
        <v>0</v>
      </c>
      <c r="S409" s="227">
        <f t="shared" si="194"/>
        <v>0</v>
      </c>
      <c r="T409" s="227">
        <f t="shared" si="194"/>
        <v>0</v>
      </c>
      <c r="U409" s="227">
        <f t="shared" si="194"/>
        <v>0</v>
      </c>
      <c r="V409" s="227">
        <f t="shared" si="194"/>
        <v>0</v>
      </c>
      <c r="W409" s="227">
        <f t="shared" si="194"/>
        <v>0</v>
      </c>
      <c r="X409" s="227">
        <f t="shared" si="194"/>
        <v>0</v>
      </c>
      <c r="Y409" s="227">
        <f t="shared" si="194"/>
        <v>0</v>
      </c>
      <c r="Z409" s="227">
        <f t="shared" si="194"/>
        <v>0</v>
      </c>
      <c r="AA409" s="227">
        <f t="shared" si="194"/>
        <v>0</v>
      </c>
      <c r="AB409" s="227">
        <f t="shared" si="194"/>
        <v>0</v>
      </c>
      <c r="AC409" s="227">
        <f t="shared" si="194"/>
        <v>0</v>
      </c>
      <c r="AD409" s="227">
        <f t="shared" si="194"/>
        <v>0</v>
      </c>
      <c r="AE409" s="227">
        <f t="shared" si="194"/>
        <v>0</v>
      </c>
      <c r="AF409" s="227">
        <f t="shared" si="194"/>
        <v>0</v>
      </c>
      <c r="AG409" s="227">
        <f t="shared" si="194"/>
        <v>0</v>
      </c>
      <c r="AH409" s="227">
        <f t="shared" si="194"/>
        <v>0</v>
      </c>
      <c r="AI409" s="227">
        <f t="shared" si="194"/>
        <v>0</v>
      </c>
      <c r="AJ409" s="227">
        <f t="shared" si="194"/>
        <v>0</v>
      </c>
      <c r="AK409" s="227">
        <f t="shared" si="194"/>
        <v>0</v>
      </c>
      <c r="AL409" s="227">
        <f t="shared" si="194"/>
        <v>0</v>
      </c>
      <c r="AM409" s="227">
        <f t="shared" si="194"/>
        <v>0</v>
      </c>
      <c r="AN409" s="227">
        <f t="shared" si="194"/>
        <v>0</v>
      </c>
      <c r="AO409" s="227">
        <f t="shared" si="194"/>
        <v>0</v>
      </c>
      <c r="AP409" s="227">
        <f t="shared" si="194"/>
        <v>0</v>
      </c>
    </row>
    <row r="410" spans="1:42" x14ac:dyDescent="0.2">
      <c r="A410" s="17">
        <f t="shared" si="193"/>
        <v>4</v>
      </c>
      <c r="C410" s="227">
        <f t="shared" ref="C410:AP410" si="195">C277</f>
        <v>0</v>
      </c>
      <c r="D410" s="227">
        <f t="shared" si="195"/>
        <v>0</v>
      </c>
      <c r="E410" s="227">
        <f t="shared" si="195"/>
        <v>0</v>
      </c>
      <c r="F410" s="227">
        <f t="shared" si="195"/>
        <v>0</v>
      </c>
      <c r="G410" s="227">
        <f t="shared" si="195"/>
        <v>0</v>
      </c>
      <c r="H410" s="227">
        <f t="shared" si="195"/>
        <v>0</v>
      </c>
      <c r="I410" s="227">
        <f t="shared" si="195"/>
        <v>0</v>
      </c>
      <c r="J410" s="227">
        <f t="shared" si="195"/>
        <v>0</v>
      </c>
      <c r="K410" s="227">
        <f t="shared" si="195"/>
        <v>0</v>
      </c>
      <c r="L410" s="227">
        <f t="shared" si="195"/>
        <v>0</v>
      </c>
      <c r="M410" s="227">
        <f t="shared" si="195"/>
        <v>0</v>
      </c>
      <c r="N410" s="227">
        <f t="shared" si="195"/>
        <v>0</v>
      </c>
      <c r="O410" s="227">
        <f t="shared" si="195"/>
        <v>0</v>
      </c>
      <c r="P410" s="227">
        <f t="shared" si="195"/>
        <v>0</v>
      </c>
      <c r="Q410" s="227">
        <f t="shared" si="195"/>
        <v>0</v>
      </c>
      <c r="R410" s="227">
        <f t="shared" si="195"/>
        <v>0</v>
      </c>
      <c r="S410" s="227">
        <f t="shared" si="195"/>
        <v>0</v>
      </c>
      <c r="T410" s="227">
        <f t="shared" si="195"/>
        <v>0</v>
      </c>
      <c r="U410" s="227">
        <f t="shared" si="195"/>
        <v>0</v>
      </c>
      <c r="V410" s="227">
        <f t="shared" si="195"/>
        <v>0</v>
      </c>
      <c r="W410" s="227">
        <f t="shared" si="195"/>
        <v>0</v>
      </c>
      <c r="X410" s="227">
        <f t="shared" si="195"/>
        <v>0</v>
      </c>
      <c r="Y410" s="227">
        <f t="shared" si="195"/>
        <v>0</v>
      </c>
      <c r="Z410" s="227">
        <f t="shared" si="195"/>
        <v>0</v>
      </c>
      <c r="AA410" s="227">
        <f t="shared" si="195"/>
        <v>0</v>
      </c>
      <c r="AB410" s="227">
        <f t="shared" si="195"/>
        <v>0</v>
      </c>
      <c r="AC410" s="227">
        <f t="shared" si="195"/>
        <v>0</v>
      </c>
      <c r="AD410" s="227">
        <f t="shared" si="195"/>
        <v>0</v>
      </c>
      <c r="AE410" s="227">
        <f t="shared" si="195"/>
        <v>0</v>
      </c>
      <c r="AF410" s="227">
        <f t="shared" si="195"/>
        <v>0</v>
      </c>
      <c r="AG410" s="227">
        <f t="shared" si="195"/>
        <v>0</v>
      </c>
      <c r="AH410" s="227">
        <f t="shared" si="195"/>
        <v>0</v>
      </c>
      <c r="AI410" s="227">
        <f t="shared" si="195"/>
        <v>0</v>
      </c>
      <c r="AJ410" s="227">
        <f t="shared" si="195"/>
        <v>0</v>
      </c>
      <c r="AK410" s="227">
        <f t="shared" si="195"/>
        <v>0</v>
      </c>
      <c r="AL410" s="227">
        <f t="shared" si="195"/>
        <v>0</v>
      </c>
      <c r="AM410" s="227">
        <f t="shared" si="195"/>
        <v>0</v>
      </c>
      <c r="AN410" s="227">
        <f t="shared" si="195"/>
        <v>0</v>
      </c>
      <c r="AO410" s="227">
        <f t="shared" si="195"/>
        <v>0</v>
      </c>
      <c r="AP410" s="227">
        <f t="shared" si="195"/>
        <v>0</v>
      </c>
    </row>
    <row r="411" spans="1:42" x14ac:dyDescent="0.2">
      <c r="A411" s="17">
        <f t="shared" si="193"/>
        <v>5</v>
      </c>
      <c r="C411" s="227">
        <f t="shared" ref="C411:AP411" si="196">C278</f>
        <v>0</v>
      </c>
      <c r="D411" s="227">
        <f t="shared" si="196"/>
        <v>0</v>
      </c>
      <c r="E411" s="227">
        <f t="shared" si="196"/>
        <v>0</v>
      </c>
      <c r="F411" s="227">
        <f t="shared" si="196"/>
        <v>0</v>
      </c>
      <c r="G411" s="227">
        <f t="shared" si="196"/>
        <v>0</v>
      </c>
      <c r="H411" s="227">
        <f t="shared" si="196"/>
        <v>0</v>
      </c>
      <c r="I411" s="227">
        <f t="shared" si="196"/>
        <v>0</v>
      </c>
      <c r="J411" s="227">
        <f t="shared" si="196"/>
        <v>0</v>
      </c>
      <c r="K411" s="227">
        <f t="shared" si="196"/>
        <v>0</v>
      </c>
      <c r="L411" s="227">
        <f t="shared" si="196"/>
        <v>0</v>
      </c>
      <c r="M411" s="227">
        <f t="shared" si="196"/>
        <v>0</v>
      </c>
      <c r="N411" s="227">
        <f t="shared" si="196"/>
        <v>0</v>
      </c>
      <c r="O411" s="227">
        <f t="shared" si="196"/>
        <v>0</v>
      </c>
      <c r="P411" s="227">
        <f t="shared" si="196"/>
        <v>0</v>
      </c>
      <c r="Q411" s="227">
        <f t="shared" si="196"/>
        <v>0</v>
      </c>
      <c r="R411" s="227">
        <f t="shared" si="196"/>
        <v>0</v>
      </c>
      <c r="S411" s="227">
        <f t="shared" si="196"/>
        <v>0</v>
      </c>
      <c r="T411" s="227">
        <f t="shared" si="196"/>
        <v>0</v>
      </c>
      <c r="U411" s="227">
        <f t="shared" si="196"/>
        <v>0</v>
      </c>
      <c r="V411" s="227">
        <f t="shared" si="196"/>
        <v>0</v>
      </c>
      <c r="W411" s="227">
        <f t="shared" si="196"/>
        <v>0</v>
      </c>
      <c r="X411" s="227">
        <f t="shared" si="196"/>
        <v>0</v>
      </c>
      <c r="Y411" s="227">
        <f t="shared" si="196"/>
        <v>0</v>
      </c>
      <c r="Z411" s="227">
        <f t="shared" si="196"/>
        <v>0</v>
      </c>
      <c r="AA411" s="227">
        <f t="shared" si="196"/>
        <v>0</v>
      </c>
      <c r="AB411" s="227">
        <f t="shared" si="196"/>
        <v>0</v>
      </c>
      <c r="AC411" s="227">
        <f t="shared" si="196"/>
        <v>0</v>
      </c>
      <c r="AD411" s="227">
        <f t="shared" si="196"/>
        <v>0</v>
      </c>
      <c r="AE411" s="227">
        <f t="shared" si="196"/>
        <v>0</v>
      </c>
      <c r="AF411" s="227">
        <f t="shared" si="196"/>
        <v>0</v>
      </c>
      <c r="AG411" s="227">
        <f t="shared" si="196"/>
        <v>0</v>
      </c>
      <c r="AH411" s="227">
        <f t="shared" si="196"/>
        <v>0</v>
      </c>
      <c r="AI411" s="227">
        <f t="shared" si="196"/>
        <v>0</v>
      </c>
      <c r="AJ411" s="227">
        <f t="shared" si="196"/>
        <v>0</v>
      </c>
      <c r="AK411" s="227">
        <f t="shared" si="196"/>
        <v>0</v>
      </c>
      <c r="AL411" s="227">
        <f t="shared" si="196"/>
        <v>0</v>
      </c>
      <c r="AM411" s="227">
        <f t="shared" si="196"/>
        <v>0</v>
      </c>
      <c r="AN411" s="227">
        <f t="shared" si="196"/>
        <v>0</v>
      </c>
      <c r="AO411" s="227">
        <f t="shared" si="196"/>
        <v>0</v>
      </c>
      <c r="AP411" s="227">
        <f t="shared" si="196"/>
        <v>0</v>
      </c>
    </row>
    <row r="412" spans="1:42" x14ac:dyDescent="0.2">
      <c r="A412" s="17">
        <f t="shared" si="193"/>
        <v>6</v>
      </c>
      <c r="C412" s="227">
        <f t="shared" ref="C412:AP412" si="197">C279</f>
        <v>0</v>
      </c>
      <c r="D412" s="227">
        <f t="shared" si="197"/>
        <v>0</v>
      </c>
      <c r="E412" s="227">
        <f t="shared" si="197"/>
        <v>0</v>
      </c>
      <c r="F412" s="227">
        <f t="shared" si="197"/>
        <v>0</v>
      </c>
      <c r="G412" s="227">
        <f t="shared" si="197"/>
        <v>0</v>
      </c>
      <c r="H412" s="227">
        <f t="shared" si="197"/>
        <v>0</v>
      </c>
      <c r="I412" s="227">
        <f t="shared" si="197"/>
        <v>0</v>
      </c>
      <c r="J412" s="227">
        <f t="shared" si="197"/>
        <v>0</v>
      </c>
      <c r="K412" s="227">
        <f t="shared" si="197"/>
        <v>0</v>
      </c>
      <c r="L412" s="227">
        <f t="shared" si="197"/>
        <v>0</v>
      </c>
      <c r="M412" s="227">
        <f t="shared" si="197"/>
        <v>0</v>
      </c>
      <c r="N412" s="227">
        <f t="shared" si="197"/>
        <v>0</v>
      </c>
      <c r="O412" s="227">
        <f t="shared" si="197"/>
        <v>0</v>
      </c>
      <c r="P412" s="227">
        <f t="shared" si="197"/>
        <v>0</v>
      </c>
      <c r="Q412" s="227">
        <f t="shared" si="197"/>
        <v>0</v>
      </c>
      <c r="R412" s="227">
        <f t="shared" si="197"/>
        <v>0</v>
      </c>
      <c r="S412" s="227">
        <f t="shared" si="197"/>
        <v>0</v>
      </c>
      <c r="T412" s="227">
        <f t="shared" si="197"/>
        <v>0</v>
      </c>
      <c r="U412" s="227">
        <f t="shared" si="197"/>
        <v>0</v>
      </c>
      <c r="V412" s="227">
        <f t="shared" si="197"/>
        <v>0</v>
      </c>
      <c r="W412" s="227">
        <f t="shared" si="197"/>
        <v>0</v>
      </c>
      <c r="X412" s="227">
        <f t="shared" si="197"/>
        <v>0</v>
      </c>
      <c r="Y412" s="227">
        <f t="shared" si="197"/>
        <v>0</v>
      </c>
      <c r="Z412" s="227">
        <f t="shared" si="197"/>
        <v>0</v>
      </c>
      <c r="AA412" s="227">
        <f t="shared" si="197"/>
        <v>0</v>
      </c>
      <c r="AB412" s="227">
        <f t="shared" si="197"/>
        <v>0</v>
      </c>
      <c r="AC412" s="227">
        <f t="shared" si="197"/>
        <v>0</v>
      </c>
      <c r="AD412" s="227">
        <f t="shared" si="197"/>
        <v>0</v>
      </c>
      <c r="AE412" s="227">
        <f t="shared" si="197"/>
        <v>0</v>
      </c>
      <c r="AF412" s="227">
        <f t="shared" si="197"/>
        <v>0</v>
      </c>
      <c r="AG412" s="227">
        <f t="shared" si="197"/>
        <v>0</v>
      </c>
      <c r="AH412" s="227">
        <f t="shared" si="197"/>
        <v>0</v>
      </c>
      <c r="AI412" s="227">
        <f t="shared" si="197"/>
        <v>0</v>
      </c>
      <c r="AJ412" s="227">
        <f t="shared" si="197"/>
        <v>0</v>
      </c>
      <c r="AK412" s="227">
        <f t="shared" si="197"/>
        <v>0</v>
      </c>
      <c r="AL412" s="227">
        <f t="shared" si="197"/>
        <v>0</v>
      </c>
      <c r="AM412" s="227">
        <f t="shared" si="197"/>
        <v>0</v>
      </c>
      <c r="AN412" s="227">
        <f t="shared" si="197"/>
        <v>0</v>
      </c>
      <c r="AO412" s="227">
        <f t="shared" si="197"/>
        <v>0</v>
      </c>
      <c r="AP412" s="227">
        <f t="shared" si="197"/>
        <v>0</v>
      </c>
    </row>
    <row r="413" spans="1:42" x14ac:dyDescent="0.2">
      <c r="A413" s="17">
        <f t="shared" si="193"/>
        <v>7</v>
      </c>
      <c r="C413" s="227">
        <f t="shared" ref="C413:AP413" si="198">C280</f>
        <v>0</v>
      </c>
      <c r="D413" s="227">
        <f t="shared" si="198"/>
        <v>0</v>
      </c>
      <c r="E413" s="227">
        <f t="shared" si="198"/>
        <v>0</v>
      </c>
      <c r="F413" s="227">
        <f t="shared" si="198"/>
        <v>0</v>
      </c>
      <c r="G413" s="227">
        <f t="shared" si="198"/>
        <v>0</v>
      </c>
      <c r="H413" s="227">
        <f t="shared" si="198"/>
        <v>0</v>
      </c>
      <c r="I413" s="227">
        <f t="shared" si="198"/>
        <v>0</v>
      </c>
      <c r="J413" s="227">
        <f t="shared" si="198"/>
        <v>0</v>
      </c>
      <c r="K413" s="227">
        <f t="shared" si="198"/>
        <v>0</v>
      </c>
      <c r="L413" s="227">
        <f t="shared" si="198"/>
        <v>0</v>
      </c>
      <c r="M413" s="227">
        <f t="shared" si="198"/>
        <v>0</v>
      </c>
      <c r="N413" s="227">
        <f t="shared" si="198"/>
        <v>0</v>
      </c>
      <c r="O413" s="227">
        <f t="shared" si="198"/>
        <v>0</v>
      </c>
      <c r="P413" s="227">
        <f t="shared" si="198"/>
        <v>0</v>
      </c>
      <c r="Q413" s="227">
        <f t="shared" si="198"/>
        <v>0</v>
      </c>
      <c r="R413" s="227">
        <f t="shared" si="198"/>
        <v>0</v>
      </c>
      <c r="S413" s="227">
        <f t="shared" si="198"/>
        <v>0</v>
      </c>
      <c r="T413" s="227">
        <f t="shared" si="198"/>
        <v>0</v>
      </c>
      <c r="U413" s="227">
        <f t="shared" si="198"/>
        <v>0</v>
      </c>
      <c r="V413" s="227">
        <f t="shared" si="198"/>
        <v>0</v>
      </c>
      <c r="W413" s="227">
        <f t="shared" si="198"/>
        <v>0</v>
      </c>
      <c r="X413" s="227">
        <f t="shared" si="198"/>
        <v>0</v>
      </c>
      <c r="Y413" s="227">
        <f t="shared" si="198"/>
        <v>0</v>
      </c>
      <c r="Z413" s="227">
        <f t="shared" si="198"/>
        <v>0</v>
      </c>
      <c r="AA413" s="227">
        <f t="shared" si="198"/>
        <v>0</v>
      </c>
      <c r="AB413" s="227">
        <f t="shared" si="198"/>
        <v>0</v>
      </c>
      <c r="AC413" s="227">
        <f t="shared" si="198"/>
        <v>0</v>
      </c>
      <c r="AD413" s="227">
        <f t="shared" si="198"/>
        <v>0</v>
      </c>
      <c r="AE413" s="227">
        <f t="shared" si="198"/>
        <v>0</v>
      </c>
      <c r="AF413" s="227">
        <f t="shared" si="198"/>
        <v>0</v>
      </c>
      <c r="AG413" s="227">
        <f t="shared" si="198"/>
        <v>0</v>
      </c>
      <c r="AH413" s="227">
        <f t="shared" si="198"/>
        <v>0</v>
      </c>
      <c r="AI413" s="227">
        <f t="shared" si="198"/>
        <v>0</v>
      </c>
      <c r="AJ413" s="227">
        <f t="shared" si="198"/>
        <v>0</v>
      </c>
      <c r="AK413" s="227">
        <f t="shared" si="198"/>
        <v>0</v>
      </c>
      <c r="AL413" s="227">
        <f t="shared" si="198"/>
        <v>0</v>
      </c>
      <c r="AM413" s="227">
        <f t="shared" si="198"/>
        <v>0</v>
      </c>
      <c r="AN413" s="227">
        <f t="shared" si="198"/>
        <v>0</v>
      </c>
      <c r="AO413" s="227">
        <f t="shared" si="198"/>
        <v>0</v>
      </c>
      <c r="AP413" s="227">
        <f t="shared" si="198"/>
        <v>0</v>
      </c>
    </row>
    <row r="414" spans="1:42" x14ac:dyDescent="0.2">
      <c r="A414" s="17">
        <f t="shared" si="193"/>
        <v>8</v>
      </c>
      <c r="C414" s="227">
        <f t="shared" ref="C414:AP414" si="199">C281</f>
        <v>0</v>
      </c>
      <c r="D414" s="227">
        <f t="shared" si="199"/>
        <v>0</v>
      </c>
      <c r="E414" s="227">
        <f t="shared" si="199"/>
        <v>0</v>
      </c>
      <c r="F414" s="227">
        <f t="shared" si="199"/>
        <v>0</v>
      </c>
      <c r="G414" s="227">
        <f t="shared" si="199"/>
        <v>0</v>
      </c>
      <c r="H414" s="227">
        <f t="shared" si="199"/>
        <v>0</v>
      </c>
      <c r="I414" s="227">
        <f t="shared" si="199"/>
        <v>0</v>
      </c>
      <c r="J414" s="227">
        <f t="shared" si="199"/>
        <v>0</v>
      </c>
      <c r="K414" s="227">
        <f t="shared" si="199"/>
        <v>0</v>
      </c>
      <c r="L414" s="227">
        <f t="shared" si="199"/>
        <v>0</v>
      </c>
      <c r="M414" s="227">
        <f t="shared" si="199"/>
        <v>0</v>
      </c>
      <c r="N414" s="227">
        <f t="shared" si="199"/>
        <v>0</v>
      </c>
      <c r="O414" s="227">
        <f t="shared" si="199"/>
        <v>0</v>
      </c>
      <c r="P414" s="227">
        <f t="shared" si="199"/>
        <v>0</v>
      </c>
      <c r="Q414" s="227">
        <f t="shared" si="199"/>
        <v>0</v>
      </c>
      <c r="R414" s="227">
        <f t="shared" si="199"/>
        <v>0</v>
      </c>
      <c r="S414" s="227">
        <f t="shared" si="199"/>
        <v>0</v>
      </c>
      <c r="T414" s="227">
        <f t="shared" si="199"/>
        <v>0</v>
      </c>
      <c r="U414" s="227">
        <f t="shared" si="199"/>
        <v>0</v>
      </c>
      <c r="V414" s="227">
        <f t="shared" si="199"/>
        <v>0</v>
      </c>
      <c r="W414" s="227">
        <f t="shared" si="199"/>
        <v>0</v>
      </c>
      <c r="X414" s="227">
        <f t="shared" si="199"/>
        <v>0</v>
      </c>
      <c r="Y414" s="227">
        <f t="shared" si="199"/>
        <v>0</v>
      </c>
      <c r="Z414" s="227">
        <f t="shared" si="199"/>
        <v>0</v>
      </c>
      <c r="AA414" s="227">
        <f t="shared" si="199"/>
        <v>0</v>
      </c>
      <c r="AB414" s="227">
        <f t="shared" si="199"/>
        <v>0</v>
      </c>
      <c r="AC414" s="227">
        <f t="shared" si="199"/>
        <v>0</v>
      </c>
      <c r="AD414" s="227">
        <f t="shared" si="199"/>
        <v>0</v>
      </c>
      <c r="AE414" s="227">
        <f t="shared" si="199"/>
        <v>0</v>
      </c>
      <c r="AF414" s="227">
        <f t="shared" si="199"/>
        <v>0</v>
      </c>
      <c r="AG414" s="227">
        <f t="shared" si="199"/>
        <v>0</v>
      </c>
      <c r="AH414" s="227">
        <f t="shared" si="199"/>
        <v>0</v>
      </c>
      <c r="AI414" s="227">
        <f t="shared" si="199"/>
        <v>0</v>
      </c>
      <c r="AJ414" s="227">
        <f t="shared" si="199"/>
        <v>0</v>
      </c>
      <c r="AK414" s="227">
        <f t="shared" si="199"/>
        <v>0</v>
      </c>
      <c r="AL414" s="227">
        <f t="shared" si="199"/>
        <v>0</v>
      </c>
      <c r="AM414" s="227">
        <f t="shared" si="199"/>
        <v>0</v>
      </c>
      <c r="AN414" s="227">
        <f t="shared" si="199"/>
        <v>0</v>
      </c>
      <c r="AO414" s="227">
        <f t="shared" si="199"/>
        <v>0</v>
      </c>
      <c r="AP414" s="227">
        <f t="shared" si="199"/>
        <v>0</v>
      </c>
    </row>
    <row r="415" spans="1:42" x14ac:dyDescent="0.2">
      <c r="A415" s="17">
        <f>A414+1</f>
        <v>9</v>
      </c>
      <c r="C415" s="227">
        <f t="shared" ref="C415:AP415" si="200">C282</f>
        <v>0</v>
      </c>
      <c r="D415" s="227">
        <f t="shared" si="200"/>
        <v>0</v>
      </c>
      <c r="E415" s="227">
        <f t="shared" si="200"/>
        <v>0</v>
      </c>
      <c r="F415" s="227">
        <f t="shared" si="200"/>
        <v>0</v>
      </c>
      <c r="G415" s="227">
        <f t="shared" si="200"/>
        <v>0</v>
      </c>
      <c r="H415" s="227">
        <f t="shared" si="200"/>
        <v>0</v>
      </c>
      <c r="I415" s="227">
        <f t="shared" si="200"/>
        <v>0</v>
      </c>
      <c r="J415" s="227">
        <f t="shared" si="200"/>
        <v>0</v>
      </c>
      <c r="K415" s="227">
        <f t="shared" si="200"/>
        <v>0</v>
      </c>
      <c r="L415" s="227">
        <f t="shared" si="200"/>
        <v>0</v>
      </c>
      <c r="M415" s="227">
        <f t="shared" si="200"/>
        <v>0</v>
      </c>
      <c r="N415" s="227">
        <f t="shared" si="200"/>
        <v>0</v>
      </c>
      <c r="O415" s="227">
        <f t="shared" si="200"/>
        <v>0</v>
      </c>
      <c r="P415" s="227">
        <f t="shared" si="200"/>
        <v>0</v>
      </c>
      <c r="Q415" s="227">
        <f t="shared" si="200"/>
        <v>0</v>
      </c>
      <c r="R415" s="227">
        <f t="shared" si="200"/>
        <v>0</v>
      </c>
      <c r="S415" s="227">
        <f t="shared" si="200"/>
        <v>0</v>
      </c>
      <c r="T415" s="227">
        <f t="shared" si="200"/>
        <v>0</v>
      </c>
      <c r="U415" s="227">
        <f t="shared" si="200"/>
        <v>0</v>
      </c>
      <c r="V415" s="227">
        <f t="shared" si="200"/>
        <v>0</v>
      </c>
      <c r="W415" s="227">
        <f t="shared" si="200"/>
        <v>0</v>
      </c>
      <c r="X415" s="227">
        <f t="shared" si="200"/>
        <v>0</v>
      </c>
      <c r="Y415" s="227">
        <f t="shared" si="200"/>
        <v>0</v>
      </c>
      <c r="Z415" s="227">
        <f t="shared" si="200"/>
        <v>0</v>
      </c>
      <c r="AA415" s="227">
        <f t="shared" si="200"/>
        <v>0</v>
      </c>
      <c r="AB415" s="227">
        <f t="shared" si="200"/>
        <v>0</v>
      </c>
      <c r="AC415" s="227">
        <f t="shared" si="200"/>
        <v>0</v>
      </c>
      <c r="AD415" s="227">
        <f t="shared" si="200"/>
        <v>0</v>
      </c>
      <c r="AE415" s="227">
        <f t="shared" si="200"/>
        <v>0</v>
      </c>
      <c r="AF415" s="227">
        <f t="shared" si="200"/>
        <v>0</v>
      </c>
      <c r="AG415" s="227">
        <f t="shared" si="200"/>
        <v>0</v>
      </c>
      <c r="AH415" s="227">
        <f t="shared" si="200"/>
        <v>0</v>
      </c>
      <c r="AI415" s="227">
        <f t="shared" si="200"/>
        <v>0</v>
      </c>
      <c r="AJ415" s="227">
        <f t="shared" si="200"/>
        <v>0</v>
      </c>
      <c r="AK415" s="227">
        <f t="shared" si="200"/>
        <v>0</v>
      </c>
      <c r="AL415" s="227">
        <f t="shared" si="200"/>
        <v>0</v>
      </c>
      <c r="AM415" s="227">
        <f t="shared" si="200"/>
        <v>0</v>
      </c>
      <c r="AN415" s="227">
        <f t="shared" si="200"/>
        <v>0</v>
      </c>
      <c r="AO415" s="227">
        <f t="shared" si="200"/>
        <v>0</v>
      </c>
      <c r="AP415" s="227">
        <f t="shared" si="200"/>
        <v>0</v>
      </c>
    </row>
    <row r="416" spans="1:42" x14ac:dyDescent="0.2">
      <c r="A416" s="17">
        <f t="shared" ref="A416" si="201">A415+1</f>
        <v>10</v>
      </c>
      <c r="C416" s="227">
        <f t="shared" ref="C416:AP416" si="202">C283</f>
        <v>0</v>
      </c>
      <c r="D416" s="227">
        <f t="shared" si="202"/>
        <v>0</v>
      </c>
      <c r="E416" s="227">
        <f t="shared" si="202"/>
        <v>0</v>
      </c>
      <c r="F416" s="227">
        <f t="shared" si="202"/>
        <v>0</v>
      </c>
      <c r="G416" s="227">
        <f t="shared" si="202"/>
        <v>0</v>
      </c>
      <c r="H416" s="227">
        <f t="shared" si="202"/>
        <v>0</v>
      </c>
      <c r="I416" s="227">
        <f t="shared" si="202"/>
        <v>0</v>
      </c>
      <c r="J416" s="227">
        <f t="shared" si="202"/>
        <v>0</v>
      </c>
      <c r="K416" s="227">
        <f t="shared" si="202"/>
        <v>0</v>
      </c>
      <c r="L416" s="227">
        <f t="shared" si="202"/>
        <v>0</v>
      </c>
      <c r="M416" s="227">
        <f t="shared" si="202"/>
        <v>0</v>
      </c>
      <c r="N416" s="227">
        <f t="shared" si="202"/>
        <v>0</v>
      </c>
      <c r="O416" s="227">
        <f t="shared" si="202"/>
        <v>0</v>
      </c>
      <c r="P416" s="227">
        <f t="shared" si="202"/>
        <v>0</v>
      </c>
      <c r="Q416" s="227">
        <f t="shared" si="202"/>
        <v>0</v>
      </c>
      <c r="R416" s="227">
        <f t="shared" si="202"/>
        <v>0</v>
      </c>
      <c r="S416" s="227">
        <f t="shared" si="202"/>
        <v>0</v>
      </c>
      <c r="T416" s="227">
        <f t="shared" si="202"/>
        <v>0</v>
      </c>
      <c r="U416" s="227">
        <f t="shared" si="202"/>
        <v>0</v>
      </c>
      <c r="V416" s="227">
        <f t="shared" si="202"/>
        <v>0</v>
      </c>
      <c r="W416" s="227">
        <f t="shared" si="202"/>
        <v>0</v>
      </c>
      <c r="X416" s="227">
        <f t="shared" si="202"/>
        <v>0</v>
      </c>
      <c r="Y416" s="227">
        <f t="shared" si="202"/>
        <v>0</v>
      </c>
      <c r="Z416" s="227">
        <f t="shared" si="202"/>
        <v>0</v>
      </c>
      <c r="AA416" s="227">
        <f t="shared" si="202"/>
        <v>0</v>
      </c>
      <c r="AB416" s="227">
        <f t="shared" si="202"/>
        <v>0</v>
      </c>
      <c r="AC416" s="227">
        <f t="shared" si="202"/>
        <v>0</v>
      </c>
      <c r="AD416" s="227">
        <f t="shared" si="202"/>
        <v>0</v>
      </c>
      <c r="AE416" s="227">
        <f t="shared" si="202"/>
        <v>0</v>
      </c>
      <c r="AF416" s="227">
        <f t="shared" si="202"/>
        <v>0</v>
      </c>
      <c r="AG416" s="227">
        <f t="shared" si="202"/>
        <v>0</v>
      </c>
      <c r="AH416" s="227">
        <f t="shared" si="202"/>
        <v>0</v>
      </c>
      <c r="AI416" s="227">
        <f t="shared" si="202"/>
        <v>0</v>
      </c>
      <c r="AJ416" s="227">
        <f t="shared" si="202"/>
        <v>0</v>
      </c>
      <c r="AK416" s="227">
        <f t="shared" si="202"/>
        <v>0</v>
      </c>
      <c r="AL416" s="227">
        <f t="shared" si="202"/>
        <v>0</v>
      </c>
      <c r="AM416" s="227">
        <f t="shared" si="202"/>
        <v>0</v>
      </c>
      <c r="AN416" s="227">
        <f t="shared" si="202"/>
        <v>0</v>
      </c>
      <c r="AO416" s="227">
        <f t="shared" si="202"/>
        <v>0</v>
      </c>
      <c r="AP416" s="227">
        <f t="shared" si="202"/>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3">SUM(C419:AP419)</f>
        <v>0</v>
      </c>
      <c r="C419" s="249">
        <f>LOOKUP(C407,$B$402:$AP$402,$B$403:$AP$403)*$B574/100</f>
        <v>0</v>
      </c>
      <c r="D419" s="249">
        <f t="shared" ref="D419:AP419" si="204">LOOKUP(D407,$B$402:$AP$402,$B$403:$AP$403)*$B574/100</f>
        <v>0</v>
      </c>
      <c r="E419" s="249">
        <f t="shared" si="204"/>
        <v>0</v>
      </c>
      <c r="F419" s="249">
        <f t="shared" si="204"/>
        <v>0</v>
      </c>
      <c r="G419" s="249">
        <f t="shared" si="204"/>
        <v>0</v>
      </c>
      <c r="H419" s="249">
        <f t="shared" si="204"/>
        <v>0</v>
      </c>
      <c r="I419" s="249">
        <f t="shared" si="204"/>
        <v>0</v>
      </c>
      <c r="J419" s="249">
        <f t="shared" si="204"/>
        <v>0</v>
      </c>
      <c r="K419" s="249">
        <f t="shared" si="204"/>
        <v>0</v>
      </c>
      <c r="L419" s="249">
        <f t="shared" si="204"/>
        <v>0</v>
      </c>
      <c r="M419" s="249">
        <f t="shared" si="204"/>
        <v>0</v>
      </c>
      <c r="N419" s="249">
        <f t="shared" si="204"/>
        <v>0</v>
      </c>
      <c r="O419" s="249">
        <f t="shared" si="204"/>
        <v>0</v>
      </c>
      <c r="P419" s="249">
        <f t="shared" si="204"/>
        <v>0</v>
      </c>
      <c r="Q419" s="249">
        <f t="shared" si="204"/>
        <v>0</v>
      </c>
      <c r="R419" s="249">
        <f t="shared" si="204"/>
        <v>0</v>
      </c>
      <c r="S419" s="249">
        <f t="shared" si="204"/>
        <v>0</v>
      </c>
      <c r="T419" s="249">
        <f t="shared" si="204"/>
        <v>0</v>
      </c>
      <c r="U419" s="249">
        <f t="shared" si="204"/>
        <v>0</v>
      </c>
      <c r="V419" s="249">
        <f t="shared" si="204"/>
        <v>0</v>
      </c>
      <c r="W419" s="249">
        <f t="shared" si="204"/>
        <v>0</v>
      </c>
      <c r="X419" s="249">
        <f t="shared" si="204"/>
        <v>0</v>
      </c>
      <c r="Y419" s="249">
        <f t="shared" si="204"/>
        <v>0</v>
      </c>
      <c r="Z419" s="249">
        <f t="shared" si="204"/>
        <v>0</v>
      </c>
      <c r="AA419" s="249">
        <f t="shared" si="204"/>
        <v>0</v>
      </c>
      <c r="AB419" s="249">
        <f t="shared" si="204"/>
        <v>0</v>
      </c>
      <c r="AC419" s="249">
        <f t="shared" si="204"/>
        <v>0</v>
      </c>
      <c r="AD419" s="249">
        <f t="shared" si="204"/>
        <v>0</v>
      </c>
      <c r="AE419" s="249">
        <f t="shared" si="204"/>
        <v>0</v>
      </c>
      <c r="AF419" s="249">
        <f t="shared" si="204"/>
        <v>0</v>
      </c>
      <c r="AG419" s="249">
        <f t="shared" si="204"/>
        <v>0</v>
      </c>
      <c r="AH419" s="249">
        <f t="shared" si="204"/>
        <v>0</v>
      </c>
      <c r="AI419" s="249">
        <f t="shared" si="204"/>
        <v>0</v>
      </c>
      <c r="AJ419" s="249">
        <f t="shared" si="204"/>
        <v>0</v>
      </c>
      <c r="AK419" s="249">
        <f t="shared" si="204"/>
        <v>0</v>
      </c>
      <c r="AL419" s="249">
        <f t="shared" si="204"/>
        <v>0</v>
      </c>
      <c r="AM419" s="249">
        <f t="shared" si="204"/>
        <v>0</v>
      </c>
      <c r="AN419" s="249">
        <f t="shared" si="204"/>
        <v>0</v>
      </c>
      <c r="AO419" s="249">
        <f t="shared" si="204"/>
        <v>0</v>
      </c>
      <c r="AP419" s="249">
        <f t="shared" si="204"/>
        <v>0</v>
      </c>
    </row>
    <row r="420" spans="1:42" x14ac:dyDescent="0.2">
      <c r="A420" s="17">
        <f>A419+1</f>
        <v>2</v>
      </c>
      <c r="B420" s="247">
        <f t="shared" si="203"/>
        <v>0</v>
      </c>
      <c r="C420" s="249">
        <f t="shared" ref="C420:AP420" si="205">LOOKUP(C408,$B$402:$AP$402,$B$403:$AP$403)*$B575/100</f>
        <v>0</v>
      </c>
      <c r="D420" s="249">
        <f t="shared" si="205"/>
        <v>0</v>
      </c>
      <c r="E420" s="249">
        <f t="shared" si="205"/>
        <v>0</v>
      </c>
      <c r="F420" s="249">
        <f t="shared" si="205"/>
        <v>0</v>
      </c>
      <c r="G420" s="249">
        <f t="shared" si="205"/>
        <v>0</v>
      </c>
      <c r="H420" s="249">
        <f t="shared" si="205"/>
        <v>0</v>
      </c>
      <c r="I420" s="249">
        <f t="shared" si="205"/>
        <v>0</v>
      </c>
      <c r="J420" s="249">
        <f t="shared" si="205"/>
        <v>0</v>
      </c>
      <c r="K420" s="249">
        <f t="shared" si="205"/>
        <v>0</v>
      </c>
      <c r="L420" s="249">
        <f t="shared" si="205"/>
        <v>0</v>
      </c>
      <c r="M420" s="249">
        <f t="shared" si="205"/>
        <v>0</v>
      </c>
      <c r="N420" s="249">
        <f t="shared" si="205"/>
        <v>0</v>
      </c>
      <c r="O420" s="249">
        <f t="shared" si="205"/>
        <v>0</v>
      </c>
      <c r="P420" s="249">
        <f t="shared" si="205"/>
        <v>0</v>
      </c>
      <c r="Q420" s="249">
        <f t="shared" si="205"/>
        <v>0</v>
      </c>
      <c r="R420" s="249">
        <f t="shared" si="205"/>
        <v>0</v>
      </c>
      <c r="S420" s="249">
        <f t="shared" si="205"/>
        <v>0</v>
      </c>
      <c r="T420" s="249">
        <f t="shared" si="205"/>
        <v>0</v>
      </c>
      <c r="U420" s="249">
        <f t="shared" si="205"/>
        <v>0</v>
      </c>
      <c r="V420" s="249">
        <f t="shared" si="205"/>
        <v>0</v>
      </c>
      <c r="W420" s="249">
        <f t="shared" si="205"/>
        <v>0</v>
      </c>
      <c r="X420" s="249">
        <f t="shared" si="205"/>
        <v>0</v>
      </c>
      <c r="Y420" s="249">
        <f t="shared" si="205"/>
        <v>0</v>
      </c>
      <c r="Z420" s="249">
        <f t="shared" si="205"/>
        <v>0</v>
      </c>
      <c r="AA420" s="249">
        <f t="shared" si="205"/>
        <v>0</v>
      </c>
      <c r="AB420" s="249">
        <f t="shared" si="205"/>
        <v>0</v>
      </c>
      <c r="AC420" s="249">
        <f t="shared" si="205"/>
        <v>0</v>
      </c>
      <c r="AD420" s="249">
        <f t="shared" si="205"/>
        <v>0</v>
      </c>
      <c r="AE420" s="249">
        <f t="shared" si="205"/>
        <v>0</v>
      </c>
      <c r="AF420" s="249">
        <f t="shared" si="205"/>
        <v>0</v>
      </c>
      <c r="AG420" s="249">
        <f t="shared" si="205"/>
        <v>0</v>
      </c>
      <c r="AH420" s="249">
        <f t="shared" si="205"/>
        <v>0</v>
      </c>
      <c r="AI420" s="249">
        <f t="shared" si="205"/>
        <v>0</v>
      </c>
      <c r="AJ420" s="249">
        <f t="shared" si="205"/>
        <v>0</v>
      </c>
      <c r="AK420" s="249">
        <f t="shared" si="205"/>
        <v>0</v>
      </c>
      <c r="AL420" s="249">
        <f t="shared" si="205"/>
        <v>0</v>
      </c>
      <c r="AM420" s="249">
        <f t="shared" si="205"/>
        <v>0</v>
      </c>
      <c r="AN420" s="249">
        <f t="shared" si="205"/>
        <v>0</v>
      </c>
      <c r="AO420" s="249">
        <f t="shared" si="205"/>
        <v>0</v>
      </c>
      <c r="AP420" s="249">
        <f t="shared" si="205"/>
        <v>0</v>
      </c>
    </row>
    <row r="421" spans="1:42" x14ac:dyDescent="0.2">
      <c r="A421" s="17">
        <f t="shared" ref="A421:A426" si="206">A420+1</f>
        <v>3</v>
      </c>
      <c r="B421" s="247">
        <f t="shared" si="203"/>
        <v>0</v>
      </c>
      <c r="C421" s="249">
        <f t="shared" ref="C421:AP421" si="207">LOOKUP(C409,$B$402:$AP$402,$B$403:$AP$403)*$B576/100</f>
        <v>0</v>
      </c>
      <c r="D421" s="249">
        <f t="shared" si="207"/>
        <v>0</v>
      </c>
      <c r="E421" s="249">
        <f t="shared" si="207"/>
        <v>0</v>
      </c>
      <c r="F421" s="249">
        <f t="shared" si="207"/>
        <v>0</v>
      </c>
      <c r="G421" s="249">
        <f t="shared" si="207"/>
        <v>0</v>
      </c>
      <c r="H421" s="249">
        <f t="shared" si="207"/>
        <v>0</v>
      </c>
      <c r="I421" s="249">
        <f t="shared" si="207"/>
        <v>0</v>
      </c>
      <c r="J421" s="249">
        <f t="shared" si="207"/>
        <v>0</v>
      </c>
      <c r="K421" s="249">
        <f t="shared" si="207"/>
        <v>0</v>
      </c>
      <c r="L421" s="249">
        <f t="shared" si="207"/>
        <v>0</v>
      </c>
      <c r="M421" s="249">
        <f t="shared" si="207"/>
        <v>0</v>
      </c>
      <c r="N421" s="249">
        <f t="shared" si="207"/>
        <v>0</v>
      </c>
      <c r="O421" s="249">
        <f t="shared" si="207"/>
        <v>0</v>
      </c>
      <c r="P421" s="249">
        <f t="shared" si="207"/>
        <v>0</v>
      </c>
      <c r="Q421" s="249">
        <f t="shared" si="207"/>
        <v>0</v>
      </c>
      <c r="R421" s="249">
        <f t="shared" si="207"/>
        <v>0</v>
      </c>
      <c r="S421" s="249">
        <f t="shared" si="207"/>
        <v>0</v>
      </c>
      <c r="T421" s="249">
        <f t="shared" si="207"/>
        <v>0</v>
      </c>
      <c r="U421" s="249">
        <f t="shared" si="207"/>
        <v>0</v>
      </c>
      <c r="V421" s="249">
        <f t="shared" si="207"/>
        <v>0</v>
      </c>
      <c r="W421" s="249">
        <f t="shared" si="207"/>
        <v>0</v>
      </c>
      <c r="X421" s="249">
        <f t="shared" si="207"/>
        <v>0</v>
      </c>
      <c r="Y421" s="249">
        <f t="shared" si="207"/>
        <v>0</v>
      </c>
      <c r="Z421" s="249">
        <f t="shared" si="207"/>
        <v>0</v>
      </c>
      <c r="AA421" s="249">
        <f t="shared" si="207"/>
        <v>0</v>
      </c>
      <c r="AB421" s="249">
        <f t="shared" si="207"/>
        <v>0</v>
      </c>
      <c r="AC421" s="249">
        <f t="shared" si="207"/>
        <v>0</v>
      </c>
      <c r="AD421" s="249">
        <f t="shared" si="207"/>
        <v>0</v>
      </c>
      <c r="AE421" s="249">
        <f t="shared" si="207"/>
        <v>0</v>
      </c>
      <c r="AF421" s="249">
        <f t="shared" si="207"/>
        <v>0</v>
      </c>
      <c r="AG421" s="249">
        <f t="shared" si="207"/>
        <v>0</v>
      </c>
      <c r="AH421" s="249">
        <f t="shared" si="207"/>
        <v>0</v>
      </c>
      <c r="AI421" s="249">
        <f t="shared" si="207"/>
        <v>0</v>
      </c>
      <c r="AJ421" s="249">
        <f t="shared" si="207"/>
        <v>0</v>
      </c>
      <c r="AK421" s="249">
        <f t="shared" si="207"/>
        <v>0</v>
      </c>
      <c r="AL421" s="249">
        <f t="shared" si="207"/>
        <v>0</v>
      </c>
      <c r="AM421" s="249">
        <f t="shared" si="207"/>
        <v>0</v>
      </c>
      <c r="AN421" s="249">
        <f t="shared" si="207"/>
        <v>0</v>
      </c>
      <c r="AO421" s="249">
        <f t="shared" si="207"/>
        <v>0</v>
      </c>
      <c r="AP421" s="249">
        <f t="shared" si="207"/>
        <v>0</v>
      </c>
    </row>
    <row r="422" spans="1:42" x14ac:dyDescent="0.2">
      <c r="A422" s="17">
        <f t="shared" si="206"/>
        <v>4</v>
      </c>
      <c r="B422" s="247">
        <f t="shared" si="203"/>
        <v>0</v>
      </c>
      <c r="C422" s="249">
        <f t="shared" ref="C422:AP422" si="208">LOOKUP(C410,$B$402:$AP$402,$B$403:$AP$403)*$B577/100</f>
        <v>0</v>
      </c>
      <c r="D422" s="249">
        <f t="shared" si="208"/>
        <v>0</v>
      </c>
      <c r="E422" s="249">
        <f t="shared" si="208"/>
        <v>0</v>
      </c>
      <c r="F422" s="249">
        <f t="shared" si="208"/>
        <v>0</v>
      </c>
      <c r="G422" s="249">
        <f t="shared" si="208"/>
        <v>0</v>
      </c>
      <c r="H422" s="249">
        <f t="shared" si="208"/>
        <v>0</v>
      </c>
      <c r="I422" s="249">
        <f t="shared" si="208"/>
        <v>0</v>
      </c>
      <c r="J422" s="249">
        <f t="shared" si="208"/>
        <v>0</v>
      </c>
      <c r="K422" s="249">
        <f t="shared" si="208"/>
        <v>0</v>
      </c>
      <c r="L422" s="249">
        <f t="shared" si="208"/>
        <v>0</v>
      </c>
      <c r="M422" s="249">
        <f t="shared" si="208"/>
        <v>0</v>
      </c>
      <c r="N422" s="249">
        <f t="shared" si="208"/>
        <v>0</v>
      </c>
      <c r="O422" s="249">
        <f t="shared" si="208"/>
        <v>0</v>
      </c>
      <c r="P422" s="249">
        <f t="shared" si="208"/>
        <v>0</v>
      </c>
      <c r="Q422" s="249">
        <f t="shared" si="208"/>
        <v>0</v>
      </c>
      <c r="R422" s="249">
        <f t="shared" si="208"/>
        <v>0</v>
      </c>
      <c r="S422" s="249">
        <f t="shared" si="208"/>
        <v>0</v>
      </c>
      <c r="T422" s="249">
        <f t="shared" si="208"/>
        <v>0</v>
      </c>
      <c r="U422" s="249">
        <f t="shared" si="208"/>
        <v>0</v>
      </c>
      <c r="V422" s="249">
        <f t="shared" si="208"/>
        <v>0</v>
      </c>
      <c r="W422" s="249">
        <f t="shared" si="208"/>
        <v>0</v>
      </c>
      <c r="X422" s="249">
        <f t="shared" si="208"/>
        <v>0</v>
      </c>
      <c r="Y422" s="249">
        <f t="shared" si="208"/>
        <v>0</v>
      </c>
      <c r="Z422" s="249">
        <f t="shared" si="208"/>
        <v>0</v>
      </c>
      <c r="AA422" s="249">
        <f t="shared" si="208"/>
        <v>0</v>
      </c>
      <c r="AB422" s="249">
        <f t="shared" si="208"/>
        <v>0</v>
      </c>
      <c r="AC422" s="249">
        <f t="shared" si="208"/>
        <v>0</v>
      </c>
      <c r="AD422" s="249">
        <f t="shared" si="208"/>
        <v>0</v>
      </c>
      <c r="AE422" s="249">
        <f t="shared" si="208"/>
        <v>0</v>
      </c>
      <c r="AF422" s="249">
        <f t="shared" si="208"/>
        <v>0</v>
      </c>
      <c r="AG422" s="249">
        <f t="shared" si="208"/>
        <v>0</v>
      </c>
      <c r="AH422" s="249">
        <f t="shared" si="208"/>
        <v>0</v>
      </c>
      <c r="AI422" s="249">
        <f t="shared" si="208"/>
        <v>0</v>
      </c>
      <c r="AJ422" s="249">
        <f t="shared" si="208"/>
        <v>0</v>
      </c>
      <c r="AK422" s="249">
        <f t="shared" si="208"/>
        <v>0</v>
      </c>
      <c r="AL422" s="249">
        <f t="shared" si="208"/>
        <v>0</v>
      </c>
      <c r="AM422" s="249">
        <f t="shared" si="208"/>
        <v>0</v>
      </c>
      <c r="AN422" s="249">
        <f t="shared" si="208"/>
        <v>0</v>
      </c>
      <c r="AO422" s="249">
        <f t="shared" si="208"/>
        <v>0</v>
      </c>
      <c r="AP422" s="249">
        <f t="shared" si="208"/>
        <v>0</v>
      </c>
    </row>
    <row r="423" spans="1:42" x14ac:dyDescent="0.2">
      <c r="A423" s="17">
        <f t="shared" si="206"/>
        <v>5</v>
      </c>
      <c r="B423" s="247">
        <f t="shared" si="203"/>
        <v>0</v>
      </c>
      <c r="C423" s="249">
        <f t="shared" ref="C423:AP423" si="209">LOOKUP(C411,$B$402:$AP$402,$B$403:$AP$403)*$B578/100</f>
        <v>0</v>
      </c>
      <c r="D423" s="249">
        <f t="shared" si="209"/>
        <v>0</v>
      </c>
      <c r="E423" s="249">
        <f t="shared" si="209"/>
        <v>0</v>
      </c>
      <c r="F423" s="249">
        <f t="shared" si="209"/>
        <v>0</v>
      </c>
      <c r="G423" s="249">
        <f t="shared" si="209"/>
        <v>0</v>
      </c>
      <c r="H423" s="249">
        <f t="shared" si="209"/>
        <v>0</v>
      </c>
      <c r="I423" s="249">
        <f t="shared" si="209"/>
        <v>0</v>
      </c>
      <c r="J423" s="249">
        <f t="shared" si="209"/>
        <v>0</v>
      </c>
      <c r="K423" s="249">
        <f t="shared" si="209"/>
        <v>0</v>
      </c>
      <c r="L423" s="249">
        <f t="shared" si="209"/>
        <v>0</v>
      </c>
      <c r="M423" s="249">
        <f t="shared" si="209"/>
        <v>0</v>
      </c>
      <c r="N423" s="249">
        <f t="shared" si="209"/>
        <v>0</v>
      </c>
      <c r="O423" s="249">
        <f t="shared" si="209"/>
        <v>0</v>
      </c>
      <c r="P423" s="249">
        <f t="shared" si="209"/>
        <v>0</v>
      </c>
      <c r="Q423" s="249">
        <f t="shared" si="209"/>
        <v>0</v>
      </c>
      <c r="R423" s="249">
        <f t="shared" si="209"/>
        <v>0</v>
      </c>
      <c r="S423" s="249">
        <f t="shared" si="209"/>
        <v>0</v>
      </c>
      <c r="T423" s="249">
        <f t="shared" si="209"/>
        <v>0</v>
      </c>
      <c r="U423" s="249">
        <f t="shared" si="209"/>
        <v>0</v>
      </c>
      <c r="V423" s="249">
        <f t="shared" si="209"/>
        <v>0</v>
      </c>
      <c r="W423" s="249">
        <f t="shared" si="209"/>
        <v>0</v>
      </c>
      <c r="X423" s="249">
        <f t="shared" si="209"/>
        <v>0</v>
      </c>
      <c r="Y423" s="249">
        <f t="shared" si="209"/>
        <v>0</v>
      </c>
      <c r="Z423" s="249">
        <f t="shared" si="209"/>
        <v>0</v>
      </c>
      <c r="AA423" s="249">
        <f t="shared" si="209"/>
        <v>0</v>
      </c>
      <c r="AB423" s="249">
        <f t="shared" si="209"/>
        <v>0</v>
      </c>
      <c r="AC423" s="249">
        <f t="shared" si="209"/>
        <v>0</v>
      </c>
      <c r="AD423" s="249">
        <f t="shared" si="209"/>
        <v>0</v>
      </c>
      <c r="AE423" s="249">
        <f t="shared" si="209"/>
        <v>0</v>
      </c>
      <c r="AF423" s="249">
        <f t="shared" si="209"/>
        <v>0</v>
      </c>
      <c r="AG423" s="249">
        <f t="shared" si="209"/>
        <v>0</v>
      </c>
      <c r="AH423" s="249">
        <f t="shared" si="209"/>
        <v>0</v>
      </c>
      <c r="AI423" s="249">
        <f t="shared" si="209"/>
        <v>0</v>
      </c>
      <c r="AJ423" s="249">
        <f t="shared" si="209"/>
        <v>0</v>
      </c>
      <c r="AK423" s="249">
        <f t="shared" si="209"/>
        <v>0</v>
      </c>
      <c r="AL423" s="249">
        <f t="shared" si="209"/>
        <v>0</v>
      </c>
      <c r="AM423" s="249">
        <f t="shared" si="209"/>
        <v>0</v>
      </c>
      <c r="AN423" s="249">
        <f t="shared" si="209"/>
        <v>0</v>
      </c>
      <c r="AO423" s="249">
        <f t="shared" si="209"/>
        <v>0</v>
      </c>
      <c r="AP423" s="249">
        <f t="shared" si="209"/>
        <v>0</v>
      </c>
    </row>
    <row r="424" spans="1:42" x14ac:dyDescent="0.2">
      <c r="A424" s="17">
        <f t="shared" si="206"/>
        <v>6</v>
      </c>
      <c r="B424" s="247">
        <f t="shared" si="203"/>
        <v>0</v>
      </c>
      <c r="C424" s="249">
        <f t="shared" ref="C424:AP424" si="210">LOOKUP(C412,$B$402:$AP$402,$B$403:$AP$403)*$B579/100</f>
        <v>0</v>
      </c>
      <c r="D424" s="249">
        <f t="shared" si="210"/>
        <v>0</v>
      </c>
      <c r="E424" s="249">
        <f t="shared" si="210"/>
        <v>0</v>
      </c>
      <c r="F424" s="249">
        <f t="shared" si="210"/>
        <v>0</v>
      </c>
      <c r="G424" s="249">
        <f t="shared" si="210"/>
        <v>0</v>
      </c>
      <c r="H424" s="249">
        <f t="shared" si="210"/>
        <v>0</v>
      </c>
      <c r="I424" s="249">
        <f t="shared" si="210"/>
        <v>0</v>
      </c>
      <c r="J424" s="249">
        <f t="shared" si="210"/>
        <v>0</v>
      </c>
      <c r="K424" s="249">
        <f t="shared" si="210"/>
        <v>0</v>
      </c>
      <c r="L424" s="249">
        <f t="shared" si="210"/>
        <v>0</v>
      </c>
      <c r="M424" s="249">
        <f t="shared" si="210"/>
        <v>0</v>
      </c>
      <c r="N424" s="249">
        <f t="shared" si="210"/>
        <v>0</v>
      </c>
      <c r="O424" s="249">
        <f t="shared" si="210"/>
        <v>0</v>
      </c>
      <c r="P424" s="249">
        <f t="shared" si="210"/>
        <v>0</v>
      </c>
      <c r="Q424" s="249">
        <f t="shared" si="210"/>
        <v>0</v>
      </c>
      <c r="R424" s="249">
        <f t="shared" si="210"/>
        <v>0</v>
      </c>
      <c r="S424" s="249">
        <f t="shared" si="210"/>
        <v>0</v>
      </c>
      <c r="T424" s="249">
        <f t="shared" si="210"/>
        <v>0</v>
      </c>
      <c r="U424" s="249">
        <f t="shared" si="210"/>
        <v>0</v>
      </c>
      <c r="V424" s="249">
        <f t="shared" si="210"/>
        <v>0</v>
      </c>
      <c r="W424" s="249">
        <f t="shared" si="210"/>
        <v>0</v>
      </c>
      <c r="X424" s="249">
        <f t="shared" si="210"/>
        <v>0</v>
      </c>
      <c r="Y424" s="249">
        <f t="shared" si="210"/>
        <v>0</v>
      </c>
      <c r="Z424" s="249">
        <f t="shared" si="210"/>
        <v>0</v>
      </c>
      <c r="AA424" s="249">
        <f t="shared" si="210"/>
        <v>0</v>
      </c>
      <c r="AB424" s="249">
        <f t="shared" si="210"/>
        <v>0</v>
      </c>
      <c r="AC424" s="249">
        <f t="shared" si="210"/>
        <v>0</v>
      </c>
      <c r="AD424" s="249">
        <f t="shared" si="210"/>
        <v>0</v>
      </c>
      <c r="AE424" s="249">
        <f t="shared" si="210"/>
        <v>0</v>
      </c>
      <c r="AF424" s="249">
        <f t="shared" si="210"/>
        <v>0</v>
      </c>
      <c r="AG424" s="249">
        <f t="shared" si="210"/>
        <v>0</v>
      </c>
      <c r="AH424" s="249">
        <f t="shared" si="210"/>
        <v>0</v>
      </c>
      <c r="AI424" s="249">
        <f t="shared" si="210"/>
        <v>0</v>
      </c>
      <c r="AJ424" s="249">
        <f t="shared" si="210"/>
        <v>0</v>
      </c>
      <c r="AK424" s="249">
        <f t="shared" si="210"/>
        <v>0</v>
      </c>
      <c r="AL424" s="249">
        <f t="shared" si="210"/>
        <v>0</v>
      </c>
      <c r="AM424" s="249">
        <f t="shared" si="210"/>
        <v>0</v>
      </c>
      <c r="AN424" s="249">
        <f t="shared" si="210"/>
        <v>0</v>
      </c>
      <c r="AO424" s="249">
        <f t="shared" si="210"/>
        <v>0</v>
      </c>
      <c r="AP424" s="249">
        <f t="shared" si="210"/>
        <v>0</v>
      </c>
    </row>
    <row r="425" spans="1:42" x14ac:dyDescent="0.2">
      <c r="A425" s="17">
        <f t="shared" si="206"/>
        <v>7</v>
      </c>
      <c r="B425" s="247">
        <f t="shared" si="203"/>
        <v>0</v>
      </c>
      <c r="C425" s="249">
        <f t="shared" ref="C425:AP425" si="211">LOOKUP(C413,$B$402:$AP$402,$B$403:$AP$403)*$B580/100</f>
        <v>0</v>
      </c>
      <c r="D425" s="249">
        <f t="shared" si="211"/>
        <v>0</v>
      </c>
      <c r="E425" s="249">
        <f t="shared" si="211"/>
        <v>0</v>
      </c>
      <c r="F425" s="249">
        <f t="shared" si="211"/>
        <v>0</v>
      </c>
      <c r="G425" s="249">
        <f t="shared" si="211"/>
        <v>0</v>
      </c>
      <c r="H425" s="249">
        <f t="shared" si="211"/>
        <v>0</v>
      </c>
      <c r="I425" s="249">
        <f t="shared" si="211"/>
        <v>0</v>
      </c>
      <c r="J425" s="249">
        <f t="shared" si="211"/>
        <v>0</v>
      </c>
      <c r="K425" s="249">
        <f t="shared" si="211"/>
        <v>0</v>
      </c>
      <c r="L425" s="249">
        <f t="shared" si="211"/>
        <v>0</v>
      </c>
      <c r="M425" s="249">
        <f t="shared" si="211"/>
        <v>0</v>
      </c>
      <c r="N425" s="249">
        <f t="shared" si="211"/>
        <v>0</v>
      </c>
      <c r="O425" s="249">
        <f t="shared" si="211"/>
        <v>0</v>
      </c>
      <c r="P425" s="249">
        <f t="shared" si="211"/>
        <v>0</v>
      </c>
      <c r="Q425" s="249">
        <f t="shared" si="211"/>
        <v>0</v>
      </c>
      <c r="R425" s="249">
        <f t="shared" si="211"/>
        <v>0</v>
      </c>
      <c r="S425" s="249">
        <f t="shared" si="211"/>
        <v>0</v>
      </c>
      <c r="T425" s="249">
        <f t="shared" si="211"/>
        <v>0</v>
      </c>
      <c r="U425" s="249">
        <f t="shared" si="211"/>
        <v>0</v>
      </c>
      <c r="V425" s="249">
        <f t="shared" si="211"/>
        <v>0</v>
      </c>
      <c r="W425" s="249">
        <f t="shared" si="211"/>
        <v>0</v>
      </c>
      <c r="X425" s="249">
        <f t="shared" si="211"/>
        <v>0</v>
      </c>
      <c r="Y425" s="249">
        <f t="shared" si="211"/>
        <v>0</v>
      </c>
      <c r="Z425" s="249">
        <f t="shared" si="211"/>
        <v>0</v>
      </c>
      <c r="AA425" s="249">
        <f t="shared" si="211"/>
        <v>0</v>
      </c>
      <c r="AB425" s="249">
        <f t="shared" si="211"/>
        <v>0</v>
      </c>
      <c r="AC425" s="249">
        <f t="shared" si="211"/>
        <v>0</v>
      </c>
      <c r="AD425" s="249">
        <f t="shared" si="211"/>
        <v>0</v>
      </c>
      <c r="AE425" s="249">
        <f t="shared" si="211"/>
        <v>0</v>
      </c>
      <c r="AF425" s="249">
        <f t="shared" si="211"/>
        <v>0</v>
      </c>
      <c r="AG425" s="249">
        <f t="shared" si="211"/>
        <v>0</v>
      </c>
      <c r="AH425" s="249">
        <f t="shared" si="211"/>
        <v>0</v>
      </c>
      <c r="AI425" s="249">
        <f t="shared" si="211"/>
        <v>0</v>
      </c>
      <c r="AJ425" s="249">
        <f t="shared" si="211"/>
        <v>0</v>
      </c>
      <c r="AK425" s="249">
        <f t="shared" si="211"/>
        <v>0</v>
      </c>
      <c r="AL425" s="249">
        <f t="shared" si="211"/>
        <v>0</v>
      </c>
      <c r="AM425" s="249">
        <f t="shared" si="211"/>
        <v>0</v>
      </c>
      <c r="AN425" s="249">
        <f t="shared" si="211"/>
        <v>0</v>
      </c>
      <c r="AO425" s="249">
        <f t="shared" si="211"/>
        <v>0</v>
      </c>
      <c r="AP425" s="249">
        <f t="shared" si="211"/>
        <v>0</v>
      </c>
    </row>
    <row r="426" spans="1:42" x14ac:dyDescent="0.2">
      <c r="A426" s="17">
        <f t="shared" si="206"/>
        <v>8</v>
      </c>
      <c r="B426" s="247">
        <f t="shared" si="203"/>
        <v>0</v>
      </c>
      <c r="C426" s="249">
        <f t="shared" ref="C426:AP426" si="212">LOOKUP(C414,$B$402:$AP$402,$B$403:$AP$403)*$B581/100</f>
        <v>0</v>
      </c>
      <c r="D426" s="249">
        <f t="shared" si="212"/>
        <v>0</v>
      </c>
      <c r="E426" s="249">
        <f t="shared" si="212"/>
        <v>0</v>
      </c>
      <c r="F426" s="249">
        <f t="shared" si="212"/>
        <v>0</v>
      </c>
      <c r="G426" s="249">
        <f t="shared" si="212"/>
        <v>0</v>
      </c>
      <c r="H426" s="249">
        <f t="shared" si="212"/>
        <v>0</v>
      </c>
      <c r="I426" s="249">
        <f t="shared" si="212"/>
        <v>0</v>
      </c>
      <c r="J426" s="249">
        <f t="shared" si="212"/>
        <v>0</v>
      </c>
      <c r="K426" s="249">
        <f t="shared" si="212"/>
        <v>0</v>
      </c>
      <c r="L426" s="249">
        <f t="shared" si="212"/>
        <v>0</v>
      </c>
      <c r="M426" s="249">
        <f t="shared" si="212"/>
        <v>0</v>
      </c>
      <c r="N426" s="249">
        <f t="shared" si="212"/>
        <v>0</v>
      </c>
      <c r="O426" s="249">
        <f t="shared" si="212"/>
        <v>0</v>
      </c>
      <c r="P426" s="249">
        <f t="shared" si="212"/>
        <v>0</v>
      </c>
      <c r="Q426" s="249">
        <f t="shared" si="212"/>
        <v>0</v>
      </c>
      <c r="R426" s="249">
        <f t="shared" si="212"/>
        <v>0</v>
      </c>
      <c r="S426" s="249">
        <f t="shared" si="212"/>
        <v>0</v>
      </c>
      <c r="T426" s="249">
        <f t="shared" si="212"/>
        <v>0</v>
      </c>
      <c r="U426" s="249">
        <f t="shared" si="212"/>
        <v>0</v>
      </c>
      <c r="V426" s="249">
        <f t="shared" si="212"/>
        <v>0</v>
      </c>
      <c r="W426" s="249">
        <f t="shared" si="212"/>
        <v>0</v>
      </c>
      <c r="X426" s="249">
        <f t="shared" si="212"/>
        <v>0</v>
      </c>
      <c r="Y426" s="249">
        <f t="shared" si="212"/>
        <v>0</v>
      </c>
      <c r="Z426" s="249">
        <f t="shared" si="212"/>
        <v>0</v>
      </c>
      <c r="AA426" s="249">
        <f t="shared" si="212"/>
        <v>0</v>
      </c>
      <c r="AB426" s="249">
        <f t="shared" si="212"/>
        <v>0</v>
      </c>
      <c r="AC426" s="249">
        <f t="shared" si="212"/>
        <v>0</v>
      </c>
      <c r="AD426" s="249">
        <f t="shared" si="212"/>
        <v>0</v>
      </c>
      <c r="AE426" s="249">
        <f t="shared" si="212"/>
        <v>0</v>
      </c>
      <c r="AF426" s="249">
        <f t="shared" si="212"/>
        <v>0</v>
      </c>
      <c r="AG426" s="249">
        <f t="shared" si="212"/>
        <v>0</v>
      </c>
      <c r="AH426" s="249">
        <f t="shared" si="212"/>
        <v>0</v>
      </c>
      <c r="AI426" s="249">
        <f t="shared" si="212"/>
        <v>0</v>
      </c>
      <c r="AJ426" s="249">
        <f t="shared" si="212"/>
        <v>0</v>
      </c>
      <c r="AK426" s="249">
        <f t="shared" si="212"/>
        <v>0</v>
      </c>
      <c r="AL426" s="249">
        <f t="shared" si="212"/>
        <v>0</v>
      </c>
      <c r="AM426" s="249">
        <f t="shared" si="212"/>
        <v>0</v>
      </c>
      <c r="AN426" s="249">
        <f t="shared" si="212"/>
        <v>0</v>
      </c>
      <c r="AO426" s="249">
        <f t="shared" si="212"/>
        <v>0</v>
      </c>
      <c r="AP426" s="249">
        <f t="shared" si="212"/>
        <v>0</v>
      </c>
    </row>
    <row r="427" spans="1:42" x14ac:dyDescent="0.2">
      <c r="A427" s="17">
        <f>A426+1</f>
        <v>9</v>
      </c>
      <c r="B427" s="247">
        <f t="shared" si="203"/>
        <v>0</v>
      </c>
      <c r="C427" s="249">
        <f t="shared" ref="C427:AP427" si="213">LOOKUP(C415,$B$402:$AP$402,$B$403:$AP$403)*$B582/100</f>
        <v>0</v>
      </c>
      <c r="D427" s="249">
        <f t="shared" si="213"/>
        <v>0</v>
      </c>
      <c r="E427" s="249">
        <f t="shared" si="213"/>
        <v>0</v>
      </c>
      <c r="F427" s="249">
        <f t="shared" si="213"/>
        <v>0</v>
      </c>
      <c r="G427" s="249">
        <f t="shared" si="213"/>
        <v>0</v>
      </c>
      <c r="H427" s="249">
        <f t="shared" si="213"/>
        <v>0</v>
      </c>
      <c r="I427" s="249">
        <f t="shared" si="213"/>
        <v>0</v>
      </c>
      <c r="J427" s="249">
        <f t="shared" si="213"/>
        <v>0</v>
      </c>
      <c r="K427" s="249">
        <f t="shared" si="213"/>
        <v>0</v>
      </c>
      <c r="L427" s="249">
        <f t="shared" si="213"/>
        <v>0</v>
      </c>
      <c r="M427" s="249">
        <f t="shared" si="213"/>
        <v>0</v>
      </c>
      <c r="N427" s="249">
        <f t="shared" si="213"/>
        <v>0</v>
      </c>
      <c r="O427" s="249">
        <f t="shared" si="213"/>
        <v>0</v>
      </c>
      <c r="P427" s="249">
        <f t="shared" si="213"/>
        <v>0</v>
      </c>
      <c r="Q427" s="249">
        <f t="shared" si="213"/>
        <v>0</v>
      </c>
      <c r="R427" s="249">
        <f t="shared" si="213"/>
        <v>0</v>
      </c>
      <c r="S427" s="249">
        <f t="shared" si="213"/>
        <v>0</v>
      </c>
      <c r="T427" s="249">
        <f t="shared" si="213"/>
        <v>0</v>
      </c>
      <c r="U427" s="249">
        <f t="shared" si="213"/>
        <v>0</v>
      </c>
      <c r="V427" s="249">
        <f t="shared" si="213"/>
        <v>0</v>
      </c>
      <c r="W427" s="249">
        <f t="shared" si="213"/>
        <v>0</v>
      </c>
      <c r="X427" s="249">
        <f t="shared" si="213"/>
        <v>0</v>
      </c>
      <c r="Y427" s="249">
        <f t="shared" si="213"/>
        <v>0</v>
      </c>
      <c r="Z427" s="249">
        <f t="shared" si="213"/>
        <v>0</v>
      </c>
      <c r="AA427" s="249">
        <f t="shared" si="213"/>
        <v>0</v>
      </c>
      <c r="AB427" s="249">
        <f t="shared" si="213"/>
        <v>0</v>
      </c>
      <c r="AC427" s="249">
        <f t="shared" si="213"/>
        <v>0</v>
      </c>
      <c r="AD427" s="249">
        <f t="shared" si="213"/>
        <v>0</v>
      </c>
      <c r="AE427" s="249">
        <f t="shared" si="213"/>
        <v>0</v>
      </c>
      <c r="AF427" s="249">
        <f t="shared" si="213"/>
        <v>0</v>
      </c>
      <c r="AG427" s="249">
        <f t="shared" si="213"/>
        <v>0</v>
      </c>
      <c r="AH427" s="249">
        <f t="shared" si="213"/>
        <v>0</v>
      </c>
      <c r="AI427" s="249">
        <f t="shared" si="213"/>
        <v>0</v>
      </c>
      <c r="AJ427" s="249">
        <f t="shared" si="213"/>
        <v>0</v>
      </c>
      <c r="AK427" s="249">
        <f t="shared" si="213"/>
        <v>0</v>
      </c>
      <c r="AL427" s="249">
        <f t="shared" si="213"/>
        <v>0</v>
      </c>
      <c r="AM427" s="249">
        <f t="shared" si="213"/>
        <v>0</v>
      </c>
      <c r="AN427" s="249">
        <f t="shared" si="213"/>
        <v>0</v>
      </c>
      <c r="AO427" s="249">
        <f t="shared" si="213"/>
        <v>0</v>
      </c>
      <c r="AP427" s="249">
        <f t="shared" si="213"/>
        <v>0</v>
      </c>
    </row>
    <row r="428" spans="1:42" x14ac:dyDescent="0.2">
      <c r="A428" s="17">
        <f t="shared" ref="A428" si="214">A427+1</f>
        <v>10</v>
      </c>
      <c r="B428" s="247">
        <f t="shared" si="203"/>
        <v>0</v>
      </c>
      <c r="C428" s="249">
        <f t="shared" ref="C428:AP428" si="215">LOOKUP(C416,$B$402:$AP$402,$B$403:$AP$403)*$B583/100</f>
        <v>0</v>
      </c>
      <c r="D428" s="249">
        <f t="shared" si="215"/>
        <v>0</v>
      </c>
      <c r="E428" s="249">
        <f t="shared" si="215"/>
        <v>0</v>
      </c>
      <c r="F428" s="249">
        <f t="shared" si="215"/>
        <v>0</v>
      </c>
      <c r="G428" s="249">
        <f t="shared" si="215"/>
        <v>0</v>
      </c>
      <c r="H428" s="249">
        <f t="shared" si="215"/>
        <v>0</v>
      </c>
      <c r="I428" s="249">
        <f t="shared" si="215"/>
        <v>0</v>
      </c>
      <c r="J428" s="249">
        <f t="shared" si="215"/>
        <v>0</v>
      </c>
      <c r="K428" s="249">
        <f t="shared" si="215"/>
        <v>0</v>
      </c>
      <c r="L428" s="249">
        <f t="shared" si="215"/>
        <v>0</v>
      </c>
      <c r="M428" s="249">
        <f t="shared" si="215"/>
        <v>0</v>
      </c>
      <c r="N428" s="249">
        <f t="shared" si="215"/>
        <v>0</v>
      </c>
      <c r="O428" s="249">
        <f t="shared" si="215"/>
        <v>0</v>
      </c>
      <c r="P428" s="249">
        <f t="shared" si="215"/>
        <v>0</v>
      </c>
      <c r="Q428" s="249">
        <f t="shared" si="215"/>
        <v>0</v>
      </c>
      <c r="R428" s="249">
        <f t="shared" si="215"/>
        <v>0</v>
      </c>
      <c r="S428" s="249">
        <f t="shared" si="215"/>
        <v>0</v>
      </c>
      <c r="T428" s="249">
        <f t="shared" si="215"/>
        <v>0</v>
      </c>
      <c r="U428" s="249">
        <f t="shared" si="215"/>
        <v>0</v>
      </c>
      <c r="V428" s="249">
        <f t="shared" si="215"/>
        <v>0</v>
      </c>
      <c r="W428" s="249">
        <f t="shared" si="215"/>
        <v>0</v>
      </c>
      <c r="X428" s="249">
        <f t="shared" si="215"/>
        <v>0</v>
      </c>
      <c r="Y428" s="249">
        <f t="shared" si="215"/>
        <v>0</v>
      </c>
      <c r="Z428" s="249">
        <f t="shared" si="215"/>
        <v>0</v>
      </c>
      <c r="AA428" s="249">
        <f t="shared" si="215"/>
        <v>0</v>
      </c>
      <c r="AB428" s="249">
        <f t="shared" si="215"/>
        <v>0</v>
      </c>
      <c r="AC428" s="249">
        <f t="shared" si="215"/>
        <v>0</v>
      </c>
      <c r="AD428" s="249">
        <f t="shared" si="215"/>
        <v>0</v>
      </c>
      <c r="AE428" s="249">
        <f t="shared" si="215"/>
        <v>0</v>
      </c>
      <c r="AF428" s="249">
        <f t="shared" si="215"/>
        <v>0</v>
      </c>
      <c r="AG428" s="249">
        <f t="shared" si="215"/>
        <v>0</v>
      </c>
      <c r="AH428" s="249">
        <f t="shared" si="215"/>
        <v>0</v>
      </c>
      <c r="AI428" s="249">
        <f t="shared" si="215"/>
        <v>0</v>
      </c>
      <c r="AJ428" s="249">
        <f t="shared" si="215"/>
        <v>0</v>
      </c>
      <c r="AK428" s="249">
        <f t="shared" si="215"/>
        <v>0</v>
      </c>
      <c r="AL428" s="249">
        <f t="shared" si="215"/>
        <v>0</v>
      </c>
      <c r="AM428" s="249">
        <f t="shared" si="215"/>
        <v>0</v>
      </c>
      <c r="AN428" s="249">
        <f t="shared" si="215"/>
        <v>0</v>
      </c>
      <c r="AO428" s="249">
        <f t="shared" si="215"/>
        <v>0</v>
      </c>
      <c r="AP428" s="249">
        <f t="shared" si="215"/>
        <v>0</v>
      </c>
    </row>
    <row r="429" spans="1:42" s="17" customFormat="1" x14ac:dyDescent="0.2">
      <c r="A429" s="40" t="s">
        <v>15</v>
      </c>
      <c r="B429" s="20"/>
      <c r="C429" s="228">
        <f>SUM(C419:C428)</f>
        <v>0</v>
      </c>
      <c r="D429" s="228">
        <f t="shared" ref="D429:AP429" si="216">SUM(D419:D428)</f>
        <v>0</v>
      </c>
      <c r="E429" s="228">
        <f t="shared" si="216"/>
        <v>0</v>
      </c>
      <c r="F429" s="228">
        <f t="shared" si="216"/>
        <v>0</v>
      </c>
      <c r="G429" s="228">
        <f t="shared" si="216"/>
        <v>0</v>
      </c>
      <c r="H429" s="228">
        <f t="shared" si="216"/>
        <v>0</v>
      </c>
      <c r="I429" s="228">
        <f t="shared" si="216"/>
        <v>0</v>
      </c>
      <c r="J429" s="228">
        <f t="shared" si="216"/>
        <v>0</v>
      </c>
      <c r="K429" s="228">
        <f t="shared" si="216"/>
        <v>0</v>
      </c>
      <c r="L429" s="228">
        <f t="shared" si="216"/>
        <v>0</v>
      </c>
      <c r="M429" s="228">
        <f t="shared" si="216"/>
        <v>0</v>
      </c>
      <c r="N429" s="228">
        <f t="shared" si="216"/>
        <v>0</v>
      </c>
      <c r="O429" s="228">
        <f t="shared" si="216"/>
        <v>0</v>
      </c>
      <c r="P429" s="228">
        <f t="shared" si="216"/>
        <v>0</v>
      </c>
      <c r="Q429" s="228">
        <f t="shared" si="216"/>
        <v>0</v>
      </c>
      <c r="R429" s="228">
        <f t="shared" si="216"/>
        <v>0</v>
      </c>
      <c r="S429" s="228">
        <f t="shared" si="216"/>
        <v>0</v>
      </c>
      <c r="T429" s="228">
        <f t="shared" si="216"/>
        <v>0</v>
      </c>
      <c r="U429" s="228">
        <f t="shared" si="216"/>
        <v>0</v>
      </c>
      <c r="V429" s="228">
        <f t="shared" si="216"/>
        <v>0</v>
      </c>
      <c r="W429" s="228">
        <f t="shared" si="216"/>
        <v>0</v>
      </c>
      <c r="X429" s="228">
        <f t="shared" si="216"/>
        <v>0</v>
      </c>
      <c r="Y429" s="228">
        <f t="shared" si="216"/>
        <v>0</v>
      </c>
      <c r="Z429" s="228">
        <f t="shared" si="216"/>
        <v>0</v>
      </c>
      <c r="AA429" s="228">
        <f t="shared" si="216"/>
        <v>0</v>
      </c>
      <c r="AB429" s="228">
        <f t="shared" si="216"/>
        <v>0</v>
      </c>
      <c r="AC429" s="228">
        <f t="shared" si="216"/>
        <v>0</v>
      </c>
      <c r="AD429" s="228">
        <f t="shared" si="216"/>
        <v>0</v>
      </c>
      <c r="AE429" s="228">
        <f t="shared" si="216"/>
        <v>0</v>
      </c>
      <c r="AF429" s="228">
        <f t="shared" si="216"/>
        <v>0</v>
      </c>
      <c r="AG429" s="228">
        <f t="shared" si="216"/>
        <v>0</v>
      </c>
      <c r="AH429" s="228">
        <f t="shared" si="216"/>
        <v>0</v>
      </c>
      <c r="AI429" s="228">
        <f t="shared" si="216"/>
        <v>0</v>
      </c>
      <c r="AJ429" s="228">
        <f t="shared" si="216"/>
        <v>0</v>
      </c>
      <c r="AK429" s="228">
        <f t="shared" si="216"/>
        <v>0</v>
      </c>
      <c r="AL429" s="228">
        <f t="shared" si="216"/>
        <v>0</v>
      </c>
      <c r="AM429" s="228">
        <f t="shared" si="216"/>
        <v>0</v>
      </c>
      <c r="AN429" s="228">
        <f t="shared" si="216"/>
        <v>0</v>
      </c>
      <c r="AO429" s="228">
        <f t="shared" si="216"/>
        <v>0</v>
      </c>
      <c r="AP429" s="228">
        <f t="shared" si="216"/>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7">C299</f>
        <v>0</v>
      </c>
      <c r="D433" s="227">
        <f t="shared" si="217"/>
        <v>0</v>
      </c>
      <c r="E433" s="227">
        <f t="shared" si="217"/>
        <v>0</v>
      </c>
      <c r="F433" s="227">
        <f t="shared" si="217"/>
        <v>0</v>
      </c>
      <c r="G433" s="227">
        <f t="shared" si="217"/>
        <v>0</v>
      </c>
      <c r="H433" s="227">
        <f t="shared" si="217"/>
        <v>0</v>
      </c>
      <c r="I433" s="227">
        <f t="shared" si="217"/>
        <v>0</v>
      </c>
      <c r="J433" s="227">
        <f t="shared" si="217"/>
        <v>0</v>
      </c>
      <c r="K433" s="227">
        <f t="shared" si="217"/>
        <v>0</v>
      </c>
      <c r="L433" s="227">
        <f t="shared" si="217"/>
        <v>0</v>
      </c>
      <c r="M433" s="227">
        <f t="shared" si="217"/>
        <v>0</v>
      </c>
      <c r="N433" s="227">
        <f t="shared" si="217"/>
        <v>0</v>
      </c>
      <c r="O433" s="227">
        <f t="shared" si="217"/>
        <v>0</v>
      </c>
      <c r="P433" s="227">
        <f t="shared" si="217"/>
        <v>0</v>
      </c>
      <c r="Q433" s="227">
        <f t="shared" si="217"/>
        <v>0</v>
      </c>
      <c r="R433" s="227">
        <f t="shared" si="217"/>
        <v>0</v>
      </c>
      <c r="S433" s="227">
        <f t="shared" si="217"/>
        <v>0</v>
      </c>
      <c r="T433" s="227">
        <f t="shared" si="217"/>
        <v>0</v>
      </c>
      <c r="U433" s="227">
        <f t="shared" si="217"/>
        <v>0</v>
      </c>
      <c r="V433" s="227">
        <f t="shared" si="217"/>
        <v>0</v>
      </c>
      <c r="W433" s="227">
        <f t="shared" si="217"/>
        <v>0</v>
      </c>
      <c r="X433" s="227">
        <f t="shared" si="217"/>
        <v>0</v>
      </c>
      <c r="Y433" s="227">
        <f t="shared" si="217"/>
        <v>0</v>
      </c>
      <c r="Z433" s="227">
        <f t="shared" si="217"/>
        <v>0</v>
      </c>
      <c r="AA433" s="227">
        <f t="shared" si="217"/>
        <v>0</v>
      </c>
      <c r="AB433" s="227">
        <f t="shared" si="217"/>
        <v>0</v>
      </c>
      <c r="AC433" s="227">
        <f t="shared" si="217"/>
        <v>0</v>
      </c>
      <c r="AD433" s="227">
        <f t="shared" si="217"/>
        <v>0</v>
      </c>
      <c r="AE433" s="227">
        <f t="shared" si="217"/>
        <v>0</v>
      </c>
      <c r="AF433" s="227">
        <f t="shared" si="217"/>
        <v>0</v>
      </c>
      <c r="AG433" s="227">
        <f t="shared" si="217"/>
        <v>0</v>
      </c>
      <c r="AH433" s="227">
        <f t="shared" si="217"/>
        <v>0</v>
      </c>
      <c r="AI433" s="227">
        <f t="shared" si="217"/>
        <v>0</v>
      </c>
      <c r="AJ433" s="227">
        <f t="shared" si="217"/>
        <v>0</v>
      </c>
      <c r="AK433" s="227">
        <f t="shared" si="217"/>
        <v>0</v>
      </c>
      <c r="AL433" s="227">
        <f t="shared" si="217"/>
        <v>0</v>
      </c>
      <c r="AM433" s="227">
        <f t="shared" si="217"/>
        <v>0</v>
      </c>
      <c r="AN433" s="227">
        <f t="shared" si="217"/>
        <v>0</v>
      </c>
      <c r="AO433" s="227">
        <f t="shared" si="217"/>
        <v>0</v>
      </c>
      <c r="AP433" s="227">
        <f t="shared" si="217"/>
        <v>0</v>
      </c>
    </row>
    <row r="434" spans="1:42" x14ac:dyDescent="0.2">
      <c r="A434" s="17">
        <f>A433+1</f>
        <v>2</v>
      </c>
      <c r="C434" s="228">
        <f t="shared" ref="C434:AP434" si="218">C300</f>
        <v>0</v>
      </c>
      <c r="D434" s="227">
        <f t="shared" si="218"/>
        <v>0</v>
      </c>
      <c r="E434" s="227">
        <f t="shared" si="218"/>
        <v>0</v>
      </c>
      <c r="F434" s="227">
        <f t="shared" si="218"/>
        <v>0</v>
      </c>
      <c r="G434" s="227">
        <f t="shared" si="218"/>
        <v>0</v>
      </c>
      <c r="H434" s="227">
        <f t="shared" si="218"/>
        <v>0</v>
      </c>
      <c r="I434" s="227">
        <f t="shared" si="218"/>
        <v>0</v>
      </c>
      <c r="J434" s="227">
        <f t="shared" si="218"/>
        <v>0</v>
      </c>
      <c r="K434" s="227">
        <f t="shared" si="218"/>
        <v>0</v>
      </c>
      <c r="L434" s="227">
        <f t="shared" si="218"/>
        <v>0</v>
      </c>
      <c r="M434" s="227">
        <f t="shared" si="218"/>
        <v>0</v>
      </c>
      <c r="N434" s="227">
        <f t="shared" si="218"/>
        <v>0</v>
      </c>
      <c r="O434" s="227">
        <f t="shared" si="218"/>
        <v>0</v>
      </c>
      <c r="P434" s="227">
        <f t="shared" si="218"/>
        <v>0</v>
      </c>
      <c r="Q434" s="227">
        <f t="shared" si="218"/>
        <v>0</v>
      </c>
      <c r="R434" s="227">
        <f t="shared" si="218"/>
        <v>0</v>
      </c>
      <c r="S434" s="227">
        <f t="shared" si="218"/>
        <v>0</v>
      </c>
      <c r="T434" s="227">
        <f t="shared" si="218"/>
        <v>0</v>
      </c>
      <c r="U434" s="227">
        <f t="shared" si="218"/>
        <v>0</v>
      </c>
      <c r="V434" s="227">
        <f t="shared" si="218"/>
        <v>0</v>
      </c>
      <c r="W434" s="227">
        <f t="shared" si="218"/>
        <v>0</v>
      </c>
      <c r="X434" s="227">
        <f t="shared" si="218"/>
        <v>0</v>
      </c>
      <c r="Y434" s="227">
        <f t="shared" si="218"/>
        <v>0</v>
      </c>
      <c r="Z434" s="227">
        <f t="shared" si="218"/>
        <v>0</v>
      </c>
      <c r="AA434" s="227">
        <f t="shared" si="218"/>
        <v>0</v>
      </c>
      <c r="AB434" s="227">
        <f t="shared" si="218"/>
        <v>0</v>
      </c>
      <c r="AC434" s="227">
        <f t="shared" si="218"/>
        <v>0</v>
      </c>
      <c r="AD434" s="227">
        <f t="shared" si="218"/>
        <v>0</v>
      </c>
      <c r="AE434" s="227">
        <f t="shared" si="218"/>
        <v>0</v>
      </c>
      <c r="AF434" s="227">
        <f t="shared" si="218"/>
        <v>0</v>
      </c>
      <c r="AG434" s="227">
        <f t="shared" si="218"/>
        <v>0</v>
      </c>
      <c r="AH434" s="227">
        <f t="shared" si="218"/>
        <v>0</v>
      </c>
      <c r="AI434" s="227">
        <f t="shared" si="218"/>
        <v>0</v>
      </c>
      <c r="AJ434" s="227">
        <f t="shared" si="218"/>
        <v>0</v>
      </c>
      <c r="AK434" s="227">
        <f t="shared" si="218"/>
        <v>0</v>
      </c>
      <c r="AL434" s="227">
        <f t="shared" si="218"/>
        <v>0</v>
      </c>
      <c r="AM434" s="227">
        <f t="shared" si="218"/>
        <v>0</v>
      </c>
      <c r="AN434" s="227">
        <f t="shared" si="218"/>
        <v>0</v>
      </c>
      <c r="AO434" s="227">
        <f t="shared" si="218"/>
        <v>0</v>
      </c>
      <c r="AP434" s="227">
        <f t="shared" si="218"/>
        <v>0</v>
      </c>
    </row>
    <row r="435" spans="1:42" x14ac:dyDescent="0.2">
      <c r="A435" s="17">
        <f t="shared" ref="A435:A440" si="219">A434+1</f>
        <v>3</v>
      </c>
      <c r="C435" s="228">
        <f t="shared" ref="C435:AP435" si="220">C301</f>
        <v>0</v>
      </c>
      <c r="D435" s="227">
        <f t="shared" si="220"/>
        <v>0</v>
      </c>
      <c r="E435" s="227">
        <f t="shared" si="220"/>
        <v>0</v>
      </c>
      <c r="F435" s="227">
        <f t="shared" si="220"/>
        <v>0</v>
      </c>
      <c r="G435" s="227">
        <f t="shared" si="220"/>
        <v>0</v>
      </c>
      <c r="H435" s="227">
        <f t="shared" si="220"/>
        <v>0</v>
      </c>
      <c r="I435" s="227">
        <f t="shared" si="220"/>
        <v>0</v>
      </c>
      <c r="J435" s="227">
        <f t="shared" si="220"/>
        <v>0</v>
      </c>
      <c r="K435" s="227">
        <f t="shared" si="220"/>
        <v>0</v>
      </c>
      <c r="L435" s="227">
        <f t="shared" si="220"/>
        <v>0</v>
      </c>
      <c r="M435" s="227">
        <f t="shared" si="220"/>
        <v>0</v>
      </c>
      <c r="N435" s="227">
        <f t="shared" si="220"/>
        <v>0</v>
      </c>
      <c r="O435" s="227">
        <f t="shared" si="220"/>
        <v>0</v>
      </c>
      <c r="P435" s="227">
        <f t="shared" si="220"/>
        <v>0</v>
      </c>
      <c r="Q435" s="227">
        <f t="shared" si="220"/>
        <v>0</v>
      </c>
      <c r="R435" s="227">
        <f t="shared" si="220"/>
        <v>0</v>
      </c>
      <c r="S435" s="227">
        <f t="shared" si="220"/>
        <v>0</v>
      </c>
      <c r="T435" s="227">
        <f t="shared" si="220"/>
        <v>0</v>
      </c>
      <c r="U435" s="227">
        <f t="shared" si="220"/>
        <v>0</v>
      </c>
      <c r="V435" s="227">
        <f t="shared" si="220"/>
        <v>0</v>
      </c>
      <c r="W435" s="227">
        <f t="shared" si="220"/>
        <v>0</v>
      </c>
      <c r="X435" s="227">
        <f t="shared" si="220"/>
        <v>0</v>
      </c>
      <c r="Y435" s="227">
        <f t="shared" si="220"/>
        <v>0</v>
      </c>
      <c r="Z435" s="227">
        <f t="shared" si="220"/>
        <v>0</v>
      </c>
      <c r="AA435" s="227">
        <f t="shared" si="220"/>
        <v>0</v>
      </c>
      <c r="AB435" s="227">
        <f t="shared" si="220"/>
        <v>0</v>
      </c>
      <c r="AC435" s="227">
        <f t="shared" si="220"/>
        <v>0</v>
      </c>
      <c r="AD435" s="227">
        <f t="shared" si="220"/>
        <v>0</v>
      </c>
      <c r="AE435" s="227">
        <f t="shared" si="220"/>
        <v>0</v>
      </c>
      <c r="AF435" s="227">
        <f t="shared" si="220"/>
        <v>0</v>
      </c>
      <c r="AG435" s="227">
        <f t="shared" si="220"/>
        <v>0</v>
      </c>
      <c r="AH435" s="227">
        <f t="shared" si="220"/>
        <v>0</v>
      </c>
      <c r="AI435" s="227">
        <f t="shared" si="220"/>
        <v>0</v>
      </c>
      <c r="AJ435" s="227">
        <f t="shared" si="220"/>
        <v>0</v>
      </c>
      <c r="AK435" s="227">
        <f t="shared" si="220"/>
        <v>0</v>
      </c>
      <c r="AL435" s="227">
        <f t="shared" si="220"/>
        <v>0</v>
      </c>
      <c r="AM435" s="227">
        <f t="shared" si="220"/>
        <v>0</v>
      </c>
      <c r="AN435" s="227">
        <f t="shared" si="220"/>
        <v>0</v>
      </c>
      <c r="AO435" s="227">
        <f t="shared" si="220"/>
        <v>0</v>
      </c>
      <c r="AP435" s="227">
        <f t="shared" si="220"/>
        <v>0</v>
      </c>
    </row>
    <row r="436" spans="1:42" x14ac:dyDescent="0.2">
      <c r="A436" s="17">
        <f t="shared" si="219"/>
        <v>4</v>
      </c>
      <c r="C436" s="228">
        <f t="shared" ref="C436:AP436" si="221">C302</f>
        <v>0</v>
      </c>
      <c r="D436" s="227">
        <f t="shared" si="221"/>
        <v>0</v>
      </c>
      <c r="E436" s="227">
        <f t="shared" si="221"/>
        <v>0</v>
      </c>
      <c r="F436" s="227">
        <f t="shared" si="221"/>
        <v>0</v>
      </c>
      <c r="G436" s="227">
        <f t="shared" si="221"/>
        <v>0</v>
      </c>
      <c r="H436" s="227">
        <f t="shared" si="221"/>
        <v>0</v>
      </c>
      <c r="I436" s="227">
        <f t="shared" si="221"/>
        <v>0</v>
      </c>
      <c r="J436" s="227">
        <f t="shared" si="221"/>
        <v>0</v>
      </c>
      <c r="K436" s="227">
        <f t="shared" si="221"/>
        <v>0</v>
      </c>
      <c r="L436" s="227">
        <f t="shared" si="221"/>
        <v>0</v>
      </c>
      <c r="M436" s="227">
        <f t="shared" si="221"/>
        <v>0</v>
      </c>
      <c r="N436" s="227">
        <f t="shared" si="221"/>
        <v>0</v>
      </c>
      <c r="O436" s="227">
        <f t="shared" si="221"/>
        <v>0</v>
      </c>
      <c r="P436" s="227">
        <f t="shared" si="221"/>
        <v>0</v>
      </c>
      <c r="Q436" s="227">
        <f t="shared" si="221"/>
        <v>0</v>
      </c>
      <c r="R436" s="227">
        <f t="shared" si="221"/>
        <v>0</v>
      </c>
      <c r="S436" s="227">
        <f t="shared" si="221"/>
        <v>0</v>
      </c>
      <c r="T436" s="227">
        <f t="shared" si="221"/>
        <v>0</v>
      </c>
      <c r="U436" s="227">
        <f t="shared" si="221"/>
        <v>0</v>
      </c>
      <c r="V436" s="227">
        <f t="shared" si="221"/>
        <v>0</v>
      </c>
      <c r="W436" s="227">
        <f t="shared" si="221"/>
        <v>0</v>
      </c>
      <c r="X436" s="227">
        <f t="shared" si="221"/>
        <v>0</v>
      </c>
      <c r="Y436" s="227">
        <f t="shared" si="221"/>
        <v>0</v>
      </c>
      <c r="Z436" s="227">
        <f t="shared" si="221"/>
        <v>0</v>
      </c>
      <c r="AA436" s="227">
        <f t="shared" si="221"/>
        <v>0</v>
      </c>
      <c r="AB436" s="227">
        <f t="shared" si="221"/>
        <v>0</v>
      </c>
      <c r="AC436" s="227">
        <f t="shared" si="221"/>
        <v>0</v>
      </c>
      <c r="AD436" s="227">
        <f t="shared" si="221"/>
        <v>0</v>
      </c>
      <c r="AE436" s="227">
        <f t="shared" si="221"/>
        <v>0</v>
      </c>
      <c r="AF436" s="227">
        <f t="shared" si="221"/>
        <v>0</v>
      </c>
      <c r="AG436" s="227">
        <f t="shared" si="221"/>
        <v>0</v>
      </c>
      <c r="AH436" s="227">
        <f t="shared" si="221"/>
        <v>0</v>
      </c>
      <c r="AI436" s="227">
        <f t="shared" si="221"/>
        <v>0</v>
      </c>
      <c r="AJ436" s="227">
        <f t="shared" si="221"/>
        <v>0</v>
      </c>
      <c r="AK436" s="227">
        <f t="shared" si="221"/>
        <v>0</v>
      </c>
      <c r="AL436" s="227">
        <f t="shared" si="221"/>
        <v>0</v>
      </c>
      <c r="AM436" s="227">
        <f t="shared" si="221"/>
        <v>0</v>
      </c>
      <c r="AN436" s="227">
        <f t="shared" si="221"/>
        <v>0</v>
      </c>
      <c r="AO436" s="227">
        <f t="shared" si="221"/>
        <v>0</v>
      </c>
      <c r="AP436" s="227">
        <f t="shared" si="221"/>
        <v>0</v>
      </c>
    </row>
    <row r="437" spans="1:42" x14ac:dyDescent="0.2">
      <c r="A437" s="17">
        <f t="shared" si="219"/>
        <v>5</v>
      </c>
      <c r="C437" s="228">
        <f t="shared" ref="C437:AP437" si="222">C303</f>
        <v>0</v>
      </c>
      <c r="D437" s="227">
        <f t="shared" si="222"/>
        <v>0</v>
      </c>
      <c r="E437" s="227">
        <f t="shared" si="222"/>
        <v>0</v>
      </c>
      <c r="F437" s="227">
        <f t="shared" si="222"/>
        <v>0</v>
      </c>
      <c r="G437" s="227">
        <f t="shared" si="222"/>
        <v>0</v>
      </c>
      <c r="H437" s="227">
        <f t="shared" si="222"/>
        <v>0</v>
      </c>
      <c r="I437" s="227">
        <f t="shared" si="222"/>
        <v>0</v>
      </c>
      <c r="J437" s="227">
        <f t="shared" si="222"/>
        <v>0</v>
      </c>
      <c r="K437" s="227">
        <f t="shared" si="222"/>
        <v>0</v>
      </c>
      <c r="L437" s="227">
        <f t="shared" si="222"/>
        <v>0</v>
      </c>
      <c r="M437" s="227">
        <f t="shared" si="222"/>
        <v>0</v>
      </c>
      <c r="N437" s="227">
        <f t="shared" si="222"/>
        <v>0</v>
      </c>
      <c r="O437" s="227">
        <f t="shared" si="222"/>
        <v>0</v>
      </c>
      <c r="P437" s="227">
        <f t="shared" si="222"/>
        <v>0</v>
      </c>
      <c r="Q437" s="227">
        <f t="shared" si="222"/>
        <v>0</v>
      </c>
      <c r="R437" s="227">
        <f t="shared" si="222"/>
        <v>0</v>
      </c>
      <c r="S437" s="227">
        <f t="shared" si="222"/>
        <v>0</v>
      </c>
      <c r="T437" s="227">
        <f t="shared" si="222"/>
        <v>0</v>
      </c>
      <c r="U437" s="227">
        <f t="shared" si="222"/>
        <v>0</v>
      </c>
      <c r="V437" s="227">
        <f t="shared" si="222"/>
        <v>0</v>
      </c>
      <c r="W437" s="227">
        <f t="shared" si="222"/>
        <v>0</v>
      </c>
      <c r="X437" s="227">
        <f t="shared" si="222"/>
        <v>0</v>
      </c>
      <c r="Y437" s="227">
        <f t="shared" si="222"/>
        <v>0</v>
      </c>
      <c r="Z437" s="227">
        <f t="shared" si="222"/>
        <v>0</v>
      </c>
      <c r="AA437" s="227">
        <f t="shared" si="222"/>
        <v>0</v>
      </c>
      <c r="AB437" s="227">
        <f t="shared" si="222"/>
        <v>0</v>
      </c>
      <c r="AC437" s="227">
        <f t="shared" si="222"/>
        <v>0</v>
      </c>
      <c r="AD437" s="227">
        <f t="shared" si="222"/>
        <v>0</v>
      </c>
      <c r="AE437" s="227">
        <f t="shared" si="222"/>
        <v>0</v>
      </c>
      <c r="AF437" s="227">
        <f t="shared" si="222"/>
        <v>0</v>
      </c>
      <c r="AG437" s="227">
        <f t="shared" si="222"/>
        <v>0</v>
      </c>
      <c r="AH437" s="227">
        <f t="shared" si="222"/>
        <v>0</v>
      </c>
      <c r="AI437" s="227">
        <f t="shared" si="222"/>
        <v>0</v>
      </c>
      <c r="AJ437" s="227">
        <f t="shared" si="222"/>
        <v>0</v>
      </c>
      <c r="AK437" s="227">
        <f t="shared" si="222"/>
        <v>0</v>
      </c>
      <c r="AL437" s="227">
        <f t="shared" si="222"/>
        <v>0</v>
      </c>
      <c r="AM437" s="227">
        <f t="shared" si="222"/>
        <v>0</v>
      </c>
      <c r="AN437" s="227">
        <f t="shared" si="222"/>
        <v>0</v>
      </c>
      <c r="AO437" s="227">
        <f t="shared" si="222"/>
        <v>0</v>
      </c>
      <c r="AP437" s="227">
        <f t="shared" si="222"/>
        <v>0</v>
      </c>
    </row>
    <row r="438" spans="1:42" x14ac:dyDescent="0.2">
      <c r="A438" s="17">
        <f t="shared" si="219"/>
        <v>6</v>
      </c>
      <c r="C438" s="228">
        <f t="shared" ref="C438:AP438" si="223">C304</f>
        <v>0</v>
      </c>
      <c r="D438" s="227">
        <f t="shared" si="223"/>
        <v>0</v>
      </c>
      <c r="E438" s="227">
        <f t="shared" si="223"/>
        <v>0</v>
      </c>
      <c r="F438" s="227">
        <f t="shared" si="223"/>
        <v>0</v>
      </c>
      <c r="G438" s="227">
        <f t="shared" si="223"/>
        <v>0</v>
      </c>
      <c r="H438" s="227">
        <f t="shared" si="223"/>
        <v>0</v>
      </c>
      <c r="I438" s="227">
        <f t="shared" si="223"/>
        <v>0</v>
      </c>
      <c r="J438" s="227">
        <f t="shared" si="223"/>
        <v>0</v>
      </c>
      <c r="K438" s="227">
        <f t="shared" si="223"/>
        <v>0</v>
      </c>
      <c r="L438" s="227">
        <f t="shared" si="223"/>
        <v>0</v>
      </c>
      <c r="M438" s="227">
        <f t="shared" si="223"/>
        <v>0</v>
      </c>
      <c r="N438" s="227">
        <f t="shared" si="223"/>
        <v>0</v>
      </c>
      <c r="O438" s="227">
        <f t="shared" si="223"/>
        <v>0</v>
      </c>
      <c r="P438" s="227">
        <f t="shared" si="223"/>
        <v>0</v>
      </c>
      <c r="Q438" s="227">
        <f t="shared" si="223"/>
        <v>0</v>
      </c>
      <c r="R438" s="227">
        <f t="shared" si="223"/>
        <v>0</v>
      </c>
      <c r="S438" s="227">
        <f t="shared" si="223"/>
        <v>0</v>
      </c>
      <c r="T438" s="227">
        <f t="shared" si="223"/>
        <v>0</v>
      </c>
      <c r="U438" s="227">
        <f t="shared" si="223"/>
        <v>0</v>
      </c>
      <c r="V438" s="227">
        <f t="shared" si="223"/>
        <v>0</v>
      </c>
      <c r="W438" s="227">
        <f t="shared" si="223"/>
        <v>0</v>
      </c>
      <c r="X438" s="227">
        <f t="shared" si="223"/>
        <v>0</v>
      </c>
      <c r="Y438" s="227">
        <f t="shared" si="223"/>
        <v>0</v>
      </c>
      <c r="Z438" s="227">
        <f t="shared" si="223"/>
        <v>0</v>
      </c>
      <c r="AA438" s="227">
        <f t="shared" si="223"/>
        <v>0</v>
      </c>
      <c r="AB438" s="227">
        <f t="shared" si="223"/>
        <v>0</v>
      </c>
      <c r="AC438" s="227">
        <f t="shared" si="223"/>
        <v>0</v>
      </c>
      <c r="AD438" s="227">
        <f t="shared" si="223"/>
        <v>0</v>
      </c>
      <c r="AE438" s="227">
        <f t="shared" si="223"/>
        <v>0</v>
      </c>
      <c r="AF438" s="227">
        <f t="shared" si="223"/>
        <v>0</v>
      </c>
      <c r="AG438" s="227">
        <f t="shared" si="223"/>
        <v>0</v>
      </c>
      <c r="AH438" s="227">
        <f t="shared" si="223"/>
        <v>0</v>
      </c>
      <c r="AI438" s="227">
        <f t="shared" si="223"/>
        <v>0</v>
      </c>
      <c r="AJ438" s="227">
        <f t="shared" si="223"/>
        <v>0</v>
      </c>
      <c r="AK438" s="227">
        <f t="shared" si="223"/>
        <v>0</v>
      </c>
      <c r="AL438" s="227">
        <f t="shared" si="223"/>
        <v>0</v>
      </c>
      <c r="AM438" s="227">
        <f t="shared" si="223"/>
        <v>0</v>
      </c>
      <c r="AN438" s="227">
        <f t="shared" si="223"/>
        <v>0</v>
      </c>
      <c r="AO438" s="227">
        <f t="shared" si="223"/>
        <v>0</v>
      </c>
      <c r="AP438" s="227">
        <f t="shared" si="223"/>
        <v>0</v>
      </c>
    </row>
    <row r="439" spans="1:42" x14ac:dyDescent="0.2">
      <c r="A439" s="17">
        <f t="shared" si="219"/>
        <v>7</v>
      </c>
      <c r="C439" s="228">
        <f t="shared" ref="C439:AP439" si="224">C305</f>
        <v>0</v>
      </c>
      <c r="D439" s="227">
        <f t="shared" si="224"/>
        <v>0</v>
      </c>
      <c r="E439" s="227">
        <f t="shared" si="224"/>
        <v>0</v>
      </c>
      <c r="F439" s="227">
        <f t="shared" si="224"/>
        <v>0</v>
      </c>
      <c r="G439" s="227">
        <f t="shared" si="224"/>
        <v>0</v>
      </c>
      <c r="H439" s="227">
        <f t="shared" si="224"/>
        <v>0</v>
      </c>
      <c r="I439" s="227">
        <f t="shared" si="224"/>
        <v>0</v>
      </c>
      <c r="J439" s="227">
        <f t="shared" si="224"/>
        <v>0</v>
      </c>
      <c r="K439" s="227">
        <f t="shared" si="224"/>
        <v>0</v>
      </c>
      <c r="L439" s="227">
        <f t="shared" si="224"/>
        <v>0</v>
      </c>
      <c r="M439" s="227">
        <f t="shared" si="224"/>
        <v>0</v>
      </c>
      <c r="N439" s="227">
        <f t="shared" si="224"/>
        <v>0</v>
      </c>
      <c r="O439" s="227">
        <f t="shared" si="224"/>
        <v>0</v>
      </c>
      <c r="P439" s="227">
        <f t="shared" si="224"/>
        <v>0</v>
      </c>
      <c r="Q439" s="227">
        <f t="shared" si="224"/>
        <v>0</v>
      </c>
      <c r="R439" s="227">
        <f t="shared" si="224"/>
        <v>0</v>
      </c>
      <c r="S439" s="227">
        <f t="shared" si="224"/>
        <v>0</v>
      </c>
      <c r="T439" s="227">
        <f t="shared" si="224"/>
        <v>0</v>
      </c>
      <c r="U439" s="227">
        <f t="shared" si="224"/>
        <v>0</v>
      </c>
      <c r="V439" s="227">
        <f t="shared" si="224"/>
        <v>0</v>
      </c>
      <c r="W439" s="227">
        <f t="shared" si="224"/>
        <v>0</v>
      </c>
      <c r="X439" s="227">
        <f t="shared" si="224"/>
        <v>0</v>
      </c>
      <c r="Y439" s="227">
        <f t="shared" si="224"/>
        <v>0</v>
      </c>
      <c r="Z439" s="227">
        <f t="shared" si="224"/>
        <v>0</v>
      </c>
      <c r="AA439" s="227">
        <f t="shared" si="224"/>
        <v>0</v>
      </c>
      <c r="AB439" s="227">
        <f t="shared" si="224"/>
        <v>0</v>
      </c>
      <c r="AC439" s="227">
        <f t="shared" si="224"/>
        <v>0</v>
      </c>
      <c r="AD439" s="227">
        <f t="shared" si="224"/>
        <v>0</v>
      </c>
      <c r="AE439" s="227">
        <f t="shared" si="224"/>
        <v>0</v>
      </c>
      <c r="AF439" s="227">
        <f t="shared" si="224"/>
        <v>0</v>
      </c>
      <c r="AG439" s="227">
        <f t="shared" si="224"/>
        <v>0</v>
      </c>
      <c r="AH439" s="227">
        <f t="shared" si="224"/>
        <v>0</v>
      </c>
      <c r="AI439" s="227">
        <f t="shared" si="224"/>
        <v>0</v>
      </c>
      <c r="AJ439" s="227">
        <f t="shared" si="224"/>
        <v>0</v>
      </c>
      <c r="AK439" s="227">
        <f t="shared" si="224"/>
        <v>0</v>
      </c>
      <c r="AL439" s="227">
        <f t="shared" si="224"/>
        <v>0</v>
      </c>
      <c r="AM439" s="227">
        <f t="shared" si="224"/>
        <v>0</v>
      </c>
      <c r="AN439" s="227">
        <f t="shared" si="224"/>
        <v>0</v>
      </c>
      <c r="AO439" s="227">
        <f t="shared" si="224"/>
        <v>0</v>
      </c>
      <c r="AP439" s="227">
        <f t="shared" si="224"/>
        <v>0</v>
      </c>
    </row>
    <row r="440" spans="1:42" x14ac:dyDescent="0.2">
      <c r="A440" s="17">
        <f t="shared" si="219"/>
        <v>8</v>
      </c>
      <c r="C440" s="228">
        <f t="shared" ref="C440:AP440" si="225">C306</f>
        <v>0</v>
      </c>
      <c r="D440" s="227">
        <f t="shared" si="225"/>
        <v>0</v>
      </c>
      <c r="E440" s="227">
        <f t="shared" si="225"/>
        <v>0</v>
      </c>
      <c r="F440" s="227">
        <f t="shared" si="225"/>
        <v>0</v>
      </c>
      <c r="G440" s="227">
        <f t="shared" si="225"/>
        <v>0</v>
      </c>
      <c r="H440" s="227">
        <f t="shared" si="225"/>
        <v>0</v>
      </c>
      <c r="I440" s="227">
        <f t="shared" si="225"/>
        <v>0</v>
      </c>
      <c r="J440" s="227">
        <f t="shared" si="225"/>
        <v>0</v>
      </c>
      <c r="K440" s="227">
        <f t="shared" si="225"/>
        <v>0</v>
      </c>
      <c r="L440" s="227">
        <f t="shared" si="225"/>
        <v>0</v>
      </c>
      <c r="M440" s="227">
        <f t="shared" si="225"/>
        <v>0</v>
      </c>
      <c r="N440" s="227">
        <f t="shared" si="225"/>
        <v>0</v>
      </c>
      <c r="O440" s="227">
        <f t="shared" si="225"/>
        <v>0</v>
      </c>
      <c r="P440" s="227">
        <f t="shared" si="225"/>
        <v>0</v>
      </c>
      <c r="Q440" s="227">
        <f t="shared" si="225"/>
        <v>0</v>
      </c>
      <c r="R440" s="227">
        <f t="shared" si="225"/>
        <v>0</v>
      </c>
      <c r="S440" s="227">
        <f t="shared" si="225"/>
        <v>0</v>
      </c>
      <c r="T440" s="227">
        <f t="shared" si="225"/>
        <v>0</v>
      </c>
      <c r="U440" s="227">
        <f t="shared" si="225"/>
        <v>0</v>
      </c>
      <c r="V440" s="227">
        <f t="shared" si="225"/>
        <v>0</v>
      </c>
      <c r="W440" s="227">
        <f t="shared" si="225"/>
        <v>0</v>
      </c>
      <c r="X440" s="227">
        <f t="shared" si="225"/>
        <v>0</v>
      </c>
      <c r="Y440" s="227">
        <f t="shared" si="225"/>
        <v>0</v>
      </c>
      <c r="Z440" s="227">
        <f t="shared" si="225"/>
        <v>0</v>
      </c>
      <c r="AA440" s="227">
        <f t="shared" si="225"/>
        <v>0</v>
      </c>
      <c r="AB440" s="227">
        <f t="shared" si="225"/>
        <v>0</v>
      </c>
      <c r="AC440" s="227">
        <f t="shared" si="225"/>
        <v>0</v>
      </c>
      <c r="AD440" s="227">
        <f t="shared" si="225"/>
        <v>0</v>
      </c>
      <c r="AE440" s="227">
        <f t="shared" si="225"/>
        <v>0</v>
      </c>
      <c r="AF440" s="227">
        <f t="shared" si="225"/>
        <v>0</v>
      </c>
      <c r="AG440" s="227">
        <f t="shared" si="225"/>
        <v>0</v>
      </c>
      <c r="AH440" s="227">
        <f t="shared" si="225"/>
        <v>0</v>
      </c>
      <c r="AI440" s="227">
        <f t="shared" si="225"/>
        <v>0</v>
      </c>
      <c r="AJ440" s="227">
        <f t="shared" si="225"/>
        <v>0</v>
      </c>
      <c r="AK440" s="227">
        <f t="shared" si="225"/>
        <v>0</v>
      </c>
      <c r="AL440" s="227">
        <f t="shared" si="225"/>
        <v>0</v>
      </c>
      <c r="AM440" s="227">
        <f t="shared" si="225"/>
        <v>0</v>
      </c>
      <c r="AN440" s="227">
        <f t="shared" si="225"/>
        <v>0</v>
      </c>
      <c r="AO440" s="227">
        <f t="shared" si="225"/>
        <v>0</v>
      </c>
      <c r="AP440" s="227">
        <f t="shared" si="225"/>
        <v>0</v>
      </c>
    </row>
    <row r="441" spans="1:42" x14ac:dyDescent="0.2">
      <c r="A441" s="17">
        <f>A440+1</f>
        <v>9</v>
      </c>
      <c r="C441" s="228">
        <f t="shared" ref="C441:AP441" si="226">C307</f>
        <v>0</v>
      </c>
      <c r="D441" s="227">
        <f t="shared" si="226"/>
        <v>0</v>
      </c>
      <c r="E441" s="227">
        <f t="shared" si="226"/>
        <v>0</v>
      </c>
      <c r="F441" s="227">
        <f t="shared" si="226"/>
        <v>0</v>
      </c>
      <c r="G441" s="227">
        <f t="shared" si="226"/>
        <v>0</v>
      </c>
      <c r="H441" s="227">
        <f t="shared" si="226"/>
        <v>0</v>
      </c>
      <c r="I441" s="227">
        <f t="shared" si="226"/>
        <v>0</v>
      </c>
      <c r="J441" s="227">
        <f t="shared" si="226"/>
        <v>0</v>
      </c>
      <c r="K441" s="227">
        <f t="shared" si="226"/>
        <v>0</v>
      </c>
      <c r="L441" s="227">
        <f t="shared" si="226"/>
        <v>0</v>
      </c>
      <c r="M441" s="227">
        <f t="shared" si="226"/>
        <v>0</v>
      </c>
      <c r="N441" s="227">
        <f t="shared" si="226"/>
        <v>0</v>
      </c>
      <c r="O441" s="227">
        <f t="shared" si="226"/>
        <v>0</v>
      </c>
      <c r="P441" s="227">
        <f t="shared" si="226"/>
        <v>0</v>
      </c>
      <c r="Q441" s="227">
        <f t="shared" si="226"/>
        <v>0</v>
      </c>
      <c r="R441" s="227">
        <f t="shared" si="226"/>
        <v>0</v>
      </c>
      <c r="S441" s="227">
        <f t="shared" si="226"/>
        <v>0</v>
      </c>
      <c r="T441" s="227">
        <f t="shared" si="226"/>
        <v>0</v>
      </c>
      <c r="U441" s="227">
        <f t="shared" si="226"/>
        <v>0</v>
      </c>
      <c r="V441" s="227">
        <f t="shared" si="226"/>
        <v>0</v>
      </c>
      <c r="W441" s="227">
        <f t="shared" si="226"/>
        <v>0</v>
      </c>
      <c r="X441" s="227">
        <f t="shared" si="226"/>
        <v>0</v>
      </c>
      <c r="Y441" s="227">
        <f t="shared" si="226"/>
        <v>0</v>
      </c>
      <c r="Z441" s="227">
        <f t="shared" si="226"/>
        <v>0</v>
      </c>
      <c r="AA441" s="227">
        <f t="shared" si="226"/>
        <v>0</v>
      </c>
      <c r="AB441" s="227">
        <f t="shared" si="226"/>
        <v>0</v>
      </c>
      <c r="AC441" s="227">
        <f t="shared" si="226"/>
        <v>0</v>
      </c>
      <c r="AD441" s="227">
        <f t="shared" si="226"/>
        <v>0</v>
      </c>
      <c r="AE441" s="227">
        <f t="shared" si="226"/>
        <v>0</v>
      </c>
      <c r="AF441" s="227">
        <f t="shared" si="226"/>
        <v>0</v>
      </c>
      <c r="AG441" s="227">
        <f t="shared" si="226"/>
        <v>0</v>
      </c>
      <c r="AH441" s="227">
        <f t="shared" si="226"/>
        <v>0</v>
      </c>
      <c r="AI441" s="227">
        <f t="shared" si="226"/>
        <v>0</v>
      </c>
      <c r="AJ441" s="227">
        <f t="shared" si="226"/>
        <v>0</v>
      </c>
      <c r="AK441" s="227">
        <f t="shared" si="226"/>
        <v>0</v>
      </c>
      <c r="AL441" s="227">
        <f t="shared" si="226"/>
        <v>0</v>
      </c>
      <c r="AM441" s="227">
        <f t="shared" si="226"/>
        <v>0</v>
      </c>
      <c r="AN441" s="227">
        <f t="shared" si="226"/>
        <v>0</v>
      </c>
      <c r="AO441" s="227">
        <f t="shared" si="226"/>
        <v>0</v>
      </c>
      <c r="AP441" s="227">
        <f t="shared" si="226"/>
        <v>0</v>
      </c>
    </row>
    <row r="442" spans="1:42" x14ac:dyDescent="0.2">
      <c r="A442" s="17">
        <f t="shared" ref="A442" si="227">A441+1</f>
        <v>10</v>
      </c>
      <c r="C442" s="228">
        <f t="shared" ref="C442:AP442" si="228">C308</f>
        <v>0</v>
      </c>
      <c r="D442" s="227">
        <f t="shared" si="228"/>
        <v>0</v>
      </c>
      <c r="E442" s="227">
        <f t="shared" si="228"/>
        <v>0</v>
      </c>
      <c r="F442" s="227">
        <f t="shared" si="228"/>
        <v>0</v>
      </c>
      <c r="G442" s="227">
        <f t="shared" si="228"/>
        <v>0</v>
      </c>
      <c r="H442" s="227">
        <f t="shared" si="228"/>
        <v>0</v>
      </c>
      <c r="I442" s="227">
        <f t="shared" si="228"/>
        <v>0</v>
      </c>
      <c r="J442" s="227">
        <f t="shared" si="228"/>
        <v>0</v>
      </c>
      <c r="K442" s="227">
        <f t="shared" si="228"/>
        <v>0</v>
      </c>
      <c r="L442" s="227">
        <f t="shared" si="228"/>
        <v>0</v>
      </c>
      <c r="M442" s="227">
        <f t="shared" si="228"/>
        <v>0</v>
      </c>
      <c r="N442" s="227">
        <f t="shared" si="228"/>
        <v>0</v>
      </c>
      <c r="O442" s="227">
        <f t="shared" si="228"/>
        <v>0</v>
      </c>
      <c r="P442" s="227">
        <f t="shared" si="228"/>
        <v>0</v>
      </c>
      <c r="Q442" s="227">
        <f t="shared" si="228"/>
        <v>0</v>
      </c>
      <c r="R442" s="227">
        <f t="shared" si="228"/>
        <v>0</v>
      </c>
      <c r="S442" s="227">
        <f t="shared" si="228"/>
        <v>0</v>
      </c>
      <c r="T442" s="227">
        <f t="shared" si="228"/>
        <v>0</v>
      </c>
      <c r="U442" s="227">
        <f t="shared" si="228"/>
        <v>0</v>
      </c>
      <c r="V442" s="227">
        <f t="shared" si="228"/>
        <v>0</v>
      </c>
      <c r="W442" s="227">
        <f t="shared" si="228"/>
        <v>0</v>
      </c>
      <c r="X442" s="227">
        <f t="shared" si="228"/>
        <v>0</v>
      </c>
      <c r="Y442" s="227">
        <f t="shared" si="228"/>
        <v>0</v>
      </c>
      <c r="Z442" s="227">
        <f t="shared" si="228"/>
        <v>0</v>
      </c>
      <c r="AA442" s="227">
        <f t="shared" si="228"/>
        <v>0</v>
      </c>
      <c r="AB442" s="227">
        <f t="shared" si="228"/>
        <v>0</v>
      </c>
      <c r="AC442" s="227">
        <f t="shared" si="228"/>
        <v>0</v>
      </c>
      <c r="AD442" s="227">
        <f t="shared" si="228"/>
        <v>0</v>
      </c>
      <c r="AE442" s="227">
        <f t="shared" si="228"/>
        <v>0</v>
      </c>
      <c r="AF442" s="227">
        <f t="shared" si="228"/>
        <v>0</v>
      </c>
      <c r="AG442" s="227">
        <f t="shared" si="228"/>
        <v>0</v>
      </c>
      <c r="AH442" s="227">
        <f t="shared" si="228"/>
        <v>0</v>
      </c>
      <c r="AI442" s="227">
        <f t="shared" si="228"/>
        <v>0</v>
      </c>
      <c r="AJ442" s="227">
        <f t="shared" si="228"/>
        <v>0</v>
      </c>
      <c r="AK442" s="227">
        <f t="shared" si="228"/>
        <v>0</v>
      </c>
      <c r="AL442" s="227">
        <f t="shared" si="228"/>
        <v>0</v>
      </c>
      <c r="AM442" s="227">
        <f t="shared" si="228"/>
        <v>0</v>
      </c>
      <c r="AN442" s="227">
        <f t="shared" si="228"/>
        <v>0</v>
      </c>
      <c r="AO442" s="227">
        <f t="shared" si="228"/>
        <v>0</v>
      </c>
      <c r="AP442" s="227">
        <f t="shared" si="228"/>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9">SUM(C445:AP445)</f>
        <v>0</v>
      </c>
      <c r="C445" s="228">
        <f>LOOKUP(C433,$B$402:$AP$402,$B$403:$AP$403)*$B606/100</f>
        <v>0</v>
      </c>
      <c r="D445" s="228">
        <f t="shared" ref="D445:AP445" si="230">LOOKUP(D433,$B$402:$AP$402,$B$403:$AP$403)*$B606/100</f>
        <v>0</v>
      </c>
      <c r="E445" s="228">
        <f t="shared" si="230"/>
        <v>0</v>
      </c>
      <c r="F445" s="228">
        <f t="shared" si="230"/>
        <v>0</v>
      </c>
      <c r="G445" s="228">
        <f t="shared" si="230"/>
        <v>0</v>
      </c>
      <c r="H445" s="228">
        <f t="shared" si="230"/>
        <v>0</v>
      </c>
      <c r="I445" s="228">
        <f t="shared" si="230"/>
        <v>0</v>
      </c>
      <c r="J445" s="228">
        <f t="shared" si="230"/>
        <v>0</v>
      </c>
      <c r="K445" s="228">
        <f t="shared" si="230"/>
        <v>0</v>
      </c>
      <c r="L445" s="228">
        <f t="shared" si="230"/>
        <v>0</v>
      </c>
      <c r="M445" s="228">
        <f t="shared" si="230"/>
        <v>0</v>
      </c>
      <c r="N445" s="228">
        <f t="shared" si="230"/>
        <v>0</v>
      </c>
      <c r="O445" s="228">
        <f t="shared" si="230"/>
        <v>0</v>
      </c>
      <c r="P445" s="228">
        <f t="shared" si="230"/>
        <v>0</v>
      </c>
      <c r="Q445" s="228">
        <f t="shared" si="230"/>
        <v>0</v>
      </c>
      <c r="R445" s="228">
        <f t="shared" si="230"/>
        <v>0</v>
      </c>
      <c r="S445" s="228">
        <f t="shared" si="230"/>
        <v>0</v>
      </c>
      <c r="T445" s="228">
        <f t="shared" si="230"/>
        <v>0</v>
      </c>
      <c r="U445" s="228">
        <f t="shared" si="230"/>
        <v>0</v>
      </c>
      <c r="V445" s="228">
        <f t="shared" si="230"/>
        <v>0</v>
      </c>
      <c r="W445" s="228">
        <f t="shared" si="230"/>
        <v>0</v>
      </c>
      <c r="X445" s="228">
        <f t="shared" si="230"/>
        <v>0</v>
      </c>
      <c r="Y445" s="228">
        <f t="shared" si="230"/>
        <v>0</v>
      </c>
      <c r="Z445" s="228">
        <f t="shared" si="230"/>
        <v>0</v>
      </c>
      <c r="AA445" s="228">
        <f t="shared" si="230"/>
        <v>0</v>
      </c>
      <c r="AB445" s="228">
        <f t="shared" si="230"/>
        <v>0</v>
      </c>
      <c r="AC445" s="228">
        <f t="shared" si="230"/>
        <v>0</v>
      </c>
      <c r="AD445" s="228">
        <f t="shared" si="230"/>
        <v>0</v>
      </c>
      <c r="AE445" s="228">
        <f t="shared" si="230"/>
        <v>0</v>
      </c>
      <c r="AF445" s="228">
        <f t="shared" si="230"/>
        <v>0</v>
      </c>
      <c r="AG445" s="228">
        <f t="shared" si="230"/>
        <v>0</v>
      </c>
      <c r="AH445" s="228">
        <f t="shared" si="230"/>
        <v>0</v>
      </c>
      <c r="AI445" s="228">
        <f t="shared" si="230"/>
        <v>0</v>
      </c>
      <c r="AJ445" s="228">
        <f t="shared" si="230"/>
        <v>0</v>
      </c>
      <c r="AK445" s="228">
        <f t="shared" si="230"/>
        <v>0</v>
      </c>
      <c r="AL445" s="228">
        <f t="shared" si="230"/>
        <v>0</v>
      </c>
      <c r="AM445" s="228">
        <f t="shared" si="230"/>
        <v>0</v>
      </c>
      <c r="AN445" s="228">
        <f t="shared" si="230"/>
        <v>0</v>
      </c>
      <c r="AO445" s="228">
        <f t="shared" si="230"/>
        <v>0</v>
      </c>
      <c r="AP445" s="228">
        <f t="shared" si="230"/>
        <v>0</v>
      </c>
    </row>
    <row r="446" spans="1:42" x14ac:dyDescent="0.2">
      <c r="A446" s="17">
        <f>A445+1</f>
        <v>2</v>
      </c>
      <c r="B446" s="209">
        <f t="shared" si="229"/>
        <v>0</v>
      </c>
      <c r="C446" s="228">
        <f t="shared" ref="C446:AP446" si="231">LOOKUP(C434,$B$402:$AP$402,$B$403:$AP$403)*$B607/100</f>
        <v>0</v>
      </c>
      <c r="D446" s="228">
        <f t="shared" si="231"/>
        <v>0</v>
      </c>
      <c r="E446" s="228">
        <f t="shared" si="231"/>
        <v>0</v>
      </c>
      <c r="F446" s="228">
        <f t="shared" si="231"/>
        <v>0</v>
      </c>
      <c r="G446" s="228">
        <f t="shared" si="231"/>
        <v>0</v>
      </c>
      <c r="H446" s="228">
        <f t="shared" si="231"/>
        <v>0</v>
      </c>
      <c r="I446" s="228">
        <f t="shared" si="231"/>
        <v>0</v>
      </c>
      <c r="J446" s="228">
        <f t="shared" si="231"/>
        <v>0</v>
      </c>
      <c r="K446" s="228">
        <f t="shared" si="231"/>
        <v>0</v>
      </c>
      <c r="L446" s="228">
        <f t="shared" si="231"/>
        <v>0</v>
      </c>
      <c r="M446" s="228">
        <f t="shared" si="231"/>
        <v>0</v>
      </c>
      <c r="N446" s="228">
        <f t="shared" si="231"/>
        <v>0</v>
      </c>
      <c r="O446" s="228">
        <f t="shared" si="231"/>
        <v>0</v>
      </c>
      <c r="P446" s="228">
        <f t="shared" si="231"/>
        <v>0</v>
      </c>
      <c r="Q446" s="228">
        <f t="shared" si="231"/>
        <v>0</v>
      </c>
      <c r="R446" s="228">
        <f t="shared" si="231"/>
        <v>0</v>
      </c>
      <c r="S446" s="228">
        <f t="shared" si="231"/>
        <v>0</v>
      </c>
      <c r="T446" s="228">
        <f t="shared" si="231"/>
        <v>0</v>
      </c>
      <c r="U446" s="228">
        <f t="shared" si="231"/>
        <v>0</v>
      </c>
      <c r="V446" s="228">
        <f t="shared" si="231"/>
        <v>0</v>
      </c>
      <c r="W446" s="228">
        <f t="shared" si="231"/>
        <v>0</v>
      </c>
      <c r="X446" s="228">
        <f t="shared" si="231"/>
        <v>0</v>
      </c>
      <c r="Y446" s="228">
        <f t="shared" si="231"/>
        <v>0</v>
      </c>
      <c r="Z446" s="228">
        <f t="shared" si="231"/>
        <v>0</v>
      </c>
      <c r="AA446" s="228">
        <f t="shared" si="231"/>
        <v>0</v>
      </c>
      <c r="AB446" s="228">
        <f t="shared" si="231"/>
        <v>0</v>
      </c>
      <c r="AC446" s="228">
        <f t="shared" si="231"/>
        <v>0</v>
      </c>
      <c r="AD446" s="228">
        <f t="shared" si="231"/>
        <v>0</v>
      </c>
      <c r="AE446" s="228">
        <f t="shared" si="231"/>
        <v>0</v>
      </c>
      <c r="AF446" s="228">
        <f t="shared" si="231"/>
        <v>0</v>
      </c>
      <c r="AG446" s="228">
        <f t="shared" si="231"/>
        <v>0</v>
      </c>
      <c r="AH446" s="228">
        <f t="shared" si="231"/>
        <v>0</v>
      </c>
      <c r="AI446" s="228">
        <f t="shared" si="231"/>
        <v>0</v>
      </c>
      <c r="AJ446" s="228">
        <f t="shared" si="231"/>
        <v>0</v>
      </c>
      <c r="AK446" s="228">
        <f t="shared" si="231"/>
        <v>0</v>
      </c>
      <c r="AL446" s="228">
        <f t="shared" si="231"/>
        <v>0</v>
      </c>
      <c r="AM446" s="228">
        <f t="shared" si="231"/>
        <v>0</v>
      </c>
      <c r="AN446" s="228">
        <f t="shared" si="231"/>
        <v>0</v>
      </c>
      <c r="AO446" s="228">
        <f t="shared" si="231"/>
        <v>0</v>
      </c>
      <c r="AP446" s="228">
        <f t="shared" si="231"/>
        <v>0</v>
      </c>
    </row>
    <row r="447" spans="1:42" x14ac:dyDescent="0.2">
      <c r="A447" s="17">
        <f t="shared" ref="A447:A452" si="232">A446+1</f>
        <v>3</v>
      </c>
      <c r="B447" s="209">
        <f t="shared" si="229"/>
        <v>0</v>
      </c>
      <c r="C447" s="228">
        <f t="shared" ref="C447:AP447" si="233">LOOKUP(C435,$B$402:$AP$402,$B$403:$AP$403)*$B608/100</f>
        <v>0</v>
      </c>
      <c r="D447" s="228">
        <f t="shared" si="233"/>
        <v>0</v>
      </c>
      <c r="E447" s="228">
        <f t="shared" si="233"/>
        <v>0</v>
      </c>
      <c r="F447" s="228">
        <f t="shared" si="233"/>
        <v>0</v>
      </c>
      <c r="G447" s="228">
        <f t="shared" si="233"/>
        <v>0</v>
      </c>
      <c r="H447" s="228">
        <f t="shared" si="233"/>
        <v>0</v>
      </c>
      <c r="I447" s="228">
        <f t="shared" si="233"/>
        <v>0</v>
      </c>
      <c r="J447" s="228">
        <f t="shared" si="233"/>
        <v>0</v>
      </c>
      <c r="K447" s="228">
        <f t="shared" si="233"/>
        <v>0</v>
      </c>
      <c r="L447" s="228">
        <f t="shared" si="233"/>
        <v>0</v>
      </c>
      <c r="M447" s="228">
        <f t="shared" si="233"/>
        <v>0</v>
      </c>
      <c r="N447" s="228">
        <f t="shared" si="233"/>
        <v>0</v>
      </c>
      <c r="O447" s="228">
        <f t="shared" si="233"/>
        <v>0</v>
      </c>
      <c r="P447" s="228">
        <f t="shared" si="233"/>
        <v>0</v>
      </c>
      <c r="Q447" s="228">
        <f t="shared" si="233"/>
        <v>0</v>
      </c>
      <c r="R447" s="228">
        <f t="shared" si="233"/>
        <v>0</v>
      </c>
      <c r="S447" s="228">
        <f t="shared" si="233"/>
        <v>0</v>
      </c>
      <c r="T447" s="228">
        <f t="shared" si="233"/>
        <v>0</v>
      </c>
      <c r="U447" s="228">
        <f t="shared" si="233"/>
        <v>0</v>
      </c>
      <c r="V447" s="228">
        <f t="shared" si="233"/>
        <v>0</v>
      </c>
      <c r="W447" s="228">
        <f t="shared" si="233"/>
        <v>0</v>
      </c>
      <c r="X447" s="228">
        <f t="shared" si="233"/>
        <v>0</v>
      </c>
      <c r="Y447" s="228">
        <f t="shared" si="233"/>
        <v>0</v>
      </c>
      <c r="Z447" s="228">
        <f t="shared" si="233"/>
        <v>0</v>
      </c>
      <c r="AA447" s="228">
        <f t="shared" si="233"/>
        <v>0</v>
      </c>
      <c r="AB447" s="228">
        <f t="shared" si="233"/>
        <v>0</v>
      </c>
      <c r="AC447" s="228">
        <f t="shared" si="233"/>
        <v>0</v>
      </c>
      <c r="AD447" s="228">
        <f t="shared" si="233"/>
        <v>0</v>
      </c>
      <c r="AE447" s="228">
        <f t="shared" si="233"/>
        <v>0</v>
      </c>
      <c r="AF447" s="228">
        <f t="shared" si="233"/>
        <v>0</v>
      </c>
      <c r="AG447" s="228">
        <f t="shared" si="233"/>
        <v>0</v>
      </c>
      <c r="AH447" s="228">
        <f t="shared" si="233"/>
        <v>0</v>
      </c>
      <c r="AI447" s="228">
        <f t="shared" si="233"/>
        <v>0</v>
      </c>
      <c r="AJ447" s="228">
        <f t="shared" si="233"/>
        <v>0</v>
      </c>
      <c r="AK447" s="228">
        <f t="shared" si="233"/>
        <v>0</v>
      </c>
      <c r="AL447" s="228">
        <f t="shared" si="233"/>
        <v>0</v>
      </c>
      <c r="AM447" s="228">
        <f t="shared" si="233"/>
        <v>0</v>
      </c>
      <c r="AN447" s="228">
        <f t="shared" si="233"/>
        <v>0</v>
      </c>
      <c r="AO447" s="228">
        <f t="shared" si="233"/>
        <v>0</v>
      </c>
      <c r="AP447" s="228">
        <f t="shared" si="233"/>
        <v>0</v>
      </c>
    </row>
    <row r="448" spans="1:42" x14ac:dyDescent="0.2">
      <c r="A448" s="17">
        <f t="shared" si="232"/>
        <v>4</v>
      </c>
      <c r="B448" s="209">
        <f t="shared" si="229"/>
        <v>0</v>
      </c>
      <c r="C448" s="228">
        <f t="shared" ref="C448:AP448" si="234">LOOKUP(C436,$B$402:$AP$402,$B$403:$AP$403)*$B609/100</f>
        <v>0</v>
      </c>
      <c r="D448" s="228">
        <f t="shared" si="234"/>
        <v>0</v>
      </c>
      <c r="E448" s="228">
        <f t="shared" si="234"/>
        <v>0</v>
      </c>
      <c r="F448" s="228">
        <f t="shared" si="234"/>
        <v>0</v>
      </c>
      <c r="G448" s="228">
        <f t="shared" si="234"/>
        <v>0</v>
      </c>
      <c r="H448" s="228">
        <f t="shared" si="234"/>
        <v>0</v>
      </c>
      <c r="I448" s="228">
        <f t="shared" si="234"/>
        <v>0</v>
      </c>
      <c r="J448" s="228">
        <f t="shared" si="234"/>
        <v>0</v>
      </c>
      <c r="K448" s="228">
        <f t="shared" si="234"/>
        <v>0</v>
      </c>
      <c r="L448" s="228">
        <f t="shared" si="234"/>
        <v>0</v>
      </c>
      <c r="M448" s="228">
        <f t="shared" si="234"/>
        <v>0</v>
      </c>
      <c r="N448" s="228">
        <f t="shared" si="234"/>
        <v>0</v>
      </c>
      <c r="O448" s="228">
        <f t="shared" si="234"/>
        <v>0</v>
      </c>
      <c r="P448" s="228">
        <f t="shared" si="234"/>
        <v>0</v>
      </c>
      <c r="Q448" s="228">
        <f t="shared" si="234"/>
        <v>0</v>
      </c>
      <c r="R448" s="228">
        <f t="shared" si="234"/>
        <v>0</v>
      </c>
      <c r="S448" s="228">
        <f t="shared" si="234"/>
        <v>0</v>
      </c>
      <c r="T448" s="228">
        <f t="shared" si="234"/>
        <v>0</v>
      </c>
      <c r="U448" s="228">
        <f t="shared" si="234"/>
        <v>0</v>
      </c>
      <c r="V448" s="228">
        <f t="shared" si="234"/>
        <v>0</v>
      </c>
      <c r="W448" s="228">
        <f t="shared" si="234"/>
        <v>0</v>
      </c>
      <c r="X448" s="228">
        <f t="shared" si="234"/>
        <v>0</v>
      </c>
      <c r="Y448" s="228">
        <f t="shared" si="234"/>
        <v>0</v>
      </c>
      <c r="Z448" s="228">
        <f t="shared" si="234"/>
        <v>0</v>
      </c>
      <c r="AA448" s="228">
        <f t="shared" si="234"/>
        <v>0</v>
      </c>
      <c r="AB448" s="228">
        <f t="shared" si="234"/>
        <v>0</v>
      </c>
      <c r="AC448" s="228">
        <f t="shared" si="234"/>
        <v>0</v>
      </c>
      <c r="AD448" s="228">
        <f t="shared" si="234"/>
        <v>0</v>
      </c>
      <c r="AE448" s="228">
        <f t="shared" si="234"/>
        <v>0</v>
      </c>
      <c r="AF448" s="228">
        <f t="shared" si="234"/>
        <v>0</v>
      </c>
      <c r="AG448" s="228">
        <f t="shared" si="234"/>
        <v>0</v>
      </c>
      <c r="AH448" s="228">
        <f t="shared" si="234"/>
        <v>0</v>
      </c>
      <c r="AI448" s="228">
        <f t="shared" si="234"/>
        <v>0</v>
      </c>
      <c r="AJ448" s="228">
        <f t="shared" si="234"/>
        <v>0</v>
      </c>
      <c r="AK448" s="228">
        <f t="shared" si="234"/>
        <v>0</v>
      </c>
      <c r="AL448" s="228">
        <f t="shared" si="234"/>
        <v>0</v>
      </c>
      <c r="AM448" s="228">
        <f t="shared" si="234"/>
        <v>0</v>
      </c>
      <c r="AN448" s="228">
        <f t="shared" si="234"/>
        <v>0</v>
      </c>
      <c r="AO448" s="228">
        <f t="shared" si="234"/>
        <v>0</v>
      </c>
      <c r="AP448" s="228">
        <f t="shared" si="234"/>
        <v>0</v>
      </c>
    </row>
    <row r="449" spans="1:42" x14ac:dyDescent="0.2">
      <c r="A449" s="17">
        <f t="shared" si="232"/>
        <v>5</v>
      </c>
      <c r="B449" s="209">
        <f t="shared" si="229"/>
        <v>0</v>
      </c>
      <c r="C449" s="228">
        <f t="shared" ref="C449:AP449" si="235">LOOKUP(C437,$B$402:$AP$402,$B$403:$AP$403)*$B610/100</f>
        <v>0</v>
      </c>
      <c r="D449" s="228">
        <f t="shared" si="235"/>
        <v>0</v>
      </c>
      <c r="E449" s="228">
        <f t="shared" si="235"/>
        <v>0</v>
      </c>
      <c r="F449" s="228">
        <f t="shared" si="235"/>
        <v>0</v>
      </c>
      <c r="G449" s="228">
        <f t="shared" si="235"/>
        <v>0</v>
      </c>
      <c r="H449" s="228">
        <f t="shared" si="235"/>
        <v>0</v>
      </c>
      <c r="I449" s="228">
        <f t="shared" si="235"/>
        <v>0</v>
      </c>
      <c r="J449" s="228">
        <f t="shared" si="235"/>
        <v>0</v>
      </c>
      <c r="K449" s="228">
        <f t="shared" si="235"/>
        <v>0</v>
      </c>
      <c r="L449" s="228">
        <f t="shared" si="235"/>
        <v>0</v>
      </c>
      <c r="M449" s="228">
        <f t="shared" si="235"/>
        <v>0</v>
      </c>
      <c r="N449" s="228">
        <f t="shared" si="235"/>
        <v>0</v>
      </c>
      <c r="O449" s="228">
        <f t="shared" si="235"/>
        <v>0</v>
      </c>
      <c r="P449" s="228">
        <f t="shared" si="235"/>
        <v>0</v>
      </c>
      <c r="Q449" s="228">
        <f t="shared" si="235"/>
        <v>0</v>
      </c>
      <c r="R449" s="228">
        <f t="shared" si="235"/>
        <v>0</v>
      </c>
      <c r="S449" s="228">
        <f t="shared" si="235"/>
        <v>0</v>
      </c>
      <c r="T449" s="228">
        <f t="shared" si="235"/>
        <v>0</v>
      </c>
      <c r="U449" s="228">
        <f t="shared" si="235"/>
        <v>0</v>
      </c>
      <c r="V449" s="228">
        <f t="shared" si="235"/>
        <v>0</v>
      </c>
      <c r="W449" s="228">
        <f t="shared" si="235"/>
        <v>0</v>
      </c>
      <c r="X449" s="228">
        <f t="shared" si="235"/>
        <v>0</v>
      </c>
      <c r="Y449" s="228">
        <f t="shared" si="235"/>
        <v>0</v>
      </c>
      <c r="Z449" s="228">
        <f t="shared" si="235"/>
        <v>0</v>
      </c>
      <c r="AA449" s="228">
        <f t="shared" si="235"/>
        <v>0</v>
      </c>
      <c r="AB449" s="228">
        <f t="shared" si="235"/>
        <v>0</v>
      </c>
      <c r="AC449" s="228">
        <f t="shared" si="235"/>
        <v>0</v>
      </c>
      <c r="AD449" s="228">
        <f t="shared" si="235"/>
        <v>0</v>
      </c>
      <c r="AE449" s="228">
        <f t="shared" si="235"/>
        <v>0</v>
      </c>
      <c r="AF449" s="228">
        <f t="shared" si="235"/>
        <v>0</v>
      </c>
      <c r="AG449" s="228">
        <f t="shared" si="235"/>
        <v>0</v>
      </c>
      <c r="AH449" s="228">
        <f t="shared" si="235"/>
        <v>0</v>
      </c>
      <c r="AI449" s="228">
        <f t="shared" si="235"/>
        <v>0</v>
      </c>
      <c r="AJ449" s="228">
        <f t="shared" si="235"/>
        <v>0</v>
      </c>
      <c r="AK449" s="228">
        <f t="shared" si="235"/>
        <v>0</v>
      </c>
      <c r="AL449" s="228">
        <f t="shared" si="235"/>
        <v>0</v>
      </c>
      <c r="AM449" s="228">
        <f t="shared" si="235"/>
        <v>0</v>
      </c>
      <c r="AN449" s="228">
        <f t="shared" si="235"/>
        <v>0</v>
      </c>
      <c r="AO449" s="228">
        <f t="shared" si="235"/>
        <v>0</v>
      </c>
      <c r="AP449" s="228">
        <f t="shared" si="235"/>
        <v>0</v>
      </c>
    </row>
    <row r="450" spans="1:42" x14ac:dyDescent="0.2">
      <c r="A450" s="17">
        <f t="shared" si="232"/>
        <v>6</v>
      </c>
      <c r="B450" s="209">
        <f t="shared" si="229"/>
        <v>0</v>
      </c>
      <c r="C450" s="228">
        <f t="shared" ref="C450:AP450" si="236">LOOKUP(C438,$B$402:$AP$402,$B$403:$AP$403)*$B611/100</f>
        <v>0</v>
      </c>
      <c r="D450" s="228">
        <f t="shared" si="236"/>
        <v>0</v>
      </c>
      <c r="E450" s="228">
        <f t="shared" si="236"/>
        <v>0</v>
      </c>
      <c r="F450" s="228">
        <f t="shared" si="236"/>
        <v>0</v>
      </c>
      <c r="G450" s="228">
        <f t="shared" si="236"/>
        <v>0</v>
      </c>
      <c r="H450" s="228">
        <f t="shared" si="236"/>
        <v>0</v>
      </c>
      <c r="I450" s="228">
        <f t="shared" si="236"/>
        <v>0</v>
      </c>
      <c r="J450" s="228">
        <f t="shared" si="236"/>
        <v>0</v>
      </c>
      <c r="K450" s="228">
        <f t="shared" si="236"/>
        <v>0</v>
      </c>
      <c r="L450" s="228">
        <f t="shared" si="236"/>
        <v>0</v>
      </c>
      <c r="M450" s="228">
        <f t="shared" si="236"/>
        <v>0</v>
      </c>
      <c r="N450" s="228">
        <f t="shared" si="236"/>
        <v>0</v>
      </c>
      <c r="O450" s="228">
        <f t="shared" si="236"/>
        <v>0</v>
      </c>
      <c r="P450" s="228">
        <f t="shared" si="236"/>
        <v>0</v>
      </c>
      <c r="Q450" s="228">
        <f t="shared" si="236"/>
        <v>0</v>
      </c>
      <c r="R450" s="228">
        <f t="shared" si="236"/>
        <v>0</v>
      </c>
      <c r="S450" s="228">
        <f t="shared" si="236"/>
        <v>0</v>
      </c>
      <c r="T450" s="228">
        <f t="shared" si="236"/>
        <v>0</v>
      </c>
      <c r="U450" s="228">
        <f t="shared" si="236"/>
        <v>0</v>
      </c>
      <c r="V450" s="228">
        <f t="shared" si="236"/>
        <v>0</v>
      </c>
      <c r="W450" s="228">
        <f t="shared" si="236"/>
        <v>0</v>
      </c>
      <c r="X450" s="228">
        <f t="shared" si="236"/>
        <v>0</v>
      </c>
      <c r="Y450" s="228">
        <f t="shared" si="236"/>
        <v>0</v>
      </c>
      <c r="Z450" s="228">
        <f t="shared" si="236"/>
        <v>0</v>
      </c>
      <c r="AA450" s="228">
        <f t="shared" si="236"/>
        <v>0</v>
      </c>
      <c r="AB450" s="228">
        <f t="shared" si="236"/>
        <v>0</v>
      </c>
      <c r="AC450" s="228">
        <f t="shared" si="236"/>
        <v>0</v>
      </c>
      <c r="AD450" s="228">
        <f t="shared" si="236"/>
        <v>0</v>
      </c>
      <c r="AE450" s="228">
        <f t="shared" si="236"/>
        <v>0</v>
      </c>
      <c r="AF450" s="228">
        <f t="shared" si="236"/>
        <v>0</v>
      </c>
      <c r="AG450" s="228">
        <f t="shared" si="236"/>
        <v>0</v>
      </c>
      <c r="AH450" s="228">
        <f t="shared" si="236"/>
        <v>0</v>
      </c>
      <c r="AI450" s="228">
        <f t="shared" si="236"/>
        <v>0</v>
      </c>
      <c r="AJ450" s="228">
        <f t="shared" si="236"/>
        <v>0</v>
      </c>
      <c r="AK450" s="228">
        <f t="shared" si="236"/>
        <v>0</v>
      </c>
      <c r="AL450" s="228">
        <f t="shared" si="236"/>
        <v>0</v>
      </c>
      <c r="AM450" s="228">
        <f t="shared" si="236"/>
        <v>0</v>
      </c>
      <c r="AN450" s="228">
        <f t="shared" si="236"/>
        <v>0</v>
      </c>
      <c r="AO450" s="228">
        <f t="shared" si="236"/>
        <v>0</v>
      </c>
      <c r="AP450" s="228">
        <f t="shared" si="236"/>
        <v>0</v>
      </c>
    </row>
    <row r="451" spans="1:42" x14ac:dyDescent="0.2">
      <c r="A451" s="17">
        <f t="shared" si="232"/>
        <v>7</v>
      </c>
      <c r="B451" s="209">
        <f t="shared" si="229"/>
        <v>0</v>
      </c>
      <c r="C451" s="228">
        <f t="shared" ref="C451:AP451" si="237">LOOKUP(C439,$B$402:$AP$402,$B$403:$AP$403)*$B612/100</f>
        <v>0</v>
      </c>
      <c r="D451" s="228">
        <f t="shared" si="237"/>
        <v>0</v>
      </c>
      <c r="E451" s="228">
        <f t="shared" si="237"/>
        <v>0</v>
      </c>
      <c r="F451" s="228">
        <f t="shared" si="237"/>
        <v>0</v>
      </c>
      <c r="G451" s="228">
        <f t="shared" si="237"/>
        <v>0</v>
      </c>
      <c r="H451" s="228">
        <f t="shared" si="237"/>
        <v>0</v>
      </c>
      <c r="I451" s="228">
        <f t="shared" si="237"/>
        <v>0</v>
      </c>
      <c r="J451" s="228">
        <f t="shared" si="237"/>
        <v>0</v>
      </c>
      <c r="K451" s="228">
        <f t="shared" si="237"/>
        <v>0</v>
      </c>
      <c r="L451" s="228">
        <f t="shared" si="237"/>
        <v>0</v>
      </c>
      <c r="M451" s="228">
        <f t="shared" si="237"/>
        <v>0</v>
      </c>
      <c r="N451" s="228">
        <f t="shared" si="237"/>
        <v>0</v>
      </c>
      <c r="O451" s="228">
        <f t="shared" si="237"/>
        <v>0</v>
      </c>
      <c r="P451" s="228">
        <f t="shared" si="237"/>
        <v>0</v>
      </c>
      <c r="Q451" s="228">
        <f t="shared" si="237"/>
        <v>0</v>
      </c>
      <c r="R451" s="228">
        <f t="shared" si="237"/>
        <v>0</v>
      </c>
      <c r="S451" s="228">
        <f t="shared" si="237"/>
        <v>0</v>
      </c>
      <c r="T451" s="228">
        <f t="shared" si="237"/>
        <v>0</v>
      </c>
      <c r="U451" s="228">
        <f t="shared" si="237"/>
        <v>0</v>
      </c>
      <c r="V451" s="228">
        <f t="shared" si="237"/>
        <v>0</v>
      </c>
      <c r="W451" s="228">
        <f t="shared" si="237"/>
        <v>0</v>
      </c>
      <c r="X451" s="228">
        <f t="shared" si="237"/>
        <v>0</v>
      </c>
      <c r="Y451" s="228">
        <f t="shared" si="237"/>
        <v>0</v>
      </c>
      <c r="Z451" s="228">
        <f t="shared" si="237"/>
        <v>0</v>
      </c>
      <c r="AA451" s="228">
        <f t="shared" si="237"/>
        <v>0</v>
      </c>
      <c r="AB451" s="228">
        <f t="shared" si="237"/>
        <v>0</v>
      </c>
      <c r="AC451" s="228">
        <f t="shared" si="237"/>
        <v>0</v>
      </c>
      <c r="AD451" s="228">
        <f t="shared" si="237"/>
        <v>0</v>
      </c>
      <c r="AE451" s="228">
        <f t="shared" si="237"/>
        <v>0</v>
      </c>
      <c r="AF451" s="228">
        <f t="shared" si="237"/>
        <v>0</v>
      </c>
      <c r="AG451" s="228">
        <f t="shared" si="237"/>
        <v>0</v>
      </c>
      <c r="AH451" s="228">
        <f t="shared" si="237"/>
        <v>0</v>
      </c>
      <c r="AI451" s="228">
        <f t="shared" si="237"/>
        <v>0</v>
      </c>
      <c r="AJ451" s="228">
        <f t="shared" si="237"/>
        <v>0</v>
      </c>
      <c r="AK451" s="228">
        <f t="shared" si="237"/>
        <v>0</v>
      </c>
      <c r="AL451" s="228">
        <f t="shared" si="237"/>
        <v>0</v>
      </c>
      <c r="AM451" s="228">
        <f t="shared" si="237"/>
        <v>0</v>
      </c>
      <c r="AN451" s="228">
        <f t="shared" si="237"/>
        <v>0</v>
      </c>
      <c r="AO451" s="228">
        <f t="shared" si="237"/>
        <v>0</v>
      </c>
      <c r="AP451" s="228">
        <f t="shared" si="237"/>
        <v>0</v>
      </c>
    </row>
    <row r="452" spans="1:42" x14ac:dyDescent="0.2">
      <c r="A452" s="17">
        <f t="shared" si="232"/>
        <v>8</v>
      </c>
      <c r="B452" s="209">
        <f t="shared" si="229"/>
        <v>0</v>
      </c>
      <c r="C452" s="228">
        <f t="shared" ref="C452:AP452" si="238">LOOKUP(C440,$B$402:$AP$402,$B$403:$AP$403)*$B613/100</f>
        <v>0</v>
      </c>
      <c r="D452" s="228">
        <f t="shared" si="238"/>
        <v>0</v>
      </c>
      <c r="E452" s="228">
        <f t="shared" si="238"/>
        <v>0</v>
      </c>
      <c r="F452" s="228">
        <f t="shared" si="238"/>
        <v>0</v>
      </c>
      <c r="G452" s="228">
        <f t="shared" si="238"/>
        <v>0</v>
      </c>
      <c r="H452" s="228">
        <f t="shared" si="238"/>
        <v>0</v>
      </c>
      <c r="I452" s="228">
        <f t="shared" si="238"/>
        <v>0</v>
      </c>
      <c r="J452" s="228">
        <f t="shared" si="238"/>
        <v>0</v>
      </c>
      <c r="K452" s="228">
        <f t="shared" si="238"/>
        <v>0</v>
      </c>
      <c r="L452" s="228">
        <f t="shared" si="238"/>
        <v>0</v>
      </c>
      <c r="M452" s="228">
        <f t="shared" si="238"/>
        <v>0</v>
      </c>
      <c r="N452" s="228">
        <f t="shared" si="238"/>
        <v>0</v>
      </c>
      <c r="O452" s="228">
        <f t="shared" si="238"/>
        <v>0</v>
      </c>
      <c r="P452" s="228">
        <f t="shared" si="238"/>
        <v>0</v>
      </c>
      <c r="Q452" s="228">
        <f t="shared" si="238"/>
        <v>0</v>
      </c>
      <c r="R452" s="228">
        <f t="shared" si="238"/>
        <v>0</v>
      </c>
      <c r="S452" s="228">
        <f t="shared" si="238"/>
        <v>0</v>
      </c>
      <c r="T452" s="228">
        <f t="shared" si="238"/>
        <v>0</v>
      </c>
      <c r="U452" s="228">
        <f t="shared" si="238"/>
        <v>0</v>
      </c>
      <c r="V452" s="228">
        <f t="shared" si="238"/>
        <v>0</v>
      </c>
      <c r="W452" s="228">
        <f t="shared" si="238"/>
        <v>0</v>
      </c>
      <c r="X452" s="228">
        <f t="shared" si="238"/>
        <v>0</v>
      </c>
      <c r="Y452" s="228">
        <f t="shared" si="238"/>
        <v>0</v>
      </c>
      <c r="Z452" s="228">
        <f t="shared" si="238"/>
        <v>0</v>
      </c>
      <c r="AA452" s="228">
        <f t="shared" si="238"/>
        <v>0</v>
      </c>
      <c r="AB452" s="228">
        <f t="shared" si="238"/>
        <v>0</v>
      </c>
      <c r="AC452" s="228">
        <f t="shared" si="238"/>
        <v>0</v>
      </c>
      <c r="AD452" s="228">
        <f t="shared" si="238"/>
        <v>0</v>
      </c>
      <c r="AE452" s="228">
        <f t="shared" si="238"/>
        <v>0</v>
      </c>
      <c r="AF452" s="228">
        <f t="shared" si="238"/>
        <v>0</v>
      </c>
      <c r="AG452" s="228">
        <f t="shared" si="238"/>
        <v>0</v>
      </c>
      <c r="AH452" s="228">
        <f t="shared" si="238"/>
        <v>0</v>
      </c>
      <c r="AI452" s="228">
        <f t="shared" si="238"/>
        <v>0</v>
      </c>
      <c r="AJ452" s="228">
        <f t="shared" si="238"/>
        <v>0</v>
      </c>
      <c r="AK452" s="228">
        <f t="shared" si="238"/>
        <v>0</v>
      </c>
      <c r="AL452" s="228">
        <f t="shared" si="238"/>
        <v>0</v>
      </c>
      <c r="AM452" s="228">
        <f t="shared" si="238"/>
        <v>0</v>
      </c>
      <c r="AN452" s="228">
        <f t="shared" si="238"/>
        <v>0</v>
      </c>
      <c r="AO452" s="228">
        <f t="shared" si="238"/>
        <v>0</v>
      </c>
      <c r="AP452" s="228">
        <f t="shared" si="238"/>
        <v>0</v>
      </c>
    </row>
    <row r="453" spans="1:42" x14ac:dyDescent="0.2">
      <c r="A453" s="17">
        <f>A452+1</f>
        <v>9</v>
      </c>
      <c r="B453" s="209">
        <f t="shared" si="229"/>
        <v>0</v>
      </c>
      <c r="C453" s="228">
        <f t="shared" ref="C453:AP453" si="239">LOOKUP(C441,$B$402:$AP$402,$B$403:$AP$403)*$B614/100</f>
        <v>0</v>
      </c>
      <c r="D453" s="228">
        <f t="shared" si="239"/>
        <v>0</v>
      </c>
      <c r="E453" s="228">
        <f t="shared" si="239"/>
        <v>0</v>
      </c>
      <c r="F453" s="228">
        <f t="shared" si="239"/>
        <v>0</v>
      </c>
      <c r="G453" s="228">
        <f t="shared" si="239"/>
        <v>0</v>
      </c>
      <c r="H453" s="228">
        <f t="shared" si="239"/>
        <v>0</v>
      </c>
      <c r="I453" s="228">
        <f t="shared" si="239"/>
        <v>0</v>
      </c>
      <c r="J453" s="228">
        <f t="shared" si="239"/>
        <v>0</v>
      </c>
      <c r="K453" s="228">
        <f t="shared" si="239"/>
        <v>0</v>
      </c>
      <c r="L453" s="228">
        <f t="shared" si="239"/>
        <v>0</v>
      </c>
      <c r="M453" s="228">
        <f t="shared" si="239"/>
        <v>0</v>
      </c>
      <c r="N453" s="228">
        <f t="shared" si="239"/>
        <v>0</v>
      </c>
      <c r="O453" s="228">
        <f t="shared" si="239"/>
        <v>0</v>
      </c>
      <c r="P453" s="228">
        <f t="shared" si="239"/>
        <v>0</v>
      </c>
      <c r="Q453" s="228">
        <f t="shared" si="239"/>
        <v>0</v>
      </c>
      <c r="R453" s="228">
        <f t="shared" si="239"/>
        <v>0</v>
      </c>
      <c r="S453" s="228">
        <f t="shared" si="239"/>
        <v>0</v>
      </c>
      <c r="T453" s="228">
        <f t="shared" si="239"/>
        <v>0</v>
      </c>
      <c r="U453" s="228">
        <f t="shared" si="239"/>
        <v>0</v>
      </c>
      <c r="V453" s="228">
        <f t="shared" si="239"/>
        <v>0</v>
      </c>
      <c r="W453" s="228">
        <f t="shared" si="239"/>
        <v>0</v>
      </c>
      <c r="X453" s="228">
        <f t="shared" si="239"/>
        <v>0</v>
      </c>
      <c r="Y453" s="228">
        <f t="shared" si="239"/>
        <v>0</v>
      </c>
      <c r="Z453" s="228">
        <f t="shared" si="239"/>
        <v>0</v>
      </c>
      <c r="AA453" s="228">
        <f t="shared" si="239"/>
        <v>0</v>
      </c>
      <c r="AB453" s="228">
        <f t="shared" si="239"/>
        <v>0</v>
      </c>
      <c r="AC453" s="228">
        <f t="shared" si="239"/>
        <v>0</v>
      </c>
      <c r="AD453" s="228">
        <f t="shared" si="239"/>
        <v>0</v>
      </c>
      <c r="AE453" s="228">
        <f t="shared" si="239"/>
        <v>0</v>
      </c>
      <c r="AF453" s="228">
        <f t="shared" si="239"/>
        <v>0</v>
      </c>
      <c r="AG453" s="228">
        <f t="shared" si="239"/>
        <v>0</v>
      </c>
      <c r="AH453" s="228">
        <f t="shared" si="239"/>
        <v>0</v>
      </c>
      <c r="AI453" s="228">
        <f t="shared" si="239"/>
        <v>0</v>
      </c>
      <c r="AJ453" s="228">
        <f t="shared" si="239"/>
        <v>0</v>
      </c>
      <c r="AK453" s="228">
        <f t="shared" si="239"/>
        <v>0</v>
      </c>
      <c r="AL453" s="228">
        <f t="shared" si="239"/>
        <v>0</v>
      </c>
      <c r="AM453" s="228">
        <f t="shared" si="239"/>
        <v>0</v>
      </c>
      <c r="AN453" s="228">
        <f t="shared" si="239"/>
        <v>0</v>
      </c>
      <c r="AO453" s="228">
        <f t="shared" si="239"/>
        <v>0</v>
      </c>
      <c r="AP453" s="228">
        <f t="shared" si="239"/>
        <v>0</v>
      </c>
    </row>
    <row r="454" spans="1:42" x14ac:dyDescent="0.2">
      <c r="A454" s="17">
        <f t="shared" ref="A454" si="240">A453+1</f>
        <v>10</v>
      </c>
      <c r="B454" s="209">
        <f t="shared" si="229"/>
        <v>0</v>
      </c>
      <c r="C454" s="228">
        <f t="shared" ref="C454:AP454" si="241">LOOKUP(C442,$B$402:$AP$402,$B$403:$AP$403)*$B615/100</f>
        <v>0</v>
      </c>
      <c r="D454" s="228">
        <f t="shared" si="241"/>
        <v>0</v>
      </c>
      <c r="E454" s="228">
        <f t="shared" si="241"/>
        <v>0</v>
      </c>
      <c r="F454" s="228">
        <f t="shared" si="241"/>
        <v>0</v>
      </c>
      <c r="G454" s="228">
        <f t="shared" si="241"/>
        <v>0</v>
      </c>
      <c r="H454" s="228">
        <f t="shared" si="241"/>
        <v>0</v>
      </c>
      <c r="I454" s="228">
        <f t="shared" si="241"/>
        <v>0</v>
      </c>
      <c r="J454" s="228">
        <f t="shared" si="241"/>
        <v>0</v>
      </c>
      <c r="K454" s="228">
        <f t="shared" si="241"/>
        <v>0</v>
      </c>
      <c r="L454" s="228">
        <f t="shared" si="241"/>
        <v>0</v>
      </c>
      <c r="M454" s="228">
        <f t="shared" si="241"/>
        <v>0</v>
      </c>
      <c r="N454" s="228">
        <f t="shared" si="241"/>
        <v>0</v>
      </c>
      <c r="O454" s="228">
        <f t="shared" si="241"/>
        <v>0</v>
      </c>
      <c r="P454" s="228">
        <f t="shared" si="241"/>
        <v>0</v>
      </c>
      <c r="Q454" s="228">
        <f t="shared" si="241"/>
        <v>0</v>
      </c>
      <c r="R454" s="228">
        <f t="shared" si="241"/>
        <v>0</v>
      </c>
      <c r="S454" s="228">
        <f t="shared" si="241"/>
        <v>0</v>
      </c>
      <c r="T454" s="228">
        <f t="shared" si="241"/>
        <v>0</v>
      </c>
      <c r="U454" s="228">
        <f t="shared" si="241"/>
        <v>0</v>
      </c>
      <c r="V454" s="228">
        <f t="shared" si="241"/>
        <v>0</v>
      </c>
      <c r="W454" s="228">
        <f t="shared" si="241"/>
        <v>0</v>
      </c>
      <c r="X454" s="228">
        <f t="shared" si="241"/>
        <v>0</v>
      </c>
      <c r="Y454" s="228">
        <f t="shared" si="241"/>
        <v>0</v>
      </c>
      <c r="Z454" s="228">
        <f t="shared" si="241"/>
        <v>0</v>
      </c>
      <c r="AA454" s="228">
        <f t="shared" si="241"/>
        <v>0</v>
      </c>
      <c r="AB454" s="228">
        <f t="shared" si="241"/>
        <v>0</v>
      </c>
      <c r="AC454" s="228">
        <f t="shared" si="241"/>
        <v>0</v>
      </c>
      <c r="AD454" s="228">
        <f t="shared" si="241"/>
        <v>0</v>
      </c>
      <c r="AE454" s="228">
        <f t="shared" si="241"/>
        <v>0</v>
      </c>
      <c r="AF454" s="228">
        <f t="shared" si="241"/>
        <v>0</v>
      </c>
      <c r="AG454" s="228">
        <f t="shared" si="241"/>
        <v>0</v>
      </c>
      <c r="AH454" s="228">
        <f t="shared" si="241"/>
        <v>0</v>
      </c>
      <c r="AI454" s="228">
        <f t="shared" si="241"/>
        <v>0</v>
      </c>
      <c r="AJ454" s="228">
        <f t="shared" si="241"/>
        <v>0</v>
      </c>
      <c r="AK454" s="228">
        <f t="shared" si="241"/>
        <v>0</v>
      </c>
      <c r="AL454" s="228">
        <f t="shared" si="241"/>
        <v>0</v>
      </c>
      <c r="AM454" s="228">
        <f t="shared" si="241"/>
        <v>0</v>
      </c>
      <c r="AN454" s="228">
        <f t="shared" si="241"/>
        <v>0</v>
      </c>
      <c r="AO454" s="228">
        <f t="shared" si="241"/>
        <v>0</v>
      </c>
      <c r="AP454" s="228">
        <f t="shared" si="241"/>
        <v>0</v>
      </c>
    </row>
    <row r="455" spans="1:42" s="17" customFormat="1" x14ac:dyDescent="0.2">
      <c r="A455" s="40" t="s">
        <v>15</v>
      </c>
      <c r="B455" s="20"/>
      <c r="C455" s="228">
        <f>SUM(C445:C454)</f>
        <v>0</v>
      </c>
      <c r="D455" s="228">
        <f t="shared" ref="D455:AP455" si="242">SUM(D445:D454)</f>
        <v>0</v>
      </c>
      <c r="E455" s="228">
        <f t="shared" si="242"/>
        <v>0</v>
      </c>
      <c r="F455" s="228">
        <f t="shared" si="242"/>
        <v>0</v>
      </c>
      <c r="G455" s="228">
        <f t="shared" si="242"/>
        <v>0</v>
      </c>
      <c r="H455" s="228">
        <f t="shared" si="242"/>
        <v>0</v>
      </c>
      <c r="I455" s="228">
        <f t="shared" si="242"/>
        <v>0</v>
      </c>
      <c r="J455" s="228">
        <f t="shared" si="242"/>
        <v>0</v>
      </c>
      <c r="K455" s="228">
        <f t="shared" si="242"/>
        <v>0</v>
      </c>
      <c r="L455" s="228">
        <f t="shared" si="242"/>
        <v>0</v>
      </c>
      <c r="M455" s="228">
        <f t="shared" si="242"/>
        <v>0</v>
      </c>
      <c r="N455" s="228">
        <f t="shared" si="242"/>
        <v>0</v>
      </c>
      <c r="O455" s="228">
        <f t="shared" si="242"/>
        <v>0</v>
      </c>
      <c r="P455" s="228">
        <f t="shared" si="242"/>
        <v>0</v>
      </c>
      <c r="Q455" s="228">
        <f t="shared" si="242"/>
        <v>0</v>
      </c>
      <c r="R455" s="228">
        <f t="shared" si="242"/>
        <v>0</v>
      </c>
      <c r="S455" s="228">
        <f t="shared" si="242"/>
        <v>0</v>
      </c>
      <c r="T455" s="228">
        <f t="shared" si="242"/>
        <v>0</v>
      </c>
      <c r="U455" s="228">
        <f t="shared" si="242"/>
        <v>0</v>
      </c>
      <c r="V455" s="228">
        <f t="shared" si="242"/>
        <v>0</v>
      </c>
      <c r="W455" s="228">
        <f t="shared" si="242"/>
        <v>0</v>
      </c>
      <c r="X455" s="228">
        <f t="shared" si="242"/>
        <v>0</v>
      </c>
      <c r="Y455" s="228">
        <f t="shared" si="242"/>
        <v>0</v>
      </c>
      <c r="Z455" s="228">
        <f t="shared" si="242"/>
        <v>0</v>
      </c>
      <c r="AA455" s="228">
        <f t="shared" si="242"/>
        <v>0</v>
      </c>
      <c r="AB455" s="228">
        <f t="shared" si="242"/>
        <v>0</v>
      </c>
      <c r="AC455" s="228">
        <f t="shared" si="242"/>
        <v>0</v>
      </c>
      <c r="AD455" s="228">
        <f t="shared" si="242"/>
        <v>0</v>
      </c>
      <c r="AE455" s="228">
        <f t="shared" si="242"/>
        <v>0</v>
      </c>
      <c r="AF455" s="228">
        <f t="shared" si="242"/>
        <v>0</v>
      </c>
      <c r="AG455" s="228">
        <f t="shared" si="242"/>
        <v>0</v>
      </c>
      <c r="AH455" s="228">
        <f t="shared" si="242"/>
        <v>0</v>
      </c>
      <c r="AI455" s="228">
        <f t="shared" si="242"/>
        <v>0</v>
      </c>
      <c r="AJ455" s="228">
        <f t="shared" si="242"/>
        <v>0</v>
      </c>
      <c r="AK455" s="228">
        <f t="shared" si="242"/>
        <v>0</v>
      </c>
      <c r="AL455" s="228">
        <f t="shared" si="242"/>
        <v>0</v>
      </c>
      <c r="AM455" s="228">
        <f t="shared" si="242"/>
        <v>0</v>
      </c>
      <c r="AN455" s="228">
        <f t="shared" si="242"/>
        <v>0</v>
      </c>
      <c r="AO455" s="228">
        <f t="shared" si="242"/>
        <v>0</v>
      </c>
      <c r="AP455" s="228">
        <f t="shared" si="242"/>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3">C325</f>
        <v>0</v>
      </c>
      <c r="D459" s="227">
        <f t="shared" si="243"/>
        <v>0</v>
      </c>
      <c r="E459" s="227">
        <f t="shared" si="243"/>
        <v>0</v>
      </c>
      <c r="F459" s="227">
        <f t="shared" si="243"/>
        <v>0</v>
      </c>
      <c r="G459" s="227">
        <f t="shared" si="243"/>
        <v>0</v>
      </c>
      <c r="H459" s="227">
        <f t="shared" si="243"/>
        <v>0</v>
      </c>
      <c r="I459" s="227">
        <f t="shared" si="243"/>
        <v>0</v>
      </c>
      <c r="J459" s="227">
        <f t="shared" si="243"/>
        <v>0</v>
      </c>
      <c r="K459" s="227">
        <f t="shared" si="243"/>
        <v>0</v>
      </c>
      <c r="L459" s="227">
        <f t="shared" si="243"/>
        <v>0</v>
      </c>
      <c r="M459" s="227">
        <f t="shared" si="243"/>
        <v>0</v>
      </c>
      <c r="N459" s="227">
        <f t="shared" si="243"/>
        <v>0</v>
      </c>
      <c r="O459" s="227">
        <f t="shared" si="243"/>
        <v>0</v>
      </c>
      <c r="P459" s="227">
        <f t="shared" si="243"/>
        <v>0</v>
      </c>
      <c r="Q459" s="227">
        <f t="shared" si="243"/>
        <v>0</v>
      </c>
      <c r="R459" s="227">
        <f t="shared" si="243"/>
        <v>0</v>
      </c>
      <c r="S459" s="227">
        <f t="shared" si="243"/>
        <v>0</v>
      </c>
      <c r="T459" s="227">
        <f t="shared" si="243"/>
        <v>0</v>
      </c>
      <c r="U459" s="227">
        <f t="shared" si="243"/>
        <v>0</v>
      </c>
      <c r="V459" s="227">
        <f t="shared" si="243"/>
        <v>0</v>
      </c>
      <c r="W459" s="227">
        <f t="shared" si="243"/>
        <v>0</v>
      </c>
      <c r="X459" s="227">
        <f t="shared" si="243"/>
        <v>0</v>
      </c>
      <c r="Y459" s="227">
        <f t="shared" si="243"/>
        <v>0</v>
      </c>
      <c r="Z459" s="227">
        <f t="shared" si="243"/>
        <v>0</v>
      </c>
      <c r="AA459" s="227">
        <f t="shared" si="243"/>
        <v>0</v>
      </c>
      <c r="AB459" s="227">
        <f t="shared" si="243"/>
        <v>0</v>
      </c>
      <c r="AC459" s="227">
        <f t="shared" si="243"/>
        <v>0</v>
      </c>
      <c r="AD459" s="227">
        <f t="shared" si="243"/>
        <v>0</v>
      </c>
      <c r="AE459" s="227">
        <f t="shared" si="243"/>
        <v>0</v>
      </c>
      <c r="AF459" s="227">
        <f t="shared" si="243"/>
        <v>0</v>
      </c>
      <c r="AG459" s="227">
        <f t="shared" si="243"/>
        <v>0</v>
      </c>
      <c r="AH459" s="227">
        <f t="shared" si="243"/>
        <v>0</v>
      </c>
      <c r="AI459" s="227">
        <f t="shared" si="243"/>
        <v>0</v>
      </c>
      <c r="AJ459" s="227">
        <f t="shared" si="243"/>
        <v>0</v>
      </c>
      <c r="AK459" s="227">
        <f t="shared" si="243"/>
        <v>0</v>
      </c>
      <c r="AL459" s="227">
        <f t="shared" si="243"/>
        <v>0</v>
      </c>
      <c r="AM459" s="227">
        <f t="shared" si="243"/>
        <v>0</v>
      </c>
      <c r="AN459" s="227">
        <f t="shared" si="243"/>
        <v>0</v>
      </c>
      <c r="AO459" s="227">
        <f t="shared" si="243"/>
        <v>0</v>
      </c>
      <c r="AP459" s="227">
        <f t="shared" si="243"/>
        <v>0</v>
      </c>
    </row>
    <row r="460" spans="1:42" x14ac:dyDescent="0.2">
      <c r="A460" s="4">
        <f>A459+1</f>
        <v>2</v>
      </c>
      <c r="C460" s="227">
        <f t="shared" ref="C460:AP460" si="244">C326</f>
        <v>0</v>
      </c>
      <c r="D460" s="227">
        <f t="shared" si="244"/>
        <v>0</v>
      </c>
      <c r="E460" s="227">
        <f t="shared" si="244"/>
        <v>0</v>
      </c>
      <c r="F460" s="227">
        <f t="shared" si="244"/>
        <v>0</v>
      </c>
      <c r="G460" s="227">
        <f t="shared" si="244"/>
        <v>0</v>
      </c>
      <c r="H460" s="227">
        <f t="shared" si="244"/>
        <v>0</v>
      </c>
      <c r="I460" s="227">
        <f t="shared" si="244"/>
        <v>0</v>
      </c>
      <c r="J460" s="227">
        <f t="shared" si="244"/>
        <v>0</v>
      </c>
      <c r="K460" s="227">
        <f t="shared" si="244"/>
        <v>0</v>
      </c>
      <c r="L460" s="227">
        <f t="shared" si="244"/>
        <v>0</v>
      </c>
      <c r="M460" s="227">
        <f t="shared" si="244"/>
        <v>0</v>
      </c>
      <c r="N460" s="227">
        <f t="shared" si="244"/>
        <v>0</v>
      </c>
      <c r="O460" s="227">
        <f t="shared" si="244"/>
        <v>0</v>
      </c>
      <c r="P460" s="227">
        <f t="shared" si="244"/>
        <v>0</v>
      </c>
      <c r="Q460" s="227">
        <f t="shared" si="244"/>
        <v>0</v>
      </c>
      <c r="R460" s="227">
        <f t="shared" si="244"/>
        <v>0</v>
      </c>
      <c r="S460" s="227">
        <f t="shared" si="244"/>
        <v>0</v>
      </c>
      <c r="T460" s="227">
        <f t="shared" si="244"/>
        <v>0</v>
      </c>
      <c r="U460" s="227">
        <f t="shared" si="244"/>
        <v>0</v>
      </c>
      <c r="V460" s="227">
        <f t="shared" si="244"/>
        <v>0</v>
      </c>
      <c r="W460" s="227">
        <f t="shared" si="244"/>
        <v>0</v>
      </c>
      <c r="X460" s="227">
        <f t="shared" si="244"/>
        <v>0</v>
      </c>
      <c r="Y460" s="227">
        <f t="shared" si="244"/>
        <v>0</v>
      </c>
      <c r="Z460" s="227">
        <f t="shared" si="244"/>
        <v>0</v>
      </c>
      <c r="AA460" s="227">
        <f t="shared" si="244"/>
        <v>0</v>
      </c>
      <c r="AB460" s="227">
        <f t="shared" si="244"/>
        <v>0</v>
      </c>
      <c r="AC460" s="227">
        <f t="shared" si="244"/>
        <v>0</v>
      </c>
      <c r="AD460" s="227">
        <f t="shared" si="244"/>
        <v>0</v>
      </c>
      <c r="AE460" s="227">
        <f t="shared" si="244"/>
        <v>0</v>
      </c>
      <c r="AF460" s="227">
        <f t="shared" si="244"/>
        <v>0</v>
      </c>
      <c r="AG460" s="227">
        <f t="shared" si="244"/>
        <v>0</v>
      </c>
      <c r="AH460" s="227">
        <f t="shared" si="244"/>
        <v>0</v>
      </c>
      <c r="AI460" s="227">
        <f t="shared" si="244"/>
        <v>0</v>
      </c>
      <c r="AJ460" s="227">
        <f t="shared" si="244"/>
        <v>0</v>
      </c>
      <c r="AK460" s="227">
        <f t="shared" si="244"/>
        <v>0</v>
      </c>
      <c r="AL460" s="227">
        <f t="shared" si="244"/>
        <v>0</v>
      </c>
      <c r="AM460" s="227">
        <f t="shared" si="244"/>
        <v>0</v>
      </c>
      <c r="AN460" s="227">
        <f t="shared" si="244"/>
        <v>0</v>
      </c>
      <c r="AO460" s="227">
        <f t="shared" si="244"/>
        <v>0</v>
      </c>
      <c r="AP460" s="227">
        <f t="shared" si="244"/>
        <v>0</v>
      </c>
    </row>
    <row r="461" spans="1:42" x14ac:dyDescent="0.2">
      <c r="A461" s="4">
        <f t="shared" ref="A461:A466" si="245">A460+1</f>
        <v>3</v>
      </c>
      <c r="C461" s="227">
        <f t="shared" ref="C461:AP461" si="246">C327</f>
        <v>0</v>
      </c>
      <c r="D461" s="227">
        <f t="shared" si="246"/>
        <v>0</v>
      </c>
      <c r="E461" s="227">
        <f t="shared" si="246"/>
        <v>0</v>
      </c>
      <c r="F461" s="227">
        <f t="shared" si="246"/>
        <v>0</v>
      </c>
      <c r="G461" s="227">
        <f t="shared" si="246"/>
        <v>0</v>
      </c>
      <c r="H461" s="227">
        <f t="shared" si="246"/>
        <v>0</v>
      </c>
      <c r="I461" s="227">
        <f t="shared" si="246"/>
        <v>0</v>
      </c>
      <c r="J461" s="227">
        <f t="shared" si="246"/>
        <v>0</v>
      </c>
      <c r="K461" s="227">
        <f t="shared" si="246"/>
        <v>0</v>
      </c>
      <c r="L461" s="227">
        <f t="shared" si="246"/>
        <v>0</v>
      </c>
      <c r="M461" s="227">
        <f t="shared" si="246"/>
        <v>0</v>
      </c>
      <c r="N461" s="227">
        <f t="shared" si="246"/>
        <v>0</v>
      </c>
      <c r="O461" s="227">
        <f t="shared" si="246"/>
        <v>0</v>
      </c>
      <c r="P461" s="227">
        <f t="shared" si="246"/>
        <v>0</v>
      </c>
      <c r="Q461" s="227">
        <f t="shared" si="246"/>
        <v>0</v>
      </c>
      <c r="R461" s="227">
        <f t="shared" si="246"/>
        <v>0</v>
      </c>
      <c r="S461" s="227">
        <f t="shared" si="246"/>
        <v>0</v>
      </c>
      <c r="T461" s="227">
        <f t="shared" si="246"/>
        <v>0</v>
      </c>
      <c r="U461" s="227">
        <f t="shared" si="246"/>
        <v>0</v>
      </c>
      <c r="V461" s="227">
        <f t="shared" si="246"/>
        <v>0</v>
      </c>
      <c r="W461" s="227">
        <f t="shared" si="246"/>
        <v>0</v>
      </c>
      <c r="X461" s="227">
        <f t="shared" si="246"/>
        <v>0</v>
      </c>
      <c r="Y461" s="227">
        <f t="shared" si="246"/>
        <v>0</v>
      </c>
      <c r="Z461" s="227">
        <f t="shared" si="246"/>
        <v>0</v>
      </c>
      <c r="AA461" s="227">
        <f t="shared" si="246"/>
        <v>0</v>
      </c>
      <c r="AB461" s="227">
        <f t="shared" si="246"/>
        <v>0</v>
      </c>
      <c r="AC461" s="227">
        <f t="shared" si="246"/>
        <v>0</v>
      </c>
      <c r="AD461" s="227">
        <f t="shared" si="246"/>
        <v>0</v>
      </c>
      <c r="AE461" s="227">
        <f t="shared" si="246"/>
        <v>0</v>
      </c>
      <c r="AF461" s="227">
        <f t="shared" si="246"/>
        <v>0</v>
      </c>
      <c r="AG461" s="227">
        <f t="shared" si="246"/>
        <v>0</v>
      </c>
      <c r="AH461" s="227">
        <f t="shared" si="246"/>
        <v>0</v>
      </c>
      <c r="AI461" s="227">
        <f t="shared" si="246"/>
        <v>0</v>
      </c>
      <c r="AJ461" s="227">
        <f t="shared" si="246"/>
        <v>0</v>
      </c>
      <c r="AK461" s="227">
        <f t="shared" si="246"/>
        <v>0</v>
      </c>
      <c r="AL461" s="227">
        <f t="shared" si="246"/>
        <v>0</v>
      </c>
      <c r="AM461" s="227">
        <f t="shared" si="246"/>
        <v>0</v>
      </c>
      <c r="AN461" s="227">
        <f t="shared" si="246"/>
        <v>0</v>
      </c>
      <c r="AO461" s="227">
        <f t="shared" si="246"/>
        <v>0</v>
      </c>
      <c r="AP461" s="227">
        <f t="shared" si="246"/>
        <v>0</v>
      </c>
    </row>
    <row r="462" spans="1:42" x14ac:dyDescent="0.2">
      <c r="A462" s="4">
        <f t="shared" si="245"/>
        <v>4</v>
      </c>
      <c r="C462" s="227">
        <f t="shared" ref="C462:AP462" si="247">C328</f>
        <v>0</v>
      </c>
      <c r="D462" s="227">
        <f t="shared" si="247"/>
        <v>0</v>
      </c>
      <c r="E462" s="227">
        <f t="shared" si="247"/>
        <v>0</v>
      </c>
      <c r="F462" s="227">
        <f t="shared" si="247"/>
        <v>0</v>
      </c>
      <c r="G462" s="227">
        <f t="shared" si="247"/>
        <v>0</v>
      </c>
      <c r="H462" s="227">
        <f t="shared" si="247"/>
        <v>0</v>
      </c>
      <c r="I462" s="227">
        <f t="shared" si="247"/>
        <v>0</v>
      </c>
      <c r="J462" s="227">
        <f t="shared" si="247"/>
        <v>0</v>
      </c>
      <c r="K462" s="227">
        <f t="shared" si="247"/>
        <v>0</v>
      </c>
      <c r="L462" s="227">
        <f t="shared" si="247"/>
        <v>0</v>
      </c>
      <c r="M462" s="227">
        <f t="shared" si="247"/>
        <v>0</v>
      </c>
      <c r="N462" s="227">
        <f t="shared" si="247"/>
        <v>0</v>
      </c>
      <c r="O462" s="227">
        <f t="shared" si="247"/>
        <v>0</v>
      </c>
      <c r="P462" s="227">
        <f t="shared" si="247"/>
        <v>0</v>
      </c>
      <c r="Q462" s="227">
        <f t="shared" si="247"/>
        <v>0</v>
      </c>
      <c r="R462" s="227">
        <f t="shared" si="247"/>
        <v>0</v>
      </c>
      <c r="S462" s="227">
        <f t="shared" si="247"/>
        <v>0</v>
      </c>
      <c r="T462" s="227">
        <f t="shared" si="247"/>
        <v>0</v>
      </c>
      <c r="U462" s="227">
        <f t="shared" si="247"/>
        <v>0</v>
      </c>
      <c r="V462" s="227">
        <f t="shared" si="247"/>
        <v>0</v>
      </c>
      <c r="W462" s="227">
        <f t="shared" si="247"/>
        <v>0</v>
      </c>
      <c r="X462" s="227">
        <f t="shared" si="247"/>
        <v>0</v>
      </c>
      <c r="Y462" s="227">
        <f t="shared" si="247"/>
        <v>0</v>
      </c>
      <c r="Z462" s="227">
        <f t="shared" si="247"/>
        <v>0</v>
      </c>
      <c r="AA462" s="227">
        <f t="shared" si="247"/>
        <v>0</v>
      </c>
      <c r="AB462" s="227">
        <f t="shared" si="247"/>
        <v>0</v>
      </c>
      <c r="AC462" s="227">
        <f t="shared" si="247"/>
        <v>0</v>
      </c>
      <c r="AD462" s="227">
        <f t="shared" si="247"/>
        <v>0</v>
      </c>
      <c r="AE462" s="227">
        <f t="shared" si="247"/>
        <v>0</v>
      </c>
      <c r="AF462" s="227">
        <f t="shared" si="247"/>
        <v>0</v>
      </c>
      <c r="AG462" s="227">
        <f t="shared" si="247"/>
        <v>0</v>
      </c>
      <c r="AH462" s="227">
        <f t="shared" si="247"/>
        <v>0</v>
      </c>
      <c r="AI462" s="227">
        <f t="shared" si="247"/>
        <v>0</v>
      </c>
      <c r="AJ462" s="227">
        <f t="shared" si="247"/>
        <v>0</v>
      </c>
      <c r="AK462" s="227">
        <f t="shared" si="247"/>
        <v>0</v>
      </c>
      <c r="AL462" s="227">
        <f t="shared" si="247"/>
        <v>0</v>
      </c>
      <c r="AM462" s="227">
        <f t="shared" si="247"/>
        <v>0</v>
      </c>
      <c r="AN462" s="227">
        <f t="shared" si="247"/>
        <v>0</v>
      </c>
      <c r="AO462" s="227">
        <f t="shared" si="247"/>
        <v>0</v>
      </c>
      <c r="AP462" s="227">
        <f t="shared" si="247"/>
        <v>0</v>
      </c>
    </row>
    <row r="463" spans="1:42" x14ac:dyDescent="0.2">
      <c r="A463" s="4">
        <f t="shared" si="245"/>
        <v>5</v>
      </c>
      <c r="C463" s="227">
        <f t="shared" ref="C463:AP463" si="248">C329</f>
        <v>0</v>
      </c>
      <c r="D463" s="227">
        <f t="shared" si="248"/>
        <v>0</v>
      </c>
      <c r="E463" s="227">
        <f t="shared" si="248"/>
        <v>0</v>
      </c>
      <c r="F463" s="227">
        <f t="shared" si="248"/>
        <v>0</v>
      </c>
      <c r="G463" s="227">
        <f t="shared" si="248"/>
        <v>0</v>
      </c>
      <c r="H463" s="227">
        <f t="shared" si="248"/>
        <v>0</v>
      </c>
      <c r="I463" s="227">
        <f t="shared" si="248"/>
        <v>0</v>
      </c>
      <c r="J463" s="227">
        <f t="shared" si="248"/>
        <v>0</v>
      </c>
      <c r="K463" s="227">
        <f t="shared" si="248"/>
        <v>0</v>
      </c>
      <c r="L463" s="227">
        <f t="shared" si="248"/>
        <v>0</v>
      </c>
      <c r="M463" s="227">
        <f t="shared" si="248"/>
        <v>0</v>
      </c>
      <c r="N463" s="227">
        <f t="shared" si="248"/>
        <v>0</v>
      </c>
      <c r="O463" s="227">
        <f t="shared" si="248"/>
        <v>0</v>
      </c>
      <c r="P463" s="227">
        <f t="shared" si="248"/>
        <v>0</v>
      </c>
      <c r="Q463" s="227">
        <f t="shared" si="248"/>
        <v>0</v>
      </c>
      <c r="R463" s="227">
        <f t="shared" si="248"/>
        <v>0</v>
      </c>
      <c r="S463" s="227">
        <f t="shared" si="248"/>
        <v>0</v>
      </c>
      <c r="T463" s="227">
        <f t="shared" si="248"/>
        <v>0</v>
      </c>
      <c r="U463" s="227">
        <f t="shared" si="248"/>
        <v>0</v>
      </c>
      <c r="V463" s="227">
        <f t="shared" si="248"/>
        <v>0</v>
      </c>
      <c r="W463" s="227">
        <f t="shared" si="248"/>
        <v>0</v>
      </c>
      <c r="X463" s="227">
        <f t="shared" si="248"/>
        <v>0</v>
      </c>
      <c r="Y463" s="227">
        <f t="shared" si="248"/>
        <v>0</v>
      </c>
      <c r="Z463" s="227">
        <f t="shared" si="248"/>
        <v>0</v>
      </c>
      <c r="AA463" s="227">
        <f t="shared" si="248"/>
        <v>0</v>
      </c>
      <c r="AB463" s="227">
        <f t="shared" si="248"/>
        <v>0</v>
      </c>
      <c r="AC463" s="227">
        <f t="shared" si="248"/>
        <v>0</v>
      </c>
      <c r="AD463" s="227">
        <f t="shared" si="248"/>
        <v>0</v>
      </c>
      <c r="AE463" s="227">
        <f t="shared" si="248"/>
        <v>0</v>
      </c>
      <c r="AF463" s="227">
        <f t="shared" si="248"/>
        <v>0</v>
      </c>
      <c r="AG463" s="227">
        <f t="shared" si="248"/>
        <v>0</v>
      </c>
      <c r="AH463" s="227">
        <f t="shared" si="248"/>
        <v>0</v>
      </c>
      <c r="AI463" s="227">
        <f t="shared" si="248"/>
        <v>0</v>
      </c>
      <c r="AJ463" s="227">
        <f t="shared" si="248"/>
        <v>0</v>
      </c>
      <c r="AK463" s="227">
        <f t="shared" si="248"/>
        <v>0</v>
      </c>
      <c r="AL463" s="227">
        <f t="shared" si="248"/>
        <v>0</v>
      </c>
      <c r="AM463" s="227">
        <f t="shared" si="248"/>
        <v>0</v>
      </c>
      <c r="AN463" s="227">
        <f t="shared" si="248"/>
        <v>0</v>
      </c>
      <c r="AO463" s="227">
        <f t="shared" si="248"/>
        <v>0</v>
      </c>
      <c r="AP463" s="227">
        <f t="shared" si="248"/>
        <v>0</v>
      </c>
    </row>
    <row r="464" spans="1:42" x14ac:dyDescent="0.2">
      <c r="A464" s="4">
        <f t="shared" si="245"/>
        <v>6</v>
      </c>
      <c r="C464" s="227">
        <f t="shared" ref="C464:AP464" si="249">C330</f>
        <v>0</v>
      </c>
      <c r="D464" s="227">
        <f t="shared" si="249"/>
        <v>0</v>
      </c>
      <c r="E464" s="227">
        <f t="shared" si="249"/>
        <v>0</v>
      </c>
      <c r="F464" s="227">
        <f t="shared" si="249"/>
        <v>0</v>
      </c>
      <c r="G464" s="227">
        <f t="shared" si="249"/>
        <v>0</v>
      </c>
      <c r="H464" s="227">
        <f t="shared" si="249"/>
        <v>0</v>
      </c>
      <c r="I464" s="227">
        <f t="shared" si="249"/>
        <v>0</v>
      </c>
      <c r="J464" s="227">
        <f t="shared" si="249"/>
        <v>0</v>
      </c>
      <c r="K464" s="227">
        <f t="shared" si="249"/>
        <v>0</v>
      </c>
      <c r="L464" s="227">
        <f t="shared" si="249"/>
        <v>0</v>
      </c>
      <c r="M464" s="227">
        <f t="shared" si="249"/>
        <v>0</v>
      </c>
      <c r="N464" s="227">
        <f t="shared" si="249"/>
        <v>0</v>
      </c>
      <c r="O464" s="227">
        <f t="shared" si="249"/>
        <v>0</v>
      </c>
      <c r="P464" s="227">
        <f t="shared" si="249"/>
        <v>0</v>
      </c>
      <c r="Q464" s="227">
        <f t="shared" si="249"/>
        <v>0</v>
      </c>
      <c r="R464" s="227">
        <f t="shared" si="249"/>
        <v>0</v>
      </c>
      <c r="S464" s="227">
        <f t="shared" si="249"/>
        <v>0</v>
      </c>
      <c r="T464" s="227">
        <f t="shared" si="249"/>
        <v>0</v>
      </c>
      <c r="U464" s="227">
        <f t="shared" si="249"/>
        <v>0</v>
      </c>
      <c r="V464" s="227">
        <f t="shared" si="249"/>
        <v>0</v>
      </c>
      <c r="W464" s="227">
        <f t="shared" si="249"/>
        <v>0</v>
      </c>
      <c r="X464" s="227">
        <f t="shared" si="249"/>
        <v>0</v>
      </c>
      <c r="Y464" s="227">
        <f t="shared" si="249"/>
        <v>0</v>
      </c>
      <c r="Z464" s="227">
        <f t="shared" si="249"/>
        <v>0</v>
      </c>
      <c r="AA464" s="227">
        <f t="shared" si="249"/>
        <v>0</v>
      </c>
      <c r="AB464" s="227">
        <f t="shared" si="249"/>
        <v>0</v>
      </c>
      <c r="AC464" s="227">
        <f t="shared" si="249"/>
        <v>0</v>
      </c>
      <c r="AD464" s="227">
        <f t="shared" si="249"/>
        <v>0</v>
      </c>
      <c r="AE464" s="227">
        <f t="shared" si="249"/>
        <v>0</v>
      </c>
      <c r="AF464" s="227">
        <f t="shared" si="249"/>
        <v>0</v>
      </c>
      <c r="AG464" s="227">
        <f t="shared" si="249"/>
        <v>0</v>
      </c>
      <c r="AH464" s="227">
        <f t="shared" si="249"/>
        <v>0</v>
      </c>
      <c r="AI464" s="227">
        <f t="shared" si="249"/>
        <v>0</v>
      </c>
      <c r="AJ464" s="227">
        <f t="shared" si="249"/>
        <v>0</v>
      </c>
      <c r="AK464" s="227">
        <f t="shared" si="249"/>
        <v>0</v>
      </c>
      <c r="AL464" s="227">
        <f t="shared" si="249"/>
        <v>0</v>
      </c>
      <c r="AM464" s="227">
        <f t="shared" si="249"/>
        <v>0</v>
      </c>
      <c r="AN464" s="227">
        <f t="shared" si="249"/>
        <v>0</v>
      </c>
      <c r="AO464" s="227">
        <f t="shared" si="249"/>
        <v>0</v>
      </c>
      <c r="AP464" s="227">
        <f t="shared" si="249"/>
        <v>0</v>
      </c>
    </row>
    <row r="465" spans="1:42" x14ac:dyDescent="0.2">
      <c r="A465" s="4">
        <f t="shared" si="245"/>
        <v>7</v>
      </c>
      <c r="C465" s="227">
        <f t="shared" ref="C465:AP465" si="250">C331</f>
        <v>0</v>
      </c>
      <c r="D465" s="227">
        <f t="shared" si="250"/>
        <v>0</v>
      </c>
      <c r="E465" s="227">
        <f t="shared" si="250"/>
        <v>0</v>
      </c>
      <c r="F465" s="227">
        <f t="shared" si="250"/>
        <v>0</v>
      </c>
      <c r="G465" s="227">
        <f t="shared" si="250"/>
        <v>0</v>
      </c>
      <c r="H465" s="227">
        <f t="shared" si="250"/>
        <v>0</v>
      </c>
      <c r="I465" s="227">
        <f t="shared" si="250"/>
        <v>0</v>
      </c>
      <c r="J465" s="227">
        <f t="shared" si="250"/>
        <v>0</v>
      </c>
      <c r="K465" s="227">
        <f t="shared" si="250"/>
        <v>0</v>
      </c>
      <c r="L465" s="227">
        <f t="shared" si="250"/>
        <v>0</v>
      </c>
      <c r="M465" s="227">
        <f t="shared" si="250"/>
        <v>0</v>
      </c>
      <c r="N465" s="227">
        <f t="shared" si="250"/>
        <v>0</v>
      </c>
      <c r="O465" s="227">
        <f t="shared" si="250"/>
        <v>0</v>
      </c>
      <c r="P465" s="227">
        <f t="shared" si="250"/>
        <v>0</v>
      </c>
      <c r="Q465" s="227">
        <f t="shared" si="250"/>
        <v>0</v>
      </c>
      <c r="R465" s="227">
        <f t="shared" si="250"/>
        <v>0</v>
      </c>
      <c r="S465" s="227">
        <f t="shared" si="250"/>
        <v>0</v>
      </c>
      <c r="T465" s="227">
        <f t="shared" si="250"/>
        <v>0</v>
      </c>
      <c r="U465" s="227">
        <f t="shared" si="250"/>
        <v>0</v>
      </c>
      <c r="V465" s="227">
        <f t="shared" si="250"/>
        <v>0</v>
      </c>
      <c r="W465" s="227">
        <f t="shared" si="250"/>
        <v>0</v>
      </c>
      <c r="X465" s="227">
        <f t="shared" si="250"/>
        <v>0</v>
      </c>
      <c r="Y465" s="227">
        <f t="shared" si="250"/>
        <v>0</v>
      </c>
      <c r="Z465" s="227">
        <f t="shared" si="250"/>
        <v>0</v>
      </c>
      <c r="AA465" s="227">
        <f t="shared" si="250"/>
        <v>0</v>
      </c>
      <c r="AB465" s="227">
        <f t="shared" si="250"/>
        <v>0</v>
      </c>
      <c r="AC465" s="227">
        <f t="shared" si="250"/>
        <v>0</v>
      </c>
      <c r="AD465" s="227">
        <f t="shared" si="250"/>
        <v>0</v>
      </c>
      <c r="AE465" s="227">
        <f t="shared" si="250"/>
        <v>0</v>
      </c>
      <c r="AF465" s="227">
        <f t="shared" si="250"/>
        <v>0</v>
      </c>
      <c r="AG465" s="227">
        <f t="shared" si="250"/>
        <v>0</v>
      </c>
      <c r="AH465" s="227">
        <f t="shared" si="250"/>
        <v>0</v>
      </c>
      <c r="AI465" s="227">
        <f t="shared" si="250"/>
        <v>0</v>
      </c>
      <c r="AJ465" s="227">
        <f t="shared" si="250"/>
        <v>0</v>
      </c>
      <c r="AK465" s="227">
        <f t="shared" si="250"/>
        <v>0</v>
      </c>
      <c r="AL465" s="227">
        <f t="shared" si="250"/>
        <v>0</v>
      </c>
      <c r="AM465" s="227">
        <f t="shared" si="250"/>
        <v>0</v>
      </c>
      <c r="AN465" s="227">
        <f t="shared" si="250"/>
        <v>0</v>
      </c>
      <c r="AO465" s="227">
        <f t="shared" si="250"/>
        <v>0</v>
      </c>
      <c r="AP465" s="227">
        <f t="shared" si="250"/>
        <v>0</v>
      </c>
    </row>
    <row r="466" spans="1:42" x14ac:dyDescent="0.2">
      <c r="A466" s="4">
        <f t="shared" si="245"/>
        <v>8</v>
      </c>
      <c r="C466" s="227">
        <f t="shared" ref="C466:AP466" si="251">C332</f>
        <v>0</v>
      </c>
      <c r="D466" s="227">
        <f t="shared" si="251"/>
        <v>0</v>
      </c>
      <c r="E466" s="227">
        <f t="shared" si="251"/>
        <v>0</v>
      </c>
      <c r="F466" s="227">
        <f t="shared" si="251"/>
        <v>0</v>
      </c>
      <c r="G466" s="227">
        <f t="shared" si="251"/>
        <v>0</v>
      </c>
      <c r="H466" s="227">
        <f t="shared" si="251"/>
        <v>0</v>
      </c>
      <c r="I466" s="227">
        <f t="shared" si="251"/>
        <v>0</v>
      </c>
      <c r="J466" s="227">
        <f t="shared" si="251"/>
        <v>0</v>
      </c>
      <c r="K466" s="227">
        <f t="shared" si="251"/>
        <v>0</v>
      </c>
      <c r="L466" s="227">
        <f t="shared" si="251"/>
        <v>0</v>
      </c>
      <c r="M466" s="227">
        <f t="shared" si="251"/>
        <v>0</v>
      </c>
      <c r="N466" s="227">
        <f t="shared" si="251"/>
        <v>0</v>
      </c>
      <c r="O466" s="227">
        <f t="shared" si="251"/>
        <v>0</v>
      </c>
      <c r="P466" s="227">
        <f t="shared" si="251"/>
        <v>0</v>
      </c>
      <c r="Q466" s="227">
        <f t="shared" si="251"/>
        <v>0</v>
      </c>
      <c r="R466" s="227">
        <f t="shared" si="251"/>
        <v>0</v>
      </c>
      <c r="S466" s="227">
        <f t="shared" si="251"/>
        <v>0</v>
      </c>
      <c r="T466" s="227">
        <f t="shared" si="251"/>
        <v>0</v>
      </c>
      <c r="U466" s="227">
        <f t="shared" si="251"/>
        <v>0</v>
      </c>
      <c r="V466" s="227">
        <f t="shared" si="251"/>
        <v>0</v>
      </c>
      <c r="W466" s="227">
        <f t="shared" si="251"/>
        <v>0</v>
      </c>
      <c r="X466" s="227">
        <f t="shared" si="251"/>
        <v>0</v>
      </c>
      <c r="Y466" s="227">
        <f t="shared" si="251"/>
        <v>0</v>
      </c>
      <c r="Z466" s="227">
        <f t="shared" si="251"/>
        <v>0</v>
      </c>
      <c r="AA466" s="227">
        <f t="shared" si="251"/>
        <v>0</v>
      </c>
      <c r="AB466" s="227">
        <f t="shared" si="251"/>
        <v>0</v>
      </c>
      <c r="AC466" s="227">
        <f t="shared" si="251"/>
        <v>0</v>
      </c>
      <c r="AD466" s="227">
        <f t="shared" si="251"/>
        <v>0</v>
      </c>
      <c r="AE466" s="227">
        <f t="shared" si="251"/>
        <v>0</v>
      </c>
      <c r="AF466" s="227">
        <f t="shared" si="251"/>
        <v>0</v>
      </c>
      <c r="AG466" s="227">
        <f t="shared" si="251"/>
        <v>0</v>
      </c>
      <c r="AH466" s="227">
        <f t="shared" si="251"/>
        <v>0</v>
      </c>
      <c r="AI466" s="227">
        <f t="shared" si="251"/>
        <v>0</v>
      </c>
      <c r="AJ466" s="227">
        <f t="shared" si="251"/>
        <v>0</v>
      </c>
      <c r="AK466" s="227">
        <f t="shared" si="251"/>
        <v>0</v>
      </c>
      <c r="AL466" s="227">
        <f t="shared" si="251"/>
        <v>0</v>
      </c>
      <c r="AM466" s="227">
        <f t="shared" si="251"/>
        <v>0</v>
      </c>
      <c r="AN466" s="227">
        <f t="shared" si="251"/>
        <v>0</v>
      </c>
      <c r="AO466" s="227">
        <f t="shared" si="251"/>
        <v>0</v>
      </c>
      <c r="AP466" s="227">
        <f t="shared" si="251"/>
        <v>0</v>
      </c>
    </row>
    <row r="467" spans="1:42" x14ac:dyDescent="0.2">
      <c r="A467" s="4">
        <f>A466+1</f>
        <v>9</v>
      </c>
      <c r="C467" s="227">
        <f t="shared" ref="C467:AP467" si="252">C333</f>
        <v>0</v>
      </c>
      <c r="D467" s="227">
        <f t="shared" si="252"/>
        <v>0</v>
      </c>
      <c r="E467" s="227">
        <f t="shared" si="252"/>
        <v>0</v>
      </c>
      <c r="F467" s="227">
        <f t="shared" si="252"/>
        <v>0</v>
      </c>
      <c r="G467" s="227">
        <f t="shared" si="252"/>
        <v>0</v>
      </c>
      <c r="H467" s="227">
        <f t="shared" si="252"/>
        <v>0</v>
      </c>
      <c r="I467" s="227">
        <f t="shared" si="252"/>
        <v>0</v>
      </c>
      <c r="J467" s="227">
        <f t="shared" si="252"/>
        <v>0</v>
      </c>
      <c r="K467" s="227">
        <f t="shared" si="252"/>
        <v>0</v>
      </c>
      <c r="L467" s="227">
        <f t="shared" si="252"/>
        <v>0</v>
      </c>
      <c r="M467" s="227">
        <f t="shared" si="252"/>
        <v>0</v>
      </c>
      <c r="N467" s="227">
        <f t="shared" si="252"/>
        <v>0</v>
      </c>
      <c r="O467" s="227">
        <f t="shared" si="252"/>
        <v>0</v>
      </c>
      <c r="P467" s="227">
        <f t="shared" si="252"/>
        <v>0</v>
      </c>
      <c r="Q467" s="227">
        <f t="shared" si="252"/>
        <v>0</v>
      </c>
      <c r="R467" s="227">
        <f t="shared" si="252"/>
        <v>0</v>
      </c>
      <c r="S467" s="227">
        <f t="shared" si="252"/>
        <v>0</v>
      </c>
      <c r="T467" s="227">
        <f t="shared" si="252"/>
        <v>0</v>
      </c>
      <c r="U467" s="227">
        <f t="shared" si="252"/>
        <v>0</v>
      </c>
      <c r="V467" s="227">
        <f t="shared" si="252"/>
        <v>0</v>
      </c>
      <c r="W467" s="227">
        <f t="shared" si="252"/>
        <v>0</v>
      </c>
      <c r="X467" s="227">
        <f t="shared" si="252"/>
        <v>0</v>
      </c>
      <c r="Y467" s="227">
        <f t="shared" si="252"/>
        <v>0</v>
      </c>
      <c r="Z467" s="227">
        <f t="shared" si="252"/>
        <v>0</v>
      </c>
      <c r="AA467" s="227">
        <f t="shared" si="252"/>
        <v>0</v>
      </c>
      <c r="AB467" s="227">
        <f t="shared" si="252"/>
        <v>0</v>
      </c>
      <c r="AC467" s="227">
        <f t="shared" si="252"/>
        <v>0</v>
      </c>
      <c r="AD467" s="227">
        <f t="shared" si="252"/>
        <v>0</v>
      </c>
      <c r="AE467" s="227">
        <f t="shared" si="252"/>
        <v>0</v>
      </c>
      <c r="AF467" s="227">
        <f t="shared" si="252"/>
        <v>0</v>
      </c>
      <c r="AG467" s="227">
        <f t="shared" si="252"/>
        <v>0</v>
      </c>
      <c r="AH467" s="227">
        <f t="shared" si="252"/>
        <v>0</v>
      </c>
      <c r="AI467" s="227">
        <f t="shared" si="252"/>
        <v>0</v>
      </c>
      <c r="AJ467" s="227">
        <f t="shared" si="252"/>
        <v>0</v>
      </c>
      <c r="AK467" s="227">
        <f t="shared" si="252"/>
        <v>0</v>
      </c>
      <c r="AL467" s="227">
        <f t="shared" si="252"/>
        <v>0</v>
      </c>
      <c r="AM467" s="227">
        <f t="shared" si="252"/>
        <v>0</v>
      </c>
      <c r="AN467" s="227">
        <f t="shared" si="252"/>
        <v>0</v>
      </c>
      <c r="AO467" s="227">
        <f t="shared" si="252"/>
        <v>0</v>
      </c>
      <c r="AP467" s="227">
        <f t="shared" si="252"/>
        <v>0</v>
      </c>
    </row>
    <row r="468" spans="1:42" x14ac:dyDescent="0.2">
      <c r="A468" s="4">
        <f t="shared" ref="A468" si="253">A467+1</f>
        <v>10</v>
      </c>
      <c r="C468" s="227">
        <f t="shared" ref="C468:AP468" si="254">C334</f>
        <v>0</v>
      </c>
      <c r="D468" s="227">
        <f t="shared" si="254"/>
        <v>0</v>
      </c>
      <c r="E468" s="227">
        <f t="shared" si="254"/>
        <v>0</v>
      </c>
      <c r="F468" s="227">
        <f t="shared" si="254"/>
        <v>0</v>
      </c>
      <c r="G468" s="227">
        <f t="shared" si="254"/>
        <v>0</v>
      </c>
      <c r="H468" s="227">
        <f t="shared" si="254"/>
        <v>0</v>
      </c>
      <c r="I468" s="227">
        <f t="shared" si="254"/>
        <v>0</v>
      </c>
      <c r="J468" s="227">
        <f t="shared" si="254"/>
        <v>0</v>
      </c>
      <c r="K468" s="227">
        <f t="shared" si="254"/>
        <v>0</v>
      </c>
      <c r="L468" s="227">
        <f t="shared" si="254"/>
        <v>0</v>
      </c>
      <c r="M468" s="227">
        <f t="shared" si="254"/>
        <v>0</v>
      </c>
      <c r="N468" s="227">
        <f t="shared" si="254"/>
        <v>0</v>
      </c>
      <c r="O468" s="227">
        <f t="shared" si="254"/>
        <v>0</v>
      </c>
      <c r="P468" s="227">
        <f t="shared" si="254"/>
        <v>0</v>
      </c>
      <c r="Q468" s="227">
        <f t="shared" si="254"/>
        <v>0</v>
      </c>
      <c r="R468" s="227">
        <f t="shared" si="254"/>
        <v>0</v>
      </c>
      <c r="S468" s="227">
        <f t="shared" si="254"/>
        <v>0</v>
      </c>
      <c r="T468" s="227">
        <f t="shared" si="254"/>
        <v>0</v>
      </c>
      <c r="U468" s="227">
        <f t="shared" si="254"/>
        <v>0</v>
      </c>
      <c r="V468" s="227">
        <f t="shared" si="254"/>
        <v>0</v>
      </c>
      <c r="W468" s="227">
        <f t="shared" si="254"/>
        <v>0</v>
      </c>
      <c r="X468" s="227">
        <f t="shared" si="254"/>
        <v>0</v>
      </c>
      <c r="Y468" s="227">
        <f t="shared" si="254"/>
        <v>0</v>
      </c>
      <c r="Z468" s="227">
        <f t="shared" si="254"/>
        <v>0</v>
      </c>
      <c r="AA468" s="227">
        <f t="shared" si="254"/>
        <v>0</v>
      </c>
      <c r="AB468" s="227">
        <f t="shared" si="254"/>
        <v>0</v>
      </c>
      <c r="AC468" s="227">
        <f t="shared" si="254"/>
        <v>0</v>
      </c>
      <c r="AD468" s="227">
        <f t="shared" si="254"/>
        <v>0</v>
      </c>
      <c r="AE468" s="227">
        <f t="shared" si="254"/>
        <v>0</v>
      </c>
      <c r="AF468" s="227">
        <f t="shared" si="254"/>
        <v>0</v>
      </c>
      <c r="AG468" s="227">
        <f t="shared" si="254"/>
        <v>0</v>
      </c>
      <c r="AH468" s="227">
        <f t="shared" si="254"/>
        <v>0</v>
      </c>
      <c r="AI468" s="227">
        <f t="shared" si="254"/>
        <v>0</v>
      </c>
      <c r="AJ468" s="227">
        <f t="shared" si="254"/>
        <v>0</v>
      </c>
      <c r="AK468" s="227">
        <f t="shared" si="254"/>
        <v>0</v>
      </c>
      <c r="AL468" s="227">
        <f t="shared" si="254"/>
        <v>0</v>
      </c>
      <c r="AM468" s="227">
        <f t="shared" si="254"/>
        <v>0</v>
      </c>
      <c r="AN468" s="227">
        <f t="shared" si="254"/>
        <v>0</v>
      </c>
      <c r="AO468" s="227">
        <f t="shared" si="254"/>
        <v>0</v>
      </c>
      <c r="AP468" s="227">
        <f t="shared" si="254"/>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5">SUM(C471:AP471)</f>
        <v>0</v>
      </c>
      <c r="C471" s="249">
        <f>LOOKUP(C459,$B$402:$AP$402,$B$403:$AP$403)*$B638/100</f>
        <v>0</v>
      </c>
      <c r="D471" s="249">
        <f t="shared" ref="D471:AP471" si="256">LOOKUP(D459,$B$402:$AP$402,$B$403:$AP$403)*$B638/100</f>
        <v>0</v>
      </c>
      <c r="E471" s="249">
        <f t="shared" si="256"/>
        <v>0</v>
      </c>
      <c r="F471" s="249">
        <f t="shared" si="256"/>
        <v>0</v>
      </c>
      <c r="G471" s="249">
        <f t="shared" si="256"/>
        <v>0</v>
      </c>
      <c r="H471" s="249">
        <f t="shared" si="256"/>
        <v>0</v>
      </c>
      <c r="I471" s="249">
        <f t="shared" si="256"/>
        <v>0</v>
      </c>
      <c r="J471" s="249">
        <f t="shared" si="256"/>
        <v>0</v>
      </c>
      <c r="K471" s="249">
        <f t="shared" si="256"/>
        <v>0</v>
      </c>
      <c r="L471" s="249">
        <f t="shared" si="256"/>
        <v>0</v>
      </c>
      <c r="M471" s="249">
        <f t="shared" si="256"/>
        <v>0</v>
      </c>
      <c r="N471" s="249">
        <f t="shared" si="256"/>
        <v>0</v>
      </c>
      <c r="O471" s="249">
        <f t="shared" si="256"/>
        <v>0</v>
      </c>
      <c r="P471" s="249">
        <f t="shared" si="256"/>
        <v>0</v>
      </c>
      <c r="Q471" s="249">
        <f t="shared" si="256"/>
        <v>0</v>
      </c>
      <c r="R471" s="249">
        <f t="shared" si="256"/>
        <v>0</v>
      </c>
      <c r="S471" s="249">
        <f t="shared" si="256"/>
        <v>0</v>
      </c>
      <c r="T471" s="249">
        <f t="shared" si="256"/>
        <v>0</v>
      </c>
      <c r="U471" s="249">
        <f t="shared" si="256"/>
        <v>0</v>
      </c>
      <c r="V471" s="249">
        <f t="shared" si="256"/>
        <v>0</v>
      </c>
      <c r="W471" s="249">
        <f t="shared" si="256"/>
        <v>0</v>
      </c>
      <c r="X471" s="249">
        <f t="shared" si="256"/>
        <v>0</v>
      </c>
      <c r="Y471" s="249">
        <f t="shared" si="256"/>
        <v>0</v>
      </c>
      <c r="Z471" s="249">
        <f t="shared" si="256"/>
        <v>0</v>
      </c>
      <c r="AA471" s="249">
        <f t="shared" si="256"/>
        <v>0</v>
      </c>
      <c r="AB471" s="249">
        <f t="shared" si="256"/>
        <v>0</v>
      </c>
      <c r="AC471" s="249">
        <f t="shared" si="256"/>
        <v>0</v>
      </c>
      <c r="AD471" s="249">
        <f t="shared" si="256"/>
        <v>0</v>
      </c>
      <c r="AE471" s="249">
        <f t="shared" si="256"/>
        <v>0</v>
      </c>
      <c r="AF471" s="249">
        <f t="shared" si="256"/>
        <v>0</v>
      </c>
      <c r="AG471" s="249">
        <f t="shared" si="256"/>
        <v>0</v>
      </c>
      <c r="AH471" s="249">
        <f t="shared" si="256"/>
        <v>0</v>
      </c>
      <c r="AI471" s="249">
        <f t="shared" si="256"/>
        <v>0</v>
      </c>
      <c r="AJ471" s="249">
        <f t="shared" si="256"/>
        <v>0</v>
      </c>
      <c r="AK471" s="249">
        <f t="shared" si="256"/>
        <v>0</v>
      </c>
      <c r="AL471" s="249">
        <f t="shared" si="256"/>
        <v>0</v>
      </c>
      <c r="AM471" s="249">
        <f t="shared" si="256"/>
        <v>0</v>
      </c>
      <c r="AN471" s="249">
        <f t="shared" si="256"/>
        <v>0</v>
      </c>
      <c r="AO471" s="249">
        <f t="shared" si="256"/>
        <v>0</v>
      </c>
      <c r="AP471" s="249">
        <f t="shared" si="256"/>
        <v>0</v>
      </c>
    </row>
    <row r="472" spans="1:42" x14ac:dyDescent="0.2">
      <c r="A472" s="4">
        <f>A471+1</f>
        <v>2</v>
      </c>
      <c r="B472" s="247">
        <f t="shared" si="255"/>
        <v>0</v>
      </c>
      <c r="C472" s="249">
        <f t="shared" ref="C472:AP472" si="257">LOOKUP(C460,$B$402:$AP$402,$B$403:$AP$403)*$B639/100</f>
        <v>0</v>
      </c>
      <c r="D472" s="249">
        <f t="shared" si="257"/>
        <v>0</v>
      </c>
      <c r="E472" s="249">
        <f t="shared" si="257"/>
        <v>0</v>
      </c>
      <c r="F472" s="249">
        <f t="shared" si="257"/>
        <v>0</v>
      </c>
      <c r="G472" s="249">
        <f t="shared" si="257"/>
        <v>0</v>
      </c>
      <c r="H472" s="249">
        <f t="shared" si="257"/>
        <v>0</v>
      </c>
      <c r="I472" s="249">
        <f t="shared" si="257"/>
        <v>0</v>
      </c>
      <c r="J472" s="249">
        <f t="shared" si="257"/>
        <v>0</v>
      </c>
      <c r="K472" s="249">
        <f t="shared" si="257"/>
        <v>0</v>
      </c>
      <c r="L472" s="249">
        <f t="shared" si="257"/>
        <v>0</v>
      </c>
      <c r="M472" s="249">
        <f t="shared" si="257"/>
        <v>0</v>
      </c>
      <c r="N472" s="249">
        <f t="shared" si="257"/>
        <v>0</v>
      </c>
      <c r="O472" s="249">
        <f t="shared" si="257"/>
        <v>0</v>
      </c>
      <c r="P472" s="249">
        <f t="shared" si="257"/>
        <v>0</v>
      </c>
      <c r="Q472" s="249">
        <f t="shared" si="257"/>
        <v>0</v>
      </c>
      <c r="R472" s="249">
        <f t="shared" si="257"/>
        <v>0</v>
      </c>
      <c r="S472" s="249">
        <f t="shared" si="257"/>
        <v>0</v>
      </c>
      <c r="T472" s="249">
        <f t="shared" si="257"/>
        <v>0</v>
      </c>
      <c r="U472" s="249">
        <f t="shared" si="257"/>
        <v>0</v>
      </c>
      <c r="V472" s="249">
        <f t="shared" si="257"/>
        <v>0</v>
      </c>
      <c r="W472" s="249">
        <f t="shared" si="257"/>
        <v>0</v>
      </c>
      <c r="X472" s="249">
        <f t="shared" si="257"/>
        <v>0</v>
      </c>
      <c r="Y472" s="249">
        <f t="shared" si="257"/>
        <v>0</v>
      </c>
      <c r="Z472" s="249">
        <f t="shared" si="257"/>
        <v>0</v>
      </c>
      <c r="AA472" s="249">
        <f t="shared" si="257"/>
        <v>0</v>
      </c>
      <c r="AB472" s="249">
        <f t="shared" si="257"/>
        <v>0</v>
      </c>
      <c r="AC472" s="249">
        <f t="shared" si="257"/>
        <v>0</v>
      </c>
      <c r="AD472" s="249">
        <f t="shared" si="257"/>
        <v>0</v>
      </c>
      <c r="AE472" s="249">
        <f t="shared" si="257"/>
        <v>0</v>
      </c>
      <c r="AF472" s="249">
        <f t="shared" si="257"/>
        <v>0</v>
      </c>
      <c r="AG472" s="249">
        <f t="shared" si="257"/>
        <v>0</v>
      </c>
      <c r="AH472" s="249">
        <f t="shared" si="257"/>
        <v>0</v>
      </c>
      <c r="AI472" s="249">
        <f t="shared" si="257"/>
        <v>0</v>
      </c>
      <c r="AJ472" s="249">
        <f t="shared" si="257"/>
        <v>0</v>
      </c>
      <c r="AK472" s="249">
        <f t="shared" si="257"/>
        <v>0</v>
      </c>
      <c r="AL472" s="249">
        <f t="shared" si="257"/>
        <v>0</v>
      </c>
      <c r="AM472" s="249">
        <f t="shared" si="257"/>
        <v>0</v>
      </c>
      <c r="AN472" s="249">
        <f t="shared" si="257"/>
        <v>0</v>
      </c>
      <c r="AO472" s="249">
        <f t="shared" si="257"/>
        <v>0</v>
      </c>
      <c r="AP472" s="249">
        <f t="shared" si="257"/>
        <v>0</v>
      </c>
    </row>
    <row r="473" spans="1:42" x14ac:dyDescent="0.2">
      <c r="A473" s="4">
        <f t="shared" ref="A473:A478" si="258">A472+1</f>
        <v>3</v>
      </c>
      <c r="B473" s="247">
        <f t="shared" si="255"/>
        <v>0</v>
      </c>
      <c r="C473" s="249">
        <f t="shared" ref="C473:AP473" si="259">LOOKUP(C461,$B$402:$AP$402,$B$403:$AP$403)*$B640/100</f>
        <v>0</v>
      </c>
      <c r="D473" s="249">
        <f t="shared" si="259"/>
        <v>0</v>
      </c>
      <c r="E473" s="249">
        <f t="shared" si="259"/>
        <v>0</v>
      </c>
      <c r="F473" s="249">
        <f t="shared" si="259"/>
        <v>0</v>
      </c>
      <c r="G473" s="249">
        <f t="shared" si="259"/>
        <v>0</v>
      </c>
      <c r="H473" s="249">
        <f t="shared" si="259"/>
        <v>0</v>
      </c>
      <c r="I473" s="249">
        <f t="shared" si="259"/>
        <v>0</v>
      </c>
      <c r="J473" s="249">
        <f t="shared" si="259"/>
        <v>0</v>
      </c>
      <c r="K473" s="249">
        <f t="shared" si="259"/>
        <v>0</v>
      </c>
      <c r="L473" s="249">
        <f t="shared" si="259"/>
        <v>0</v>
      </c>
      <c r="M473" s="249">
        <f t="shared" si="259"/>
        <v>0</v>
      </c>
      <c r="N473" s="249">
        <f t="shared" si="259"/>
        <v>0</v>
      </c>
      <c r="O473" s="249">
        <f t="shared" si="259"/>
        <v>0</v>
      </c>
      <c r="P473" s="249">
        <f t="shared" si="259"/>
        <v>0</v>
      </c>
      <c r="Q473" s="249">
        <f t="shared" si="259"/>
        <v>0</v>
      </c>
      <c r="R473" s="249">
        <f t="shared" si="259"/>
        <v>0</v>
      </c>
      <c r="S473" s="249">
        <f t="shared" si="259"/>
        <v>0</v>
      </c>
      <c r="T473" s="249">
        <f t="shared" si="259"/>
        <v>0</v>
      </c>
      <c r="U473" s="249">
        <f t="shared" si="259"/>
        <v>0</v>
      </c>
      <c r="V473" s="249">
        <f t="shared" si="259"/>
        <v>0</v>
      </c>
      <c r="W473" s="249">
        <f t="shared" si="259"/>
        <v>0</v>
      </c>
      <c r="X473" s="249">
        <f t="shared" si="259"/>
        <v>0</v>
      </c>
      <c r="Y473" s="249">
        <f t="shared" si="259"/>
        <v>0</v>
      </c>
      <c r="Z473" s="249">
        <f t="shared" si="259"/>
        <v>0</v>
      </c>
      <c r="AA473" s="249">
        <f t="shared" si="259"/>
        <v>0</v>
      </c>
      <c r="AB473" s="249">
        <f t="shared" si="259"/>
        <v>0</v>
      </c>
      <c r="AC473" s="249">
        <f t="shared" si="259"/>
        <v>0</v>
      </c>
      <c r="AD473" s="249">
        <f t="shared" si="259"/>
        <v>0</v>
      </c>
      <c r="AE473" s="249">
        <f t="shared" si="259"/>
        <v>0</v>
      </c>
      <c r="AF473" s="249">
        <f t="shared" si="259"/>
        <v>0</v>
      </c>
      <c r="AG473" s="249">
        <f t="shared" si="259"/>
        <v>0</v>
      </c>
      <c r="AH473" s="249">
        <f t="shared" si="259"/>
        <v>0</v>
      </c>
      <c r="AI473" s="249">
        <f t="shared" si="259"/>
        <v>0</v>
      </c>
      <c r="AJ473" s="249">
        <f t="shared" si="259"/>
        <v>0</v>
      </c>
      <c r="AK473" s="249">
        <f t="shared" si="259"/>
        <v>0</v>
      </c>
      <c r="AL473" s="249">
        <f t="shared" si="259"/>
        <v>0</v>
      </c>
      <c r="AM473" s="249">
        <f t="shared" si="259"/>
        <v>0</v>
      </c>
      <c r="AN473" s="249">
        <f t="shared" si="259"/>
        <v>0</v>
      </c>
      <c r="AO473" s="249">
        <f t="shared" si="259"/>
        <v>0</v>
      </c>
      <c r="AP473" s="249">
        <f t="shared" si="259"/>
        <v>0</v>
      </c>
    </row>
    <row r="474" spans="1:42" x14ac:dyDescent="0.2">
      <c r="A474" s="4">
        <f t="shared" si="258"/>
        <v>4</v>
      </c>
      <c r="B474" s="247">
        <f t="shared" si="255"/>
        <v>0</v>
      </c>
      <c r="C474" s="249">
        <f t="shared" ref="C474:AP474" si="260">LOOKUP(C462,$B$402:$AP$402,$B$403:$AP$403)*$B641/100</f>
        <v>0</v>
      </c>
      <c r="D474" s="249">
        <f t="shared" si="260"/>
        <v>0</v>
      </c>
      <c r="E474" s="249">
        <f t="shared" si="260"/>
        <v>0</v>
      </c>
      <c r="F474" s="249">
        <f t="shared" si="260"/>
        <v>0</v>
      </c>
      <c r="G474" s="249">
        <f t="shared" si="260"/>
        <v>0</v>
      </c>
      <c r="H474" s="249">
        <f t="shared" si="260"/>
        <v>0</v>
      </c>
      <c r="I474" s="249">
        <f t="shared" si="260"/>
        <v>0</v>
      </c>
      <c r="J474" s="249">
        <f t="shared" si="260"/>
        <v>0</v>
      </c>
      <c r="K474" s="249">
        <f t="shared" si="260"/>
        <v>0</v>
      </c>
      <c r="L474" s="249">
        <f t="shared" si="260"/>
        <v>0</v>
      </c>
      <c r="M474" s="249">
        <f t="shared" si="260"/>
        <v>0</v>
      </c>
      <c r="N474" s="249">
        <f t="shared" si="260"/>
        <v>0</v>
      </c>
      <c r="O474" s="249">
        <f t="shared" si="260"/>
        <v>0</v>
      </c>
      <c r="P474" s="249">
        <f t="shared" si="260"/>
        <v>0</v>
      </c>
      <c r="Q474" s="249">
        <f t="shared" si="260"/>
        <v>0</v>
      </c>
      <c r="R474" s="249">
        <f t="shared" si="260"/>
        <v>0</v>
      </c>
      <c r="S474" s="249">
        <f t="shared" si="260"/>
        <v>0</v>
      </c>
      <c r="T474" s="249">
        <f t="shared" si="260"/>
        <v>0</v>
      </c>
      <c r="U474" s="249">
        <f t="shared" si="260"/>
        <v>0</v>
      </c>
      <c r="V474" s="249">
        <f t="shared" si="260"/>
        <v>0</v>
      </c>
      <c r="W474" s="249">
        <f t="shared" si="260"/>
        <v>0</v>
      </c>
      <c r="X474" s="249">
        <f t="shared" si="260"/>
        <v>0</v>
      </c>
      <c r="Y474" s="249">
        <f t="shared" si="260"/>
        <v>0</v>
      </c>
      <c r="Z474" s="249">
        <f t="shared" si="260"/>
        <v>0</v>
      </c>
      <c r="AA474" s="249">
        <f t="shared" si="260"/>
        <v>0</v>
      </c>
      <c r="AB474" s="249">
        <f t="shared" si="260"/>
        <v>0</v>
      </c>
      <c r="AC474" s="249">
        <f t="shared" si="260"/>
        <v>0</v>
      </c>
      <c r="AD474" s="249">
        <f t="shared" si="260"/>
        <v>0</v>
      </c>
      <c r="AE474" s="249">
        <f t="shared" si="260"/>
        <v>0</v>
      </c>
      <c r="AF474" s="249">
        <f t="shared" si="260"/>
        <v>0</v>
      </c>
      <c r="AG474" s="249">
        <f t="shared" si="260"/>
        <v>0</v>
      </c>
      <c r="AH474" s="249">
        <f t="shared" si="260"/>
        <v>0</v>
      </c>
      <c r="AI474" s="249">
        <f t="shared" si="260"/>
        <v>0</v>
      </c>
      <c r="AJ474" s="249">
        <f t="shared" si="260"/>
        <v>0</v>
      </c>
      <c r="AK474" s="249">
        <f t="shared" si="260"/>
        <v>0</v>
      </c>
      <c r="AL474" s="249">
        <f t="shared" si="260"/>
        <v>0</v>
      </c>
      <c r="AM474" s="249">
        <f t="shared" si="260"/>
        <v>0</v>
      </c>
      <c r="AN474" s="249">
        <f t="shared" si="260"/>
        <v>0</v>
      </c>
      <c r="AO474" s="249">
        <f t="shared" si="260"/>
        <v>0</v>
      </c>
      <c r="AP474" s="249">
        <f t="shared" si="260"/>
        <v>0</v>
      </c>
    </row>
    <row r="475" spans="1:42" x14ac:dyDescent="0.2">
      <c r="A475" s="4">
        <f t="shared" si="258"/>
        <v>5</v>
      </c>
      <c r="B475" s="247">
        <f t="shared" si="255"/>
        <v>0</v>
      </c>
      <c r="C475" s="249">
        <f t="shared" ref="C475:AP475" si="261">LOOKUP(C463,$B$402:$AP$402,$B$403:$AP$403)*$B642/100</f>
        <v>0</v>
      </c>
      <c r="D475" s="249">
        <f t="shared" si="261"/>
        <v>0</v>
      </c>
      <c r="E475" s="249">
        <f t="shared" si="261"/>
        <v>0</v>
      </c>
      <c r="F475" s="249">
        <f t="shared" si="261"/>
        <v>0</v>
      </c>
      <c r="G475" s="249">
        <f t="shared" si="261"/>
        <v>0</v>
      </c>
      <c r="H475" s="249">
        <f t="shared" si="261"/>
        <v>0</v>
      </c>
      <c r="I475" s="249">
        <f t="shared" si="261"/>
        <v>0</v>
      </c>
      <c r="J475" s="249">
        <f t="shared" si="261"/>
        <v>0</v>
      </c>
      <c r="K475" s="249">
        <f t="shared" si="261"/>
        <v>0</v>
      </c>
      <c r="L475" s="249">
        <f t="shared" si="261"/>
        <v>0</v>
      </c>
      <c r="M475" s="249">
        <f t="shared" si="261"/>
        <v>0</v>
      </c>
      <c r="N475" s="249">
        <f t="shared" si="261"/>
        <v>0</v>
      </c>
      <c r="O475" s="249">
        <f t="shared" si="261"/>
        <v>0</v>
      </c>
      <c r="P475" s="249">
        <f t="shared" si="261"/>
        <v>0</v>
      </c>
      <c r="Q475" s="249">
        <f t="shared" si="261"/>
        <v>0</v>
      </c>
      <c r="R475" s="249">
        <f t="shared" si="261"/>
        <v>0</v>
      </c>
      <c r="S475" s="249">
        <f t="shared" si="261"/>
        <v>0</v>
      </c>
      <c r="T475" s="249">
        <f t="shared" si="261"/>
        <v>0</v>
      </c>
      <c r="U475" s="249">
        <f t="shared" si="261"/>
        <v>0</v>
      </c>
      <c r="V475" s="249">
        <f t="shared" si="261"/>
        <v>0</v>
      </c>
      <c r="W475" s="249">
        <f t="shared" si="261"/>
        <v>0</v>
      </c>
      <c r="X475" s="249">
        <f t="shared" si="261"/>
        <v>0</v>
      </c>
      <c r="Y475" s="249">
        <f t="shared" si="261"/>
        <v>0</v>
      </c>
      <c r="Z475" s="249">
        <f t="shared" si="261"/>
        <v>0</v>
      </c>
      <c r="AA475" s="249">
        <f t="shared" si="261"/>
        <v>0</v>
      </c>
      <c r="AB475" s="249">
        <f t="shared" si="261"/>
        <v>0</v>
      </c>
      <c r="AC475" s="249">
        <f t="shared" si="261"/>
        <v>0</v>
      </c>
      <c r="AD475" s="249">
        <f t="shared" si="261"/>
        <v>0</v>
      </c>
      <c r="AE475" s="249">
        <f t="shared" si="261"/>
        <v>0</v>
      </c>
      <c r="AF475" s="249">
        <f t="shared" si="261"/>
        <v>0</v>
      </c>
      <c r="AG475" s="249">
        <f t="shared" si="261"/>
        <v>0</v>
      </c>
      <c r="AH475" s="249">
        <f t="shared" si="261"/>
        <v>0</v>
      </c>
      <c r="AI475" s="249">
        <f t="shared" si="261"/>
        <v>0</v>
      </c>
      <c r="AJ475" s="249">
        <f t="shared" si="261"/>
        <v>0</v>
      </c>
      <c r="AK475" s="249">
        <f t="shared" si="261"/>
        <v>0</v>
      </c>
      <c r="AL475" s="249">
        <f t="shared" si="261"/>
        <v>0</v>
      </c>
      <c r="AM475" s="249">
        <f t="shared" si="261"/>
        <v>0</v>
      </c>
      <c r="AN475" s="249">
        <f t="shared" si="261"/>
        <v>0</v>
      </c>
      <c r="AO475" s="249">
        <f t="shared" si="261"/>
        <v>0</v>
      </c>
      <c r="AP475" s="249">
        <f t="shared" si="261"/>
        <v>0</v>
      </c>
    </row>
    <row r="476" spans="1:42" x14ac:dyDescent="0.2">
      <c r="A476" s="4">
        <f t="shared" si="258"/>
        <v>6</v>
      </c>
      <c r="B476" s="247">
        <f t="shared" si="255"/>
        <v>0</v>
      </c>
      <c r="C476" s="249">
        <f t="shared" ref="C476:AP476" si="262">LOOKUP(C464,$B$402:$AP$402,$B$403:$AP$403)*$B643/100</f>
        <v>0</v>
      </c>
      <c r="D476" s="249">
        <f t="shared" si="262"/>
        <v>0</v>
      </c>
      <c r="E476" s="249">
        <f t="shared" si="262"/>
        <v>0</v>
      </c>
      <c r="F476" s="249">
        <f t="shared" si="262"/>
        <v>0</v>
      </c>
      <c r="G476" s="249">
        <f t="shared" si="262"/>
        <v>0</v>
      </c>
      <c r="H476" s="249">
        <f t="shared" si="262"/>
        <v>0</v>
      </c>
      <c r="I476" s="249">
        <f t="shared" si="262"/>
        <v>0</v>
      </c>
      <c r="J476" s="249">
        <f t="shared" si="262"/>
        <v>0</v>
      </c>
      <c r="K476" s="249">
        <f t="shared" si="262"/>
        <v>0</v>
      </c>
      <c r="L476" s="249">
        <f t="shared" si="262"/>
        <v>0</v>
      </c>
      <c r="M476" s="249">
        <f t="shared" si="262"/>
        <v>0</v>
      </c>
      <c r="N476" s="249">
        <f t="shared" si="262"/>
        <v>0</v>
      </c>
      <c r="O476" s="249">
        <f t="shared" si="262"/>
        <v>0</v>
      </c>
      <c r="P476" s="249">
        <f t="shared" si="262"/>
        <v>0</v>
      </c>
      <c r="Q476" s="249">
        <f t="shared" si="262"/>
        <v>0</v>
      </c>
      <c r="R476" s="249">
        <f t="shared" si="262"/>
        <v>0</v>
      </c>
      <c r="S476" s="249">
        <f t="shared" si="262"/>
        <v>0</v>
      </c>
      <c r="T476" s="249">
        <f t="shared" si="262"/>
        <v>0</v>
      </c>
      <c r="U476" s="249">
        <f t="shared" si="262"/>
        <v>0</v>
      </c>
      <c r="V476" s="249">
        <f t="shared" si="262"/>
        <v>0</v>
      </c>
      <c r="W476" s="249">
        <f t="shared" si="262"/>
        <v>0</v>
      </c>
      <c r="X476" s="249">
        <f t="shared" si="262"/>
        <v>0</v>
      </c>
      <c r="Y476" s="249">
        <f t="shared" si="262"/>
        <v>0</v>
      </c>
      <c r="Z476" s="249">
        <f t="shared" si="262"/>
        <v>0</v>
      </c>
      <c r="AA476" s="249">
        <f t="shared" si="262"/>
        <v>0</v>
      </c>
      <c r="AB476" s="249">
        <f t="shared" si="262"/>
        <v>0</v>
      </c>
      <c r="AC476" s="249">
        <f t="shared" si="262"/>
        <v>0</v>
      </c>
      <c r="AD476" s="249">
        <f t="shared" si="262"/>
        <v>0</v>
      </c>
      <c r="AE476" s="249">
        <f t="shared" si="262"/>
        <v>0</v>
      </c>
      <c r="AF476" s="249">
        <f t="shared" si="262"/>
        <v>0</v>
      </c>
      <c r="AG476" s="249">
        <f t="shared" si="262"/>
        <v>0</v>
      </c>
      <c r="AH476" s="249">
        <f t="shared" si="262"/>
        <v>0</v>
      </c>
      <c r="AI476" s="249">
        <f t="shared" si="262"/>
        <v>0</v>
      </c>
      <c r="AJ476" s="249">
        <f t="shared" si="262"/>
        <v>0</v>
      </c>
      <c r="AK476" s="249">
        <f t="shared" si="262"/>
        <v>0</v>
      </c>
      <c r="AL476" s="249">
        <f t="shared" si="262"/>
        <v>0</v>
      </c>
      <c r="AM476" s="249">
        <f t="shared" si="262"/>
        <v>0</v>
      </c>
      <c r="AN476" s="249">
        <f t="shared" si="262"/>
        <v>0</v>
      </c>
      <c r="AO476" s="249">
        <f t="shared" si="262"/>
        <v>0</v>
      </c>
      <c r="AP476" s="249">
        <f t="shared" si="262"/>
        <v>0</v>
      </c>
    </row>
    <row r="477" spans="1:42" x14ac:dyDescent="0.2">
      <c r="A477" s="4">
        <f t="shared" si="258"/>
        <v>7</v>
      </c>
      <c r="B477" s="247">
        <f t="shared" si="255"/>
        <v>0</v>
      </c>
      <c r="C477" s="249">
        <f t="shared" ref="C477:AP477" si="263">LOOKUP(C465,$B$402:$AP$402,$B$403:$AP$403)*$B644/100</f>
        <v>0</v>
      </c>
      <c r="D477" s="249">
        <f t="shared" si="263"/>
        <v>0</v>
      </c>
      <c r="E477" s="249">
        <f t="shared" si="263"/>
        <v>0</v>
      </c>
      <c r="F477" s="249">
        <f t="shared" si="263"/>
        <v>0</v>
      </c>
      <c r="G477" s="249">
        <f t="shared" si="263"/>
        <v>0</v>
      </c>
      <c r="H477" s="249">
        <f t="shared" si="263"/>
        <v>0</v>
      </c>
      <c r="I477" s="249">
        <f t="shared" si="263"/>
        <v>0</v>
      </c>
      <c r="J477" s="249">
        <f t="shared" si="263"/>
        <v>0</v>
      </c>
      <c r="K477" s="249">
        <f t="shared" si="263"/>
        <v>0</v>
      </c>
      <c r="L477" s="249">
        <f t="shared" si="263"/>
        <v>0</v>
      </c>
      <c r="M477" s="249">
        <f t="shared" si="263"/>
        <v>0</v>
      </c>
      <c r="N477" s="249">
        <f t="shared" si="263"/>
        <v>0</v>
      </c>
      <c r="O477" s="249">
        <f t="shared" si="263"/>
        <v>0</v>
      </c>
      <c r="P477" s="249">
        <f t="shared" si="263"/>
        <v>0</v>
      </c>
      <c r="Q477" s="249">
        <f t="shared" si="263"/>
        <v>0</v>
      </c>
      <c r="R477" s="249">
        <f t="shared" si="263"/>
        <v>0</v>
      </c>
      <c r="S477" s="249">
        <f t="shared" si="263"/>
        <v>0</v>
      </c>
      <c r="T477" s="249">
        <f t="shared" si="263"/>
        <v>0</v>
      </c>
      <c r="U477" s="249">
        <f t="shared" si="263"/>
        <v>0</v>
      </c>
      <c r="V477" s="249">
        <f t="shared" si="263"/>
        <v>0</v>
      </c>
      <c r="W477" s="249">
        <f t="shared" si="263"/>
        <v>0</v>
      </c>
      <c r="X477" s="249">
        <f t="shared" si="263"/>
        <v>0</v>
      </c>
      <c r="Y477" s="249">
        <f t="shared" si="263"/>
        <v>0</v>
      </c>
      <c r="Z477" s="249">
        <f t="shared" si="263"/>
        <v>0</v>
      </c>
      <c r="AA477" s="249">
        <f t="shared" si="263"/>
        <v>0</v>
      </c>
      <c r="AB477" s="249">
        <f t="shared" si="263"/>
        <v>0</v>
      </c>
      <c r="AC477" s="249">
        <f t="shared" si="263"/>
        <v>0</v>
      </c>
      <c r="AD477" s="249">
        <f t="shared" si="263"/>
        <v>0</v>
      </c>
      <c r="AE477" s="249">
        <f t="shared" si="263"/>
        <v>0</v>
      </c>
      <c r="AF477" s="249">
        <f t="shared" si="263"/>
        <v>0</v>
      </c>
      <c r="AG477" s="249">
        <f t="shared" si="263"/>
        <v>0</v>
      </c>
      <c r="AH477" s="249">
        <f t="shared" si="263"/>
        <v>0</v>
      </c>
      <c r="AI477" s="249">
        <f t="shared" si="263"/>
        <v>0</v>
      </c>
      <c r="AJ477" s="249">
        <f t="shared" si="263"/>
        <v>0</v>
      </c>
      <c r="AK477" s="249">
        <f t="shared" si="263"/>
        <v>0</v>
      </c>
      <c r="AL477" s="249">
        <f t="shared" si="263"/>
        <v>0</v>
      </c>
      <c r="AM477" s="249">
        <f t="shared" si="263"/>
        <v>0</v>
      </c>
      <c r="AN477" s="249">
        <f t="shared" si="263"/>
        <v>0</v>
      </c>
      <c r="AO477" s="249">
        <f t="shared" si="263"/>
        <v>0</v>
      </c>
      <c r="AP477" s="249">
        <f t="shared" si="263"/>
        <v>0</v>
      </c>
    </row>
    <row r="478" spans="1:42" x14ac:dyDescent="0.2">
      <c r="A478" s="4">
        <f t="shared" si="258"/>
        <v>8</v>
      </c>
      <c r="B478" s="247">
        <f t="shared" si="255"/>
        <v>0</v>
      </c>
      <c r="C478" s="249">
        <f t="shared" ref="C478:AP478" si="264">LOOKUP(C466,$B$402:$AP$402,$B$403:$AP$403)*$B645/100</f>
        <v>0</v>
      </c>
      <c r="D478" s="249">
        <f t="shared" si="264"/>
        <v>0</v>
      </c>
      <c r="E478" s="249">
        <f t="shared" si="264"/>
        <v>0</v>
      </c>
      <c r="F478" s="249">
        <f t="shared" si="264"/>
        <v>0</v>
      </c>
      <c r="G478" s="249">
        <f t="shared" si="264"/>
        <v>0</v>
      </c>
      <c r="H478" s="249">
        <f t="shared" si="264"/>
        <v>0</v>
      </c>
      <c r="I478" s="249">
        <f t="shared" si="264"/>
        <v>0</v>
      </c>
      <c r="J478" s="249">
        <f t="shared" si="264"/>
        <v>0</v>
      </c>
      <c r="K478" s="249">
        <f t="shared" si="264"/>
        <v>0</v>
      </c>
      <c r="L478" s="249">
        <f t="shared" si="264"/>
        <v>0</v>
      </c>
      <c r="M478" s="249">
        <f t="shared" si="264"/>
        <v>0</v>
      </c>
      <c r="N478" s="249">
        <f t="shared" si="264"/>
        <v>0</v>
      </c>
      <c r="O478" s="249">
        <f t="shared" si="264"/>
        <v>0</v>
      </c>
      <c r="P478" s="249">
        <f t="shared" si="264"/>
        <v>0</v>
      </c>
      <c r="Q478" s="249">
        <f t="shared" si="264"/>
        <v>0</v>
      </c>
      <c r="R478" s="249">
        <f t="shared" si="264"/>
        <v>0</v>
      </c>
      <c r="S478" s="249">
        <f t="shared" si="264"/>
        <v>0</v>
      </c>
      <c r="T478" s="249">
        <f t="shared" si="264"/>
        <v>0</v>
      </c>
      <c r="U478" s="249">
        <f t="shared" si="264"/>
        <v>0</v>
      </c>
      <c r="V478" s="249">
        <f t="shared" si="264"/>
        <v>0</v>
      </c>
      <c r="W478" s="249">
        <f t="shared" si="264"/>
        <v>0</v>
      </c>
      <c r="X478" s="249">
        <f t="shared" si="264"/>
        <v>0</v>
      </c>
      <c r="Y478" s="249">
        <f t="shared" si="264"/>
        <v>0</v>
      </c>
      <c r="Z478" s="249">
        <f t="shared" si="264"/>
        <v>0</v>
      </c>
      <c r="AA478" s="249">
        <f t="shared" si="264"/>
        <v>0</v>
      </c>
      <c r="AB478" s="249">
        <f t="shared" si="264"/>
        <v>0</v>
      </c>
      <c r="AC478" s="249">
        <f t="shared" si="264"/>
        <v>0</v>
      </c>
      <c r="AD478" s="249">
        <f t="shared" si="264"/>
        <v>0</v>
      </c>
      <c r="AE478" s="249">
        <f t="shared" si="264"/>
        <v>0</v>
      </c>
      <c r="AF478" s="249">
        <f t="shared" si="264"/>
        <v>0</v>
      </c>
      <c r="AG478" s="249">
        <f t="shared" si="264"/>
        <v>0</v>
      </c>
      <c r="AH478" s="249">
        <f t="shared" si="264"/>
        <v>0</v>
      </c>
      <c r="AI478" s="249">
        <f t="shared" si="264"/>
        <v>0</v>
      </c>
      <c r="AJ478" s="249">
        <f t="shared" si="264"/>
        <v>0</v>
      </c>
      <c r="AK478" s="249">
        <f t="shared" si="264"/>
        <v>0</v>
      </c>
      <c r="AL478" s="249">
        <f t="shared" si="264"/>
        <v>0</v>
      </c>
      <c r="AM478" s="249">
        <f t="shared" si="264"/>
        <v>0</v>
      </c>
      <c r="AN478" s="249">
        <f t="shared" si="264"/>
        <v>0</v>
      </c>
      <c r="AO478" s="249">
        <f t="shared" si="264"/>
        <v>0</v>
      </c>
      <c r="AP478" s="249">
        <f t="shared" si="264"/>
        <v>0</v>
      </c>
    </row>
    <row r="479" spans="1:42" x14ac:dyDescent="0.2">
      <c r="A479" s="4">
        <f>A478+1</f>
        <v>9</v>
      </c>
      <c r="B479" s="247">
        <f t="shared" si="255"/>
        <v>0</v>
      </c>
      <c r="C479" s="249">
        <f t="shared" ref="C479:AP479" si="265">LOOKUP(C467,$B$402:$AP$402,$B$403:$AP$403)*$B646/100</f>
        <v>0</v>
      </c>
      <c r="D479" s="249">
        <f t="shared" si="265"/>
        <v>0</v>
      </c>
      <c r="E479" s="249">
        <f t="shared" si="265"/>
        <v>0</v>
      </c>
      <c r="F479" s="249">
        <f t="shared" si="265"/>
        <v>0</v>
      </c>
      <c r="G479" s="249">
        <f t="shared" si="265"/>
        <v>0</v>
      </c>
      <c r="H479" s="249">
        <f t="shared" si="265"/>
        <v>0</v>
      </c>
      <c r="I479" s="249">
        <f t="shared" si="265"/>
        <v>0</v>
      </c>
      <c r="J479" s="249">
        <f t="shared" si="265"/>
        <v>0</v>
      </c>
      <c r="K479" s="249">
        <f t="shared" si="265"/>
        <v>0</v>
      </c>
      <c r="L479" s="249">
        <f t="shared" si="265"/>
        <v>0</v>
      </c>
      <c r="M479" s="249">
        <f t="shared" si="265"/>
        <v>0</v>
      </c>
      <c r="N479" s="249">
        <f t="shared" si="265"/>
        <v>0</v>
      </c>
      <c r="O479" s="249">
        <f t="shared" si="265"/>
        <v>0</v>
      </c>
      <c r="P479" s="249">
        <f t="shared" si="265"/>
        <v>0</v>
      </c>
      <c r="Q479" s="249">
        <f t="shared" si="265"/>
        <v>0</v>
      </c>
      <c r="R479" s="249">
        <f t="shared" si="265"/>
        <v>0</v>
      </c>
      <c r="S479" s="249">
        <f t="shared" si="265"/>
        <v>0</v>
      </c>
      <c r="T479" s="249">
        <f t="shared" si="265"/>
        <v>0</v>
      </c>
      <c r="U479" s="249">
        <f t="shared" si="265"/>
        <v>0</v>
      </c>
      <c r="V479" s="249">
        <f t="shared" si="265"/>
        <v>0</v>
      </c>
      <c r="W479" s="249">
        <f t="shared" si="265"/>
        <v>0</v>
      </c>
      <c r="X479" s="249">
        <f t="shared" si="265"/>
        <v>0</v>
      </c>
      <c r="Y479" s="249">
        <f t="shared" si="265"/>
        <v>0</v>
      </c>
      <c r="Z479" s="249">
        <f t="shared" si="265"/>
        <v>0</v>
      </c>
      <c r="AA479" s="249">
        <f t="shared" si="265"/>
        <v>0</v>
      </c>
      <c r="AB479" s="249">
        <f t="shared" si="265"/>
        <v>0</v>
      </c>
      <c r="AC479" s="249">
        <f t="shared" si="265"/>
        <v>0</v>
      </c>
      <c r="AD479" s="249">
        <f t="shared" si="265"/>
        <v>0</v>
      </c>
      <c r="AE479" s="249">
        <f t="shared" si="265"/>
        <v>0</v>
      </c>
      <c r="AF479" s="249">
        <f t="shared" si="265"/>
        <v>0</v>
      </c>
      <c r="AG479" s="249">
        <f t="shared" si="265"/>
        <v>0</v>
      </c>
      <c r="AH479" s="249">
        <f t="shared" si="265"/>
        <v>0</v>
      </c>
      <c r="AI479" s="249">
        <f t="shared" si="265"/>
        <v>0</v>
      </c>
      <c r="AJ479" s="249">
        <f t="shared" si="265"/>
        <v>0</v>
      </c>
      <c r="AK479" s="249">
        <f t="shared" si="265"/>
        <v>0</v>
      </c>
      <c r="AL479" s="249">
        <f t="shared" si="265"/>
        <v>0</v>
      </c>
      <c r="AM479" s="249">
        <f t="shared" si="265"/>
        <v>0</v>
      </c>
      <c r="AN479" s="249">
        <f t="shared" si="265"/>
        <v>0</v>
      </c>
      <c r="AO479" s="249">
        <f t="shared" si="265"/>
        <v>0</v>
      </c>
      <c r="AP479" s="249">
        <f t="shared" si="265"/>
        <v>0</v>
      </c>
    </row>
    <row r="480" spans="1:42" x14ac:dyDescent="0.2">
      <c r="A480" s="4">
        <f t="shared" ref="A480" si="266">A479+1</f>
        <v>10</v>
      </c>
      <c r="B480" s="247">
        <f t="shared" si="255"/>
        <v>0</v>
      </c>
      <c r="C480" s="249">
        <f t="shared" ref="C480:AP480" si="267">LOOKUP(C468,$B$402:$AP$402,$B$403:$AP$403)*$B647/100</f>
        <v>0</v>
      </c>
      <c r="D480" s="249">
        <f t="shared" si="267"/>
        <v>0</v>
      </c>
      <c r="E480" s="249">
        <f t="shared" si="267"/>
        <v>0</v>
      </c>
      <c r="F480" s="249">
        <f t="shared" si="267"/>
        <v>0</v>
      </c>
      <c r="G480" s="249">
        <f t="shared" si="267"/>
        <v>0</v>
      </c>
      <c r="H480" s="249">
        <f t="shared" si="267"/>
        <v>0</v>
      </c>
      <c r="I480" s="249">
        <f t="shared" si="267"/>
        <v>0</v>
      </c>
      <c r="J480" s="249">
        <f t="shared" si="267"/>
        <v>0</v>
      </c>
      <c r="K480" s="249">
        <f t="shared" si="267"/>
        <v>0</v>
      </c>
      <c r="L480" s="249">
        <f t="shared" si="267"/>
        <v>0</v>
      </c>
      <c r="M480" s="249">
        <f t="shared" si="267"/>
        <v>0</v>
      </c>
      <c r="N480" s="249">
        <f t="shared" si="267"/>
        <v>0</v>
      </c>
      <c r="O480" s="249">
        <f t="shared" si="267"/>
        <v>0</v>
      </c>
      <c r="P480" s="249">
        <f t="shared" si="267"/>
        <v>0</v>
      </c>
      <c r="Q480" s="249">
        <f t="shared" si="267"/>
        <v>0</v>
      </c>
      <c r="R480" s="249">
        <f t="shared" si="267"/>
        <v>0</v>
      </c>
      <c r="S480" s="249">
        <f t="shared" si="267"/>
        <v>0</v>
      </c>
      <c r="T480" s="249">
        <f t="shared" si="267"/>
        <v>0</v>
      </c>
      <c r="U480" s="249">
        <f t="shared" si="267"/>
        <v>0</v>
      </c>
      <c r="V480" s="249">
        <f t="shared" si="267"/>
        <v>0</v>
      </c>
      <c r="W480" s="249">
        <f t="shared" si="267"/>
        <v>0</v>
      </c>
      <c r="X480" s="249">
        <f t="shared" si="267"/>
        <v>0</v>
      </c>
      <c r="Y480" s="249">
        <f t="shared" si="267"/>
        <v>0</v>
      </c>
      <c r="Z480" s="249">
        <f t="shared" si="267"/>
        <v>0</v>
      </c>
      <c r="AA480" s="249">
        <f t="shared" si="267"/>
        <v>0</v>
      </c>
      <c r="AB480" s="249">
        <f t="shared" si="267"/>
        <v>0</v>
      </c>
      <c r="AC480" s="249">
        <f t="shared" si="267"/>
        <v>0</v>
      </c>
      <c r="AD480" s="249">
        <f t="shared" si="267"/>
        <v>0</v>
      </c>
      <c r="AE480" s="249">
        <f t="shared" si="267"/>
        <v>0</v>
      </c>
      <c r="AF480" s="249">
        <f t="shared" si="267"/>
        <v>0</v>
      </c>
      <c r="AG480" s="249">
        <f t="shared" si="267"/>
        <v>0</v>
      </c>
      <c r="AH480" s="249">
        <f t="shared" si="267"/>
        <v>0</v>
      </c>
      <c r="AI480" s="249">
        <f t="shared" si="267"/>
        <v>0</v>
      </c>
      <c r="AJ480" s="249">
        <f t="shared" si="267"/>
        <v>0</v>
      </c>
      <c r="AK480" s="249">
        <f t="shared" si="267"/>
        <v>0</v>
      </c>
      <c r="AL480" s="249">
        <f t="shared" si="267"/>
        <v>0</v>
      </c>
      <c r="AM480" s="249">
        <f t="shared" si="267"/>
        <v>0</v>
      </c>
      <c r="AN480" s="249">
        <f t="shared" si="267"/>
        <v>0</v>
      </c>
      <c r="AO480" s="249">
        <f t="shared" si="267"/>
        <v>0</v>
      </c>
      <c r="AP480" s="249">
        <f t="shared" si="267"/>
        <v>0</v>
      </c>
    </row>
    <row r="481" spans="1:42" s="17" customFormat="1" x14ac:dyDescent="0.2">
      <c r="A481" s="40" t="s">
        <v>15</v>
      </c>
      <c r="B481" s="20"/>
      <c r="C481" s="228">
        <f>SUM(C471:C480)</f>
        <v>0</v>
      </c>
      <c r="D481" s="228">
        <f t="shared" ref="D481:AP481" si="268">SUM(D471:D480)</f>
        <v>0</v>
      </c>
      <c r="E481" s="228">
        <f t="shared" si="268"/>
        <v>0</v>
      </c>
      <c r="F481" s="228">
        <f t="shared" si="268"/>
        <v>0</v>
      </c>
      <c r="G481" s="228">
        <f t="shared" si="268"/>
        <v>0</v>
      </c>
      <c r="H481" s="228">
        <f t="shared" si="268"/>
        <v>0</v>
      </c>
      <c r="I481" s="228">
        <f t="shared" si="268"/>
        <v>0</v>
      </c>
      <c r="J481" s="228">
        <f t="shared" si="268"/>
        <v>0</v>
      </c>
      <c r="K481" s="228">
        <f t="shared" si="268"/>
        <v>0</v>
      </c>
      <c r="L481" s="228">
        <f t="shared" si="268"/>
        <v>0</v>
      </c>
      <c r="M481" s="228">
        <f t="shared" si="268"/>
        <v>0</v>
      </c>
      <c r="N481" s="228">
        <f t="shared" si="268"/>
        <v>0</v>
      </c>
      <c r="O481" s="228">
        <f t="shared" si="268"/>
        <v>0</v>
      </c>
      <c r="P481" s="228">
        <f t="shared" si="268"/>
        <v>0</v>
      </c>
      <c r="Q481" s="228">
        <f t="shared" si="268"/>
        <v>0</v>
      </c>
      <c r="R481" s="228">
        <f t="shared" si="268"/>
        <v>0</v>
      </c>
      <c r="S481" s="228">
        <f t="shared" si="268"/>
        <v>0</v>
      </c>
      <c r="T481" s="228">
        <f t="shared" si="268"/>
        <v>0</v>
      </c>
      <c r="U481" s="228">
        <f t="shared" si="268"/>
        <v>0</v>
      </c>
      <c r="V481" s="228">
        <f t="shared" si="268"/>
        <v>0</v>
      </c>
      <c r="W481" s="228">
        <f t="shared" si="268"/>
        <v>0</v>
      </c>
      <c r="X481" s="228">
        <f t="shared" si="268"/>
        <v>0</v>
      </c>
      <c r="Y481" s="228">
        <f t="shared" si="268"/>
        <v>0</v>
      </c>
      <c r="Z481" s="228">
        <f t="shared" si="268"/>
        <v>0</v>
      </c>
      <c r="AA481" s="228">
        <f t="shared" si="268"/>
        <v>0</v>
      </c>
      <c r="AB481" s="228">
        <f t="shared" si="268"/>
        <v>0</v>
      </c>
      <c r="AC481" s="228">
        <f t="shared" si="268"/>
        <v>0</v>
      </c>
      <c r="AD481" s="228">
        <f t="shared" si="268"/>
        <v>0</v>
      </c>
      <c r="AE481" s="228">
        <f t="shared" si="268"/>
        <v>0</v>
      </c>
      <c r="AF481" s="228">
        <f t="shared" si="268"/>
        <v>0</v>
      </c>
      <c r="AG481" s="228">
        <f t="shared" si="268"/>
        <v>0</v>
      </c>
      <c r="AH481" s="228">
        <f t="shared" si="268"/>
        <v>0</v>
      </c>
      <c r="AI481" s="228">
        <f t="shared" si="268"/>
        <v>0</v>
      </c>
      <c r="AJ481" s="228">
        <f t="shared" si="268"/>
        <v>0</v>
      </c>
      <c r="AK481" s="228">
        <f t="shared" si="268"/>
        <v>0</v>
      </c>
      <c r="AL481" s="228">
        <f t="shared" si="268"/>
        <v>0</v>
      </c>
      <c r="AM481" s="228">
        <f t="shared" si="268"/>
        <v>0</v>
      </c>
      <c r="AN481" s="228">
        <f t="shared" si="268"/>
        <v>0</v>
      </c>
      <c r="AO481" s="228">
        <f t="shared" si="268"/>
        <v>0</v>
      </c>
      <c r="AP481" s="228">
        <f t="shared" si="268"/>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280</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9">IF(C$2&lt;=ptc_sta_term,ptc_sta_amount*(1+ptc_sta_escal/100)^B$2,0)</f>
        <v>0</v>
      </c>
      <c r="D486" s="207">
        <f t="shared" si="269"/>
        <v>0</v>
      </c>
      <c r="E486" s="207">
        <f t="shared" si="269"/>
        <v>0</v>
      </c>
      <c r="F486" s="207">
        <f t="shared" si="269"/>
        <v>0</v>
      </c>
      <c r="G486" s="207">
        <f t="shared" si="269"/>
        <v>0</v>
      </c>
      <c r="H486" s="207">
        <f t="shared" si="269"/>
        <v>0</v>
      </c>
      <c r="I486" s="207">
        <f t="shared" si="269"/>
        <v>0</v>
      </c>
      <c r="J486" s="207">
        <f t="shared" si="269"/>
        <v>0</v>
      </c>
      <c r="K486" s="207">
        <f t="shared" si="269"/>
        <v>0</v>
      </c>
      <c r="L486" s="207">
        <f t="shared" si="269"/>
        <v>0</v>
      </c>
      <c r="M486" s="207">
        <f t="shared" si="269"/>
        <v>0</v>
      </c>
      <c r="N486" s="207">
        <f t="shared" si="269"/>
        <v>0</v>
      </c>
      <c r="O486" s="207">
        <f t="shared" si="269"/>
        <v>0</v>
      </c>
      <c r="P486" s="207">
        <f t="shared" si="269"/>
        <v>0</v>
      </c>
      <c r="Q486" s="207">
        <f t="shared" si="269"/>
        <v>0</v>
      </c>
      <c r="R486" s="207">
        <f t="shared" si="269"/>
        <v>0</v>
      </c>
      <c r="S486" s="207">
        <f t="shared" si="269"/>
        <v>0</v>
      </c>
      <c r="T486" s="207">
        <f t="shared" si="269"/>
        <v>0</v>
      </c>
      <c r="U486" s="207">
        <f t="shared" si="269"/>
        <v>0</v>
      </c>
      <c r="V486" s="207">
        <f t="shared" si="269"/>
        <v>0</v>
      </c>
      <c r="W486" s="207">
        <f t="shared" si="269"/>
        <v>0</v>
      </c>
      <c r="X486" s="207">
        <f t="shared" si="269"/>
        <v>0</v>
      </c>
      <c r="Y486" s="207">
        <f t="shared" si="269"/>
        <v>0</v>
      </c>
      <c r="Z486" s="207">
        <f t="shared" si="269"/>
        <v>0</v>
      </c>
      <c r="AA486" s="207">
        <f t="shared" si="269"/>
        <v>0</v>
      </c>
      <c r="AB486" s="207">
        <f t="shared" si="269"/>
        <v>0</v>
      </c>
      <c r="AC486" s="207">
        <f t="shared" si="269"/>
        <v>0</v>
      </c>
      <c r="AD486" s="207">
        <f t="shared" si="269"/>
        <v>0</v>
      </c>
      <c r="AE486" s="207">
        <f t="shared" si="269"/>
        <v>0</v>
      </c>
      <c r="AF486" s="207">
        <f t="shared" si="269"/>
        <v>0</v>
      </c>
      <c r="AG486" s="207">
        <f t="shared" si="269"/>
        <v>0</v>
      </c>
      <c r="AH486" s="207">
        <f t="shared" si="269"/>
        <v>0</v>
      </c>
      <c r="AI486" s="207">
        <f t="shared" si="269"/>
        <v>0</v>
      </c>
      <c r="AJ486" s="207">
        <f t="shared" si="269"/>
        <v>0</v>
      </c>
      <c r="AK486" s="207">
        <f t="shared" si="269"/>
        <v>0</v>
      </c>
      <c r="AL486" s="207">
        <f t="shared" si="269"/>
        <v>0</v>
      </c>
      <c r="AM486" s="207">
        <f t="shared" si="269"/>
        <v>0</v>
      </c>
      <c r="AN486" s="207">
        <f t="shared" si="269"/>
        <v>0</v>
      </c>
      <c r="AO486" s="207">
        <f t="shared" si="269"/>
        <v>0</v>
      </c>
      <c r="AP486" s="207">
        <f t="shared" si="269"/>
        <v>0</v>
      </c>
    </row>
    <row r="487" spans="1:42" s="17" customFormat="1" x14ac:dyDescent="0.2">
      <c r="A487" s="33" t="s">
        <v>83</v>
      </c>
      <c r="C487" s="207">
        <f>ROUND(C486*1000,0)</f>
        <v>0</v>
      </c>
      <c r="D487" s="207">
        <f>ROUND(D486*1000,0)</f>
        <v>0</v>
      </c>
      <c r="E487" s="207">
        <f t="shared" ref="E487:AP487" si="270">ROUND(E486*1000,0)</f>
        <v>0</v>
      </c>
      <c r="F487" s="207">
        <f t="shared" si="270"/>
        <v>0</v>
      </c>
      <c r="G487" s="207">
        <f t="shared" si="270"/>
        <v>0</v>
      </c>
      <c r="H487" s="207">
        <f t="shared" si="270"/>
        <v>0</v>
      </c>
      <c r="I487" s="207">
        <f t="shared" si="270"/>
        <v>0</v>
      </c>
      <c r="J487" s="207">
        <f t="shared" si="270"/>
        <v>0</v>
      </c>
      <c r="K487" s="207">
        <f t="shared" si="270"/>
        <v>0</v>
      </c>
      <c r="L487" s="207">
        <f t="shared" si="270"/>
        <v>0</v>
      </c>
      <c r="M487" s="207">
        <f t="shared" si="270"/>
        <v>0</v>
      </c>
      <c r="N487" s="207">
        <f t="shared" si="270"/>
        <v>0</v>
      </c>
      <c r="O487" s="207">
        <f t="shared" si="270"/>
        <v>0</v>
      </c>
      <c r="P487" s="207">
        <f t="shared" si="270"/>
        <v>0</v>
      </c>
      <c r="Q487" s="207">
        <f t="shared" si="270"/>
        <v>0</v>
      </c>
      <c r="R487" s="207">
        <f t="shared" si="270"/>
        <v>0</v>
      </c>
      <c r="S487" s="207">
        <f t="shared" si="270"/>
        <v>0</v>
      </c>
      <c r="T487" s="207">
        <f t="shared" si="270"/>
        <v>0</v>
      </c>
      <c r="U487" s="207">
        <f t="shared" si="270"/>
        <v>0</v>
      </c>
      <c r="V487" s="207">
        <f t="shared" si="270"/>
        <v>0</v>
      </c>
      <c r="W487" s="207">
        <f t="shared" si="270"/>
        <v>0</v>
      </c>
      <c r="X487" s="207">
        <f t="shared" si="270"/>
        <v>0</v>
      </c>
      <c r="Y487" s="207">
        <f t="shared" si="270"/>
        <v>0</v>
      </c>
      <c r="Z487" s="207">
        <f t="shared" si="270"/>
        <v>0</v>
      </c>
      <c r="AA487" s="207">
        <f t="shared" si="270"/>
        <v>0</v>
      </c>
      <c r="AB487" s="207">
        <f t="shared" si="270"/>
        <v>0</v>
      </c>
      <c r="AC487" s="207">
        <f t="shared" si="270"/>
        <v>0</v>
      </c>
      <c r="AD487" s="207">
        <f t="shared" si="270"/>
        <v>0</v>
      </c>
      <c r="AE487" s="207">
        <f t="shared" si="270"/>
        <v>0</v>
      </c>
      <c r="AF487" s="207">
        <f t="shared" si="270"/>
        <v>0</v>
      </c>
      <c r="AG487" s="207">
        <f t="shared" si="270"/>
        <v>0</v>
      </c>
      <c r="AH487" s="207">
        <f t="shared" si="270"/>
        <v>0</v>
      </c>
      <c r="AI487" s="207">
        <f t="shared" si="270"/>
        <v>0</v>
      </c>
      <c r="AJ487" s="207">
        <f t="shared" si="270"/>
        <v>0</v>
      </c>
      <c r="AK487" s="207">
        <f t="shared" si="270"/>
        <v>0</v>
      </c>
      <c r="AL487" s="207">
        <f t="shared" si="270"/>
        <v>0</v>
      </c>
      <c r="AM487" s="207">
        <f t="shared" si="270"/>
        <v>0</v>
      </c>
      <c r="AN487" s="207">
        <f t="shared" si="270"/>
        <v>0</v>
      </c>
      <c r="AO487" s="207">
        <f t="shared" si="270"/>
        <v>0</v>
      </c>
      <c r="AP487" s="207">
        <f t="shared" si="270"/>
        <v>0</v>
      </c>
    </row>
    <row r="488" spans="1:42" s="17" customFormat="1" x14ac:dyDescent="0.2">
      <c r="A488" s="33" t="s">
        <v>84</v>
      </c>
      <c r="C488" s="176">
        <f>C$5/1000</f>
        <v>0</v>
      </c>
      <c r="D488" s="176">
        <f>D$5/1000</f>
        <v>0</v>
      </c>
      <c r="E488" s="176">
        <f t="shared" ref="E488:AP488" si="271">E$5/1000</f>
        <v>0</v>
      </c>
      <c r="F488" s="176">
        <f t="shared" si="271"/>
        <v>0</v>
      </c>
      <c r="G488" s="176">
        <f t="shared" si="271"/>
        <v>0</v>
      </c>
      <c r="H488" s="176">
        <f t="shared" si="271"/>
        <v>0</v>
      </c>
      <c r="I488" s="176">
        <f t="shared" si="271"/>
        <v>0</v>
      </c>
      <c r="J488" s="176">
        <f t="shared" si="271"/>
        <v>0</v>
      </c>
      <c r="K488" s="176">
        <f t="shared" si="271"/>
        <v>0</v>
      </c>
      <c r="L488" s="176">
        <f t="shared" si="271"/>
        <v>0</v>
      </c>
      <c r="M488" s="176">
        <f t="shared" si="271"/>
        <v>0</v>
      </c>
      <c r="N488" s="176">
        <f t="shared" si="271"/>
        <v>0</v>
      </c>
      <c r="O488" s="176">
        <f t="shared" si="271"/>
        <v>0</v>
      </c>
      <c r="P488" s="176">
        <f t="shared" si="271"/>
        <v>0</v>
      </c>
      <c r="Q488" s="176">
        <f t="shared" si="271"/>
        <v>0</v>
      </c>
      <c r="R488" s="176">
        <f t="shared" si="271"/>
        <v>0</v>
      </c>
      <c r="S488" s="176">
        <f t="shared" si="271"/>
        <v>0</v>
      </c>
      <c r="T488" s="176">
        <f t="shared" si="271"/>
        <v>0</v>
      </c>
      <c r="U488" s="176">
        <f t="shared" si="271"/>
        <v>0</v>
      </c>
      <c r="V488" s="176">
        <f t="shared" si="271"/>
        <v>0</v>
      </c>
      <c r="W488" s="176">
        <f t="shared" si="271"/>
        <v>0</v>
      </c>
      <c r="X488" s="176">
        <f t="shared" si="271"/>
        <v>0</v>
      </c>
      <c r="Y488" s="176">
        <f t="shared" si="271"/>
        <v>0</v>
      </c>
      <c r="Z488" s="176">
        <f t="shared" si="271"/>
        <v>0</v>
      </c>
      <c r="AA488" s="176">
        <f t="shared" si="271"/>
        <v>0</v>
      </c>
      <c r="AB488" s="176">
        <f t="shared" si="271"/>
        <v>0</v>
      </c>
      <c r="AC488" s="176">
        <f t="shared" si="271"/>
        <v>0</v>
      </c>
      <c r="AD488" s="176">
        <f t="shared" si="271"/>
        <v>0</v>
      </c>
      <c r="AE488" s="176">
        <f t="shared" si="271"/>
        <v>0</v>
      </c>
      <c r="AF488" s="176">
        <f t="shared" si="271"/>
        <v>0</v>
      </c>
      <c r="AG488" s="176">
        <f t="shared" si="271"/>
        <v>0</v>
      </c>
      <c r="AH488" s="176">
        <f t="shared" si="271"/>
        <v>0</v>
      </c>
      <c r="AI488" s="176">
        <f t="shared" si="271"/>
        <v>0</v>
      </c>
      <c r="AJ488" s="176">
        <f t="shared" si="271"/>
        <v>0</v>
      </c>
      <c r="AK488" s="176">
        <f t="shared" si="271"/>
        <v>0</v>
      </c>
      <c r="AL488" s="176">
        <f t="shared" si="271"/>
        <v>0</v>
      </c>
      <c r="AM488" s="176">
        <f t="shared" si="271"/>
        <v>0</v>
      </c>
      <c r="AN488" s="176">
        <f t="shared" si="271"/>
        <v>0</v>
      </c>
      <c r="AO488" s="176">
        <f t="shared" si="271"/>
        <v>0</v>
      </c>
      <c r="AP488" s="176">
        <f t="shared" si="271"/>
        <v>0</v>
      </c>
    </row>
    <row r="489" spans="1:42" s="17" customFormat="1" x14ac:dyDescent="0.2">
      <c r="A489" s="33" t="s">
        <v>15</v>
      </c>
      <c r="C489" s="175">
        <f>C487*C488</f>
        <v>0</v>
      </c>
      <c r="D489" s="175">
        <f>D487*D488</f>
        <v>0</v>
      </c>
      <c r="E489" s="175">
        <f t="shared" ref="E489:AP489" si="272">E487*E488</f>
        <v>0</v>
      </c>
      <c r="F489" s="175">
        <f t="shared" si="272"/>
        <v>0</v>
      </c>
      <c r="G489" s="175">
        <f t="shared" si="272"/>
        <v>0</v>
      </c>
      <c r="H489" s="175">
        <f t="shared" si="272"/>
        <v>0</v>
      </c>
      <c r="I489" s="175">
        <f t="shared" si="272"/>
        <v>0</v>
      </c>
      <c r="J489" s="175">
        <f t="shared" si="272"/>
        <v>0</v>
      </c>
      <c r="K489" s="175">
        <f t="shared" si="272"/>
        <v>0</v>
      </c>
      <c r="L489" s="175">
        <f t="shared" si="272"/>
        <v>0</v>
      </c>
      <c r="M489" s="175">
        <f t="shared" si="272"/>
        <v>0</v>
      </c>
      <c r="N489" s="175">
        <f t="shared" si="272"/>
        <v>0</v>
      </c>
      <c r="O489" s="175">
        <f t="shared" si="272"/>
        <v>0</v>
      </c>
      <c r="P489" s="175">
        <f t="shared" si="272"/>
        <v>0</v>
      </c>
      <c r="Q489" s="175">
        <f t="shared" si="272"/>
        <v>0</v>
      </c>
      <c r="R489" s="175">
        <f t="shared" si="272"/>
        <v>0</v>
      </c>
      <c r="S489" s="175">
        <f t="shared" si="272"/>
        <v>0</v>
      </c>
      <c r="T489" s="175">
        <f t="shared" si="272"/>
        <v>0</v>
      </c>
      <c r="U489" s="175">
        <f t="shared" si="272"/>
        <v>0</v>
      </c>
      <c r="V489" s="175">
        <f t="shared" si="272"/>
        <v>0</v>
      </c>
      <c r="W489" s="175">
        <f t="shared" si="272"/>
        <v>0</v>
      </c>
      <c r="X489" s="175">
        <f t="shared" si="272"/>
        <v>0</v>
      </c>
      <c r="Y489" s="175">
        <f t="shared" si="272"/>
        <v>0</v>
      </c>
      <c r="Z489" s="175">
        <f t="shared" si="272"/>
        <v>0</v>
      </c>
      <c r="AA489" s="175">
        <f t="shared" si="272"/>
        <v>0</v>
      </c>
      <c r="AB489" s="175">
        <f t="shared" si="272"/>
        <v>0</v>
      </c>
      <c r="AC489" s="175">
        <f t="shared" si="272"/>
        <v>0</v>
      </c>
      <c r="AD489" s="175">
        <f t="shared" si="272"/>
        <v>0</v>
      </c>
      <c r="AE489" s="175">
        <f t="shared" si="272"/>
        <v>0</v>
      </c>
      <c r="AF489" s="175">
        <f t="shared" si="272"/>
        <v>0</v>
      </c>
      <c r="AG489" s="175">
        <f t="shared" si="272"/>
        <v>0</v>
      </c>
      <c r="AH489" s="175">
        <f t="shared" si="272"/>
        <v>0</v>
      </c>
      <c r="AI489" s="175">
        <f t="shared" si="272"/>
        <v>0</v>
      </c>
      <c r="AJ489" s="175">
        <f t="shared" si="272"/>
        <v>0</v>
      </c>
      <c r="AK489" s="175">
        <f t="shared" si="272"/>
        <v>0</v>
      </c>
      <c r="AL489" s="175">
        <f t="shared" si="272"/>
        <v>0</v>
      </c>
      <c r="AM489" s="175">
        <f t="shared" si="272"/>
        <v>0</v>
      </c>
      <c r="AN489" s="175">
        <f t="shared" si="272"/>
        <v>0</v>
      </c>
      <c r="AO489" s="175">
        <f t="shared" si="272"/>
        <v>0</v>
      </c>
      <c r="AP489" s="175">
        <f t="shared" si="272"/>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3">IF(C$2&lt;=ptc_fed_term,ptc_fed_amount*(1+ptc_fed_escal/100)^B$2,0)</f>
        <v>0</v>
      </c>
      <c r="D492" s="207">
        <f t="shared" si="273"/>
        <v>0</v>
      </c>
      <c r="E492" s="207">
        <f t="shared" si="273"/>
        <v>0</v>
      </c>
      <c r="F492" s="207">
        <f t="shared" si="273"/>
        <v>0</v>
      </c>
      <c r="G492" s="207">
        <f t="shared" si="273"/>
        <v>0</v>
      </c>
      <c r="H492" s="207">
        <f t="shared" si="273"/>
        <v>0</v>
      </c>
      <c r="I492" s="207">
        <f t="shared" si="273"/>
        <v>0</v>
      </c>
      <c r="J492" s="207">
        <f t="shared" si="273"/>
        <v>0</v>
      </c>
      <c r="K492" s="207">
        <f t="shared" si="273"/>
        <v>0</v>
      </c>
      <c r="L492" s="207">
        <f t="shared" si="273"/>
        <v>0</v>
      </c>
      <c r="M492" s="207">
        <f t="shared" si="273"/>
        <v>0</v>
      </c>
      <c r="N492" s="207">
        <f t="shared" si="273"/>
        <v>0</v>
      </c>
      <c r="O492" s="207">
        <f t="shared" si="273"/>
        <v>0</v>
      </c>
      <c r="P492" s="207">
        <f t="shared" si="273"/>
        <v>0</v>
      </c>
      <c r="Q492" s="207">
        <f t="shared" si="273"/>
        <v>0</v>
      </c>
      <c r="R492" s="207">
        <f t="shared" si="273"/>
        <v>0</v>
      </c>
      <c r="S492" s="207">
        <f t="shared" si="273"/>
        <v>0</v>
      </c>
      <c r="T492" s="207">
        <f t="shared" si="273"/>
        <v>0</v>
      </c>
      <c r="U492" s="207">
        <f t="shared" si="273"/>
        <v>0</v>
      </c>
      <c r="V492" s="207">
        <f t="shared" si="273"/>
        <v>0</v>
      </c>
      <c r="W492" s="207">
        <f t="shared" si="273"/>
        <v>0</v>
      </c>
      <c r="X492" s="207">
        <f t="shared" si="273"/>
        <v>0</v>
      </c>
      <c r="Y492" s="207">
        <f t="shared" si="273"/>
        <v>0</v>
      </c>
      <c r="Z492" s="207">
        <f t="shared" si="273"/>
        <v>0</v>
      </c>
      <c r="AA492" s="207">
        <f t="shared" si="273"/>
        <v>0</v>
      </c>
      <c r="AB492" s="207">
        <f t="shared" si="273"/>
        <v>0</v>
      </c>
      <c r="AC492" s="207">
        <f t="shared" si="273"/>
        <v>0</v>
      </c>
      <c r="AD492" s="207">
        <f t="shared" si="273"/>
        <v>0</v>
      </c>
      <c r="AE492" s="207">
        <f t="shared" si="273"/>
        <v>0</v>
      </c>
      <c r="AF492" s="207">
        <f t="shared" si="273"/>
        <v>0</v>
      </c>
      <c r="AG492" s="207">
        <f t="shared" si="273"/>
        <v>0</v>
      </c>
      <c r="AH492" s="207">
        <f t="shared" si="273"/>
        <v>0</v>
      </c>
      <c r="AI492" s="207">
        <f t="shared" si="273"/>
        <v>0</v>
      </c>
      <c r="AJ492" s="207">
        <f t="shared" si="273"/>
        <v>0</v>
      </c>
      <c r="AK492" s="207">
        <f t="shared" si="273"/>
        <v>0</v>
      </c>
      <c r="AL492" s="207">
        <f t="shared" si="273"/>
        <v>0</v>
      </c>
      <c r="AM492" s="207">
        <f t="shared" si="273"/>
        <v>0</v>
      </c>
      <c r="AN492" s="207">
        <f t="shared" si="273"/>
        <v>0</v>
      </c>
      <c r="AO492" s="207">
        <f t="shared" si="273"/>
        <v>0</v>
      </c>
      <c r="AP492" s="207">
        <f t="shared" si="273"/>
        <v>0</v>
      </c>
    </row>
    <row r="493" spans="1:42" s="17" customFormat="1" x14ac:dyDescent="0.2">
      <c r="A493" s="33" t="s">
        <v>83</v>
      </c>
      <c r="C493" s="207">
        <f>ROUND(C492*1000,0)</f>
        <v>0</v>
      </c>
      <c r="D493" s="207">
        <f>ROUND(D492*1000,0)</f>
        <v>0</v>
      </c>
      <c r="E493" s="207">
        <f t="shared" ref="E493:AP493" si="274">ROUND(E492*1000,0)</f>
        <v>0</v>
      </c>
      <c r="F493" s="207">
        <f t="shared" si="274"/>
        <v>0</v>
      </c>
      <c r="G493" s="207">
        <f t="shared" si="274"/>
        <v>0</v>
      </c>
      <c r="H493" s="207">
        <f t="shared" si="274"/>
        <v>0</v>
      </c>
      <c r="I493" s="207">
        <f t="shared" si="274"/>
        <v>0</v>
      </c>
      <c r="J493" s="207">
        <f t="shared" si="274"/>
        <v>0</v>
      </c>
      <c r="K493" s="207">
        <f t="shared" si="274"/>
        <v>0</v>
      </c>
      <c r="L493" s="207">
        <f t="shared" si="274"/>
        <v>0</v>
      </c>
      <c r="M493" s="207">
        <f t="shared" si="274"/>
        <v>0</v>
      </c>
      <c r="N493" s="207">
        <f t="shared" si="274"/>
        <v>0</v>
      </c>
      <c r="O493" s="207">
        <f t="shared" si="274"/>
        <v>0</v>
      </c>
      <c r="P493" s="207">
        <f t="shared" si="274"/>
        <v>0</v>
      </c>
      <c r="Q493" s="207">
        <f t="shared" si="274"/>
        <v>0</v>
      </c>
      <c r="R493" s="207">
        <f t="shared" si="274"/>
        <v>0</v>
      </c>
      <c r="S493" s="207">
        <f t="shared" si="274"/>
        <v>0</v>
      </c>
      <c r="T493" s="207">
        <f t="shared" si="274"/>
        <v>0</v>
      </c>
      <c r="U493" s="207">
        <f t="shared" si="274"/>
        <v>0</v>
      </c>
      <c r="V493" s="207">
        <f t="shared" si="274"/>
        <v>0</v>
      </c>
      <c r="W493" s="207">
        <f t="shared" si="274"/>
        <v>0</v>
      </c>
      <c r="X493" s="207">
        <f t="shared" si="274"/>
        <v>0</v>
      </c>
      <c r="Y493" s="207">
        <f t="shared" si="274"/>
        <v>0</v>
      </c>
      <c r="Z493" s="207">
        <f t="shared" si="274"/>
        <v>0</v>
      </c>
      <c r="AA493" s="207">
        <f t="shared" si="274"/>
        <v>0</v>
      </c>
      <c r="AB493" s="207">
        <f t="shared" si="274"/>
        <v>0</v>
      </c>
      <c r="AC493" s="207">
        <f t="shared" si="274"/>
        <v>0</v>
      </c>
      <c r="AD493" s="207">
        <f t="shared" si="274"/>
        <v>0</v>
      </c>
      <c r="AE493" s="207">
        <f t="shared" si="274"/>
        <v>0</v>
      </c>
      <c r="AF493" s="207">
        <f t="shared" si="274"/>
        <v>0</v>
      </c>
      <c r="AG493" s="207">
        <f t="shared" si="274"/>
        <v>0</v>
      </c>
      <c r="AH493" s="207">
        <f t="shared" si="274"/>
        <v>0</v>
      </c>
      <c r="AI493" s="207">
        <f t="shared" si="274"/>
        <v>0</v>
      </c>
      <c r="AJ493" s="207">
        <f t="shared" si="274"/>
        <v>0</v>
      </c>
      <c r="AK493" s="207">
        <f t="shared" si="274"/>
        <v>0</v>
      </c>
      <c r="AL493" s="207">
        <f t="shared" si="274"/>
        <v>0</v>
      </c>
      <c r="AM493" s="207">
        <f t="shared" si="274"/>
        <v>0</v>
      </c>
      <c r="AN493" s="207">
        <f t="shared" si="274"/>
        <v>0</v>
      </c>
      <c r="AO493" s="207">
        <f t="shared" si="274"/>
        <v>0</v>
      </c>
      <c r="AP493" s="207">
        <f t="shared" si="274"/>
        <v>0</v>
      </c>
    </row>
    <row r="494" spans="1:42" s="17" customFormat="1" x14ac:dyDescent="0.2">
      <c r="A494" s="33" t="s">
        <v>84</v>
      </c>
      <c r="C494" s="176">
        <f>C$5/1000</f>
        <v>0</v>
      </c>
      <c r="D494" s="176">
        <f>D$5/1000</f>
        <v>0</v>
      </c>
      <c r="E494" s="176">
        <f t="shared" ref="E494:AP494" si="275">E$5/1000</f>
        <v>0</v>
      </c>
      <c r="F494" s="176">
        <f t="shared" si="275"/>
        <v>0</v>
      </c>
      <c r="G494" s="176">
        <f t="shared" si="275"/>
        <v>0</v>
      </c>
      <c r="H494" s="176">
        <f t="shared" si="275"/>
        <v>0</v>
      </c>
      <c r="I494" s="176">
        <f t="shared" si="275"/>
        <v>0</v>
      </c>
      <c r="J494" s="176">
        <f t="shared" si="275"/>
        <v>0</v>
      </c>
      <c r="K494" s="176">
        <f t="shared" si="275"/>
        <v>0</v>
      </c>
      <c r="L494" s="176">
        <f t="shared" si="275"/>
        <v>0</v>
      </c>
      <c r="M494" s="176">
        <f t="shared" si="275"/>
        <v>0</v>
      </c>
      <c r="N494" s="176">
        <f t="shared" si="275"/>
        <v>0</v>
      </c>
      <c r="O494" s="176">
        <f t="shared" si="275"/>
        <v>0</v>
      </c>
      <c r="P494" s="176">
        <f t="shared" si="275"/>
        <v>0</v>
      </c>
      <c r="Q494" s="176">
        <f t="shared" si="275"/>
        <v>0</v>
      </c>
      <c r="R494" s="176">
        <f t="shared" si="275"/>
        <v>0</v>
      </c>
      <c r="S494" s="176">
        <f t="shared" si="275"/>
        <v>0</v>
      </c>
      <c r="T494" s="176">
        <f t="shared" si="275"/>
        <v>0</v>
      </c>
      <c r="U494" s="176">
        <f t="shared" si="275"/>
        <v>0</v>
      </c>
      <c r="V494" s="176">
        <f t="shared" si="275"/>
        <v>0</v>
      </c>
      <c r="W494" s="176">
        <f t="shared" si="275"/>
        <v>0</v>
      </c>
      <c r="X494" s="176">
        <f t="shared" si="275"/>
        <v>0</v>
      </c>
      <c r="Y494" s="176">
        <f t="shared" si="275"/>
        <v>0</v>
      </c>
      <c r="Z494" s="176">
        <f t="shared" si="275"/>
        <v>0</v>
      </c>
      <c r="AA494" s="176">
        <f t="shared" si="275"/>
        <v>0</v>
      </c>
      <c r="AB494" s="176">
        <f t="shared" si="275"/>
        <v>0</v>
      </c>
      <c r="AC494" s="176">
        <f t="shared" si="275"/>
        <v>0</v>
      </c>
      <c r="AD494" s="176">
        <f t="shared" si="275"/>
        <v>0</v>
      </c>
      <c r="AE494" s="176">
        <f t="shared" si="275"/>
        <v>0</v>
      </c>
      <c r="AF494" s="176">
        <f t="shared" si="275"/>
        <v>0</v>
      </c>
      <c r="AG494" s="176">
        <f t="shared" si="275"/>
        <v>0</v>
      </c>
      <c r="AH494" s="176">
        <f t="shared" si="275"/>
        <v>0</v>
      </c>
      <c r="AI494" s="176">
        <f t="shared" si="275"/>
        <v>0</v>
      </c>
      <c r="AJ494" s="176">
        <f t="shared" si="275"/>
        <v>0</v>
      </c>
      <c r="AK494" s="176">
        <f t="shared" si="275"/>
        <v>0</v>
      </c>
      <c r="AL494" s="176">
        <f t="shared" si="275"/>
        <v>0</v>
      </c>
      <c r="AM494" s="176">
        <f t="shared" si="275"/>
        <v>0</v>
      </c>
      <c r="AN494" s="176">
        <f t="shared" si="275"/>
        <v>0</v>
      </c>
      <c r="AO494" s="176">
        <f t="shared" si="275"/>
        <v>0</v>
      </c>
      <c r="AP494" s="176">
        <f t="shared" si="275"/>
        <v>0</v>
      </c>
    </row>
    <row r="495" spans="1:42" s="17" customFormat="1" x14ac:dyDescent="0.2">
      <c r="A495" s="33" t="s">
        <v>15</v>
      </c>
      <c r="C495" s="175">
        <f>C493*C494</f>
        <v>0</v>
      </c>
      <c r="D495" s="175">
        <f>D493*D494</f>
        <v>0</v>
      </c>
      <c r="E495" s="175">
        <f t="shared" ref="E495:AP495" si="276">E493*E494</f>
        <v>0</v>
      </c>
      <c r="F495" s="175">
        <f t="shared" si="276"/>
        <v>0</v>
      </c>
      <c r="G495" s="175">
        <f t="shared" si="276"/>
        <v>0</v>
      </c>
      <c r="H495" s="175">
        <f t="shared" si="276"/>
        <v>0</v>
      </c>
      <c r="I495" s="175">
        <f t="shared" si="276"/>
        <v>0</v>
      </c>
      <c r="J495" s="175">
        <f t="shared" si="276"/>
        <v>0</v>
      </c>
      <c r="K495" s="175">
        <f t="shared" si="276"/>
        <v>0</v>
      </c>
      <c r="L495" s="175">
        <f t="shared" si="276"/>
        <v>0</v>
      </c>
      <c r="M495" s="175">
        <f t="shared" si="276"/>
        <v>0</v>
      </c>
      <c r="N495" s="175">
        <f t="shared" si="276"/>
        <v>0</v>
      </c>
      <c r="O495" s="175">
        <f t="shared" si="276"/>
        <v>0</v>
      </c>
      <c r="P495" s="175">
        <f t="shared" si="276"/>
        <v>0</v>
      </c>
      <c r="Q495" s="175">
        <f t="shared" si="276"/>
        <v>0</v>
      </c>
      <c r="R495" s="175">
        <f t="shared" si="276"/>
        <v>0</v>
      </c>
      <c r="S495" s="175">
        <f t="shared" si="276"/>
        <v>0</v>
      </c>
      <c r="T495" s="175">
        <f t="shared" si="276"/>
        <v>0</v>
      </c>
      <c r="U495" s="175">
        <f t="shared" si="276"/>
        <v>0</v>
      </c>
      <c r="V495" s="175">
        <f t="shared" si="276"/>
        <v>0</v>
      </c>
      <c r="W495" s="175">
        <f t="shared" si="276"/>
        <v>0</v>
      </c>
      <c r="X495" s="175">
        <f t="shared" si="276"/>
        <v>0</v>
      </c>
      <c r="Y495" s="175">
        <f t="shared" si="276"/>
        <v>0</v>
      </c>
      <c r="Z495" s="175">
        <f t="shared" si="276"/>
        <v>0</v>
      </c>
      <c r="AA495" s="175">
        <f t="shared" si="276"/>
        <v>0</v>
      </c>
      <c r="AB495" s="175">
        <f t="shared" si="276"/>
        <v>0</v>
      </c>
      <c r="AC495" s="175">
        <f t="shared" si="276"/>
        <v>0</v>
      </c>
      <c r="AD495" s="175">
        <f t="shared" si="276"/>
        <v>0</v>
      </c>
      <c r="AE495" s="175">
        <f t="shared" si="276"/>
        <v>0</v>
      </c>
      <c r="AF495" s="175">
        <f t="shared" si="276"/>
        <v>0</v>
      </c>
      <c r="AG495" s="175">
        <f t="shared" si="276"/>
        <v>0</v>
      </c>
      <c r="AH495" s="175">
        <f t="shared" si="276"/>
        <v>0</v>
      </c>
      <c r="AI495" s="175">
        <f t="shared" si="276"/>
        <v>0</v>
      </c>
      <c r="AJ495" s="175">
        <f t="shared" si="276"/>
        <v>0</v>
      </c>
      <c r="AK495" s="175">
        <f t="shared" si="276"/>
        <v>0</v>
      </c>
      <c r="AL495" s="175">
        <f t="shared" si="276"/>
        <v>0</v>
      </c>
      <c r="AM495" s="175">
        <f t="shared" si="276"/>
        <v>0</v>
      </c>
      <c r="AN495" s="175">
        <f t="shared" si="276"/>
        <v>0</v>
      </c>
      <c r="AO495" s="175">
        <f t="shared" si="276"/>
        <v>0</v>
      </c>
      <c r="AP495" s="175">
        <f t="shared" si="276"/>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7">IF(AND(C$2&lt;=pbi_fed_term,C$2&lt;=analysis_period),pbi_fed_amount*(1+pbi_fed_escal/100)^B$2,0)</f>
        <v>0</v>
      </c>
      <c r="D520" s="165">
        <f t="shared" si="277"/>
        <v>0</v>
      </c>
      <c r="E520" s="165">
        <f t="shared" si="277"/>
        <v>0</v>
      </c>
      <c r="F520" s="165">
        <f t="shared" si="277"/>
        <v>0</v>
      </c>
      <c r="G520" s="165">
        <f t="shared" si="277"/>
        <v>0</v>
      </c>
      <c r="H520" s="165">
        <f t="shared" si="277"/>
        <v>0</v>
      </c>
      <c r="I520" s="165">
        <f t="shared" si="277"/>
        <v>0</v>
      </c>
      <c r="J520" s="165">
        <f t="shared" si="277"/>
        <v>0</v>
      </c>
      <c r="K520" s="165">
        <f t="shared" si="277"/>
        <v>0</v>
      </c>
      <c r="L520" s="165">
        <f t="shared" si="277"/>
        <v>0</v>
      </c>
      <c r="M520" s="165">
        <f t="shared" si="277"/>
        <v>0</v>
      </c>
      <c r="N520" s="165">
        <f t="shared" si="277"/>
        <v>0</v>
      </c>
      <c r="O520" s="165">
        <f t="shared" si="277"/>
        <v>0</v>
      </c>
      <c r="P520" s="165">
        <f t="shared" si="277"/>
        <v>0</v>
      </c>
      <c r="Q520" s="165">
        <f t="shared" si="277"/>
        <v>0</v>
      </c>
      <c r="R520" s="165">
        <f t="shared" si="277"/>
        <v>0</v>
      </c>
      <c r="S520" s="165">
        <f t="shared" si="277"/>
        <v>0</v>
      </c>
      <c r="T520" s="165">
        <f t="shared" si="277"/>
        <v>0</v>
      </c>
      <c r="U520" s="165">
        <f t="shared" si="277"/>
        <v>0</v>
      </c>
      <c r="V520" s="165">
        <f t="shared" si="277"/>
        <v>0</v>
      </c>
      <c r="W520" s="165">
        <f t="shared" si="277"/>
        <v>0</v>
      </c>
      <c r="X520" s="165">
        <f t="shared" si="277"/>
        <v>0</v>
      </c>
      <c r="Y520" s="165">
        <f t="shared" si="277"/>
        <v>0</v>
      </c>
      <c r="Z520" s="165">
        <f t="shared" si="277"/>
        <v>0</v>
      </c>
      <c r="AA520" s="165">
        <f t="shared" si="277"/>
        <v>0</v>
      </c>
      <c r="AB520" s="165">
        <f t="shared" si="277"/>
        <v>0</v>
      </c>
      <c r="AC520" s="165">
        <f t="shared" si="277"/>
        <v>0</v>
      </c>
      <c r="AD520" s="165">
        <f t="shared" si="277"/>
        <v>0</v>
      </c>
      <c r="AE520" s="165">
        <f t="shared" si="277"/>
        <v>0</v>
      </c>
      <c r="AF520" s="165">
        <f t="shared" si="277"/>
        <v>0</v>
      </c>
      <c r="AG520" s="165">
        <f t="shared" si="277"/>
        <v>0</v>
      </c>
      <c r="AH520" s="165">
        <f t="shared" si="277"/>
        <v>0</v>
      </c>
      <c r="AI520" s="165">
        <f t="shared" si="277"/>
        <v>0</v>
      </c>
      <c r="AJ520" s="165">
        <f t="shared" si="277"/>
        <v>0</v>
      </c>
      <c r="AK520" s="165">
        <f t="shared" si="277"/>
        <v>0</v>
      </c>
      <c r="AL520" s="165">
        <f t="shared" si="277"/>
        <v>0</v>
      </c>
      <c r="AM520" s="165">
        <f t="shared" si="277"/>
        <v>0</v>
      </c>
      <c r="AN520" s="165">
        <f t="shared" si="277"/>
        <v>0</v>
      </c>
      <c r="AO520" s="165">
        <f t="shared" si="277"/>
        <v>0</v>
      </c>
      <c r="AP520" s="165">
        <f t="shared" si="277"/>
        <v>0</v>
      </c>
    </row>
    <row r="521" spans="1:42" x14ac:dyDescent="0.2">
      <c r="A521" s="28" t="s">
        <v>48</v>
      </c>
      <c r="C521" s="176">
        <f>C$5</f>
        <v>0</v>
      </c>
      <c r="D521" s="176">
        <f t="shared" ref="D521:AP521" si="278">D$5</f>
        <v>0</v>
      </c>
      <c r="E521" s="176">
        <f t="shared" si="278"/>
        <v>0</v>
      </c>
      <c r="F521" s="176">
        <f t="shared" si="278"/>
        <v>0</v>
      </c>
      <c r="G521" s="176">
        <f t="shared" si="278"/>
        <v>0</v>
      </c>
      <c r="H521" s="176">
        <f t="shared" si="278"/>
        <v>0</v>
      </c>
      <c r="I521" s="176">
        <f t="shared" si="278"/>
        <v>0</v>
      </c>
      <c r="J521" s="176">
        <f t="shared" si="278"/>
        <v>0</v>
      </c>
      <c r="K521" s="176">
        <f t="shared" si="278"/>
        <v>0</v>
      </c>
      <c r="L521" s="176">
        <f t="shared" si="278"/>
        <v>0</v>
      </c>
      <c r="M521" s="176">
        <f t="shared" si="278"/>
        <v>0</v>
      </c>
      <c r="N521" s="176">
        <f t="shared" si="278"/>
        <v>0</v>
      </c>
      <c r="O521" s="176">
        <f t="shared" si="278"/>
        <v>0</v>
      </c>
      <c r="P521" s="176">
        <f t="shared" si="278"/>
        <v>0</v>
      </c>
      <c r="Q521" s="176">
        <f t="shared" si="278"/>
        <v>0</v>
      </c>
      <c r="R521" s="176">
        <f t="shared" si="278"/>
        <v>0</v>
      </c>
      <c r="S521" s="176">
        <f t="shared" si="278"/>
        <v>0</v>
      </c>
      <c r="T521" s="176">
        <f t="shared" si="278"/>
        <v>0</v>
      </c>
      <c r="U521" s="176">
        <f t="shared" si="278"/>
        <v>0</v>
      </c>
      <c r="V521" s="176">
        <f t="shared" si="278"/>
        <v>0</v>
      </c>
      <c r="W521" s="176">
        <f t="shared" si="278"/>
        <v>0</v>
      </c>
      <c r="X521" s="176">
        <f t="shared" si="278"/>
        <v>0</v>
      </c>
      <c r="Y521" s="176">
        <f t="shared" si="278"/>
        <v>0</v>
      </c>
      <c r="Z521" s="176">
        <f t="shared" si="278"/>
        <v>0</v>
      </c>
      <c r="AA521" s="176">
        <f t="shared" si="278"/>
        <v>0</v>
      </c>
      <c r="AB521" s="176">
        <f t="shared" si="278"/>
        <v>0</v>
      </c>
      <c r="AC521" s="176">
        <f t="shared" si="278"/>
        <v>0</v>
      </c>
      <c r="AD521" s="176">
        <f t="shared" si="278"/>
        <v>0</v>
      </c>
      <c r="AE521" s="176">
        <f t="shared" si="278"/>
        <v>0</v>
      </c>
      <c r="AF521" s="176">
        <f t="shared" si="278"/>
        <v>0</v>
      </c>
      <c r="AG521" s="176">
        <f t="shared" si="278"/>
        <v>0</v>
      </c>
      <c r="AH521" s="176">
        <f t="shared" si="278"/>
        <v>0</v>
      </c>
      <c r="AI521" s="176">
        <f t="shared" si="278"/>
        <v>0</v>
      </c>
      <c r="AJ521" s="176">
        <f t="shared" si="278"/>
        <v>0</v>
      </c>
      <c r="AK521" s="176">
        <f t="shared" si="278"/>
        <v>0</v>
      </c>
      <c r="AL521" s="176">
        <f t="shared" si="278"/>
        <v>0</v>
      </c>
      <c r="AM521" s="176">
        <f t="shared" si="278"/>
        <v>0</v>
      </c>
      <c r="AN521" s="176">
        <f t="shared" si="278"/>
        <v>0</v>
      </c>
      <c r="AO521" s="176">
        <f t="shared" si="278"/>
        <v>0</v>
      </c>
      <c r="AP521" s="176">
        <f t="shared" si="278"/>
        <v>0</v>
      </c>
    </row>
    <row r="522" spans="1:42" x14ac:dyDescent="0.2">
      <c r="A522" s="28" t="s">
        <v>15</v>
      </c>
      <c r="C522" s="201">
        <f>C520*C521</f>
        <v>0</v>
      </c>
      <c r="D522" s="201">
        <f t="shared" ref="D522:AP522" si="279">D520*D521</f>
        <v>0</v>
      </c>
      <c r="E522" s="201">
        <f t="shared" si="279"/>
        <v>0</v>
      </c>
      <c r="F522" s="201">
        <f t="shared" si="279"/>
        <v>0</v>
      </c>
      <c r="G522" s="201">
        <f t="shared" si="279"/>
        <v>0</v>
      </c>
      <c r="H522" s="201">
        <f t="shared" si="279"/>
        <v>0</v>
      </c>
      <c r="I522" s="201">
        <f t="shared" si="279"/>
        <v>0</v>
      </c>
      <c r="J522" s="201">
        <f t="shared" si="279"/>
        <v>0</v>
      </c>
      <c r="K522" s="201">
        <f t="shared" si="279"/>
        <v>0</v>
      </c>
      <c r="L522" s="201">
        <f t="shared" si="279"/>
        <v>0</v>
      </c>
      <c r="M522" s="201">
        <f t="shared" si="279"/>
        <v>0</v>
      </c>
      <c r="N522" s="201">
        <f t="shared" si="279"/>
        <v>0</v>
      </c>
      <c r="O522" s="201">
        <f t="shared" si="279"/>
        <v>0</v>
      </c>
      <c r="P522" s="201">
        <f t="shared" si="279"/>
        <v>0</v>
      </c>
      <c r="Q522" s="201">
        <f t="shared" si="279"/>
        <v>0</v>
      </c>
      <c r="R522" s="201">
        <f t="shared" si="279"/>
        <v>0</v>
      </c>
      <c r="S522" s="201">
        <f t="shared" si="279"/>
        <v>0</v>
      </c>
      <c r="T522" s="201">
        <f t="shared" si="279"/>
        <v>0</v>
      </c>
      <c r="U522" s="201">
        <f t="shared" si="279"/>
        <v>0</v>
      </c>
      <c r="V522" s="201">
        <f t="shared" si="279"/>
        <v>0</v>
      </c>
      <c r="W522" s="201">
        <f t="shared" si="279"/>
        <v>0</v>
      </c>
      <c r="X522" s="201">
        <f t="shared" si="279"/>
        <v>0</v>
      </c>
      <c r="Y522" s="201">
        <f t="shared" si="279"/>
        <v>0</v>
      </c>
      <c r="Z522" s="201">
        <f t="shared" si="279"/>
        <v>0</v>
      </c>
      <c r="AA522" s="201">
        <f t="shared" si="279"/>
        <v>0</v>
      </c>
      <c r="AB522" s="201">
        <f t="shared" si="279"/>
        <v>0</v>
      </c>
      <c r="AC522" s="201">
        <f t="shared" si="279"/>
        <v>0</v>
      </c>
      <c r="AD522" s="201">
        <f t="shared" si="279"/>
        <v>0</v>
      </c>
      <c r="AE522" s="201">
        <f t="shared" si="279"/>
        <v>0</v>
      </c>
      <c r="AF522" s="201">
        <f t="shared" si="279"/>
        <v>0</v>
      </c>
      <c r="AG522" s="201">
        <f t="shared" si="279"/>
        <v>0</v>
      </c>
      <c r="AH522" s="201">
        <f t="shared" si="279"/>
        <v>0</v>
      </c>
      <c r="AI522" s="201">
        <f t="shared" si="279"/>
        <v>0</v>
      </c>
      <c r="AJ522" s="201">
        <f t="shared" si="279"/>
        <v>0</v>
      </c>
      <c r="AK522" s="201">
        <f t="shared" si="279"/>
        <v>0</v>
      </c>
      <c r="AL522" s="201">
        <f t="shared" si="279"/>
        <v>0</v>
      </c>
      <c r="AM522" s="201">
        <f t="shared" si="279"/>
        <v>0</v>
      </c>
      <c r="AN522" s="201">
        <f t="shared" si="279"/>
        <v>0</v>
      </c>
      <c r="AO522" s="201">
        <f t="shared" si="279"/>
        <v>0</v>
      </c>
      <c r="AP522" s="201">
        <f t="shared" si="279"/>
        <v>0</v>
      </c>
    </row>
    <row r="523" spans="1:42" x14ac:dyDescent="0.2">
      <c r="A523" s="24" t="str">
        <f>Inputs!A121</f>
        <v>State ($/kWh)</v>
      </c>
    </row>
    <row r="524" spans="1:42" x14ac:dyDescent="0.2">
      <c r="A524" s="28" t="s">
        <v>47</v>
      </c>
      <c r="C524" s="148">
        <f t="shared" ref="C524:AP524" si="280">IF(AND(C$2&lt;=pbi_sta_term,C$2&lt;=analysis_period),pbi_sta_amount*(1+pbi_sta_escal/100)^B$2,0)</f>
        <v>0</v>
      </c>
      <c r="D524" s="148">
        <f t="shared" si="280"/>
        <v>0</v>
      </c>
      <c r="E524" s="148">
        <f t="shared" si="280"/>
        <v>0</v>
      </c>
      <c r="F524" s="148">
        <f t="shared" si="280"/>
        <v>0</v>
      </c>
      <c r="G524" s="148">
        <f t="shared" si="280"/>
        <v>0</v>
      </c>
      <c r="H524" s="148">
        <f t="shared" si="280"/>
        <v>0</v>
      </c>
      <c r="I524" s="148">
        <f t="shared" si="280"/>
        <v>0</v>
      </c>
      <c r="J524" s="148">
        <f t="shared" si="280"/>
        <v>0</v>
      </c>
      <c r="K524" s="148">
        <f t="shared" si="280"/>
        <v>0</v>
      </c>
      <c r="L524" s="148">
        <f t="shared" si="280"/>
        <v>0</v>
      </c>
      <c r="M524" s="148">
        <f t="shared" si="280"/>
        <v>0</v>
      </c>
      <c r="N524" s="148">
        <f t="shared" si="280"/>
        <v>0</v>
      </c>
      <c r="O524" s="148">
        <f t="shared" si="280"/>
        <v>0</v>
      </c>
      <c r="P524" s="148">
        <f t="shared" si="280"/>
        <v>0</v>
      </c>
      <c r="Q524" s="148">
        <f t="shared" si="280"/>
        <v>0</v>
      </c>
      <c r="R524" s="148">
        <f t="shared" si="280"/>
        <v>0</v>
      </c>
      <c r="S524" s="148">
        <f t="shared" si="280"/>
        <v>0</v>
      </c>
      <c r="T524" s="148">
        <f t="shared" si="280"/>
        <v>0</v>
      </c>
      <c r="U524" s="148">
        <f t="shared" si="280"/>
        <v>0</v>
      </c>
      <c r="V524" s="148">
        <f t="shared" si="280"/>
        <v>0</v>
      </c>
      <c r="W524" s="148">
        <f t="shared" si="280"/>
        <v>0</v>
      </c>
      <c r="X524" s="148">
        <f t="shared" si="280"/>
        <v>0</v>
      </c>
      <c r="Y524" s="148">
        <f t="shared" si="280"/>
        <v>0</v>
      </c>
      <c r="Z524" s="148">
        <f t="shared" si="280"/>
        <v>0</v>
      </c>
      <c r="AA524" s="148">
        <f t="shared" si="280"/>
        <v>0</v>
      </c>
      <c r="AB524" s="148">
        <f t="shared" si="280"/>
        <v>0</v>
      </c>
      <c r="AC524" s="148">
        <f t="shared" si="280"/>
        <v>0</v>
      </c>
      <c r="AD524" s="148">
        <f t="shared" si="280"/>
        <v>0</v>
      </c>
      <c r="AE524" s="148">
        <f t="shared" si="280"/>
        <v>0</v>
      </c>
      <c r="AF524" s="148">
        <f t="shared" si="280"/>
        <v>0</v>
      </c>
      <c r="AG524" s="148">
        <f t="shared" si="280"/>
        <v>0</v>
      </c>
      <c r="AH524" s="148">
        <f t="shared" si="280"/>
        <v>0</v>
      </c>
      <c r="AI524" s="148">
        <f t="shared" si="280"/>
        <v>0</v>
      </c>
      <c r="AJ524" s="148">
        <f t="shared" si="280"/>
        <v>0</v>
      </c>
      <c r="AK524" s="148">
        <f t="shared" si="280"/>
        <v>0</v>
      </c>
      <c r="AL524" s="148">
        <f t="shared" si="280"/>
        <v>0</v>
      </c>
      <c r="AM524" s="148">
        <f t="shared" si="280"/>
        <v>0</v>
      </c>
      <c r="AN524" s="148">
        <f t="shared" si="280"/>
        <v>0</v>
      </c>
      <c r="AO524" s="148">
        <f t="shared" si="280"/>
        <v>0</v>
      </c>
      <c r="AP524" s="148">
        <f t="shared" si="280"/>
        <v>0</v>
      </c>
    </row>
    <row r="525" spans="1:42" x14ac:dyDescent="0.2">
      <c r="A525" s="28" t="s">
        <v>48</v>
      </c>
      <c r="C525" s="176">
        <f>C$5</f>
        <v>0</v>
      </c>
      <c r="D525" s="176">
        <f t="shared" ref="D525:AP525" si="281">D$5</f>
        <v>0</v>
      </c>
      <c r="E525" s="176">
        <f t="shared" si="281"/>
        <v>0</v>
      </c>
      <c r="F525" s="176">
        <f t="shared" si="281"/>
        <v>0</v>
      </c>
      <c r="G525" s="176">
        <f t="shared" si="281"/>
        <v>0</v>
      </c>
      <c r="H525" s="176">
        <f t="shared" si="281"/>
        <v>0</v>
      </c>
      <c r="I525" s="176">
        <f t="shared" si="281"/>
        <v>0</v>
      </c>
      <c r="J525" s="176">
        <f t="shared" si="281"/>
        <v>0</v>
      </c>
      <c r="K525" s="176">
        <f t="shared" si="281"/>
        <v>0</v>
      </c>
      <c r="L525" s="176">
        <f t="shared" si="281"/>
        <v>0</v>
      </c>
      <c r="M525" s="176">
        <f t="shared" si="281"/>
        <v>0</v>
      </c>
      <c r="N525" s="176">
        <f t="shared" si="281"/>
        <v>0</v>
      </c>
      <c r="O525" s="176">
        <f t="shared" si="281"/>
        <v>0</v>
      </c>
      <c r="P525" s="176">
        <f t="shared" si="281"/>
        <v>0</v>
      </c>
      <c r="Q525" s="176">
        <f t="shared" si="281"/>
        <v>0</v>
      </c>
      <c r="R525" s="176">
        <f t="shared" si="281"/>
        <v>0</v>
      </c>
      <c r="S525" s="176">
        <f t="shared" si="281"/>
        <v>0</v>
      </c>
      <c r="T525" s="176">
        <f t="shared" si="281"/>
        <v>0</v>
      </c>
      <c r="U525" s="176">
        <f t="shared" si="281"/>
        <v>0</v>
      </c>
      <c r="V525" s="176">
        <f t="shared" si="281"/>
        <v>0</v>
      </c>
      <c r="W525" s="176">
        <f t="shared" si="281"/>
        <v>0</v>
      </c>
      <c r="X525" s="176">
        <f t="shared" si="281"/>
        <v>0</v>
      </c>
      <c r="Y525" s="176">
        <f t="shared" si="281"/>
        <v>0</v>
      </c>
      <c r="Z525" s="176">
        <f t="shared" si="281"/>
        <v>0</v>
      </c>
      <c r="AA525" s="176">
        <f t="shared" si="281"/>
        <v>0</v>
      </c>
      <c r="AB525" s="176">
        <f t="shared" si="281"/>
        <v>0</v>
      </c>
      <c r="AC525" s="176">
        <f t="shared" si="281"/>
        <v>0</v>
      </c>
      <c r="AD525" s="176">
        <f t="shared" si="281"/>
        <v>0</v>
      </c>
      <c r="AE525" s="176">
        <f t="shared" si="281"/>
        <v>0</v>
      </c>
      <c r="AF525" s="176">
        <f t="shared" si="281"/>
        <v>0</v>
      </c>
      <c r="AG525" s="176">
        <f t="shared" si="281"/>
        <v>0</v>
      </c>
      <c r="AH525" s="176">
        <f t="shared" si="281"/>
        <v>0</v>
      </c>
      <c r="AI525" s="176">
        <f t="shared" si="281"/>
        <v>0</v>
      </c>
      <c r="AJ525" s="176">
        <f t="shared" si="281"/>
        <v>0</v>
      </c>
      <c r="AK525" s="176">
        <f t="shared" si="281"/>
        <v>0</v>
      </c>
      <c r="AL525" s="176">
        <f t="shared" si="281"/>
        <v>0</v>
      </c>
      <c r="AM525" s="176">
        <f t="shared" si="281"/>
        <v>0</v>
      </c>
      <c r="AN525" s="176">
        <f t="shared" si="281"/>
        <v>0</v>
      </c>
      <c r="AO525" s="176">
        <f t="shared" si="281"/>
        <v>0</v>
      </c>
      <c r="AP525" s="176">
        <f t="shared" si="281"/>
        <v>0</v>
      </c>
    </row>
    <row r="526" spans="1:42" x14ac:dyDescent="0.2">
      <c r="A526" s="28" t="s">
        <v>15</v>
      </c>
      <c r="C526" s="201">
        <f>C524*C525</f>
        <v>0</v>
      </c>
      <c r="D526" s="201">
        <f t="shared" ref="D526:AP526" si="282">D524*D525</f>
        <v>0</v>
      </c>
      <c r="E526" s="201">
        <f t="shared" si="282"/>
        <v>0</v>
      </c>
      <c r="F526" s="201">
        <f t="shared" si="282"/>
        <v>0</v>
      </c>
      <c r="G526" s="201">
        <f t="shared" si="282"/>
        <v>0</v>
      </c>
      <c r="H526" s="201">
        <f t="shared" si="282"/>
        <v>0</v>
      </c>
      <c r="I526" s="201">
        <f t="shared" si="282"/>
        <v>0</v>
      </c>
      <c r="J526" s="201">
        <f t="shared" si="282"/>
        <v>0</v>
      </c>
      <c r="K526" s="201">
        <f t="shared" si="282"/>
        <v>0</v>
      </c>
      <c r="L526" s="201">
        <f t="shared" si="282"/>
        <v>0</v>
      </c>
      <c r="M526" s="201">
        <f t="shared" si="282"/>
        <v>0</v>
      </c>
      <c r="N526" s="201">
        <f t="shared" si="282"/>
        <v>0</v>
      </c>
      <c r="O526" s="201">
        <f t="shared" si="282"/>
        <v>0</v>
      </c>
      <c r="P526" s="201">
        <f t="shared" si="282"/>
        <v>0</v>
      </c>
      <c r="Q526" s="201">
        <f t="shared" si="282"/>
        <v>0</v>
      </c>
      <c r="R526" s="201">
        <f t="shared" si="282"/>
        <v>0</v>
      </c>
      <c r="S526" s="201">
        <f t="shared" si="282"/>
        <v>0</v>
      </c>
      <c r="T526" s="201">
        <f t="shared" si="282"/>
        <v>0</v>
      </c>
      <c r="U526" s="201">
        <f t="shared" si="282"/>
        <v>0</v>
      </c>
      <c r="V526" s="201">
        <f t="shared" si="282"/>
        <v>0</v>
      </c>
      <c r="W526" s="201">
        <f t="shared" si="282"/>
        <v>0</v>
      </c>
      <c r="X526" s="201">
        <f t="shared" si="282"/>
        <v>0</v>
      </c>
      <c r="Y526" s="201">
        <f t="shared" si="282"/>
        <v>0</v>
      </c>
      <c r="Z526" s="201">
        <f t="shared" si="282"/>
        <v>0</v>
      </c>
      <c r="AA526" s="201">
        <f t="shared" si="282"/>
        <v>0</v>
      </c>
      <c r="AB526" s="201">
        <f t="shared" si="282"/>
        <v>0</v>
      </c>
      <c r="AC526" s="201">
        <f t="shared" si="282"/>
        <v>0</v>
      </c>
      <c r="AD526" s="201">
        <f t="shared" si="282"/>
        <v>0</v>
      </c>
      <c r="AE526" s="201">
        <f t="shared" si="282"/>
        <v>0</v>
      </c>
      <c r="AF526" s="201">
        <f t="shared" si="282"/>
        <v>0</v>
      </c>
      <c r="AG526" s="201">
        <f t="shared" si="282"/>
        <v>0</v>
      </c>
      <c r="AH526" s="201">
        <f t="shared" si="282"/>
        <v>0</v>
      </c>
      <c r="AI526" s="201">
        <f t="shared" si="282"/>
        <v>0</v>
      </c>
      <c r="AJ526" s="201">
        <f t="shared" si="282"/>
        <v>0</v>
      </c>
      <c r="AK526" s="201">
        <f t="shared" si="282"/>
        <v>0</v>
      </c>
      <c r="AL526" s="201">
        <f t="shared" si="282"/>
        <v>0</v>
      </c>
      <c r="AM526" s="201">
        <f t="shared" si="282"/>
        <v>0</v>
      </c>
      <c r="AN526" s="201">
        <f t="shared" si="282"/>
        <v>0</v>
      </c>
      <c r="AO526" s="201">
        <f t="shared" si="282"/>
        <v>0</v>
      </c>
      <c r="AP526" s="201">
        <f t="shared" si="282"/>
        <v>0</v>
      </c>
    </row>
    <row r="527" spans="1:42" x14ac:dyDescent="0.2">
      <c r="A527" s="24" t="str">
        <f>Inputs!A122</f>
        <v>Utility ($/kWh)</v>
      </c>
    </row>
    <row r="528" spans="1:42" x14ac:dyDescent="0.2">
      <c r="A528" s="28" t="s">
        <v>47</v>
      </c>
      <c r="C528" s="148">
        <f t="shared" ref="C528:AP528" si="283">IF(AND(C$2&lt;=pbi_uti_term,C$2&lt;=analysis_period),pbi_uti_amount*(1+pbi_uti_escal/100)^B$2,0)</f>
        <v>0</v>
      </c>
      <c r="D528" s="148">
        <f t="shared" si="283"/>
        <v>0</v>
      </c>
      <c r="E528" s="148">
        <f t="shared" si="283"/>
        <v>0</v>
      </c>
      <c r="F528" s="148">
        <f t="shared" si="283"/>
        <v>0</v>
      </c>
      <c r="G528" s="148">
        <f t="shared" si="283"/>
        <v>0</v>
      </c>
      <c r="H528" s="148">
        <f t="shared" si="283"/>
        <v>0</v>
      </c>
      <c r="I528" s="148">
        <f t="shared" si="283"/>
        <v>0</v>
      </c>
      <c r="J528" s="148">
        <f t="shared" si="283"/>
        <v>0</v>
      </c>
      <c r="K528" s="148">
        <f t="shared" si="283"/>
        <v>0</v>
      </c>
      <c r="L528" s="148">
        <f t="shared" si="283"/>
        <v>0</v>
      </c>
      <c r="M528" s="148">
        <f t="shared" si="283"/>
        <v>0</v>
      </c>
      <c r="N528" s="148">
        <f t="shared" si="283"/>
        <v>0</v>
      </c>
      <c r="O528" s="148">
        <f t="shared" si="283"/>
        <v>0</v>
      </c>
      <c r="P528" s="148">
        <f t="shared" si="283"/>
        <v>0</v>
      </c>
      <c r="Q528" s="148">
        <f t="shared" si="283"/>
        <v>0</v>
      </c>
      <c r="R528" s="148">
        <f t="shared" si="283"/>
        <v>0</v>
      </c>
      <c r="S528" s="148">
        <f t="shared" si="283"/>
        <v>0</v>
      </c>
      <c r="T528" s="148">
        <f t="shared" si="283"/>
        <v>0</v>
      </c>
      <c r="U528" s="148">
        <f t="shared" si="283"/>
        <v>0</v>
      </c>
      <c r="V528" s="148">
        <f t="shared" si="283"/>
        <v>0</v>
      </c>
      <c r="W528" s="148">
        <f t="shared" si="283"/>
        <v>0</v>
      </c>
      <c r="X528" s="148">
        <f t="shared" si="283"/>
        <v>0</v>
      </c>
      <c r="Y528" s="148">
        <f t="shared" si="283"/>
        <v>0</v>
      </c>
      <c r="Z528" s="148">
        <f t="shared" si="283"/>
        <v>0</v>
      </c>
      <c r="AA528" s="148">
        <f t="shared" si="283"/>
        <v>0</v>
      </c>
      <c r="AB528" s="148">
        <f t="shared" si="283"/>
        <v>0</v>
      </c>
      <c r="AC528" s="148">
        <f t="shared" si="283"/>
        <v>0</v>
      </c>
      <c r="AD528" s="148">
        <f t="shared" si="283"/>
        <v>0</v>
      </c>
      <c r="AE528" s="148">
        <f t="shared" si="283"/>
        <v>0</v>
      </c>
      <c r="AF528" s="148">
        <f t="shared" si="283"/>
        <v>0</v>
      </c>
      <c r="AG528" s="148">
        <f t="shared" si="283"/>
        <v>0</v>
      </c>
      <c r="AH528" s="148">
        <f t="shared" si="283"/>
        <v>0</v>
      </c>
      <c r="AI528" s="148">
        <f t="shared" si="283"/>
        <v>0</v>
      </c>
      <c r="AJ528" s="148">
        <f t="shared" si="283"/>
        <v>0</v>
      </c>
      <c r="AK528" s="148">
        <f t="shared" si="283"/>
        <v>0</v>
      </c>
      <c r="AL528" s="148">
        <f t="shared" si="283"/>
        <v>0</v>
      </c>
      <c r="AM528" s="148">
        <f t="shared" si="283"/>
        <v>0</v>
      </c>
      <c r="AN528" s="148">
        <f t="shared" si="283"/>
        <v>0</v>
      </c>
      <c r="AO528" s="148">
        <f t="shared" si="283"/>
        <v>0</v>
      </c>
      <c r="AP528" s="148">
        <f t="shared" si="283"/>
        <v>0</v>
      </c>
    </row>
    <row r="529" spans="1:42" x14ac:dyDescent="0.2">
      <c r="A529" s="28" t="s">
        <v>48</v>
      </c>
      <c r="C529" s="176">
        <f>C$5</f>
        <v>0</v>
      </c>
      <c r="D529" s="176">
        <f t="shared" ref="D529:AP529" si="284">D$5</f>
        <v>0</v>
      </c>
      <c r="E529" s="176">
        <f t="shared" si="284"/>
        <v>0</v>
      </c>
      <c r="F529" s="176">
        <f t="shared" si="284"/>
        <v>0</v>
      </c>
      <c r="G529" s="176">
        <f t="shared" si="284"/>
        <v>0</v>
      </c>
      <c r="H529" s="176">
        <f t="shared" si="284"/>
        <v>0</v>
      </c>
      <c r="I529" s="176">
        <f t="shared" si="284"/>
        <v>0</v>
      </c>
      <c r="J529" s="176">
        <f t="shared" si="284"/>
        <v>0</v>
      </c>
      <c r="K529" s="176">
        <f t="shared" si="284"/>
        <v>0</v>
      </c>
      <c r="L529" s="176">
        <f t="shared" si="284"/>
        <v>0</v>
      </c>
      <c r="M529" s="176">
        <f t="shared" si="284"/>
        <v>0</v>
      </c>
      <c r="N529" s="176">
        <f t="shared" si="284"/>
        <v>0</v>
      </c>
      <c r="O529" s="176">
        <f t="shared" si="284"/>
        <v>0</v>
      </c>
      <c r="P529" s="176">
        <f t="shared" si="284"/>
        <v>0</v>
      </c>
      <c r="Q529" s="176">
        <f t="shared" si="284"/>
        <v>0</v>
      </c>
      <c r="R529" s="176">
        <f t="shared" si="284"/>
        <v>0</v>
      </c>
      <c r="S529" s="176">
        <f t="shared" si="284"/>
        <v>0</v>
      </c>
      <c r="T529" s="176">
        <f t="shared" si="284"/>
        <v>0</v>
      </c>
      <c r="U529" s="176">
        <f t="shared" si="284"/>
        <v>0</v>
      </c>
      <c r="V529" s="176">
        <f t="shared" si="284"/>
        <v>0</v>
      </c>
      <c r="W529" s="176">
        <f t="shared" si="284"/>
        <v>0</v>
      </c>
      <c r="X529" s="176">
        <f t="shared" si="284"/>
        <v>0</v>
      </c>
      <c r="Y529" s="176">
        <f t="shared" si="284"/>
        <v>0</v>
      </c>
      <c r="Z529" s="176">
        <f t="shared" si="284"/>
        <v>0</v>
      </c>
      <c r="AA529" s="176">
        <f t="shared" si="284"/>
        <v>0</v>
      </c>
      <c r="AB529" s="176">
        <f t="shared" si="284"/>
        <v>0</v>
      </c>
      <c r="AC529" s="176">
        <f t="shared" si="284"/>
        <v>0</v>
      </c>
      <c r="AD529" s="176">
        <f t="shared" si="284"/>
        <v>0</v>
      </c>
      <c r="AE529" s="176">
        <f t="shared" si="284"/>
        <v>0</v>
      </c>
      <c r="AF529" s="176">
        <f t="shared" si="284"/>
        <v>0</v>
      </c>
      <c r="AG529" s="176">
        <f t="shared" si="284"/>
        <v>0</v>
      </c>
      <c r="AH529" s="176">
        <f t="shared" si="284"/>
        <v>0</v>
      </c>
      <c r="AI529" s="176">
        <f t="shared" si="284"/>
        <v>0</v>
      </c>
      <c r="AJ529" s="176">
        <f t="shared" si="284"/>
        <v>0</v>
      </c>
      <c r="AK529" s="176">
        <f t="shared" si="284"/>
        <v>0</v>
      </c>
      <c r="AL529" s="176">
        <f t="shared" si="284"/>
        <v>0</v>
      </c>
      <c r="AM529" s="176">
        <f t="shared" si="284"/>
        <v>0</v>
      </c>
      <c r="AN529" s="176">
        <f t="shared" si="284"/>
        <v>0</v>
      </c>
      <c r="AO529" s="176">
        <f t="shared" si="284"/>
        <v>0</v>
      </c>
      <c r="AP529" s="176">
        <f t="shared" si="284"/>
        <v>0</v>
      </c>
    </row>
    <row r="530" spans="1:42" x14ac:dyDescent="0.2">
      <c r="A530" s="28" t="s">
        <v>15</v>
      </c>
      <c r="C530" s="201">
        <f>C528*C529</f>
        <v>0</v>
      </c>
      <c r="D530" s="201">
        <f t="shared" ref="D530:AP530" si="285">D528*D529</f>
        <v>0</v>
      </c>
      <c r="E530" s="201">
        <f t="shared" si="285"/>
        <v>0</v>
      </c>
      <c r="F530" s="201">
        <f t="shared" si="285"/>
        <v>0</v>
      </c>
      <c r="G530" s="201">
        <f t="shared" si="285"/>
        <v>0</v>
      </c>
      <c r="H530" s="201">
        <f t="shared" si="285"/>
        <v>0</v>
      </c>
      <c r="I530" s="201">
        <f t="shared" si="285"/>
        <v>0</v>
      </c>
      <c r="J530" s="201">
        <f t="shared" si="285"/>
        <v>0</v>
      </c>
      <c r="K530" s="201">
        <f t="shared" si="285"/>
        <v>0</v>
      </c>
      <c r="L530" s="201">
        <f t="shared" si="285"/>
        <v>0</v>
      </c>
      <c r="M530" s="201">
        <f t="shared" si="285"/>
        <v>0</v>
      </c>
      <c r="N530" s="201">
        <f t="shared" si="285"/>
        <v>0</v>
      </c>
      <c r="O530" s="201">
        <f t="shared" si="285"/>
        <v>0</v>
      </c>
      <c r="P530" s="201">
        <f t="shared" si="285"/>
        <v>0</v>
      </c>
      <c r="Q530" s="201">
        <f t="shared" si="285"/>
        <v>0</v>
      </c>
      <c r="R530" s="201">
        <f t="shared" si="285"/>
        <v>0</v>
      </c>
      <c r="S530" s="201">
        <f t="shared" si="285"/>
        <v>0</v>
      </c>
      <c r="T530" s="201">
        <f t="shared" si="285"/>
        <v>0</v>
      </c>
      <c r="U530" s="201">
        <f t="shared" si="285"/>
        <v>0</v>
      </c>
      <c r="V530" s="201">
        <f t="shared" si="285"/>
        <v>0</v>
      </c>
      <c r="W530" s="201">
        <f t="shared" si="285"/>
        <v>0</v>
      </c>
      <c r="X530" s="201">
        <f t="shared" si="285"/>
        <v>0</v>
      </c>
      <c r="Y530" s="201">
        <f t="shared" si="285"/>
        <v>0</v>
      </c>
      <c r="Z530" s="201">
        <f t="shared" si="285"/>
        <v>0</v>
      </c>
      <c r="AA530" s="201">
        <f t="shared" si="285"/>
        <v>0</v>
      </c>
      <c r="AB530" s="201">
        <f t="shared" si="285"/>
        <v>0</v>
      </c>
      <c r="AC530" s="201">
        <f t="shared" si="285"/>
        <v>0</v>
      </c>
      <c r="AD530" s="201">
        <f t="shared" si="285"/>
        <v>0</v>
      </c>
      <c r="AE530" s="201">
        <f t="shared" si="285"/>
        <v>0</v>
      </c>
      <c r="AF530" s="201">
        <f t="shared" si="285"/>
        <v>0</v>
      </c>
      <c r="AG530" s="201">
        <f t="shared" si="285"/>
        <v>0</v>
      </c>
      <c r="AH530" s="201">
        <f t="shared" si="285"/>
        <v>0</v>
      </c>
      <c r="AI530" s="201">
        <f t="shared" si="285"/>
        <v>0</v>
      </c>
      <c r="AJ530" s="201">
        <f t="shared" si="285"/>
        <v>0</v>
      </c>
      <c r="AK530" s="201">
        <f t="shared" si="285"/>
        <v>0</v>
      </c>
      <c r="AL530" s="201">
        <f t="shared" si="285"/>
        <v>0</v>
      </c>
      <c r="AM530" s="201">
        <f t="shared" si="285"/>
        <v>0</v>
      </c>
      <c r="AN530" s="201">
        <f t="shared" si="285"/>
        <v>0</v>
      </c>
      <c r="AO530" s="201">
        <f t="shared" si="285"/>
        <v>0</v>
      </c>
      <c r="AP530" s="201">
        <f t="shared" si="285"/>
        <v>0</v>
      </c>
    </row>
    <row r="531" spans="1:42" x14ac:dyDescent="0.2">
      <c r="A531" s="24" t="str">
        <f>Inputs!A123</f>
        <v>Other ($/kWh)</v>
      </c>
    </row>
    <row r="532" spans="1:42" x14ac:dyDescent="0.2">
      <c r="A532" s="28" t="s">
        <v>47</v>
      </c>
      <c r="C532" s="155">
        <f t="shared" ref="C532:AP532" si="286">IF(AND(C$2&lt;=pbi_oth_term,C$2&lt;=analysis_period),pbi_oth_amount*(1+pbi_oth_escal/100)^B$2,0)</f>
        <v>0</v>
      </c>
      <c r="D532" s="155">
        <f t="shared" si="286"/>
        <v>0</v>
      </c>
      <c r="E532" s="155">
        <f t="shared" si="286"/>
        <v>0</v>
      </c>
      <c r="F532" s="155">
        <f t="shared" si="286"/>
        <v>0</v>
      </c>
      <c r="G532" s="155">
        <f t="shared" si="286"/>
        <v>0</v>
      </c>
      <c r="H532" s="155">
        <f t="shared" si="286"/>
        <v>0</v>
      </c>
      <c r="I532" s="155">
        <f t="shared" si="286"/>
        <v>0</v>
      </c>
      <c r="J532" s="155">
        <f t="shared" si="286"/>
        <v>0</v>
      </c>
      <c r="K532" s="155">
        <f t="shared" si="286"/>
        <v>0</v>
      </c>
      <c r="L532" s="155">
        <f t="shared" si="286"/>
        <v>0</v>
      </c>
      <c r="M532" s="155">
        <f t="shared" si="286"/>
        <v>0</v>
      </c>
      <c r="N532" s="155">
        <f t="shared" si="286"/>
        <v>0</v>
      </c>
      <c r="O532" s="155">
        <f t="shared" si="286"/>
        <v>0</v>
      </c>
      <c r="P532" s="155">
        <f t="shared" si="286"/>
        <v>0</v>
      </c>
      <c r="Q532" s="155">
        <f t="shared" si="286"/>
        <v>0</v>
      </c>
      <c r="R532" s="155">
        <f t="shared" si="286"/>
        <v>0</v>
      </c>
      <c r="S532" s="155">
        <f t="shared" si="286"/>
        <v>0</v>
      </c>
      <c r="T532" s="155">
        <f t="shared" si="286"/>
        <v>0</v>
      </c>
      <c r="U532" s="155">
        <f t="shared" si="286"/>
        <v>0</v>
      </c>
      <c r="V532" s="155">
        <f t="shared" si="286"/>
        <v>0</v>
      </c>
      <c r="W532" s="155">
        <f t="shared" si="286"/>
        <v>0</v>
      </c>
      <c r="X532" s="155">
        <f t="shared" si="286"/>
        <v>0</v>
      </c>
      <c r="Y532" s="155">
        <f t="shared" si="286"/>
        <v>0</v>
      </c>
      <c r="Z532" s="155">
        <f t="shared" si="286"/>
        <v>0</v>
      </c>
      <c r="AA532" s="155">
        <f t="shared" si="286"/>
        <v>0</v>
      </c>
      <c r="AB532" s="155">
        <f t="shared" si="286"/>
        <v>0</v>
      </c>
      <c r="AC532" s="155">
        <f t="shared" si="286"/>
        <v>0</v>
      </c>
      <c r="AD532" s="155">
        <f t="shared" si="286"/>
        <v>0</v>
      </c>
      <c r="AE532" s="155">
        <f t="shared" si="286"/>
        <v>0</v>
      </c>
      <c r="AF532" s="155">
        <f t="shared" si="286"/>
        <v>0</v>
      </c>
      <c r="AG532" s="155">
        <f t="shared" si="286"/>
        <v>0</v>
      </c>
      <c r="AH532" s="155">
        <f t="shared" si="286"/>
        <v>0</v>
      </c>
      <c r="AI532" s="155">
        <f t="shared" si="286"/>
        <v>0</v>
      </c>
      <c r="AJ532" s="155">
        <f t="shared" si="286"/>
        <v>0</v>
      </c>
      <c r="AK532" s="155">
        <f t="shared" si="286"/>
        <v>0</v>
      </c>
      <c r="AL532" s="155">
        <f t="shared" si="286"/>
        <v>0</v>
      </c>
      <c r="AM532" s="155">
        <f t="shared" si="286"/>
        <v>0</v>
      </c>
      <c r="AN532" s="155">
        <f t="shared" si="286"/>
        <v>0</v>
      </c>
      <c r="AO532" s="155">
        <f t="shared" si="286"/>
        <v>0</v>
      </c>
      <c r="AP532" s="155">
        <f t="shared" si="286"/>
        <v>0</v>
      </c>
    </row>
    <row r="533" spans="1:42" x14ac:dyDescent="0.2">
      <c r="A533" s="28" t="s">
        <v>48</v>
      </c>
      <c r="C533" s="176">
        <f>C$5</f>
        <v>0</v>
      </c>
      <c r="D533" s="176">
        <f t="shared" ref="D533:AP533" si="287">D$5</f>
        <v>0</v>
      </c>
      <c r="E533" s="176">
        <f t="shared" si="287"/>
        <v>0</v>
      </c>
      <c r="F533" s="176">
        <f t="shared" si="287"/>
        <v>0</v>
      </c>
      <c r="G533" s="176">
        <f t="shared" si="287"/>
        <v>0</v>
      </c>
      <c r="H533" s="176">
        <f t="shared" si="287"/>
        <v>0</v>
      </c>
      <c r="I533" s="176">
        <f t="shared" si="287"/>
        <v>0</v>
      </c>
      <c r="J533" s="176">
        <f t="shared" si="287"/>
        <v>0</v>
      </c>
      <c r="K533" s="176">
        <f t="shared" si="287"/>
        <v>0</v>
      </c>
      <c r="L533" s="176">
        <f t="shared" si="287"/>
        <v>0</v>
      </c>
      <c r="M533" s="176">
        <f t="shared" si="287"/>
        <v>0</v>
      </c>
      <c r="N533" s="176">
        <f t="shared" si="287"/>
        <v>0</v>
      </c>
      <c r="O533" s="176">
        <f t="shared" si="287"/>
        <v>0</v>
      </c>
      <c r="P533" s="176">
        <f t="shared" si="287"/>
        <v>0</v>
      </c>
      <c r="Q533" s="176">
        <f t="shared" si="287"/>
        <v>0</v>
      </c>
      <c r="R533" s="176">
        <f t="shared" si="287"/>
        <v>0</v>
      </c>
      <c r="S533" s="176">
        <f t="shared" si="287"/>
        <v>0</v>
      </c>
      <c r="T533" s="176">
        <f t="shared" si="287"/>
        <v>0</v>
      </c>
      <c r="U533" s="176">
        <f t="shared" si="287"/>
        <v>0</v>
      </c>
      <c r="V533" s="176">
        <f t="shared" si="287"/>
        <v>0</v>
      </c>
      <c r="W533" s="176">
        <f t="shared" si="287"/>
        <v>0</v>
      </c>
      <c r="X533" s="176">
        <f t="shared" si="287"/>
        <v>0</v>
      </c>
      <c r="Y533" s="176">
        <f t="shared" si="287"/>
        <v>0</v>
      </c>
      <c r="Z533" s="176">
        <f t="shared" si="287"/>
        <v>0</v>
      </c>
      <c r="AA533" s="176">
        <f t="shared" si="287"/>
        <v>0</v>
      </c>
      <c r="AB533" s="176">
        <f t="shared" si="287"/>
        <v>0</v>
      </c>
      <c r="AC533" s="176">
        <f t="shared" si="287"/>
        <v>0</v>
      </c>
      <c r="AD533" s="176">
        <f t="shared" si="287"/>
        <v>0</v>
      </c>
      <c r="AE533" s="176">
        <f t="shared" si="287"/>
        <v>0</v>
      </c>
      <c r="AF533" s="176">
        <f t="shared" si="287"/>
        <v>0</v>
      </c>
      <c r="AG533" s="176">
        <f t="shared" si="287"/>
        <v>0</v>
      </c>
      <c r="AH533" s="176">
        <f t="shared" si="287"/>
        <v>0</v>
      </c>
      <c r="AI533" s="176">
        <f t="shared" si="287"/>
        <v>0</v>
      </c>
      <c r="AJ533" s="176">
        <f t="shared" si="287"/>
        <v>0</v>
      </c>
      <c r="AK533" s="176">
        <f t="shared" si="287"/>
        <v>0</v>
      </c>
      <c r="AL533" s="176">
        <f t="shared" si="287"/>
        <v>0</v>
      </c>
      <c r="AM533" s="176">
        <f t="shared" si="287"/>
        <v>0</v>
      </c>
      <c r="AN533" s="176">
        <f t="shared" si="287"/>
        <v>0</v>
      </c>
      <c r="AO533" s="176">
        <f t="shared" si="287"/>
        <v>0</v>
      </c>
      <c r="AP533" s="176">
        <f t="shared" si="287"/>
        <v>0</v>
      </c>
    </row>
    <row r="534" spans="1:42" x14ac:dyDescent="0.2">
      <c r="A534" s="28" t="s">
        <v>15</v>
      </c>
      <c r="C534" s="201">
        <f>C532*C533</f>
        <v>0</v>
      </c>
      <c r="D534" s="201">
        <f t="shared" ref="D534:AP534" si="288">D532*D533</f>
        <v>0</v>
      </c>
      <c r="E534" s="201">
        <f t="shared" si="288"/>
        <v>0</v>
      </c>
      <c r="F534" s="201">
        <f t="shared" si="288"/>
        <v>0</v>
      </c>
      <c r="G534" s="201">
        <f t="shared" si="288"/>
        <v>0</v>
      </c>
      <c r="H534" s="201">
        <f t="shared" si="288"/>
        <v>0</v>
      </c>
      <c r="I534" s="201">
        <f t="shared" si="288"/>
        <v>0</v>
      </c>
      <c r="J534" s="201">
        <f t="shared" si="288"/>
        <v>0</v>
      </c>
      <c r="K534" s="201">
        <f t="shared" si="288"/>
        <v>0</v>
      </c>
      <c r="L534" s="201">
        <f t="shared" si="288"/>
        <v>0</v>
      </c>
      <c r="M534" s="201">
        <f t="shared" si="288"/>
        <v>0</v>
      </c>
      <c r="N534" s="201">
        <f t="shared" si="288"/>
        <v>0</v>
      </c>
      <c r="O534" s="201">
        <f t="shared" si="288"/>
        <v>0</v>
      </c>
      <c r="P534" s="201">
        <f t="shared" si="288"/>
        <v>0</v>
      </c>
      <c r="Q534" s="201">
        <f t="shared" si="288"/>
        <v>0</v>
      </c>
      <c r="R534" s="201">
        <f t="shared" si="288"/>
        <v>0</v>
      </c>
      <c r="S534" s="201">
        <f t="shared" si="288"/>
        <v>0</v>
      </c>
      <c r="T534" s="201">
        <f t="shared" si="288"/>
        <v>0</v>
      </c>
      <c r="U534" s="201">
        <f t="shared" si="288"/>
        <v>0</v>
      </c>
      <c r="V534" s="201">
        <f t="shared" si="288"/>
        <v>0</v>
      </c>
      <c r="W534" s="201">
        <f t="shared" si="288"/>
        <v>0</v>
      </c>
      <c r="X534" s="201">
        <f t="shared" si="288"/>
        <v>0</v>
      </c>
      <c r="Y534" s="201">
        <f t="shared" si="288"/>
        <v>0</v>
      </c>
      <c r="Z534" s="201">
        <f t="shared" si="288"/>
        <v>0</v>
      </c>
      <c r="AA534" s="201">
        <f t="shared" si="288"/>
        <v>0</v>
      </c>
      <c r="AB534" s="201">
        <f t="shared" si="288"/>
        <v>0</v>
      </c>
      <c r="AC534" s="201">
        <f t="shared" si="288"/>
        <v>0</v>
      </c>
      <c r="AD534" s="201">
        <f t="shared" si="288"/>
        <v>0</v>
      </c>
      <c r="AE534" s="201">
        <f t="shared" si="288"/>
        <v>0</v>
      </c>
      <c r="AF534" s="201">
        <f t="shared" si="288"/>
        <v>0</v>
      </c>
      <c r="AG534" s="201">
        <f t="shared" si="288"/>
        <v>0</v>
      </c>
      <c r="AH534" s="201">
        <f t="shared" si="288"/>
        <v>0</v>
      </c>
      <c r="AI534" s="201">
        <f t="shared" si="288"/>
        <v>0</v>
      </c>
      <c r="AJ534" s="201">
        <f t="shared" si="288"/>
        <v>0</v>
      </c>
      <c r="AK534" s="201">
        <f t="shared" si="288"/>
        <v>0</v>
      </c>
      <c r="AL534" s="201">
        <f t="shared" si="288"/>
        <v>0</v>
      </c>
      <c r="AM534" s="201">
        <f t="shared" si="288"/>
        <v>0</v>
      </c>
      <c r="AN534" s="201">
        <f t="shared" si="288"/>
        <v>0</v>
      </c>
      <c r="AO534" s="201">
        <f t="shared" si="288"/>
        <v>0</v>
      </c>
      <c r="AP534" s="201">
        <f t="shared" si="288"/>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9">D522+D526+D530+D534</f>
        <v>0</v>
      </c>
      <c r="E536" s="206">
        <f t="shared" si="289"/>
        <v>0</v>
      </c>
      <c r="F536" s="206">
        <f t="shared" si="289"/>
        <v>0</v>
      </c>
      <c r="G536" s="206">
        <f t="shared" si="289"/>
        <v>0</v>
      </c>
      <c r="H536" s="206">
        <f t="shared" si="289"/>
        <v>0</v>
      </c>
      <c r="I536" s="206">
        <f t="shared" si="289"/>
        <v>0</v>
      </c>
      <c r="J536" s="206">
        <f t="shared" si="289"/>
        <v>0</v>
      </c>
      <c r="K536" s="206">
        <f t="shared" si="289"/>
        <v>0</v>
      </c>
      <c r="L536" s="206">
        <f t="shared" si="289"/>
        <v>0</v>
      </c>
      <c r="M536" s="206">
        <f t="shared" si="289"/>
        <v>0</v>
      </c>
      <c r="N536" s="206">
        <f t="shared" si="289"/>
        <v>0</v>
      </c>
      <c r="O536" s="206">
        <f t="shared" si="289"/>
        <v>0</v>
      </c>
      <c r="P536" s="206">
        <f t="shared" si="289"/>
        <v>0</v>
      </c>
      <c r="Q536" s="206">
        <f t="shared" si="289"/>
        <v>0</v>
      </c>
      <c r="R536" s="206">
        <f t="shared" si="289"/>
        <v>0</v>
      </c>
      <c r="S536" s="206">
        <f t="shared" si="289"/>
        <v>0</v>
      </c>
      <c r="T536" s="206">
        <f t="shared" si="289"/>
        <v>0</v>
      </c>
      <c r="U536" s="206">
        <f t="shared" si="289"/>
        <v>0</v>
      </c>
      <c r="V536" s="206">
        <f t="shared" si="289"/>
        <v>0</v>
      </c>
      <c r="W536" s="206">
        <f t="shared" si="289"/>
        <v>0</v>
      </c>
      <c r="X536" s="206">
        <f t="shared" si="289"/>
        <v>0</v>
      </c>
      <c r="Y536" s="206">
        <f t="shared" si="289"/>
        <v>0</v>
      </c>
      <c r="Z536" s="206">
        <f t="shared" si="289"/>
        <v>0</v>
      </c>
      <c r="AA536" s="206">
        <f t="shared" si="289"/>
        <v>0</v>
      </c>
      <c r="AB536" s="206">
        <f t="shared" si="289"/>
        <v>0</v>
      </c>
      <c r="AC536" s="206">
        <f t="shared" si="289"/>
        <v>0</v>
      </c>
      <c r="AD536" s="206">
        <f t="shared" si="289"/>
        <v>0</v>
      </c>
      <c r="AE536" s="206">
        <f t="shared" si="289"/>
        <v>0</v>
      </c>
      <c r="AF536" s="206">
        <f t="shared" si="289"/>
        <v>0</v>
      </c>
      <c r="AG536" s="206">
        <f t="shared" si="289"/>
        <v>0</v>
      </c>
      <c r="AH536" s="206">
        <f t="shared" si="289"/>
        <v>0</v>
      </c>
      <c r="AI536" s="206">
        <f t="shared" si="289"/>
        <v>0</v>
      </c>
      <c r="AJ536" s="206">
        <f t="shared" si="289"/>
        <v>0</v>
      </c>
      <c r="AK536" s="206">
        <f t="shared" si="289"/>
        <v>0</v>
      </c>
      <c r="AL536" s="206">
        <f t="shared" si="289"/>
        <v>0</v>
      </c>
      <c r="AM536" s="206">
        <f t="shared" si="289"/>
        <v>0</v>
      </c>
      <c r="AN536" s="206">
        <f t="shared" si="289"/>
        <v>0</v>
      </c>
      <c r="AO536" s="206">
        <f t="shared" si="289"/>
        <v>0</v>
      </c>
      <c r="AP536" s="206">
        <f t="shared" si="289"/>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IF(dscr=0,0,C548/dscr)</f>
        <v>0</v>
      </c>
      <c r="D540" s="202">
        <f>IF(dscr=0,0,D548/dscr)</f>
        <v>0</v>
      </c>
      <c r="E540" s="202">
        <f>IF(dscr=0,0,E548/dscr)</f>
        <v>0</v>
      </c>
      <c r="F540" s="202">
        <f>IF(dscr=0,0,F548/dscr)</f>
        <v>0</v>
      </c>
      <c r="G540" s="202">
        <f>IF(dscr=0,0,G548/dscr)</f>
        <v>0</v>
      </c>
      <c r="H540" s="202">
        <f>IF(dscr=0,0,H548/dscr)</f>
        <v>0</v>
      </c>
      <c r="I540" s="202">
        <f>IF(dscr=0,0,I548/dscr)</f>
        <v>0</v>
      </c>
      <c r="J540" s="202">
        <f>IF(dscr=0,0,J548/dscr)</f>
        <v>0</v>
      </c>
      <c r="K540" s="202">
        <f>IF(dscr=0,0,K548/dscr)</f>
        <v>0</v>
      </c>
      <c r="L540" s="202">
        <f>IF(dscr=0,0,L548/dscr)</f>
        <v>0</v>
      </c>
      <c r="M540" s="202">
        <f>IF(dscr=0,0,M548/dscr)</f>
        <v>0</v>
      </c>
      <c r="N540" s="202">
        <f>IF(dscr=0,0,N548/dscr)</f>
        <v>0</v>
      </c>
      <c r="O540" s="202">
        <f>IF(dscr=0,0,O548/dscr)</f>
        <v>0</v>
      </c>
      <c r="P540" s="202">
        <f>IF(dscr=0,0,P548/dscr)</f>
        <v>0</v>
      </c>
      <c r="Q540" s="202">
        <f>IF(dscr=0,0,Q548/dscr)</f>
        <v>0</v>
      </c>
      <c r="R540" s="202">
        <f>IF(dscr=0,0,R548/dscr)</f>
        <v>0</v>
      </c>
      <c r="S540" s="202">
        <f>IF(dscr=0,0,S548/dscr)</f>
        <v>0</v>
      </c>
      <c r="T540" s="202">
        <f>IF(dscr=0,0,T548/dscr)</f>
        <v>0</v>
      </c>
      <c r="U540" s="202">
        <f>IF(dscr=0,0,U548/dscr)</f>
        <v>0</v>
      </c>
      <c r="V540" s="202">
        <f>IF(dscr=0,0,V548/dscr)</f>
        <v>0</v>
      </c>
      <c r="W540" s="202">
        <f>IF(dscr=0,0,W548/dscr)</f>
        <v>0</v>
      </c>
      <c r="X540" s="202">
        <f>IF(dscr=0,0,X548/dscr)</f>
        <v>0</v>
      </c>
      <c r="Y540" s="202">
        <f>IF(dscr=0,0,Y548/dscr)</f>
        <v>0</v>
      </c>
      <c r="Z540" s="202">
        <f>IF(dscr=0,0,Z548/dscr)</f>
        <v>0</v>
      </c>
      <c r="AA540" s="202">
        <f>IF(dscr=0,0,AA548/dscr)</f>
        <v>0</v>
      </c>
      <c r="AB540" s="202">
        <f>IF(dscr=0,0,AB548/dscr)</f>
        <v>0</v>
      </c>
      <c r="AC540" s="202">
        <f>IF(dscr=0,0,AC548/dscr)</f>
        <v>0</v>
      </c>
      <c r="AD540" s="202">
        <f>IF(dscr=0,0,AD548/dscr)</f>
        <v>0</v>
      </c>
      <c r="AE540" s="202">
        <f>IF(dscr=0,0,AE548/dscr)</f>
        <v>0</v>
      </c>
      <c r="AF540" s="202">
        <f>IF(dscr=0,0,AF548/dscr)</f>
        <v>0</v>
      </c>
      <c r="AG540" s="202">
        <f>IF(dscr=0,0,AG548/dscr)</f>
        <v>0</v>
      </c>
      <c r="AH540" s="202">
        <f>IF(dscr=0,0,AH548/dscr)</f>
        <v>0</v>
      </c>
      <c r="AI540" s="202">
        <f>IF(dscr=0,0,AI548/dscr)</f>
        <v>0</v>
      </c>
      <c r="AJ540" s="202">
        <f>IF(dscr=0,0,AJ548/dscr)</f>
        <v>0</v>
      </c>
      <c r="AK540" s="202">
        <f>IF(dscr=0,0,AK548/dscr)</f>
        <v>0</v>
      </c>
      <c r="AL540" s="202">
        <f>IF(dscr=0,0,AL548/dscr)</f>
        <v>0</v>
      </c>
      <c r="AM540" s="202">
        <f>IF(dscr=0,0,AM548/dscr)</f>
        <v>0</v>
      </c>
      <c r="AN540" s="202">
        <f>IF(dscr=0,0,AN548/dscr)</f>
        <v>0</v>
      </c>
      <c r="AO540" s="202">
        <f>IF(dscr=0,0,AO548/dscr)</f>
        <v>0</v>
      </c>
      <c r="AP540" s="202">
        <f>IF(dscr=0,0,AP548/dscr)</f>
        <v>0</v>
      </c>
    </row>
    <row r="541" spans="1:42" s="17" customFormat="1" x14ac:dyDescent="0.2">
      <c r="A541" s="28" t="s">
        <v>245</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244</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243</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242</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246</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IF(AND(C$2&lt;=term_tenor,C$2&lt;=analysis_period),IF(dscr=0,0,C550/dscr),0)</f>
        <v>0</v>
      </c>
      <c r="D551" s="207">
        <f>IF(AND(D$2&lt;=term_tenor,D$2&lt;=analysis_period),IF(dscr=0,0,D550/dscr),0)</f>
        <v>0</v>
      </c>
      <c r="E551" s="207">
        <f>IF(AND(E$2&lt;=term_tenor,E$2&lt;=analysis_period),IF(dscr=0,0,E550/dscr),0)</f>
        <v>0</v>
      </c>
      <c r="F551" s="207">
        <f>IF(AND(F$2&lt;=term_tenor,F$2&lt;=analysis_period),IF(dscr=0,0,F550/dscr),0)</f>
        <v>0</v>
      </c>
      <c r="G551" s="207">
        <f>IF(AND(G$2&lt;=term_tenor,G$2&lt;=analysis_period),IF(dscr=0,0,G550/dscr),0)</f>
        <v>0</v>
      </c>
      <c r="H551" s="207">
        <f>IF(AND(H$2&lt;=term_tenor,H$2&lt;=analysis_period),IF(dscr=0,0,H550/dscr),0)</f>
        <v>0</v>
      </c>
      <c r="I551" s="207">
        <f>IF(AND(I$2&lt;=term_tenor,I$2&lt;=analysis_period),IF(dscr=0,0,I550/dscr),0)</f>
        <v>0</v>
      </c>
      <c r="J551" s="207">
        <f>IF(AND(J$2&lt;=term_tenor,J$2&lt;=analysis_period),IF(dscr=0,0,J550/dscr),0)</f>
        <v>0</v>
      </c>
      <c r="K551" s="207">
        <f>IF(AND(K$2&lt;=term_tenor,K$2&lt;=analysis_period),IF(dscr=0,0,K550/dscr),0)</f>
        <v>0</v>
      </c>
      <c r="L551" s="207">
        <f>IF(AND(L$2&lt;=term_tenor,L$2&lt;=analysis_period),IF(dscr=0,0,L550/dscr),0)</f>
        <v>0</v>
      </c>
      <c r="M551" s="207">
        <f>IF(AND(M$2&lt;=term_tenor,M$2&lt;=analysis_period),IF(dscr=0,0,M550/dscr),0)</f>
        <v>0</v>
      </c>
      <c r="N551" s="207">
        <f>IF(AND(N$2&lt;=term_tenor,N$2&lt;=analysis_period),IF(dscr=0,0,N550/dscr),0)</f>
        <v>0</v>
      </c>
      <c r="O551" s="207">
        <f>IF(AND(O$2&lt;=term_tenor,O$2&lt;=analysis_period),IF(dscr=0,0,O550/dscr),0)</f>
        <v>0</v>
      </c>
      <c r="P551" s="207">
        <f>IF(AND(P$2&lt;=term_tenor,P$2&lt;=analysis_period),IF(dscr=0,0,P550/dscr),0)</f>
        <v>0</v>
      </c>
      <c r="Q551" s="207">
        <f>IF(AND(Q$2&lt;=term_tenor,Q$2&lt;=analysis_period),IF(dscr=0,0,Q550/dscr),0)</f>
        <v>0</v>
      </c>
      <c r="R551" s="207">
        <f>IF(AND(R$2&lt;=term_tenor,R$2&lt;=analysis_period),IF(dscr=0,0,R550/dscr),0)</f>
        <v>0</v>
      </c>
      <c r="S551" s="207">
        <f>IF(AND(S$2&lt;=term_tenor,S$2&lt;=analysis_period),IF(dscr=0,0,S550/dscr),0)</f>
        <v>0</v>
      </c>
      <c r="T551" s="207">
        <f>IF(AND(T$2&lt;=term_tenor,T$2&lt;=analysis_period),IF(dscr=0,0,T550/dscr),0)</f>
        <v>0</v>
      </c>
      <c r="U551" s="207">
        <f>IF(AND(U$2&lt;=term_tenor,U$2&lt;=analysis_period),IF(dscr=0,0,U550/dscr),0)</f>
        <v>0</v>
      </c>
      <c r="V551" s="207">
        <f>IF(AND(V$2&lt;=term_tenor,V$2&lt;=analysis_period),IF(dscr=0,0,V550/dscr),0)</f>
        <v>0</v>
      </c>
      <c r="W551" s="207">
        <f>IF(AND(W$2&lt;=term_tenor,W$2&lt;=analysis_period),IF(dscr=0,0,W550/dscr),0)</f>
        <v>0</v>
      </c>
      <c r="X551" s="207">
        <f>IF(AND(X$2&lt;=term_tenor,X$2&lt;=analysis_period),IF(dscr=0,0,X550/dscr),0)</f>
        <v>0</v>
      </c>
      <c r="Y551" s="207">
        <f>IF(AND(Y$2&lt;=term_tenor,Y$2&lt;=analysis_period),IF(dscr=0,0,Y550/dscr),0)</f>
        <v>0</v>
      </c>
      <c r="Z551" s="207">
        <f>IF(AND(Z$2&lt;=term_tenor,Z$2&lt;=analysis_period),IF(dscr=0,0,Z550/dscr),0)</f>
        <v>0</v>
      </c>
      <c r="AA551" s="207">
        <f>IF(AND(AA$2&lt;=term_tenor,AA$2&lt;=analysis_period),IF(dscr=0,0,AA550/dscr),0)</f>
        <v>0</v>
      </c>
      <c r="AB551" s="207">
        <f>IF(AND(AB$2&lt;=term_tenor,AB$2&lt;=analysis_period),IF(dscr=0,0,AB550/dscr),0)</f>
        <v>0</v>
      </c>
      <c r="AC551" s="207">
        <f>IF(AND(AC$2&lt;=term_tenor,AC$2&lt;=analysis_period),IF(dscr=0,0,AC550/dscr),0)</f>
        <v>0</v>
      </c>
      <c r="AD551" s="207">
        <f>IF(AND(AD$2&lt;=term_tenor,AD$2&lt;=analysis_period),IF(dscr=0,0,AD550/dscr),0)</f>
        <v>0</v>
      </c>
      <c r="AE551" s="207">
        <f>IF(AND(AE$2&lt;=term_tenor,AE$2&lt;=analysis_period),IF(dscr=0,0,AE550/dscr),0)</f>
        <v>0</v>
      </c>
      <c r="AF551" s="207">
        <f>IF(AND(AF$2&lt;=term_tenor,AF$2&lt;=analysis_period),IF(dscr=0,0,AF550/dscr),0)</f>
        <v>0</v>
      </c>
      <c r="AG551" s="207">
        <f>IF(AND(AG$2&lt;=term_tenor,AG$2&lt;=analysis_period),IF(dscr=0,0,AG550/dscr),0)</f>
        <v>0</v>
      </c>
      <c r="AH551" s="207">
        <f>IF(AND(AH$2&lt;=term_tenor,AH$2&lt;=analysis_period),IF(dscr=0,0,AH550/dscr),0)</f>
        <v>0</v>
      </c>
      <c r="AI551" s="207">
        <f>IF(AND(AI$2&lt;=term_tenor,AI$2&lt;=analysis_period),IF(dscr=0,0,AI550/dscr),0)</f>
        <v>0</v>
      </c>
      <c r="AJ551" s="207">
        <f>IF(AND(AJ$2&lt;=term_tenor,AJ$2&lt;=analysis_period),IF(dscr=0,0,AJ550/dscr),0)</f>
        <v>0</v>
      </c>
      <c r="AK551" s="207">
        <f>IF(AND(AK$2&lt;=term_tenor,AK$2&lt;=analysis_period),IF(dscr=0,0,AK550/dscr),0)</f>
        <v>0</v>
      </c>
      <c r="AL551" s="207">
        <f>IF(AND(AL$2&lt;=term_tenor,AL$2&lt;=analysis_period),IF(dscr=0,0,AL550/dscr),0)</f>
        <v>0</v>
      </c>
      <c r="AM551" s="207">
        <f>IF(AND(AM$2&lt;=term_tenor,AM$2&lt;=analysis_period),IF(dscr=0,0,AM550/dscr),0)</f>
        <v>0</v>
      </c>
      <c r="AN551" s="207">
        <f>IF(AND(AN$2&lt;=term_tenor,AN$2&lt;=analysis_period),IF(dscr=0,0,AN550/dscr),0)</f>
        <v>0</v>
      </c>
      <c r="AO551" s="207">
        <f>IF(AND(AO$2&lt;=term_tenor,AO$2&lt;=analysis_period),IF(dscr=0,0,AO550/dscr),0)</f>
        <v>0</v>
      </c>
      <c r="AP551" s="207">
        <f>IF(AND(AP$2&lt;=term_tenor,AP$2&lt;=analysis_period),IF(dscr=0,0,AP550/dscr),0)</f>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299">C558</f>
        <v>0</v>
      </c>
      <c r="E555" s="231">
        <f t="shared" si="299"/>
        <v>0</v>
      </c>
      <c r="F555" s="231">
        <f t="shared" si="299"/>
        <v>0</v>
      </c>
      <c r="G555" s="231">
        <f t="shared" si="299"/>
        <v>0</v>
      </c>
      <c r="H555" s="231">
        <f t="shared" si="299"/>
        <v>0</v>
      </c>
      <c r="I555" s="231">
        <f t="shared" si="299"/>
        <v>0</v>
      </c>
      <c r="J555" s="231">
        <f t="shared" si="299"/>
        <v>0</v>
      </c>
      <c r="K555" s="231">
        <f t="shared" si="299"/>
        <v>0</v>
      </c>
      <c r="L555" s="231">
        <f t="shared" si="299"/>
        <v>0</v>
      </c>
      <c r="M555" s="231">
        <f t="shared" si="299"/>
        <v>0</v>
      </c>
      <c r="N555" s="231">
        <f t="shared" si="299"/>
        <v>0</v>
      </c>
      <c r="O555" s="231">
        <f t="shared" si="299"/>
        <v>0</v>
      </c>
      <c r="P555" s="231">
        <f t="shared" si="299"/>
        <v>0</v>
      </c>
      <c r="Q555" s="231">
        <f t="shared" si="299"/>
        <v>0</v>
      </c>
      <c r="R555" s="231">
        <f t="shared" si="299"/>
        <v>0</v>
      </c>
      <c r="S555" s="231">
        <f t="shared" si="299"/>
        <v>0</v>
      </c>
      <c r="T555" s="231">
        <f t="shared" si="299"/>
        <v>0</v>
      </c>
      <c r="U555" s="231">
        <f t="shared" si="299"/>
        <v>0</v>
      </c>
      <c r="V555" s="231">
        <f t="shared" si="299"/>
        <v>0</v>
      </c>
      <c r="W555" s="231">
        <f t="shared" si="299"/>
        <v>0</v>
      </c>
      <c r="X555" s="231">
        <f t="shared" si="299"/>
        <v>0</v>
      </c>
      <c r="Y555" s="231">
        <f t="shared" si="299"/>
        <v>0</v>
      </c>
      <c r="Z555" s="231">
        <f t="shared" si="299"/>
        <v>0</v>
      </c>
      <c r="AA555" s="231">
        <f t="shared" si="299"/>
        <v>0</v>
      </c>
      <c r="AB555" s="231">
        <f t="shared" si="299"/>
        <v>0</v>
      </c>
      <c r="AC555" s="231">
        <f t="shared" si="299"/>
        <v>0</v>
      </c>
      <c r="AD555" s="231">
        <f t="shared" si="299"/>
        <v>0</v>
      </c>
      <c r="AE555" s="231">
        <f t="shared" si="299"/>
        <v>0</v>
      </c>
      <c r="AF555" s="231">
        <f t="shared" si="299"/>
        <v>0</v>
      </c>
      <c r="AG555" s="231">
        <f t="shared" si="299"/>
        <v>0</v>
      </c>
      <c r="AH555" s="231">
        <f t="shared" si="299"/>
        <v>0</v>
      </c>
      <c r="AI555" s="231">
        <f t="shared" si="299"/>
        <v>0</v>
      </c>
      <c r="AJ555" s="231">
        <f t="shared" si="299"/>
        <v>0</v>
      </c>
      <c r="AK555" s="231">
        <f t="shared" si="299"/>
        <v>0</v>
      </c>
      <c r="AL555" s="231">
        <f t="shared" si="299"/>
        <v>0</v>
      </c>
      <c r="AM555" s="231">
        <f t="shared" si="299"/>
        <v>0</v>
      </c>
      <c r="AN555" s="231">
        <f t="shared" si="299"/>
        <v>0</v>
      </c>
      <c r="AO555" s="231">
        <f t="shared" si="299"/>
        <v>0</v>
      </c>
      <c r="AP555" s="231">
        <f t="shared" si="299"/>
        <v>0</v>
      </c>
    </row>
    <row r="556" spans="1:42" x14ac:dyDescent="0.2">
      <c r="A556" s="4" t="s">
        <v>32</v>
      </c>
      <c r="B556" s="231">
        <f t="shared" ref="B556:AP556" si="300">IF(B2&lt;MIN(term_tenor,analysis_period),B558-B555,0)</f>
        <v>0</v>
      </c>
      <c r="C556" s="231">
        <f t="shared" si="300"/>
        <v>0</v>
      </c>
      <c r="D556" s="231">
        <f t="shared" si="300"/>
        <v>0</v>
      </c>
      <c r="E556" s="231">
        <f t="shared" si="300"/>
        <v>0</v>
      </c>
      <c r="F556" s="231">
        <f t="shared" si="300"/>
        <v>0</v>
      </c>
      <c r="G556" s="231">
        <f t="shared" si="300"/>
        <v>0</v>
      </c>
      <c r="H556" s="231">
        <f t="shared" si="300"/>
        <v>0</v>
      </c>
      <c r="I556" s="231">
        <f t="shared" si="300"/>
        <v>0</v>
      </c>
      <c r="J556" s="231">
        <f t="shared" si="300"/>
        <v>0</v>
      </c>
      <c r="K556" s="231">
        <f t="shared" si="300"/>
        <v>0</v>
      </c>
      <c r="L556" s="231">
        <f t="shared" si="300"/>
        <v>0</v>
      </c>
      <c r="M556" s="231">
        <f t="shared" si="300"/>
        <v>0</v>
      </c>
      <c r="N556" s="231">
        <f t="shared" si="300"/>
        <v>0</v>
      </c>
      <c r="O556" s="231">
        <f t="shared" si="300"/>
        <v>0</v>
      </c>
      <c r="P556" s="231">
        <f t="shared" si="300"/>
        <v>0</v>
      </c>
      <c r="Q556" s="231">
        <f t="shared" si="300"/>
        <v>0</v>
      </c>
      <c r="R556" s="231">
        <f t="shared" si="300"/>
        <v>0</v>
      </c>
      <c r="S556" s="231">
        <f t="shared" si="300"/>
        <v>0</v>
      </c>
      <c r="T556" s="231">
        <f t="shared" si="300"/>
        <v>0</v>
      </c>
      <c r="U556" s="231">
        <f t="shared" si="300"/>
        <v>0</v>
      </c>
      <c r="V556" s="231">
        <f t="shared" si="300"/>
        <v>0</v>
      </c>
      <c r="W556" s="231">
        <f t="shared" si="300"/>
        <v>0</v>
      </c>
      <c r="X556" s="231">
        <f t="shared" si="300"/>
        <v>0</v>
      </c>
      <c r="Y556" s="231">
        <f t="shared" si="300"/>
        <v>0</v>
      </c>
      <c r="Z556" s="231">
        <f t="shared" si="300"/>
        <v>0</v>
      </c>
      <c r="AA556" s="231">
        <f t="shared" si="300"/>
        <v>0</v>
      </c>
      <c r="AB556" s="231">
        <f t="shared" si="300"/>
        <v>0</v>
      </c>
      <c r="AC556" s="231">
        <f t="shared" si="300"/>
        <v>0</v>
      </c>
      <c r="AD556" s="231">
        <f t="shared" si="300"/>
        <v>0</v>
      </c>
      <c r="AE556" s="231">
        <f t="shared" si="300"/>
        <v>0</v>
      </c>
      <c r="AF556" s="231">
        <f t="shared" si="300"/>
        <v>0</v>
      </c>
      <c r="AG556" s="231">
        <f t="shared" si="300"/>
        <v>0</v>
      </c>
      <c r="AH556" s="231">
        <f t="shared" si="300"/>
        <v>0</v>
      </c>
      <c r="AI556" s="231">
        <f t="shared" si="300"/>
        <v>0</v>
      </c>
      <c r="AJ556" s="231">
        <f t="shared" si="300"/>
        <v>0</v>
      </c>
      <c r="AK556" s="231">
        <f t="shared" si="300"/>
        <v>0</v>
      </c>
      <c r="AL556" s="231">
        <f t="shared" si="300"/>
        <v>0</v>
      </c>
      <c r="AM556" s="231">
        <f t="shared" si="300"/>
        <v>0</v>
      </c>
      <c r="AN556" s="231">
        <f t="shared" si="300"/>
        <v>0</v>
      </c>
      <c r="AO556" s="231">
        <f t="shared" si="300"/>
        <v>0</v>
      </c>
      <c r="AP556" s="231">
        <f t="shared" si="300"/>
        <v>0</v>
      </c>
    </row>
    <row r="557" spans="1:42" x14ac:dyDescent="0.2">
      <c r="A557" s="4" t="s">
        <v>38</v>
      </c>
      <c r="B557" s="232">
        <v>0</v>
      </c>
      <c r="C557" s="232">
        <f t="shared" ref="C557:AP557" si="301">IF(C$2=term_tenor,-C555,0)</f>
        <v>0</v>
      </c>
      <c r="D557" s="232">
        <f t="shared" si="301"/>
        <v>0</v>
      </c>
      <c r="E557" s="232">
        <f t="shared" si="301"/>
        <v>0</v>
      </c>
      <c r="F557" s="232">
        <f t="shared" si="301"/>
        <v>0</v>
      </c>
      <c r="G557" s="232">
        <f t="shared" si="301"/>
        <v>0</v>
      </c>
      <c r="H557" s="232">
        <f t="shared" si="301"/>
        <v>0</v>
      </c>
      <c r="I557" s="232">
        <f t="shared" si="301"/>
        <v>0</v>
      </c>
      <c r="J557" s="232">
        <f t="shared" si="301"/>
        <v>0</v>
      </c>
      <c r="K557" s="232">
        <f t="shared" si="301"/>
        <v>0</v>
      </c>
      <c r="L557" s="232">
        <f t="shared" si="301"/>
        <v>0</v>
      </c>
      <c r="M557" s="232">
        <f t="shared" si="301"/>
        <v>0</v>
      </c>
      <c r="N557" s="232">
        <f t="shared" si="301"/>
        <v>0</v>
      </c>
      <c r="O557" s="232">
        <f t="shared" si="301"/>
        <v>0</v>
      </c>
      <c r="P557" s="232">
        <f t="shared" si="301"/>
        <v>0</v>
      </c>
      <c r="Q557" s="232">
        <f t="shared" si="301"/>
        <v>0</v>
      </c>
      <c r="R557" s="232">
        <f t="shared" si="301"/>
        <v>0</v>
      </c>
      <c r="S557" s="232">
        <f t="shared" si="301"/>
        <v>0</v>
      </c>
      <c r="T557" s="232">
        <f t="shared" si="301"/>
        <v>0</v>
      </c>
      <c r="U557" s="232">
        <f t="shared" si="301"/>
        <v>0</v>
      </c>
      <c r="V557" s="232">
        <f t="shared" si="301"/>
        <v>0</v>
      </c>
      <c r="W557" s="232">
        <f t="shared" si="301"/>
        <v>0</v>
      </c>
      <c r="X557" s="232">
        <f t="shared" si="301"/>
        <v>0</v>
      </c>
      <c r="Y557" s="232">
        <f t="shared" si="301"/>
        <v>0</v>
      </c>
      <c r="Z557" s="232">
        <f t="shared" si="301"/>
        <v>0</v>
      </c>
      <c r="AA557" s="232">
        <f t="shared" si="301"/>
        <v>0</v>
      </c>
      <c r="AB557" s="232">
        <f t="shared" si="301"/>
        <v>0</v>
      </c>
      <c r="AC557" s="232">
        <f t="shared" si="301"/>
        <v>0</v>
      </c>
      <c r="AD557" s="232">
        <f t="shared" si="301"/>
        <v>0</v>
      </c>
      <c r="AE557" s="232">
        <f t="shared" si="301"/>
        <v>0</v>
      </c>
      <c r="AF557" s="232">
        <f t="shared" si="301"/>
        <v>0</v>
      </c>
      <c r="AG557" s="232">
        <f t="shared" si="301"/>
        <v>0</v>
      </c>
      <c r="AH557" s="232">
        <f t="shared" si="301"/>
        <v>0</v>
      </c>
      <c r="AI557" s="232">
        <f t="shared" si="301"/>
        <v>0</v>
      </c>
      <c r="AJ557" s="232">
        <f t="shared" si="301"/>
        <v>0</v>
      </c>
      <c r="AK557" s="232">
        <f t="shared" si="301"/>
        <v>0</v>
      </c>
      <c r="AL557" s="232">
        <f t="shared" si="301"/>
        <v>0</v>
      </c>
      <c r="AM557" s="232">
        <f t="shared" si="301"/>
        <v>0</v>
      </c>
      <c r="AN557" s="232">
        <f t="shared" si="301"/>
        <v>0</v>
      </c>
      <c r="AO557" s="232">
        <f t="shared" si="301"/>
        <v>0</v>
      </c>
      <c r="AP557" s="232">
        <f t="shared" si="301"/>
        <v>0</v>
      </c>
    </row>
    <row r="558" spans="1:42" x14ac:dyDescent="0.2">
      <c r="A558" s="4" t="s">
        <v>34</v>
      </c>
      <c r="B558" s="231">
        <f t="shared" ref="B558:AO558" si="302">IF(B2&lt;=MIN(term_tenor,analysis_period),(dscr_reserve_months/12)*C540,0)</f>
        <v>0</v>
      </c>
      <c r="C558" s="231">
        <f t="shared" si="302"/>
        <v>0</v>
      </c>
      <c r="D558" s="231">
        <f t="shared" si="302"/>
        <v>0</v>
      </c>
      <c r="E558" s="231">
        <f t="shared" si="302"/>
        <v>0</v>
      </c>
      <c r="F558" s="231">
        <f t="shared" si="302"/>
        <v>0</v>
      </c>
      <c r="G558" s="231">
        <f t="shared" si="302"/>
        <v>0</v>
      </c>
      <c r="H558" s="231">
        <f t="shared" si="302"/>
        <v>0</v>
      </c>
      <c r="I558" s="231">
        <f t="shared" si="302"/>
        <v>0</v>
      </c>
      <c r="J558" s="231">
        <f t="shared" si="302"/>
        <v>0</v>
      </c>
      <c r="K558" s="231">
        <f t="shared" si="302"/>
        <v>0</v>
      </c>
      <c r="L558" s="231">
        <f t="shared" si="302"/>
        <v>0</v>
      </c>
      <c r="M558" s="231">
        <f t="shared" si="302"/>
        <v>0</v>
      </c>
      <c r="N558" s="231">
        <f t="shared" si="302"/>
        <v>0</v>
      </c>
      <c r="O558" s="231">
        <f t="shared" si="302"/>
        <v>0</v>
      </c>
      <c r="P558" s="231">
        <f t="shared" si="302"/>
        <v>0</v>
      </c>
      <c r="Q558" s="231">
        <f t="shared" si="302"/>
        <v>0</v>
      </c>
      <c r="R558" s="231">
        <f t="shared" si="302"/>
        <v>0</v>
      </c>
      <c r="S558" s="231">
        <f t="shared" si="302"/>
        <v>0</v>
      </c>
      <c r="T558" s="231">
        <f t="shared" si="302"/>
        <v>0</v>
      </c>
      <c r="U558" s="231">
        <f t="shared" si="302"/>
        <v>0</v>
      </c>
      <c r="V558" s="231">
        <f t="shared" si="302"/>
        <v>0</v>
      </c>
      <c r="W558" s="231">
        <f t="shared" si="302"/>
        <v>0</v>
      </c>
      <c r="X558" s="231">
        <f t="shared" si="302"/>
        <v>0</v>
      </c>
      <c r="Y558" s="231">
        <f t="shared" si="302"/>
        <v>0</v>
      </c>
      <c r="Z558" s="231">
        <f t="shared" si="302"/>
        <v>0</v>
      </c>
      <c r="AA558" s="231">
        <f t="shared" si="302"/>
        <v>0</v>
      </c>
      <c r="AB558" s="231">
        <f t="shared" si="302"/>
        <v>0</v>
      </c>
      <c r="AC558" s="231">
        <f t="shared" si="302"/>
        <v>0</v>
      </c>
      <c r="AD558" s="231">
        <f t="shared" si="302"/>
        <v>0</v>
      </c>
      <c r="AE558" s="231">
        <f t="shared" si="302"/>
        <v>0</v>
      </c>
      <c r="AF558" s="231">
        <f t="shared" si="302"/>
        <v>0</v>
      </c>
      <c r="AG558" s="231">
        <f t="shared" si="302"/>
        <v>0</v>
      </c>
      <c r="AH558" s="231">
        <f t="shared" si="302"/>
        <v>0</v>
      </c>
      <c r="AI558" s="231">
        <f t="shared" si="302"/>
        <v>0</v>
      </c>
      <c r="AJ558" s="231">
        <f t="shared" si="302"/>
        <v>0</v>
      </c>
      <c r="AK558" s="231">
        <f t="shared" si="302"/>
        <v>0</v>
      </c>
      <c r="AL558" s="231">
        <f t="shared" si="302"/>
        <v>0</v>
      </c>
      <c r="AM558" s="231">
        <f t="shared" si="302"/>
        <v>0</v>
      </c>
      <c r="AN558" s="231">
        <f t="shared" si="302"/>
        <v>0</v>
      </c>
      <c r="AO558" s="231">
        <f t="shared" si="302"/>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3">C564</f>
        <v>0</v>
      </c>
      <c r="E561" s="231">
        <f t="shared" si="303"/>
        <v>0</v>
      </c>
      <c r="F561" s="231">
        <f t="shared" si="303"/>
        <v>0</v>
      </c>
      <c r="G561" s="231">
        <f t="shared" si="303"/>
        <v>0</v>
      </c>
      <c r="H561" s="231">
        <f t="shared" si="303"/>
        <v>0</v>
      </c>
      <c r="I561" s="231">
        <f t="shared" si="303"/>
        <v>0</v>
      </c>
      <c r="J561" s="231">
        <f t="shared" si="303"/>
        <v>0</v>
      </c>
      <c r="K561" s="231">
        <f t="shared" si="303"/>
        <v>0</v>
      </c>
      <c r="L561" s="231">
        <f t="shared" si="303"/>
        <v>0</v>
      </c>
      <c r="M561" s="231">
        <f t="shared" si="303"/>
        <v>0</v>
      </c>
      <c r="N561" s="231">
        <f t="shared" si="303"/>
        <v>0</v>
      </c>
      <c r="O561" s="231">
        <f t="shared" si="303"/>
        <v>0</v>
      </c>
      <c r="P561" s="231">
        <f t="shared" si="303"/>
        <v>0</v>
      </c>
      <c r="Q561" s="231">
        <f t="shared" si="303"/>
        <v>0</v>
      </c>
      <c r="R561" s="231">
        <f t="shared" si="303"/>
        <v>0</v>
      </c>
      <c r="S561" s="231">
        <f t="shared" si="303"/>
        <v>0</v>
      </c>
      <c r="T561" s="231">
        <f t="shared" si="303"/>
        <v>0</v>
      </c>
      <c r="U561" s="231">
        <f t="shared" si="303"/>
        <v>0</v>
      </c>
      <c r="V561" s="231">
        <f t="shared" si="303"/>
        <v>0</v>
      </c>
      <c r="W561" s="231">
        <f t="shared" si="303"/>
        <v>0</v>
      </c>
      <c r="X561" s="231">
        <f t="shared" si="303"/>
        <v>0</v>
      </c>
      <c r="Y561" s="231">
        <f t="shared" si="303"/>
        <v>0</v>
      </c>
      <c r="Z561" s="231">
        <f t="shared" si="303"/>
        <v>0</v>
      </c>
      <c r="AA561" s="231">
        <f t="shared" si="303"/>
        <v>0</v>
      </c>
      <c r="AB561" s="231">
        <f t="shared" si="303"/>
        <v>0</v>
      </c>
      <c r="AC561" s="231">
        <f t="shared" si="303"/>
        <v>0</v>
      </c>
      <c r="AD561" s="231">
        <f t="shared" si="303"/>
        <v>0</v>
      </c>
      <c r="AE561" s="231">
        <f t="shared" si="303"/>
        <v>0</v>
      </c>
      <c r="AF561" s="231">
        <f t="shared" si="303"/>
        <v>0</v>
      </c>
      <c r="AG561" s="231">
        <f t="shared" si="303"/>
        <v>0</v>
      </c>
      <c r="AH561" s="231">
        <f t="shared" si="303"/>
        <v>0</v>
      </c>
      <c r="AI561" s="231">
        <f t="shared" si="303"/>
        <v>0</v>
      </c>
      <c r="AJ561" s="231">
        <f t="shared" si="303"/>
        <v>0</v>
      </c>
      <c r="AK561" s="231">
        <f t="shared" si="303"/>
        <v>0</v>
      </c>
      <c r="AL561" s="231">
        <f t="shared" si="303"/>
        <v>0</v>
      </c>
      <c r="AM561" s="231">
        <f t="shared" si="303"/>
        <v>0</v>
      </c>
      <c r="AN561" s="231">
        <f t="shared" si="303"/>
        <v>0</v>
      </c>
      <c r="AO561" s="231">
        <f t="shared" si="303"/>
        <v>0</v>
      </c>
      <c r="AP561" s="231">
        <f t="shared" si="303"/>
        <v>0</v>
      </c>
    </row>
    <row r="562" spans="1:42" x14ac:dyDescent="0.2">
      <c r="A562" s="4" t="s">
        <v>32</v>
      </c>
      <c r="B562" s="231">
        <f t="shared" ref="B562:AP562" si="304">IF(B$2&lt;analysis_period,B564-B561,0)</f>
        <v>0</v>
      </c>
      <c r="C562" s="231">
        <f t="shared" si="304"/>
        <v>0</v>
      </c>
      <c r="D562" s="231">
        <f t="shared" si="304"/>
        <v>0</v>
      </c>
      <c r="E562" s="231">
        <f t="shared" si="304"/>
        <v>0</v>
      </c>
      <c r="F562" s="231">
        <f t="shared" si="304"/>
        <v>0</v>
      </c>
      <c r="G562" s="231">
        <f t="shared" si="304"/>
        <v>0</v>
      </c>
      <c r="H562" s="231">
        <f t="shared" si="304"/>
        <v>0</v>
      </c>
      <c r="I562" s="231">
        <f t="shared" si="304"/>
        <v>0</v>
      </c>
      <c r="J562" s="231">
        <f t="shared" si="304"/>
        <v>0</v>
      </c>
      <c r="K562" s="231">
        <f t="shared" si="304"/>
        <v>0</v>
      </c>
      <c r="L562" s="231">
        <f t="shared" si="304"/>
        <v>0</v>
      </c>
      <c r="M562" s="231">
        <f t="shared" si="304"/>
        <v>0</v>
      </c>
      <c r="N562" s="231">
        <f t="shared" si="304"/>
        <v>0</v>
      </c>
      <c r="O562" s="231">
        <f t="shared" si="304"/>
        <v>0</v>
      </c>
      <c r="P562" s="231">
        <f t="shared" si="304"/>
        <v>0</v>
      </c>
      <c r="Q562" s="231">
        <f t="shared" si="304"/>
        <v>0</v>
      </c>
      <c r="R562" s="231">
        <f t="shared" si="304"/>
        <v>0</v>
      </c>
      <c r="S562" s="231">
        <f t="shared" si="304"/>
        <v>0</v>
      </c>
      <c r="T562" s="231">
        <f t="shared" si="304"/>
        <v>0</v>
      </c>
      <c r="U562" s="231">
        <f t="shared" si="304"/>
        <v>0</v>
      </c>
      <c r="V562" s="231">
        <f t="shared" si="304"/>
        <v>0</v>
      </c>
      <c r="W562" s="231">
        <f t="shared" si="304"/>
        <v>0</v>
      </c>
      <c r="X562" s="231">
        <f t="shared" si="304"/>
        <v>0</v>
      </c>
      <c r="Y562" s="231">
        <f t="shared" si="304"/>
        <v>0</v>
      </c>
      <c r="Z562" s="231">
        <f t="shared" si="304"/>
        <v>0</v>
      </c>
      <c r="AA562" s="231">
        <f t="shared" si="304"/>
        <v>0</v>
      </c>
      <c r="AB562" s="231">
        <f t="shared" si="304"/>
        <v>0</v>
      </c>
      <c r="AC562" s="231">
        <f t="shared" si="304"/>
        <v>0</v>
      </c>
      <c r="AD562" s="231">
        <f t="shared" si="304"/>
        <v>0</v>
      </c>
      <c r="AE562" s="231">
        <f t="shared" si="304"/>
        <v>0</v>
      </c>
      <c r="AF562" s="231">
        <f t="shared" si="304"/>
        <v>0</v>
      </c>
      <c r="AG562" s="231">
        <f t="shared" si="304"/>
        <v>0</v>
      </c>
      <c r="AH562" s="231">
        <f t="shared" si="304"/>
        <v>0</v>
      </c>
      <c r="AI562" s="231">
        <f t="shared" si="304"/>
        <v>0</v>
      </c>
      <c r="AJ562" s="231">
        <f t="shared" si="304"/>
        <v>0</v>
      </c>
      <c r="AK562" s="231">
        <f t="shared" si="304"/>
        <v>0</v>
      </c>
      <c r="AL562" s="231">
        <f t="shared" si="304"/>
        <v>0</v>
      </c>
      <c r="AM562" s="231">
        <f t="shared" si="304"/>
        <v>0</v>
      </c>
      <c r="AN562" s="231">
        <f t="shared" si="304"/>
        <v>0</v>
      </c>
      <c r="AO562" s="231">
        <f t="shared" si="304"/>
        <v>0</v>
      </c>
      <c r="AP562" s="231">
        <f t="shared" si="304"/>
        <v>0</v>
      </c>
    </row>
    <row r="563" spans="1:42" x14ac:dyDescent="0.2">
      <c r="A563" s="4" t="s">
        <v>38</v>
      </c>
      <c r="B563" s="232">
        <v>0</v>
      </c>
      <c r="C563" s="232">
        <f t="shared" ref="C563:AP563" si="305">IF(C$2=analysis_period,-C561,0)</f>
        <v>0</v>
      </c>
      <c r="D563" s="232">
        <f t="shared" si="305"/>
        <v>0</v>
      </c>
      <c r="E563" s="232">
        <f t="shared" si="305"/>
        <v>0</v>
      </c>
      <c r="F563" s="232">
        <f t="shared" si="305"/>
        <v>0</v>
      </c>
      <c r="G563" s="232">
        <f t="shared" si="305"/>
        <v>0</v>
      </c>
      <c r="H563" s="232">
        <f t="shared" si="305"/>
        <v>0</v>
      </c>
      <c r="I563" s="232">
        <f t="shared" si="305"/>
        <v>0</v>
      </c>
      <c r="J563" s="232">
        <f t="shared" si="305"/>
        <v>0</v>
      </c>
      <c r="K563" s="232">
        <f t="shared" si="305"/>
        <v>0</v>
      </c>
      <c r="L563" s="232">
        <f t="shared" si="305"/>
        <v>0</v>
      </c>
      <c r="M563" s="232">
        <f t="shared" si="305"/>
        <v>0</v>
      </c>
      <c r="N563" s="232">
        <f t="shared" si="305"/>
        <v>0</v>
      </c>
      <c r="O563" s="232">
        <f t="shared" si="305"/>
        <v>0</v>
      </c>
      <c r="P563" s="232">
        <f t="shared" si="305"/>
        <v>0</v>
      </c>
      <c r="Q563" s="232">
        <f t="shared" si="305"/>
        <v>0</v>
      </c>
      <c r="R563" s="232">
        <f t="shared" si="305"/>
        <v>0</v>
      </c>
      <c r="S563" s="232">
        <f t="shared" si="305"/>
        <v>0</v>
      </c>
      <c r="T563" s="232">
        <f t="shared" si="305"/>
        <v>0</v>
      </c>
      <c r="U563" s="232">
        <f t="shared" si="305"/>
        <v>0</v>
      </c>
      <c r="V563" s="232">
        <f t="shared" si="305"/>
        <v>0</v>
      </c>
      <c r="W563" s="232">
        <f t="shared" si="305"/>
        <v>0</v>
      </c>
      <c r="X563" s="232">
        <f t="shared" si="305"/>
        <v>0</v>
      </c>
      <c r="Y563" s="232">
        <f t="shared" si="305"/>
        <v>0</v>
      </c>
      <c r="Z563" s="232">
        <f t="shared" si="305"/>
        <v>0</v>
      </c>
      <c r="AA563" s="232">
        <f t="shared" si="305"/>
        <v>0</v>
      </c>
      <c r="AB563" s="232">
        <f t="shared" si="305"/>
        <v>0</v>
      </c>
      <c r="AC563" s="232">
        <f t="shared" si="305"/>
        <v>0</v>
      </c>
      <c r="AD563" s="232">
        <f t="shared" si="305"/>
        <v>0</v>
      </c>
      <c r="AE563" s="232">
        <f t="shared" si="305"/>
        <v>0</v>
      </c>
      <c r="AF563" s="232">
        <f t="shared" si="305"/>
        <v>0</v>
      </c>
      <c r="AG563" s="232">
        <f t="shared" si="305"/>
        <v>0</v>
      </c>
      <c r="AH563" s="232">
        <f t="shared" si="305"/>
        <v>0</v>
      </c>
      <c r="AI563" s="232">
        <f t="shared" si="305"/>
        <v>0</v>
      </c>
      <c r="AJ563" s="232">
        <f t="shared" si="305"/>
        <v>0</v>
      </c>
      <c r="AK563" s="232">
        <f t="shared" si="305"/>
        <v>0</v>
      </c>
      <c r="AL563" s="232">
        <f t="shared" si="305"/>
        <v>0</v>
      </c>
      <c r="AM563" s="232">
        <f t="shared" si="305"/>
        <v>0</v>
      </c>
      <c r="AN563" s="232">
        <f t="shared" si="305"/>
        <v>0</v>
      </c>
      <c r="AO563" s="232">
        <f t="shared" si="305"/>
        <v>0</v>
      </c>
      <c r="AP563" s="232">
        <f t="shared" si="305"/>
        <v>0</v>
      </c>
    </row>
    <row r="564" spans="1:42" s="17" customFormat="1" x14ac:dyDescent="0.2">
      <c r="A564" s="17" t="s">
        <v>34</v>
      </c>
      <c r="B564" s="225">
        <f t="shared" ref="B564:AP564" si="306">C$41*(months_working_reserve/12)</f>
        <v>0</v>
      </c>
      <c r="C564" s="225">
        <f t="shared" si="306"/>
        <v>0</v>
      </c>
      <c r="D564" s="225">
        <f t="shared" si="306"/>
        <v>0</v>
      </c>
      <c r="E564" s="225">
        <f t="shared" si="306"/>
        <v>0</v>
      </c>
      <c r="F564" s="225">
        <f t="shared" si="306"/>
        <v>0</v>
      </c>
      <c r="G564" s="225">
        <f t="shared" si="306"/>
        <v>0</v>
      </c>
      <c r="H564" s="225">
        <f t="shared" si="306"/>
        <v>0</v>
      </c>
      <c r="I564" s="225">
        <f t="shared" si="306"/>
        <v>0</v>
      </c>
      <c r="J564" s="225">
        <f t="shared" si="306"/>
        <v>0</v>
      </c>
      <c r="K564" s="225">
        <f t="shared" si="306"/>
        <v>0</v>
      </c>
      <c r="L564" s="225">
        <f t="shared" si="306"/>
        <v>0</v>
      </c>
      <c r="M564" s="225">
        <f t="shared" si="306"/>
        <v>0</v>
      </c>
      <c r="N564" s="225">
        <f t="shared" si="306"/>
        <v>0</v>
      </c>
      <c r="O564" s="225">
        <f t="shared" si="306"/>
        <v>0</v>
      </c>
      <c r="P564" s="225">
        <f t="shared" si="306"/>
        <v>0</v>
      </c>
      <c r="Q564" s="225">
        <f t="shared" si="306"/>
        <v>0</v>
      </c>
      <c r="R564" s="225">
        <f t="shared" si="306"/>
        <v>0</v>
      </c>
      <c r="S564" s="225">
        <f t="shared" si="306"/>
        <v>0</v>
      </c>
      <c r="T564" s="225">
        <f t="shared" si="306"/>
        <v>0</v>
      </c>
      <c r="U564" s="225">
        <f t="shared" si="306"/>
        <v>0</v>
      </c>
      <c r="V564" s="225">
        <f t="shared" si="306"/>
        <v>0</v>
      </c>
      <c r="W564" s="225">
        <f t="shared" si="306"/>
        <v>0</v>
      </c>
      <c r="X564" s="225">
        <f t="shared" si="306"/>
        <v>0</v>
      </c>
      <c r="Y564" s="225">
        <f t="shared" si="306"/>
        <v>0</v>
      </c>
      <c r="Z564" s="225">
        <f t="shared" si="306"/>
        <v>0</v>
      </c>
      <c r="AA564" s="225">
        <f t="shared" si="306"/>
        <v>0</v>
      </c>
      <c r="AB564" s="225">
        <f t="shared" si="306"/>
        <v>0</v>
      </c>
      <c r="AC564" s="225">
        <f t="shared" si="306"/>
        <v>0</v>
      </c>
      <c r="AD564" s="225">
        <f t="shared" si="306"/>
        <v>0</v>
      </c>
      <c r="AE564" s="225">
        <f t="shared" si="306"/>
        <v>0</v>
      </c>
      <c r="AF564" s="225">
        <f t="shared" si="306"/>
        <v>0</v>
      </c>
      <c r="AG564" s="225">
        <f t="shared" si="306"/>
        <v>0</v>
      </c>
      <c r="AH564" s="225">
        <f t="shared" si="306"/>
        <v>0</v>
      </c>
      <c r="AI564" s="225">
        <f t="shared" si="306"/>
        <v>0</v>
      </c>
      <c r="AJ564" s="225">
        <f t="shared" si="306"/>
        <v>0</v>
      </c>
      <c r="AK564" s="225">
        <f t="shared" si="306"/>
        <v>0</v>
      </c>
      <c r="AL564" s="225">
        <f t="shared" si="306"/>
        <v>0</v>
      </c>
      <c r="AM564" s="225">
        <f t="shared" si="306"/>
        <v>0</v>
      </c>
      <c r="AN564" s="225">
        <f t="shared" si="306"/>
        <v>0</v>
      </c>
      <c r="AO564" s="225">
        <f t="shared" si="306"/>
        <v>0</v>
      </c>
      <c r="AP564" s="225">
        <f t="shared" si="306"/>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7">C570</f>
        <v>0</v>
      </c>
      <c r="E567" s="231">
        <f t="shared" si="307"/>
        <v>0</v>
      </c>
      <c r="F567" s="231">
        <f t="shared" si="307"/>
        <v>0</v>
      </c>
      <c r="G567" s="231">
        <f t="shared" si="307"/>
        <v>0</v>
      </c>
      <c r="H567" s="231">
        <f t="shared" si="307"/>
        <v>0</v>
      </c>
      <c r="I567" s="231">
        <f t="shared" si="307"/>
        <v>0</v>
      </c>
      <c r="J567" s="231">
        <f t="shared" si="307"/>
        <v>0</v>
      </c>
      <c r="K567" s="231">
        <f t="shared" si="307"/>
        <v>0</v>
      </c>
      <c r="L567" s="231">
        <f t="shared" si="307"/>
        <v>0</v>
      </c>
      <c r="M567" s="231">
        <f t="shared" si="307"/>
        <v>0</v>
      </c>
      <c r="N567" s="231">
        <f t="shared" si="307"/>
        <v>0</v>
      </c>
      <c r="O567" s="231">
        <f t="shared" si="307"/>
        <v>0</v>
      </c>
      <c r="P567" s="231">
        <f t="shared" si="307"/>
        <v>0</v>
      </c>
      <c r="Q567" s="231">
        <f t="shared" si="307"/>
        <v>0</v>
      </c>
      <c r="R567" s="231">
        <f t="shared" si="307"/>
        <v>0</v>
      </c>
      <c r="S567" s="231">
        <f t="shared" si="307"/>
        <v>0</v>
      </c>
      <c r="T567" s="231">
        <f t="shared" si="307"/>
        <v>0</v>
      </c>
      <c r="U567" s="231">
        <f t="shared" si="307"/>
        <v>0</v>
      </c>
      <c r="V567" s="231">
        <f t="shared" si="307"/>
        <v>0</v>
      </c>
      <c r="W567" s="231">
        <f t="shared" si="307"/>
        <v>0</v>
      </c>
      <c r="X567" s="231">
        <f t="shared" si="307"/>
        <v>0</v>
      </c>
      <c r="Y567" s="231">
        <f t="shared" si="307"/>
        <v>0</v>
      </c>
      <c r="Z567" s="231">
        <f t="shared" si="307"/>
        <v>0</v>
      </c>
      <c r="AA567" s="231">
        <f t="shared" si="307"/>
        <v>0</v>
      </c>
      <c r="AB567" s="231">
        <f t="shared" si="307"/>
        <v>0</v>
      </c>
      <c r="AC567" s="231">
        <f t="shared" si="307"/>
        <v>0</v>
      </c>
      <c r="AD567" s="231">
        <f t="shared" si="307"/>
        <v>0</v>
      </c>
      <c r="AE567" s="231">
        <f t="shared" si="307"/>
        <v>0</v>
      </c>
      <c r="AF567" s="231">
        <f t="shared" si="307"/>
        <v>0</v>
      </c>
      <c r="AG567" s="231">
        <f t="shared" si="307"/>
        <v>0</v>
      </c>
      <c r="AH567" s="231">
        <f t="shared" si="307"/>
        <v>0</v>
      </c>
      <c r="AI567" s="231">
        <f t="shared" si="307"/>
        <v>0</v>
      </c>
      <c r="AJ567" s="231">
        <f t="shared" si="307"/>
        <v>0</v>
      </c>
      <c r="AK567" s="231">
        <f t="shared" si="307"/>
        <v>0</v>
      </c>
      <c r="AL567" s="231">
        <f t="shared" si="307"/>
        <v>0</v>
      </c>
      <c r="AM567" s="231">
        <f t="shared" si="307"/>
        <v>0</v>
      </c>
      <c r="AN567" s="231">
        <f t="shared" si="307"/>
        <v>0</v>
      </c>
      <c r="AO567" s="231">
        <f t="shared" si="307"/>
        <v>0</v>
      </c>
      <c r="AP567" s="231">
        <f t="shared" si="307"/>
        <v>0</v>
      </c>
    </row>
    <row r="568" spans="1:42" x14ac:dyDescent="0.2">
      <c r="A568" s="4" t="s">
        <v>94</v>
      </c>
      <c r="B568" s="231">
        <v>0</v>
      </c>
      <c r="C568" s="231">
        <f>C596</f>
        <v>0</v>
      </c>
      <c r="D568" s="231">
        <f t="shared" ref="D568:AP568" si="308">D596</f>
        <v>0</v>
      </c>
      <c r="E568" s="231">
        <f t="shared" si="308"/>
        <v>0</v>
      </c>
      <c r="F568" s="231">
        <f t="shared" si="308"/>
        <v>0</v>
      </c>
      <c r="G568" s="231">
        <f t="shared" si="308"/>
        <v>0</v>
      </c>
      <c r="H568" s="231">
        <f t="shared" si="308"/>
        <v>0</v>
      </c>
      <c r="I568" s="231">
        <f t="shared" si="308"/>
        <v>0</v>
      </c>
      <c r="J568" s="231">
        <f t="shared" si="308"/>
        <v>0</v>
      </c>
      <c r="K568" s="231">
        <f t="shared" si="308"/>
        <v>0</v>
      </c>
      <c r="L568" s="231">
        <f t="shared" si="308"/>
        <v>0</v>
      </c>
      <c r="M568" s="231">
        <f t="shared" si="308"/>
        <v>0</v>
      </c>
      <c r="N568" s="231">
        <f t="shared" si="308"/>
        <v>0</v>
      </c>
      <c r="O568" s="231">
        <f t="shared" si="308"/>
        <v>0</v>
      </c>
      <c r="P568" s="231">
        <f t="shared" si="308"/>
        <v>0</v>
      </c>
      <c r="Q568" s="231">
        <f t="shared" si="308"/>
        <v>0</v>
      </c>
      <c r="R568" s="231">
        <f t="shared" si="308"/>
        <v>0</v>
      </c>
      <c r="S568" s="231">
        <f t="shared" si="308"/>
        <v>0</v>
      </c>
      <c r="T568" s="231">
        <f t="shared" si="308"/>
        <v>0</v>
      </c>
      <c r="U568" s="231">
        <f t="shared" si="308"/>
        <v>0</v>
      </c>
      <c r="V568" s="231">
        <f t="shared" si="308"/>
        <v>0</v>
      </c>
      <c r="W568" s="231">
        <f t="shared" si="308"/>
        <v>0</v>
      </c>
      <c r="X568" s="231">
        <f t="shared" si="308"/>
        <v>0</v>
      </c>
      <c r="Y568" s="231">
        <f t="shared" si="308"/>
        <v>0</v>
      </c>
      <c r="Z568" s="231">
        <f t="shared" si="308"/>
        <v>0</v>
      </c>
      <c r="AA568" s="231">
        <f t="shared" si="308"/>
        <v>0</v>
      </c>
      <c r="AB568" s="231">
        <f t="shared" si="308"/>
        <v>0</v>
      </c>
      <c r="AC568" s="231">
        <f t="shared" si="308"/>
        <v>0</v>
      </c>
      <c r="AD568" s="231">
        <f t="shared" si="308"/>
        <v>0</v>
      </c>
      <c r="AE568" s="231">
        <f t="shared" si="308"/>
        <v>0</v>
      </c>
      <c r="AF568" s="231">
        <f t="shared" si="308"/>
        <v>0</v>
      </c>
      <c r="AG568" s="231">
        <f t="shared" si="308"/>
        <v>0</v>
      </c>
      <c r="AH568" s="231">
        <f t="shared" si="308"/>
        <v>0</v>
      </c>
      <c r="AI568" s="231">
        <f t="shared" si="308"/>
        <v>0</v>
      </c>
      <c r="AJ568" s="231">
        <f t="shared" si="308"/>
        <v>0</v>
      </c>
      <c r="AK568" s="231">
        <f t="shared" si="308"/>
        <v>0</v>
      </c>
      <c r="AL568" s="231">
        <f t="shared" si="308"/>
        <v>0</v>
      </c>
      <c r="AM568" s="231">
        <f t="shared" si="308"/>
        <v>0</v>
      </c>
      <c r="AN568" s="231">
        <f t="shared" si="308"/>
        <v>0</v>
      </c>
      <c r="AO568" s="231">
        <f t="shared" si="308"/>
        <v>0</v>
      </c>
      <c r="AP568" s="231">
        <f t="shared" si="308"/>
        <v>0</v>
      </c>
    </row>
    <row r="569" spans="1:42" x14ac:dyDescent="0.2">
      <c r="A569" s="4" t="s">
        <v>38</v>
      </c>
      <c r="B569" s="232">
        <v>0</v>
      </c>
      <c r="C569" s="232">
        <f>-C584</f>
        <v>0</v>
      </c>
      <c r="D569" s="232">
        <f t="shared" ref="D569:AP569" si="309">-D584</f>
        <v>0</v>
      </c>
      <c r="E569" s="232">
        <f t="shared" si="309"/>
        <v>0</v>
      </c>
      <c r="F569" s="232">
        <f t="shared" si="309"/>
        <v>0</v>
      </c>
      <c r="G569" s="232">
        <f t="shared" si="309"/>
        <v>0</v>
      </c>
      <c r="H569" s="232">
        <f t="shared" si="309"/>
        <v>0</v>
      </c>
      <c r="I569" s="232">
        <f t="shared" si="309"/>
        <v>0</v>
      </c>
      <c r="J569" s="232">
        <f t="shared" si="309"/>
        <v>0</v>
      </c>
      <c r="K569" s="232">
        <f t="shared" si="309"/>
        <v>0</v>
      </c>
      <c r="L569" s="232">
        <f t="shared" si="309"/>
        <v>0</v>
      </c>
      <c r="M569" s="232">
        <f t="shared" si="309"/>
        <v>0</v>
      </c>
      <c r="N569" s="232">
        <f t="shared" si="309"/>
        <v>0</v>
      </c>
      <c r="O569" s="232">
        <f t="shared" si="309"/>
        <v>0</v>
      </c>
      <c r="P569" s="232">
        <f t="shared" si="309"/>
        <v>0</v>
      </c>
      <c r="Q569" s="232">
        <f t="shared" si="309"/>
        <v>0</v>
      </c>
      <c r="R569" s="232">
        <f t="shared" si="309"/>
        <v>0</v>
      </c>
      <c r="S569" s="232">
        <f t="shared" si="309"/>
        <v>0</v>
      </c>
      <c r="T569" s="232">
        <f t="shared" si="309"/>
        <v>0</v>
      </c>
      <c r="U569" s="232">
        <f t="shared" si="309"/>
        <v>0</v>
      </c>
      <c r="V569" s="232">
        <f t="shared" si="309"/>
        <v>0</v>
      </c>
      <c r="W569" s="232">
        <f t="shared" si="309"/>
        <v>0</v>
      </c>
      <c r="X569" s="232">
        <f t="shared" si="309"/>
        <v>0</v>
      </c>
      <c r="Y569" s="232">
        <f t="shared" si="309"/>
        <v>0</v>
      </c>
      <c r="Z569" s="232">
        <f t="shared" si="309"/>
        <v>0</v>
      </c>
      <c r="AA569" s="232">
        <f t="shared" si="309"/>
        <v>0</v>
      </c>
      <c r="AB569" s="232">
        <f t="shared" si="309"/>
        <v>0</v>
      </c>
      <c r="AC569" s="232">
        <f t="shared" si="309"/>
        <v>0</v>
      </c>
      <c r="AD569" s="232">
        <f t="shared" si="309"/>
        <v>0</v>
      </c>
      <c r="AE569" s="232">
        <f t="shared" si="309"/>
        <v>0</v>
      </c>
      <c r="AF569" s="232">
        <f t="shared" si="309"/>
        <v>0</v>
      </c>
      <c r="AG569" s="232">
        <f t="shared" si="309"/>
        <v>0</v>
      </c>
      <c r="AH569" s="232">
        <f t="shared" si="309"/>
        <v>0</v>
      </c>
      <c r="AI569" s="232">
        <f t="shared" si="309"/>
        <v>0</v>
      </c>
      <c r="AJ569" s="232">
        <f t="shared" si="309"/>
        <v>0</v>
      </c>
      <c r="AK569" s="232">
        <f t="shared" si="309"/>
        <v>0</v>
      </c>
      <c r="AL569" s="232">
        <f t="shared" si="309"/>
        <v>0</v>
      </c>
      <c r="AM569" s="232">
        <f t="shared" si="309"/>
        <v>0</v>
      </c>
      <c r="AN569" s="232">
        <f t="shared" si="309"/>
        <v>0</v>
      </c>
      <c r="AO569" s="232">
        <f t="shared" si="309"/>
        <v>0</v>
      </c>
      <c r="AP569" s="232">
        <f t="shared" si="309"/>
        <v>0</v>
      </c>
    </row>
    <row r="570" spans="1:42" x14ac:dyDescent="0.2">
      <c r="A570" s="4" t="s">
        <v>34</v>
      </c>
      <c r="B570" s="231">
        <f>SUM(B567:B569)</f>
        <v>0</v>
      </c>
      <c r="C570" s="231">
        <f>SUM(C567:C569)</f>
        <v>0</v>
      </c>
      <c r="D570" s="231">
        <f t="shared" ref="D570:AP570" si="310">SUM(D567:D569)</f>
        <v>0</v>
      </c>
      <c r="E570" s="231">
        <f t="shared" si="310"/>
        <v>0</v>
      </c>
      <c r="F570" s="231">
        <f t="shared" si="310"/>
        <v>0</v>
      </c>
      <c r="G570" s="231">
        <f t="shared" si="310"/>
        <v>0</v>
      </c>
      <c r="H570" s="231">
        <f t="shared" si="310"/>
        <v>0</v>
      </c>
      <c r="I570" s="231">
        <f t="shared" si="310"/>
        <v>0</v>
      </c>
      <c r="J570" s="231">
        <f t="shared" si="310"/>
        <v>0</v>
      </c>
      <c r="K570" s="231">
        <f t="shared" si="310"/>
        <v>0</v>
      </c>
      <c r="L570" s="231">
        <f t="shared" si="310"/>
        <v>0</v>
      </c>
      <c r="M570" s="231">
        <f t="shared" si="310"/>
        <v>0</v>
      </c>
      <c r="N570" s="231">
        <f t="shared" si="310"/>
        <v>0</v>
      </c>
      <c r="O570" s="231">
        <f t="shared" si="310"/>
        <v>0</v>
      </c>
      <c r="P570" s="231">
        <f t="shared" si="310"/>
        <v>0</v>
      </c>
      <c r="Q570" s="231">
        <f t="shared" si="310"/>
        <v>0</v>
      </c>
      <c r="R570" s="231">
        <f t="shared" si="310"/>
        <v>0</v>
      </c>
      <c r="S570" s="231">
        <f t="shared" si="310"/>
        <v>0</v>
      </c>
      <c r="T570" s="231">
        <f t="shared" si="310"/>
        <v>0</v>
      </c>
      <c r="U570" s="231">
        <f t="shared" si="310"/>
        <v>0</v>
      </c>
      <c r="V570" s="231">
        <f t="shared" si="310"/>
        <v>0</v>
      </c>
      <c r="W570" s="231">
        <f t="shared" si="310"/>
        <v>0</v>
      </c>
      <c r="X570" s="231">
        <f t="shared" si="310"/>
        <v>0</v>
      </c>
      <c r="Y570" s="231">
        <f t="shared" si="310"/>
        <v>0</v>
      </c>
      <c r="Z570" s="231">
        <f t="shared" si="310"/>
        <v>0</v>
      </c>
      <c r="AA570" s="231">
        <f t="shared" si="310"/>
        <v>0</v>
      </c>
      <c r="AB570" s="231">
        <f t="shared" si="310"/>
        <v>0</v>
      </c>
      <c r="AC570" s="231">
        <f t="shared" si="310"/>
        <v>0</v>
      </c>
      <c r="AD570" s="231">
        <f t="shared" si="310"/>
        <v>0</v>
      </c>
      <c r="AE570" s="231">
        <f t="shared" si="310"/>
        <v>0</v>
      </c>
      <c r="AF570" s="231">
        <f t="shared" si="310"/>
        <v>0</v>
      </c>
      <c r="AG570" s="231">
        <f t="shared" si="310"/>
        <v>0</v>
      </c>
      <c r="AH570" s="231">
        <f t="shared" si="310"/>
        <v>0</v>
      </c>
      <c r="AI570" s="231">
        <f t="shared" si="310"/>
        <v>0</v>
      </c>
      <c r="AJ570" s="231">
        <f t="shared" si="310"/>
        <v>0</v>
      </c>
      <c r="AK570" s="231">
        <f t="shared" si="310"/>
        <v>0</v>
      </c>
      <c r="AL570" s="231">
        <f t="shared" si="310"/>
        <v>0</v>
      </c>
      <c r="AM570" s="231">
        <f t="shared" si="310"/>
        <v>0</v>
      </c>
      <c r="AN570" s="231">
        <f t="shared" si="310"/>
        <v>0</v>
      </c>
      <c r="AO570" s="231">
        <f t="shared" si="310"/>
        <v>0</v>
      </c>
      <c r="AP570" s="231">
        <f t="shared" si="310"/>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1">SUM(C574:AP574)</f>
        <v>0</v>
      </c>
      <c r="C574" s="227">
        <f t="shared" ref="C574:AP574" si="312">IF(C$2&gt;analysis_period,0,IF(C$2=equip1_reserve_freq*$A574,equip1_reserve_cost*system_capacity*1000*(1+inflation_rate/100)^B$2,0))</f>
        <v>0</v>
      </c>
      <c r="D574" s="227">
        <f t="shared" si="312"/>
        <v>0</v>
      </c>
      <c r="E574" s="227">
        <f t="shared" si="312"/>
        <v>0</v>
      </c>
      <c r="F574" s="227">
        <f t="shared" si="312"/>
        <v>0</v>
      </c>
      <c r="G574" s="227">
        <f t="shared" si="312"/>
        <v>0</v>
      </c>
      <c r="H574" s="227">
        <f t="shared" si="312"/>
        <v>0</v>
      </c>
      <c r="I574" s="227">
        <f t="shared" si="312"/>
        <v>0</v>
      </c>
      <c r="J574" s="227">
        <f t="shared" si="312"/>
        <v>0</v>
      </c>
      <c r="K574" s="227">
        <f t="shared" si="312"/>
        <v>0</v>
      </c>
      <c r="L574" s="227">
        <f t="shared" si="312"/>
        <v>0</v>
      </c>
      <c r="M574" s="227">
        <f t="shared" si="312"/>
        <v>0</v>
      </c>
      <c r="N574" s="227">
        <f t="shared" si="312"/>
        <v>0</v>
      </c>
      <c r="O574" s="227">
        <f t="shared" si="312"/>
        <v>0</v>
      </c>
      <c r="P574" s="227">
        <f t="shared" si="312"/>
        <v>0</v>
      </c>
      <c r="Q574" s="227">
        <f t="shared" si="312"/>
        <v>0</v>
      </c>
      <c r="R574" s="227">
        <f t="shared" si="312"/>
        <v>0</v>
      </c>
      <c r="S574" s="227">
        <f t="shared" si="312"/>
        <v>0</v>
      </c>
      <c r="T574" s="227">
        <f t="shared" si="312"/>
        <v>0</v>
      </c>
      <c r="U574" s="227">
        <f t="shared" si="312"/>
        <v>0</v>
      </c>
      <c r="V574" s="227">
        <f t="shared" si="312"/>
        <v>0</v>
      </c>
      <c r="W574" s="227">
        <f t="shared" si="312"/>
        <v>0</v>
      </c>
      <c r="X574" s="227">
        <f t="shared" si="312"/>
        <v>0</v>
      </c>
      <c r="Y574" s="227">
        <f t="shared" si="312"/>
        <v>0</v>
      </c>
      <c r="Z574" s="227">
        <f t="shared" si="312"/>
        <v>0</v>
      </c>
      <c r="AA574" s="227">
        <f t="shared" si="312"/>
        <v>0</v>
      </c>
      <c r="AB574" s="227">
        <f t="shared" si="312"/>
        <v>0</v>
      </c>
      <c r="AC574" s="227">
        <f t="shared" si="312"/>
        <v>0</v>
      </c>
      <c r="AD574" s="227">
        <f t="shared" si="312"/>
        <v>0</v>
      </c>
      <c r="AE574" s="227">
        <f t="shared" si="312"/>
        <v>0</v>
      </c>
      <c r="AF574" s="227">
        <f t="shared" si="312"/>
        <v>0</v>
      </c>
      <c r="AG574" s="227">
        <f t="shared" si="312"/>
        <v>0</v>
      </c>
      <c r="AH574" s="227">
        <f t="shared" si="312"/>
        <v>0</v>
      </c>
      <c r="AI574" s="227">
        <f t="shared" si="312"/>
        <v>0</v>
      </c>
      <c r="AJ574" s="227">
        <f t="shared" si="312"/>
        <v>0</v>
      </c>
      <c r="AK574" s="227">
        <f t="shared" si="312"/>
        <v>0</v>
      </c>
      <c r="AL574" s="227">
        <f t="shared" si="312"/>
        <v>0</v>
      </c>
      <c r="AM574" s="227">
        <f t="shared" si="312"/>
        <v>0</v>
      </c>
      <c r="AN574" s="227">
        <f t="shared" si="312"/>
        <v>0</v>
      </c>
      <c r="AO574" s="227">
        <f t="shared" si="312"/>
        <v>0</v>
      </c>
      <c r="AP574" s="227">
        <f t="shared" si="312"/>
        <v>0</v>
      </c>
    </row>
    <row r="575" spans="1:42" x14ac:dyDescent="0.2">
      <c r="A575" s="4">
        <f>A574+1</f>
        <v>2</v>
      </c>
      <c r="B575" s="247">
        <f t="shared" si="311"/>
        <v>0</v>
      </c>
      <c r="C575" s="227">
        <f t="shared" ref="C575:AP575" si="313">IF(C$2&gt;analysis_period,0,IF(C$2=equip1_reserve_freq*$A575,equip1_reserve_cost*system_capacity*1000*(1+inflation_rate/100)^B$2,0))</f>
        <v>0</v>
      </c>
      <c r="D575" s="227">
        <f t="shared" si="313"/>
        <v>0</v>
      </c>
      <c r="E575" s="227">
        <f t="shared" si="313"/>
        <v>0</v>
      </c>
      <c r="F575" s="227">
        <f t="shared" si="313"/>
        <v>0</v>
      </c>
      <c r="G575" s="227">
        <f t="shared" si="313"/>
        <v>0</v>
      </c>
      <c r="H575" s="227">
        <f t="shared" si="313"/>
        <v>0</v>
      </c>
      <c r="I575" s="227">
        <f t="shared" si="313"/>
        <v>0</v>
      </c>
      <c r="J575" s="227">
        <f t="shared" si="313"/>
        <v>0</v>
      </c>
      <c r="K575" s="227">
        <f t="shared" si="313"/>
        <v>0</v>
      </c>
      <c r="L575" s="227">
        <f t="shared" si="313"/>
        <v>0</v>
      </c>
      <c r="M575" s="227">
        <f t="shared" si="313"/>
        <v>0</v>
      </c>
      <c r="N575" s="227">
        <f t="shared" si="313"/>
        <v>0</v>
      </c>
      <c r="O575" s="227">
        <f t="shared" si="313"/>
        <v>0</v>
      </c>
      <c r="P575" s="227">
        <f t="shared" si="313"/>
        <v>0</v>
      </c>
      <c r="Q575" s="227">
        <f t="shared" si="313"/>
        <v>0</v>
      </c>
      <c r="R575" s="227">
        <f t="shared" si="313"/>
        <v>0</v>
      </c>
      <c r="S575" s="227">
        <f t="shared" si="313"/>
        <v>0</v>
      </c>
      <c r="T575" s="227">
        <f t="shared" si="313"/>
        <v>0</v>
      </c>
      <c r="U575" s="227">
        <f t="shared" si="313"/>
        <v>0</v>
      </c>
      <c r="V575" s="227">
        <f t="shared" si="313"/>
        <v>0</v>
      </c>
      <c r="W575" s="227">
        <f t="shared" si="313"/>
        <v>0</v>
      </c>
      <c r="X575" s="227">
        <f t="shared" si="313"/>
        <v>0</v>
      </c>
      <c r="Y575" s="227">
        <f t="shared" si="313"/>
        <v>0</v>
      </c>
      <c r="Z575" s="227">
        <f t="shared" si="313"/>
        <v>0</v>
      </c>
      <c r="AA575" s="227">
        <f t="shared" si="313"/>
        <v>0</v>
      </c>
      <c r="AB575" s="227">
        <f t="shared" si="313"/>
        <v>0</v>
      </c>
      <c r="AC575" s="227">
        <f t="shared" si="313"/>
        <v>0</v>
      </c>
      <c r="AD575" s="227">
        <f t="shared" si="313"/>
        <v>0</v>
      </c>
      <c r="AE575" s="227">
        <f t="shared" si="313"/>
        <v>0</v>
      </c>
      <c r="AF575" s="227">
        <f t="shared" si="313"/>
        <v>0</v>
      </c>
      <c r="AG575" s="227">
        <f t="shared" si="313"/>
        <v>0</v>
      </c>
      <c r="AH575" s="227">
        <f t="shared" si="313"/>
        <v>0</v>
      </c>
      <c r="AI575" s="227">
        <f t="shared" si="313"/>
        <v>0</v>
      </c>
      <c r="AJ575" s="227">
        <f t="shared" si="313"/>
        <v>0</v>
      </c>
      <c r="AK575" s="227">
        <f t="shared" si="313"/>
        <v>0</v>
      </c>
      <c r="AL575" s="227">
        <f t="shared" si="313"/>
        <v>0</v>
      </c>
      <c r="AM575" s="227">
        <f t="shared" si="313"/>
        <v>0</v>
      </c>
      <c r="AN575" s="227">
        <f t="shared" si="313"/>
        <v>0</v>
      </c>
      <c r="AO575" s="227">
        <f t="shared" si="313"/>
        <v>0</v>
      </c>
      <c r="AP575" s="227">
        <f t="shared" si="313"/>
        <v>0</v>
      </c>
    </row>
    <row r="576" spans="1:42" x14ac:dyDescent="0.2">
      <c r="A576" s="4">
        <f t="shared" ref="A576:A583" si="314">A575+1</f>
        <v>3</v>
      </c>
      <c r="B576" s="247">
        <f t="shared" si="311"/>
        <v>0</v>
      </c>
      <c r="C576" s="227">
        <f t="shared" ref="C576:AP576" si="315">IF(C$2&gt;analysis_period,0,IF(C$2=equip1_reserve_freq*$A576,equip1_reserve_cost*system_capacity*1000*(1+inflation_rate/100)^B$2,0))</f>
        <v>0</v>
      </c>
      <c r="D576" s="227">
        <f t="shared" si="315"/>
        <v>0</v>
      </c>
      <c r="E576" s="227">
        <f t="shared" si="315"/>
        <v>0</v>
      </c>
      <c r="F576" s="227">
        <f t="shared" si="315"/>
        <v>0</v>
      </c>
      <c r="G576" s="227">
        <f t="shared" si="315"/>
        <v>0</v>
      </c>
      <c r="H576" s="227">
        <f t="shared" si="315"/>
        <v>0</v>
      </c>
      <c r="I576" s="227">
        <f t="shared" si="315"/>
        <v>0</v>
      </c>
      <c r="J576" s="227">
        <f t="shared" si="315"/>
        <v>0</v>
      </c>
      <c r="K576" s="227">
        <f t="shared" si="315"/>
        <v>0</v>
      </c>
      <c r="L576" s="227">
        <f t="shared" si="315"/>
        <v>0</v>
      </c>
      <c r="M576" s="227">
        <f t="shared" si="315"/>
        <v>0</v>
      </c>
      <c r="N576" s="227">
        <f t="shared" si="315"/>
        <v>0</v>
      </c>
      <c r="O576" s="227">
        <f t="shared" si="315"/>
        <v>0</v>
      </c>
      <c r="P576" s="227">
        <f t="shared" si="315"/>
        <v>0</v>
      </c>
      <c r="Q576" s="227">
        <f t="shared" si="315"/>
        <v>0</v>
      </c>
      <c r="R576" s="227">
        <f t="shared" si="315"/>
        <v>0</v>
      </c>
      <c r="S576" s="227">
        <f t="shared" si="315"/>
        <v>0</v>
      </c>
      <c r="T576" s="227">
        <f t="shared" si="315"/>
        <v>0</v>
      </c>
      <c r="U576" s="227">
        <f t="shared" si="315"/>
        <v>0</v>
      </c>
      <c r="V576" s="227">
        <f t="shared" si="315"/>
        <v>0</v>
      </c>
      <c r="W576" s="227">
        <f t="shared" si="315"/>
        <v>0</v>
      </c>
      <c r="X576" s="227">
        <f t="shared" si="315"/>
        <v>0</v>
      </c>
      <c r="Y576" s="227">
        <f t="shared" si="315"/>
        <v>0</v>
      </c>
      <c r="Z576" s="227">
        <f t="shared" si="315"/>
        <v>0</v>
      </c>
      <c r="AA576" s="227">
        <f t="shared" si="315"/>
        <v>0</v>
      </c>
      <c r="AB576" s="227">
        <f t="shared" si="315"/>
        <v>0</v>
      </c>
      <c r="AC576" s="227">
        <f t="shared" si="315"/>
        <v>0</v>
      </c>
      <c r="AD576" s="227">
        <f t="shared" si="315"/>
        <v>0</v>
      </c>
      <c r="AE576" s="227">
        <f t="shared" si="315"/>
        <v>0</v>
      </c>
      <c r="AF576" s="227">
        <f t="shared" si="315"/>
        <v>0</v>
      </c>
      <c r="AG576" s="227">
        <f t="shared" si="315"/>
        <v>0</v>
      </c>
      <c r="AH576" s="227">
        <f t="shared" si="315"/>
        <v>0</v>
      </c>
      <c r="AI576" s="227">
        <f t="shared" si="315"/>
        <v>0</v>
      </c>
      <c r="AJ576" s="227">
        <f t="shared" si="315"/>
        <v>0</v>
      </c>
      <c r="AK576" s="227">
        <f t="shared" si="315"/>
        <v>0</v>
      </c>
      <c r="AL576" s="227">
        <f t="shared" si="315"/>
        <v>0</v>
      </c>
      <c r="AM576" s="227">
        <f t="shared" si="315"/>
        <v>0</v>
      </c>
      <c r="AN576" s="227">
        <f t="shared" si="315"/>
        <v>0</v>
      </c>
      <c r="AO576" s="227">
        <f t="shared" si="315"/>
        <v>0</v>
      </c>
      <c r="AP576" s="227">
        <f t="shared" si="315"/>
        <v>0</v>
      </c>
    </row>
    <row r="577" spans="1:42" x14ac:dyDescent="0.2">
      <c r="A577" s="4">
        <f t="shared" si="314"/>
        <v>4</v>
      </c>
      <c r="B577" s="247">
        <f t="shared" si="311"/>
        <v>0</v>
      </c>
      <c r="C577" s="227">
        <f t="shared" ref="C577:AP577" si="316">IF(C$2&gt;analysis_period,0,IF(C$2=equip1_reserve_freq*$A577,equip1_reserve_cost*system_capacity*1000*(1+inflation_rate/100)^B$2,0))</f>
        <v>0</v>
      </c>
      <c r="D577" s="227">
        <f t="shared" si="316"/>
        <v>0</v>
      </c>
      <c r="E577" s="227">
        <f t="shared" si="316"/>
        <v>0</v>
      </c>
      <c r="F577" s="227">
        <f t="shared" si="316"/>
        <v>0</v>
      </c>
      <c r="G577" s="227">
        <f t="shared" si="316"/>
        <v>0</v>
      </c>
      <c r="H577" s="227">
        <f t="shared" si="316"/>
        <v>0</v>
      </c>
      <c r="I577" s="227">
        <f t="shared" si="316"/>
        <v>0</v>
      </c>
      <c r="J577" s="227">
        <f t="shared" si="316"/>
        <v>0</v>
      </c>
      <c r="K577" s="227">
        <f t="shared" si="316"/>
        <v>0</v>
      </c>
      <c r="L577" s="227">
        <f t="shared" si="316"/>
        <v>0</v>
      </c>
      <c r="M577" s="227">
        <f t="shared" si="316"/>
        <v>0</v>
      </c>
      <c r="N577" s="227">
        <f t="shared" si="316"/>
        <v>0</v>
      </c>
      <c r="O577" s="227">
        <f t="shared" si="316"/>
        <v>0</v>
      </c>
      <c r="P577" s="227">
        <f t="shared" si="316"/>
        <v>0</v>
      </c>
      <c r="Q577" s="227">
        <f t="shared" si="316"/>
        <v>0</v>
      </c>
      <c r="R577" s="227">
        <f t="shared" si="316"/>
        <v>0</v>
      </c>
      <c r="S577" s="227">
        <f t="shared" si="316"/>
        <v>0</v>
      </c>
      <c r="T577" s="227">
        <f t="shared" si="316"/>
        <v>0</v>
      </c>
      <c r="U577" s="227">
        <f t="shared" si="316"/>
        <v>0</v>
      </c>
      <c r="V577" s="227">
        <f t="shared" si="316"/>
        <v>0</v>
      </c>
      <c r="W577" s="227">
        <f t="shared" si="316"/>
        <v>0</v>
      </c>
      <c r="X577" s="227">
        <f t="shared" si="316"/>
        <v>0</v>
      </c>
      <c r="Y577" s="227">
        <f t="shared" si="316"/>
        <v>0</v>
      </c>
      <c r="Z577" s="227">
        <f t="shared" si="316"/>
        <v>0</v>
      </c>
      <c r="AA577" s="227">
        <f t="shared" si="316"/>
        <v>0</v>
      </c>
      <c r="AB577" s="227">
        <f t="shared" si="316"/>
        <v>0</v>
      </c>
      <c r="AC577" s="227">
        <f t="shared" si="316"/>
        <v>0</v>
      </c>
      <c r="AD577" s="227">
        <f t="shared" si="316"/>
        <v>0</v>
      </c>
      <c r="AE577" s="227">
        <f t="shared" si="316"/>
        <v>0</v>
      </c>
      <c r="AF577" s="227">
        <f t="shared" si="316"/>
        <v>0</v>
      </c>
      <c r="AG577" s="227">
        <f t="shared" si="316"/>
        <v>0</v>
      </c>
      <c r="AH577" s="227">
        <f t="shared" si="316"/>
        <v>0</v>
      </c>
      <c r="AI577" s="227">
        <f t="shared" si="316"/>
        <v>0</v>
      </c>
      <c r="AJ577" s="227">
        <f t="shared" si="316"/>
        <v>0</v>
      </c>
      <c r="AK577" s="227">
        <f t="shared" si="316"/>
        <v>0</v>
      </c>
      <c r="AL577" s="227">
        <f t="shared" si="316"/>
        <v>0</v>
      </c>
      <c r="AM577" s="227">
        <f t="shared" si="316"/>
        <v>0</v>
      </c>
      <c r="AN577" s="227">
        <f t="shared" si="316"/>
        <v>0</v>
      </c>
      <c r="AO577" s="227">
        <f t="shared" si="316"/>
        <v>0</v>
      </c>
      <c r="AP577" s="227">
        <f t="shared" si="316"/>
        <v>0</v>
      </c>
    </row>
    <row r="578" spans="1:42" x14ac:dyDescent="0.2">
      <c r="A578" s="4">
        <f t="shared" si="314"/>
        <v>5</v>
      </c>
      <c r="B578" s="247">
        <f t="shared" si="311"/>
        <v>0</v>
      </c>
      <c r="C578" s="227">
        <f t="shared" ref="C578:AP578" si="317">IF(C$2&gt;analysis_period,0,IF(C$2=equip1_reserve_freq*$A578,equip1_reserve_cost*system_capacity*1000*(1+inflation_rate/100)^B$2,0))</f>
        <v>0</v>
      </c>
      <c r="D578" s="227">
        <f t="shared" si="317"/>
        <v>0</v>
      </c>
      <c r="E578" s="227">
        <f t="shared" si="317"/>
        <v>0</v>
      </c>
      <c r="F578" s="227">
        <f t="shared" si="317"/>
        <v>0</v>
      </c>
      <c r="G578" s="227">
        <f t="shared" si="317"/>
        <v>0</v>
      </c>
      <c r="H578" s="227">
        <f t="shared" si="317"/>
        <v>0</v>
      </c>
      <c r="I578" s="227">
        <f t="shared" si="317"/>
        <v>0</v>
      </c>
      <c r="J578" s="227">
        <f t="shared" si="317"/>
        <v>0</v>
      </c>
      <c r="K578" s="227">
        <f t="shared" si="317"/>
        <v>0</v>
      </c>
      <c r="L578" s="227">
        <f t="shared" si="317"/>
        <v>0</v>
      </c>
      <c r="M578" s="227">
        <f t="shared" si="317"/>
        <v>0</v>
      </c>
      <c r="N578" s="227">
        <f t="shared" si="317"/>
        <v>0</v>
      </c>
      <c r="O578" s="227">
        <f t="shared" si="317"/>
        <v>0</v>
      </c>
      <c r="P578" s="227">
        <f t="shared" si="317"/>
        <v>0</v>
      </c>
      <c r="Q578" s="227">
        <f t="shared" si="317"/>
        <v>0</v>
      </c>
      <c r="R578" s="227">
        <f t="shared" si="317"/>
        <v>0</v>
      </c>
      <c r="S578" s="227">
        <f t="shared" si="317"/>
        <v>0</v>
      </c>
      <c r="T578" s="227">
        <f t="shared" si="317"/>
        <v>0</v>
      </c>
      <c r="U578" s="227">
        <f t="shared" si="317"/>
        <v>0</v>
      </c>
      <c r="V578" s="227">
        <f t="shared" si="317"/>
        <v>0</v>
      </c>
      <c r="W578" s="227">
        <f t="shared" si="317"/>
        <v>0</v>
      </c>
      <c r="X578" s="227">
        <f t="shared" si="317"/>
        <v>0</v>
      </c>
      <c r="Y578" s="227">
        <f t="shared" si="317"/>
        <v>0</v>
      </c>
      <c r="Z578" s="227">
        <f t="shared" si="317"/>
        <v>0</v>
      </c>
      <c r="AA578" s="227">
        <f t="shared" si="317"/>
        <v>0</v>
      </c>
      <c r="AB578" s="227">
        <f t="shared" si="317"/>
        <v>0</v>
      </c>
      <c r="AC578" s="227">
        <f t="shared" si="317"/>
        <v>0</v>
      </c>
      <c r="AD578" s="227">
        <f t="shared" si="317"/>
        <v>0</v>
      </c>
      <c r="AE578" s="227">
        <f t="shared" si="317"/>
        <v>0</v>
      </c>
      <c r="AF578" s="227">
        <f t="shared" si="317"/>
        <v>0</v>
      </c>
      <c r="AG578" s="227">
        <f t="shared" si="317"/>
        <v>0</v>
      </c>
      <c r="AH578" s="227">
        <f t="shared" si="317"/>
        <v>0</v>
      </c>
      <c r="AI578" s="227">
        <f t="shared" si="317"/>
        <v>0</v>
      </c>
      <c r="AJ578" s="227">
        <f t="shared" si="317"/>
        <v>0</v>
      </c>
      <c r="AK578" s="227">
        <f t="shared" si="317"/>
        <v>0</v>
      </c>
      <c r="AL578" s="227">
        <f t="shared" si="317"/>
        <v>0</v>
      </c>
      <c r="AM578" s="227">
        <f t="shared" si="317"/>
        <v>0</v>
      </c>
      <c r="AN578" s="227">
        <f t="shared" si="317"/>
        <v>0</v>
      </c>
      <c r="AO578" s="227">
        <f t="shared" si="317"/>
        <v>0</v>
      </c>
      <c r="AP578" s="227">
        <f t="shared" si="317"/>
        <v>0</v>
      </c>
    </row>
    <row r="579" spans="1:42" x14ac:dyDescent="0.2">
      <c r="A579" s="4">
        <f t="shared" si="314"/>
        <v>6</v>
      </c>
      <c r="B579" s="247">
        <f t="shared" si="311"/>
        <v>0</v>
      </c>
      <c r="C579" s="227">
        <f t="shared" ref="C579:AP579" si="318">IF(C$2&gt;analysis_period,0,IF(C$2=equip1_reserve_freq*$A579,equip1_reserve_cost*system_capacity*1000*(1+inflation_rate/100)^B$2,0))</f>
        <v>0</v>
      </c>
      <c r="D579" s="227">
        <f t="shared" si="318"/>
        <v>0</v>
      </c>
      <c r="E579" s="227">
        <f t="shared" si="318"/>
        <v>0</v>
      </c>
      <c r="F579" s="227">
        <f t="shared" si="318"/>
        <v>0</v>
      </c>
      <c r="G579" s="227">
        <f t="shared" si="318"/>
        <v>0</v>
      </c>
      <c r="H579" s="227">
        <f t="shared" si="318"/>
        <v>0</v>
      </c>
      <c r="I579" s="227">
        <f t="shared" si="318"/>
        <v>0</v>
      </c>
      <c r="J579" s="227">
        <f t="shared" si="318"/>
        <v>0</v>
      </c>
      <c r="K579" s="227">
        <f t="shared" si="318"/>
        <v>0</v>
      </c>
      <c r="L579" s="227">
        <f t="shared" si="318"/>
        <v>0</v>
      </c>
      <c r="M579" s="227">
        <f t="shared" si="318"/>
        <v>0</v>
      </c>
      <c r="N579" s="227">
        <f t="shared" si="318"/>
        <v>0</v>
      </c>
      <c r="O579" s="227">
        <f t="shared" si="318"/>
        <v>0</v>
      </c>
      <c r="P579" s="227">
        <f t="shared" si="318"/>
        <v>0</v>
      </c>
      <c r="Q579" s="227">
        <f t="shared" si="318"/>
        <v>0</v>
      </c>
      <c r="R579" s="227">
        <f t="shared" si="318"/>
        <v>0</v>
      </c>
      <c r="S579" s="227">
        <f t="shared" si="318"/>
        <v>0</v>
      </c>
      <c r="T579" s="227">
        <f t="shared" si="318"/>
        <v>0</v>
      </c>
      <c r="U579" s="227">
        <f t="shared" si="318"/>
        <v>0</v>
      </c>
      <c r="V579" s="227">
        <f t="shared" si="318"/>
        <v>0</v>
      </c>
      <c r="W579" s="227">
        <f t="shared" si="318"/>
        <v>0</v>
      </c>
      <c r="X579" s="227">
        <f t="shared" si="318"/>
        <v>0</v>
      </c>
      <c r="Y579" s="227">
        <f t="shared" si="318"/>
        <v>0</v>
      </c>
      <c r="Z579" s="227">
        <f t="shared" si="318"/>
        <v>0</v>
      </c>
      <c r="AA579" s="227">
        <f t="shared" si="318"/>
        <v>0</v>
      </c>
      <c r="AB579" s="227">
        <f t="shared" si="318"/>
        <v>0</v>
      </c>
      <c r="AC579" s="227">
        <f t="shared" si="318"/>
        <v>0</v>
      </c>
      <c r="AD579" s="227">
        <f t="shared" si="318"/>
        <v>0</v>
      </c>
      <c r="AE579" s="227">
        <f t="shared" si="318"/>
        <v>0</v>
      </c>
      <c r="AF579" s="227">
        <f t="shared" si="318"/>
        <v>0</v>
      </c>
      <c r="AG579" s="227">
        <f t="shared" si="318"/>
        <v>0</v>
      </c>
      <c r="AH579" s="227">
        <f t="shared" si="318"/>
        <v>0</v>
      </c>
      <c r="AI579" s="227">
        <f t="shared" si="318"/>
        <v>0</v>
      </c>
      <c r="AJ579" s="227">
        <f t="shared" si="318"/>
        <v>0</v>
      </c>
      <c r="AK579" s="227">
        <f t="shared" si="318"/>
        <v>0</v>
      </c>
      <c r="AL579" s="227">
        <f t="shared" si="318"/>
        <v>0</v>
      </c>
      <c r="AM579" s="227">
        <f t="shared" si="318"/>
        <v>0</v>
      </c>
      <c r="AN579" s="227">
        <f t="shared" si="318"/>
        <v>0</v>
      </c>
      <c r="AO579" s="227">
        <f t="shared" si="318"/>
        <v>0</v>
      </c>
      <c r="AP579" s="227">
        <f t="shared" si="318"/>
        <v>0</v>
      </c>
    </row>
    <row r="580" spans="1:42" x14ac:dyDescent="0.2">
      <c r="A580" s="4">
        <f t="shared" si="314"/>
        <v>7</v>
      </c>
      <c r="B580" s="247">
        <f t="shared" si="311"/>
        <v>0</v>
      </c>
      <c r="C580" s="227">
        <f t="shared" ref="C580:AP580" si="319">IF(C$2&gt;analysis_period,0,IF(C$2=equip1_reserve_freq*$A580,equip1_reserve_cost*system_capacity*1000*(1+inflation_rate/100)^B$2,0))</f>
        <v>0</v>
      </c>
      <c r="D580" s="227">
        <f t="shared" si="319"/>
        <v>0</v>
      </c>
      <c r="E580" s="227">
        <f t="shared" si="319"/>
        <v>0</v>
      </c>
      <c r="F580" s="227">
        <f t="shared" si="319"/>
        <v>0</v>
      </c>
      <c r="G580" s="227">
        <f t="shared" si="319"/>
        <v>0</v>
      </c>
      <c r="H580" s="227">
        <f t="shared" si="319"/>
        <v>0</v>
      </c>
      <c r="I580" s="227">
        <f t="shared" si="319"/>
        <v>0</v>
      </c>
      <c r="J580" s="227">
        <f t="shared" si="319"/>
        <v>0</v>
      </c>
      <c r="K580" s="227">
        <f t="shared" si="319"/>
        <v>0</v>
      </c>
      <c r="L580" s="227">
        <f t="shared" si="319"/>
        <v>0</v>
      </c>
      <c r="M580" s="227">
        <f t="shared" si="319"/>
        <v>0</v>
      </c>
      <c r="N580" s="227">
        <f t="shared" si="319"/>
        <v>0</v>
      </c>
      <c r="O580" s="227">
        <f t="shared" si="319"/>
        <v>0</v>
      </c>
      <c r="P580" s="227">
        <f t="shared" si="319"/>
        <v>0</v>
      </c>
      <c r="Q580" s="227">
        <f t="shared" si="319"/>
        <v>0</v>
      </c>
      <c r="R580" s="227">
        <f t="shared" si="319"/>
        <v>0</v>
      </c>
      <c r="S580" s="227">
        <f t="shared" si="319"/>
        <v>0</v>
      </c>
      <c r="T580" s="227">
        <f t="shared" si="319"/>
        <v>0</v>
      </c>
      <c r="U580" s="227">
        <f t="shared" si="319"/>
        <v>0</v>
      </c>
      <c r="V580" s="227">
        <f t="shared" si="319"/>
        <v>0</v>
      </c>
      <c r="W580" s="227">
        <f t="shared" si="319"/>
        <v>0</v>
      </c>
      <c r="X580" s="227">
        <f t="shared" si="319"/>
        <v>0</v>
      </c>
      <c r="Y580" s="227">
        <f t="shared" si="319"/>
        <v>0</v>
      </c>
      <c r="Z580" s="227">
        <f t="shared" si="319"/>
        <v>0</v>
      </c>
      <c r="AA580" s="227">
        <f t="shared" si="319"/>
        <v>0</v>
      </c>
      <c r="AB580" s="227">
        <f t="shared" si="319"/>
        <v>0</v>
      </c>
      <c r="AC580" s="227">
        <f t="shared" si="319"/>
        <v>0</v>
      </c>
      <c r="AD580" s="227">
        <f t="shared" si="319"/>
        <v>0</v>
      </c>
      <c r="AE580" s="227">
        <f t="shared" si="319"/>
        <v>0</v>
      </c>
      <c r="AF580" s="227">
        <f t="shared" si="319"/>
        <v>0</v>
      </c>
      <c r="AG580" s="227">
        <f t="shared" si="319"/>
        <v>0</v>
      </c>
      <c r="AH580" s="227">
        <f t="shared" si="319"/>
        <v>0</v>
      </c>
      <c r="AI580" s="227">
        <f t="shared" si="319"/>
        <v>0</v>
      </c>
      <c r="AJ580" s="227">
        <f t="shared" si="319"/>
        <v>0</v>
      </c>
      <c r="AK580" s="227">
        <f t="shared" si="319"/>
        <v>0</v>
      </c>
      <c r="AL580" s="227">
        <f t="shared" si="319"/>
        <v>0</v>
      </c>
      <c r="AM580" s="227">
        <f t="shared" si="319"/>
        <v>0</v>
      </c>
      <c r="AN580" s="227">
        <f t="shared" si="319"/>
        <v>0</v>
      </c>
      <c r="AO580" s="227">
        <f t="shared" si="319"/>
        <v>0</v>
      </c>
      <c r="AP580" s="227">
        <f t="shared" si="319"/>
        <v>0</v>
      </c>
    </row>
    <row r="581" spans="1:42" x14ac:dyDescent="0.2">
      <c r="A581" s="4">
        <f t="shared" si="314"/>
        <v>8</v>
      </c>
      <c r="B581" s="247">
        <f t="shared" si="311"/>
        <v>0</v>
      </c>
      <c r="C581" s="227">
        <f t="shared" ref="C581:AP581" si="320">IF(C$2&gt;analysis_period,0,IF(C$2=equip1_reserve_freq*$A581,equip1_reserve_cost*system_capacity*1000*(1+inflation_rate/100)^B$2,0))</f>
        <v>0</v>
      </c>
      <c r="D581" s="227">
        <f t="shared" si="320"/>
        <v>0</v>
      </c>
      <c r="E581" s="227">
        <f t="shared" si="320"/>
        <v>0</v>
      </c>
      <c r="F581" s="227">
        <f t="shared" si="320"/>
        <v>0</v>
      </c>
      <c r="G581" s="227">
        <f t="shared" si="320"/>
        <v>0</v>
      </c>
      <c r="H581" s="227">
        <f t="shared" si="320"/>
        <v>0</v>
      </c>
      <c r="I581" s="227">
        <f t="shared" si="320"/>
        <v>0</v>
      </c>
      <c r="J581" s="227">
        <f t="shared" si="320"/>
        <v>0</v>
      </c>
      <c r="K581" s="227">
        <f t="shared" si="320"/>
        <v>0</v>
      </c>
      <c r="L581" s="227">
        <f t="shared" si="320"/>
        <v>0</v>
      </c>
      <c r="M581" s="227">
        <f t="shared" si="320"/>
        <v>0</v>
      </c>
      <c r="N581" s="227">
        <f t="shared" si="320"/>
        <v>0</v>
      </c>
      <c r="O581" s="227">
        <f t="shared" si="320"/>
        <v>0</v>
      </c>
      <c r="P581" s="227">
        <f t="shared" si="320"/>
        <v>0</v>
      </c>
      <c r="Q581" s="227">
        <f t="shared" si="320"/>
        <v>0</v>
      </c>
      <c r="R581" s="227">
        <f t="shared" si="320"/>
        <v>0</v>
      </c>
      <c r="S581" s="227">
        <f t="shared" si="320"/>
        <v>0</v>
      </c>
      <c r="T581" s="227">
        <f t="shared" si="320"/>
        <v>0</v>
      </c>
      <c r="U581" s="227">
        <f t="shared" si="320"/>
        <v>0</v>
      </c>
      <c r="V581" s="227">
        <f t="shared" si="320"/>
        <v>0</v>
      </c>
      <c r="W581" s="227">
        <f t="shared" si="320"/>
        <v>0</v>
      </c>
      <c r="X581" s="227">
        <f t="shared" si="320"/>
        <v>0</v>
      </c>
      <c r="Y581" s="227">
        <f t="shared" si="320"/>
        <v>0</v>
      </c>
      <c r="Z581" s="227">
        <f t="shared" si="320"/>
        <v>0</v>
      </c>
      <c r="AA581" s="227">
        <f t="shared" si="320"/>
        <v>0</v>
      </c>
      <c r="AB581" s="227">
        <f t="shared" si="320"/>
        <v>0</v>
      </c>
      <c r="AC581" s="227">
        <f t="shared" si="320"/>
        <v>0</v>
      </c>
      <c r="AD581" s="227">
        <f t="shared" si="320"/>
        <v>0</v>
      </c>
      <c r="AE581" s="227">
        <f t="shared" si="320"/>
        <v>0</v>
      </c>
      <c r="AF581" s="227">
        <f t="shared" si="320"/>
        <v>0</v>
      </c>
      <c r="AG581" s="227">
        <f t="shared" si="320"/>
        <v>0</v>
      </c>
      <c r="AH581" s="227">
        <f t="shared" si="320"/>
        <v>0</v>
      </c>
      <c r="AI581" s="227">
        <f t="shared" si="320"/>
        <v>0</v>
      </c>
      <c r="AJ581" s="227">
        <f t="shared" si="320"/>
        <v>0</v>
      </c>
      <c r="AK581" s="227">
        <f t="shared" si="320"/>
        <v>0</v>
      </c>
      <c r="AL581" s="227">
        <f t="shared" si="320"/>
        <v>0</v>
      </c>
      <c r="AM581" s="227">
        <f t="shared" si="320"/>
        <v>0</v>
      </c>
      <c r="AN581" s="227">
        <f t="shared" si="320"/>
        <v>0</v>
      </c>
      <c r="AO581" s="227">
        <f t="shared" si="320"/>
        <v>0</v>
      </c>
      <c r="AP581" s="227">
        <f t="shared" si="320"/>
        <v>0</v>
      </c>
    </row>
    <row r="582" spans="1:42" x14ac:dyDescent="0.2">
      <c r="A582" s="4">
        <f>A581+1</f>
        <v>9</v>
      </c>
      <c r="B582" s="247">
        <f t="shared" si="311"/>
        <v>0</v>
      </c>
      <c r="C582" s="227">
        <f t="shared" ref="C582:AP582" si="321">IF(C$2&gt;analysis_period,0,IF(C$2=equip1_reserve_freq*$A582,equip1_reserve_cost*system_capacity*1000*(1+inflation_rate/100)^B$2,0))</f>
        <v>0</v>
      </c>
      <c r="D582" s="227">
        <f t="shared" si="321"/>
        <v>0</v>
      </c>
      <c r="E582" s="227">
        <f t="shared" si="321"/>
        <v>0</v>
      </c>
      <c r="F582" s="227">
        <f t="shared" si="321"/>
        <v>0</v>
      </c>
      <c r="G582" s="227">
        <f t="shared" si="321"/>
        <v>0</v>
      </c>
      <c r="H582" s="227">
        <f t="shared" si="321"/>
        <v>0</v>
      </c>
      <c r="I582" s="227">
        <f t="shared" si="321"/>
        <v>0</v>
      </c>
      <c r="J582" s="227">
        <f t="shared" si="321"/>
        <v>0</v>
      </c>
      <c r="K582" s="227">
        <f t="shared" si="321"/>
        <v>0</v>
      </c>
      <c r="L582" s="227">
        <f t="shared" si="321"/>
        <v>0</v>
      </c>
      <c r="M582" s="227">
        <f t="shared" si="321"/>
        <v>0</v>
      </c>
      <c r="N582" s="227">
        <f t="shared" si="321"/>
        <v>0</v>
      </c>
      <c r="O582" s="227">
        <f t="shared" si="321"/>
        <v>0</v>
      </c>
      <c r="P582" s="227">
        <f t="shared" si="321"/>
        <v>0</v>
      </c>
      <c r="Q582" s="227">
        <f t="shared" si="321"/>
        <v>0</v>
      </c>
      <c r="R582" s="227">
        <f t="shared" si="321"/>
        <v>0</v>
      </c>
      <c r="S582" s="227">
        <f t="shared" si="321"/>
        <v>0</v>
      </c>
      <c r="T582" s="227">
        <f t="shared" si="321"/>
        <v>0</v>
      </c>
      <c r="U582" s="227">
        <f t="shared" si="321"/>
        <v>0</v>
      </c>
      <c r="V582" s="227">
        <f t="shared" si="321"/>
        <v>0</v>
      </c>
      <c r="W582" s="227">
        <f t="shared" si="321"/>
        <v>0</v>
      </c>
      <c r="X582" s="227">
        <f t="shared" si="321"/>
        <v>0</v>
      </c>
      <c r="Y582" s="227">
        <f t="shared" si="321"/>
        <v>0</v>
      </c>
      <c r="Z582" s="227">
        <f t="shared" si="321"/>
        <v>0</v>
      </c>
      <c r="AA582" s="227">
        <f t="shared" si="321"/>
        <v>0</v>
      </c>
      <c r="AB582" s="227">
        <f t="shared" si="321"/>
        <v>0</v>
      </c>
      <c r="AC582" s="227">
        <f t="shared" si="321"/>
        <v>0</v>
      </c>
      <c r="AD582" s="227">
        <f t="shared" si="321"/>
        <v>0</v>
      </c>
      <c r="AE582" s="227">
        <f t="shared" si="321"/>
        <v>0</v>
      </c>
      <c r="AF582" s="227">
        <f t="shared" si="321"/>
        <v>0</v>
      </c>
      <c r="AG582" s="227">
        <f t="shared" si="321"/>
        <v>0</v>
      </c>
      <c r="AH582" s="227">
        <f t="shared" si="321"/>
        <v>0</v>
      </c>
      <c r="AI582" s="227">
        <f t="shared" si="321"/>
        <v>0</v>
      </c>
      <c r="AJ582" s="227">
        <f t="shared" si="321"/>
        <v>0</v>
      </c>
      <c r="AK582" s="227">
        <f t="shared" si="321"/>
        <v>0</v>
      </c>
      <c r="AL582" s="227">
        <f t="shared" si="321"/>
        <v>0</v>
      </c>
      <c r="AM582" s="227">
        <f t="shared" si="321"/>
        <v>0</v>
      </c>
      <c r="AN582" s="227">
        <f t="shared" si="321"/>
        <v>0</v>
      </c>
      <c r="AO582" s="227">
        <f t="shared" si="321"/>
        <v>0</v>
      </c>
      <c r="AP582" s="227">
        <f t="shared" si="321"/>
        <v>0</v>
      </c>
    </row>
    <row r="583" spans="1:42" x14ac:dyDescent="0.2">
      <c r="A583" s="4">
        <f t="shared" si="314"/>
        <v>10</v>
      </c>
      <c r="B583" s="247">
        <f t="shared" si="311"/>
        <v>0</v>
      </c>
      <c r="C583" s="227">
        <f t="shared" ref="C583:AP583" si="322">IF(C$2&gt;analysis_period,0,IF(C$2=equip1_reserve_freq*$A583,equip1_reserve_cost*system_capacity*1000*(1+inflation_rate/100)^B$2,0))</f>
        <v>0</v>
      </c>
      <c r="D583" s="227">
        <f t="shared" si="322"/>
        <v>0</v>
      </c>
      <c r="E583" s="227">
        <f t="shared" si="322"/>
        <v>0</v>
      </c>
      <c r="F583" s="227">
        <f t="shared" si="322"/>
        <v>0</v>
      </c>
      <c r="G583" s="227">
        <f t="shared" si="322"/>
        <v>0</v>
      </c>
      <c r="H583" s="227">
        <f t="shared" si="322"/>
        <v>0</v>
      </c>
      <c r="I583" s="227">
        <f t="shared" si="322"/>
        <v>0</v>
      </c>
      <c r="J583" s="227">
        <f t="shared" si="322"/>
        <v>0</v>
      </c>
      <c r="K583" s="227">
        <f t="shared" si="322"/>
        <v>0</v>
      </c>
      <c r="L583" s="227">
        <f t="shared" si="322"/>
        <v>0</v>
      </c>
      <c r="M583" s="227">
        <f t="shared" si="322"/>
        <v>0</v>
      </c>
      <c r="N583" s="227">
        <f t="shared" si="322"/>
        <v>0</v>
      </c>
      <c r="O583" s="227">
        <f t="shared" si="322"/>
        <v>0</v>
      </c>
      <c r="P583" s="227">
        <f t="shared" si="322"/>
        <v>0</v>
      </c>
      <c r="Q583" s="227">
        <f t="shared" si="322"/>
        <v>0</v>
      </c>
      <c r="R583" s="227">
        <f t="shared" si="322"/>
        <v>0</v>
      </c>
      <c r="S583" s="227">
        <f t="shared" si="322"/>
        <v>0</v>
      </c>
      <c r="T583" s="227">
        <f t="shared" si="322"/>
        <v>0</v>
      </c>
      <c r="U583" s="227">
        <f t="shared" si="322"/>
        <v>0</v>
      </c>
      <c r="V583" s="227">
        <f t="shared" si="322"/>
        <v>0</v>
      </c>
      <c r="W583" s="227">
        <f t="shared" si="322"/>
        <v>0</v>
      </c>
      <c r="X583" s="227">
        <f t="shared" si="322"/>
        <v>0</v>
      </c>
      <c r="Y583" s="227">
        <f t="shared" si="322"/>
        <v>0</v>
      </c>
      <c r="Z583" s="227">
        <f t="shared" si="322"/>
        <v>0</v>
      </c>
      <c r="AA583" s="227">
        <f t="shared" si="322"/>
        <v>0</v>
      </c>
      <c r="AB583" s="227">
        <f t="shared" si="322"/>
        <v>0</v>
      </c>
      <c r="AC583" s="227">
        <f t="shared" si="322"/>
        <v>0</v>
      </c>
      <c r="AD583" s="227">
        <f t="shared" si="322"/>
        <v>0</v>
      </c>
      <c r="AE583" s="227">
        <f t="shared" si="322"/>
        <v>0</v>
      </c>
      <c r="AF583" s="227">
        <f t="shared" si="322"/>
        <v>0</v>
      </c>
      <c r="AG583" s="227">
        <f t="shared" si="322"/>
        <v>0</v>
      </c>
      <c r="AH583" s="227">
        <f t="shared" si="322"/>
        <v>0</v>
      </c>
      <c r="AI583" s="227">
        <f t="shared" si="322"/>
        <v>0</v>
      </c>
      <c r="AJ583" s="227">
        <f t="shared" si="322"/>
        <v>0</v>
      </c>
      <c r="AK583" s="227">
        <f t="shared" si="322"/>
        <v>0</v>
      </c>
      <c r="AL583" s="227">
        <f t="shared" si="322"/>
        <v>0</v>
      </c>
      <c r="AM583" s="227">
        <f t="shared" si="322"/>
        <v>0</v>
      </c>
      <c r="AN583" s="227">
        <f t="shared" si="322"/>
        <v>0</v>
      </c>
      <c r="AO583" s="227">
        <f t="shared" si="322"/>
        <v>0</v>
      </c>
      <c r="AP583" s="227">
        <f t="shared" si="322"/>
        <v>0</v>
      </c>
    </row>
    <row r="584" spans="1:42" x14ac:dyDescent="0.2">
      <c r="A584" s="38" t="s">
        <v>15</v>
      </c>
      <c r="B584" s="29"/>
      <c r="C584" s="231">
        <f>SUM(C574:C583)</f>
        <v>0</v>
      </c>
      <c r="D584" s="231">
        <f t="shared" ref="D584:AD584" si="323">SUM(D574:D583)</f>
        <v>0</v>
      </c>
      <c r="E584" s="231">
        <f t="shared" si="323"/>
        <v>0</v>
      </c>
      <c r="F584" s="231">
        <f t="shared" si="323"/>
        <v>0</v>
      </c>
      <c r="G584" s="231">
        <f t="shared" si="323"/>
        <v>0</v>
      </c>
      <c r="H584" s="231">
        <f t="shared" si="323"/>
        <v>0</v>
      </c>
      <c r="I584" s="231">
        <f t="shared" si="323"/>
        <v>0</v>
      </c>
      <c r="J584" s="231">
        <f t="shared" si="323"/>
        <v>0</v>
      </c>
      <c r="K584" s="231">
        <f t="shared" si="323"/>
        <v>0</v>
      </c>
      <c r="L584" s="231">
        <f t="shared" si="323"/>
        <v>0</v>
      </c>
      <c r="M584" s="231">
        <f t="shared" si="323"/>
        <v>0</v>
      </c>
      <c r="N584" s="231">
        <f t="shared" si="323"/>
        <v>0</v>
      </c>
      <c r="O584" s="231">
        <f t="shared" si="323"/>
        <v>0</v>
      </c>
      <c r="P584" s="231">
        <f t="shared" si="323"/>
        <v>0</v>
      </c>
      <c r="Q584" s="231">
        <f t="shared" si="323"/>
        <v>0</v>
      </c>
      <c r="R584" s="231">
        <f t="shared" si="323"/>
        <v>0</v>
      </c>
      <c r="S584" s="231">
        <f t="shared" si="323"/>
        <v>0</v>
      </c>
      <c r="T584" s="231">
        <f t="shared" si="323"/>
        <v>0</v>
      </c>
      <c r="U584" s="231">
        <f t="shared" si="323"/>
        <v>0</v>
      </c>
      <c r="V584" s="231">
        <f t="shared" si="323"/>
        <v>0</v>
      </c>
      <c r="W584" s="231">
        <f t="shared" si="323"/>
        <v>0</v>
      </c>
      <c r="X584" s="231">
        <f t="shared" si="323"/>
        <v>0</v>
      </c>
      <c r="Y584" s="231">
        <f t="shared" si="323"/>
        <v>0</v>
      </c>
      <c r="Z584" s="231">
        <f t="shared" si="323"/>
        <v>0</v>
      </c>
      <c r="AA584" s="231">
        <f t="shared" si="323"/>
        <v>0</v>
      </c>
      <c r="AB584" s="231">
        <f t="shared" si="323"/>
        <v>0</v>
      </c>
      <c r="AC584" s="231">
        <f t="shared" si="323"/>
        <v>0</v>
      </c>
      <c r="AD584" s="231">
        <f t="shared" si="323"/>
        <v>0</v>
      </c>
      <c r="AE584" s="231">
        <f t="shared" ref="AE584" si="324">SUM(AE574:AE583)</f>
        <v>0</v>
      </c>
      <c r="AF584" s="231">
        <f t="shared" ref="AF584:AP584" si="325">SUM(AF574:AF583)</f>
        <v>0</v>
      </c>
      <c r="AG584" s="231">
        <f t="shared" si="325"/>
        <v>0</v>
      </c>
      <c r="AH584" s="231">
        <f t="shared" si="325"/>
        <v>0</v>
      </c>
      <c r="AI584" s="231">
        <f t="shared" si="325"/>
        <v>0</v>
      </c>
      <c r="AJ584" s="231">
        <f t="shared" si="325"/>
        <v>0</v>
      </c>
      <c r="AK584" s="231">
        <f t="shared" si="325"/>
        <v>0</v>
      </c>
      <c r="AL584" s="231">
        <f t="shared" si="325"/>
        <v>0</v>
      </c>
      <c r="AM584" s="231">
        <f t="shared" si="325"/>
        <v>0</v>
      </c>
      <c r="AN584" s="231">
        <f t="shared" si="325"/>
        <v>0</v>
      </c>
      <c r="AO584" s="231">
        <f t="shared" si="325"/>
        <v>0</v>
      </c>
      <c r="AP584" s="231">
        <f t="shared" si="325"/>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6">SUM(C586:AP586)</f>
        <v>0</v>
      </c>
      <c r="C586" s="231">
        <f t="shared" ref="C586:AP586" si="327">IF(C$2&lt;=equip1_reserve_freq*$A$574,$B$574/(equip1_reserve_freq),0)</f>
        <v>0</v>
      </c>
      <c r="D586" s="231">
        <f t="shared" si="327"/>
        <v>0</v>
      </c>
      <c r="E586" s="231">
        <f t="shared" si="327"/>
        <v>0</v>
      </c>
      <c r="F586" s="231">
        <f t="shared" si="327"/>
        <v>0</v>
      </c>
      <c r="G586" s="231">
        <f t="shared" si="327"/>
        <v>0</v>
      </c>
      <c r="H586" s="231">
        <f t="shared" si="327"/>
        <v>0</v>
      </c>
      <c r="I586" s="231">
        <f t="shared" si="327"/>
        <v>0</v>
      </c>
      <c r="J586" s="231">
        <f t="shared" si="327"/>
        <v>0</v>
      </c>
      <c r="K586" s="231">
        <f t="shared" si="327"/>
        <v>0</v>
      </c>
      <c r="L586" s="231">
        <f t="shared" si="327"/>
        <v>0</v>
      </c>
      <c r="M586" s="231">
        <f t="shared" si="327"/>
        <v>0</v>
      </c>
      <c r="N586" s="231">
        <f t="shared" si="327"/>
        <v>0</v>
      </c>
      <c r="O586" s="231">
        <f t="shared" si="327"/>
        <v>0</v>
      </c>
      <c r="P586" s="231">
        <f t="shared" si="327"/>
        <v>0</v>
      </c>
      <c r="Q586" s="231">
        <f t="shared" si="327"/>
        <v>0</v>
      </c>
      <c r="R586" s="231">
        <f t="shared" si="327"/>
        <v>0</v>
      </c>
      <c r="S586" s="231">
        <f t="shared" si="327"/>
        <v>0</v>
      </c>
      <c r="T586" s="231">
        <f t="shared" si="327"/>
        <v>0</v>
      </c>
      <c r="U586" s="231">
        <f t="shared" si="327"/>
        <v>0</v>
      </c>
      <c r="V586" s="231">
        <f t="shared" si="327"/>
        <v>0</v>
      </c>
      <c r="W586" s="231">
        <f t="shared" si="327"/>
        <v>0</v>
      </c>
      <c r="X586" s="231">
        <f t="shared" si="327"/>
        <v>0</v>
      </c>
      <c r="Y586" s="231">
        <f t="shared" si="327"/>
        <v>0</v>
      </c>
      <c r="Z586" s="231">
        <f t="shared" si="327"/>
        <v>0</v>
      </c>
      <c r="AA586" s="231">
        <f t="shared" si="327"/>
        <v>0</v>
      </c>
      <c r="AB586" s="231">
        <f t="shared" si="327"/>
        <v>0</v>
      </c>
      <c r="AC586" s="231">
        <f t="shared" si="327"/>
        <v>0</v>
      </c>
      <c r="AD586" s="231">
        <f t="shared" si="327"/>
        <v>0</v>
      </c>
      <c r="AE586" s="231">
        <f t="shared" si="327"/>
        <v>0</v>
      </c>
      <c r="AF586" s="231">
        <f t="shared" si="327"/>
        <v>0</v>
      </c>
      <c r="AG586" s="231">
        <f t="shared" si="327"/>
        <v>0</v>
      </c>
      <c r="AH586" s="231">
        <f t="shared" si="327"/>
        <v>0</v>
      </c>
      <c r="AI586" s="231">
        <f t="shared" si="327"/>
        <v>0</v>
      </c>
      <c r="AJ586" s="231">
        <f t="shared" si="327"/>
        <v>0</v>
      </c>
      <c r="AK586" s="231">
        <f t="shared" si="327"/>
        <v>0</v>
      </c>
      <c r="AL586" s="231">
        <f t="shared" si="327"/>
        <v>0</v>
      </c>
      <c r="AM586" s="231">
        <f t="shared" si="327"/>
        <v>0</v>
      </c>
      <c r="AN586" s="231">
        <f t="shared" si="327"/>
        <v>0</v>
      </c>
      <c r="AO586" s="231">
        <f t="shared" si="327"/>
        <v>0</v>
      </c>
      <c r="AP586" s="231">
        <f t="shared" si="327"/>
        <v>0</v>
      </c>
    </row>
    <row r="587" spans="1:42" x14ac:dyDescent="0.2">
      <c r="A587" s="4">
        <f>A586+1</f>
        <v>2</v>
      </c>
      <c r="B587" s="247">
        <f t="shared" si="326"/>
        <v>0</v>
      </c>
      <c r="C587" s="249">
        <f t="shared" ref="C587:AP587" si="328">IF(AND(C$2&gt;equip1_reserve_freq*$A574,C$2&lt;=equip1_reserve_freq*$A575),$B575/(equip1_reserve_freq),0)</f>
        <v>0</v>
      </c>
      <c r="D587" s="227">
        <f t="shared" si="328"/>
        <v>0</v>
      </c>
      <c r="E587" s="227">
        <f t="shared" si="328"/>
        <v>0</v>
      </c>
      <c r="F587" s="227">
        <f t="shared" si="328"/>
        <v>0</v>
      </c>
      <c r="G587" s="227">
        <f t="shared" si="328"/>
        <v>0</v>
      </c>
      <c r="H587" s="227">
        <f t="shared" si="328"/>
        <v>0</v>
      </c>
      <c r="I587" s="227">
        <f t="shared" si="328"/>
        <v>0</v>
      </c>
      <c r="J587" s="227">
        <f t="shared" si="328"/>
        <v>0</v>
      </c>
      <c r="K587" s="227">
        <f t="shared" si="328"/>
        <v>0</v>
      </c>
      <c r="L587" s="227">
        <f t="shared" si="328"/>
        <v>0</v>
      </c>
      <c r="M587" s="227">
        <f t="shared" si="328"/>
        <v>0</v>
      </c>
      <c r="N587" s="227">
        <f t="shared" si="328"/>
        <v>0</v>
      </c>
      <c r="O587" s="227">
        <f t="shared" si="328"/>
        <v>0</v>
      </c>
      <c r="P587" s="227">
        <f t="shared" si="328"/>
        <v>0</v>
      </c>
      <c r="Q587" s="227">
        <f t="shared" si="328"/>
        <v>0</v>
      </c>
      <c r="R587" s="227">
        <f t="shared" si="328"/>
        <v>0</v>
      </c>
      <c r="S587" s="227">
        <f t="shared" si="328"/>
        <v>0</v>
      </c>
      <c r="T587" s="227">
        <f t="shared" si="328"/>
        <v>0</v>
      </c>
      <c r="U587" s="227">
        <f t="shared" si="328"/>
        <v>0</v>
      </c>
      <c r="V587" s="227">
        <f t="shared" si="328"/>
        <v>0</v>
      </c>
      <c r="W587" s="227">
        <f t="shared" si="328"/>
        <v>0</v>
      </c>
      <c r="X587" s="227">
        <f t="shared" si="328"/>
        <v>0</v>
      </c>
      <c r="Y587" s="227">
        <f t="shared" si="328"/>
        <v>0</v>
      </c>
      <c r="Z587" s="227">
        <f t="shared" si="328"/>
        <v>0</v>
      </c>
      <c r="AA587" s="227">
        <f t="shared" si="328"/>
        <v>0</v>
      </c>
      <c r="AB587" s="227">
        <f t="shared" si="328"/>
        <v>0</v>
      </c>
      <c r="AC587" s="227">
        <f t="shared" si="328"/>
        <v>0</v>
      </c>
      <c r="AD587" s="227">
        <f t="shared" si="328"/>
        <v>0</v>
      </c>
      <c r="AE587" s="227">
        <f t="shared" si="328"/>
        <v>0</v>
      </c>
      <c r="AF587" s="227">
        <f t="shared" si="328"/>
        <v>0</v>
      </c>
      <c r="AG587" s="227">
        <f t="shared" si="328"/>
        <v>0</v>
      </c>
      <c r="AH587" s="227">
        <f t="shared" si="328"/>
        <v>0</v>
      </c>
      <c r="AI587" s="227">
        <f t="shared" si="328"/>
        <v>0</v>
      </c>
      <c r="AJ587" s="227">
        <f t="shared" si="328"/>
        <v>0</v>
      </c>
      <c r="AK587" s="227">
        <f t="shared" si="328"/>
        <v>0</v>
      </c>
      <c r="AL587" s="227">
        <f t="shared" si="328"/>
        <v>0</v>
      </c>
      <c r="AM587" s="227">
        <f t="shared" si="328"/>
        <v>0</v>
      </c>
      <c r="AN587" s="227">
        <f t="shared" si="328"/>
        <v>0</v>
      </c>
      <c r="AO587" s="227">
        <f t="shared" si="328"/>
        <v>0</v>
      </c>
      <c r="AP587" s="227">
        <f t="shared" si="328"/>
        <v>0</v>
      </c>
    </row>
    <row r="588" spans="1:42" x14ac:dyDescent="0.2">
      <c r="A588" s="4">
        <f t="shared" ref="A588:A593" si="329">A587+1</f>
        <v>3</v>
      </c>
      <c r="B588" s="247">
        <f t="shared" si="326"/>
        <v>0</v>
      </c>
      <c r="C588" s="249">
        <f t="shared" ref="C588:AP588" si="330">IF(AND(C$2&gt;equip1_reserve_freq*$A575,C$2&lt;=equip1_reserve_freq*$A576),$B576/(equip1_reserve_freq),0)</f>
        <v>0</v>
      </c>
      <c r="D588" s="227">
        <f t="shared" si="330"/>
        <v>0</v>
      </c>
      <c r="E588" s="227">
        <f t="shared" si="330"/>
        <v>0</v>
      </c>
      <c r="F588" s="227">
        <f t="shared" si="330"/>
        <v>0</v>
      </c>
      <c r="G588" s="227">
        <f t="shared" si="330"/>
        <v>0</v>
      </c>
      <c r="H588" s="227">
        <f t="shared" si="330"/>
        <v>0</v>
      </c>
      <c r="I588" s="227">
        <f t="shared" si="330"/>
        <v>0</v>
      </c>
      <c r="J588" s="227">
        <f t="shared" si="330"/>
        <v>0</v>
      </c>
      <c r="K588" s="227">
        <f t="shared" si="330"/>
        <v>0</v>
      </c>
      <c r="L588" s="227">
        <f t="shared" si="330"/>
        <v>0</v>
      </c>
      <c r="M588" s="227">
        <f t="shared" si="330"/>
        <v>0</v>
      </c>
      <c r="N588" s="227">
        <f t="shared" si="330"/>
        <v>0</v>
      </c>
      <c r="O588" s="227">
        <f t="shared" si="330"/>
        <v>0</v>
      </c>
      <c r="P588" s="227">
        <f t="shared" si="330"/>
        <v>0</v>
      </c>
      <c r="Q588" s="227">
        <f t="shared" si="330"/>
        <v>0</v>
      </c>
      <c r="R588" s="227">
        <f t="shared" si="330"/>
        <v>0</v>
      </c>
      <c r="S588" s="227">
        <f t="shared" si="330"/>
        <v>0</v>
      </c>
      <c r="T588" s="227">
        <f t="shared" si="330"/>
        <v>0</v>
      </c>
      <c r="U588" s="227">
        <f t="shared" si="330"/>
        <v>0</v>
      </c>
      <c r="V588" s="227">
        <f t="shared" si="330"/>
        <v>0</v>
      </c>
      <c r="W588" s="227">
        <f t="shared" si="330"/>
        <v>0</v>
      </c>
      <c r="X588" s="227">
        <f t="shared" si="330"/>
        <v>0</v>
      </c>
      <c r="Y588" s="227">
        <f t="shared" si="330"/>
        <v>0</v>
      </c>
      <c r="Z588" s="227">
        <f t="shared" si="330"/>
        <v>0</v>
      </c>
      <c r="AA588" s="227">
        <f t="shared" si="330"/>
        <v>0</v>
      </c>
      <c r="AB588" s="227">
        <f t="shared" si="330"/>
        <v>0</v>
      </c>
      <c r="AC588" s="227">
        <f t="shared" si="330"/>
        <v>0</v>
      </c>
      <c r="AD588" s="227">
        <f t="shared" si="330"/>
        <v>0</v>
      </c>
      <c r="AE588" s="227">
        <f t="shared" si="330"/>
        <v>0</v>
      </c>
      <c r="AF588" s="227">
        <f t="shared" si="330"/>
        <v>0</v>
      </c>
      <c r="AG588" s="227">
        <f t="shared" si="330"/>
        <v>0</v>
      </c>
      <c r="AH588" s="227">
        <f t="shared" si="330"/>
        <v>0</v>
      </c>
      <c r="AI588" s="227">
        <f t="shared" si="330"/>
        <v>0</v>
      </c>
      <c r="AJ588" s="227">
        <f t="shared" si="330"/>
        <v>0</v>
      </c>
      <c r="AK588" s="227">
        <f t="shared" si="330"/>
        <v>0</v>
      </c>
      <c r="AL588" s="227">
        <f t="shared" si="330"/>
        <v>0</v>
      </c>
      <c r="AM588" s="227">
        <f t="shared" si="330"/>
        <v>0</v>
      </c>
      <c r="AN588" s="227">
        <f t="shared" si="330"/>
        <v>0</v>
      </c>
      <c r="AO588" s="227">
        <f t="shared" si="330"/>
        <v>0</v>
      </c>
      <c r="AP588" s="227">
        <f t="shared" si="330"/>
        <v>0</v>
      </c>
    </row>
    <row r="589" spans="1:42" x14ac:dyDescent="0.2">
      <c r="A589" s="4">
        <f t="shared" si="329"/>
        <v>4</v>
      </c>
      <c r="B589" s="247">
        <f t="shared" si="326"/>
        <v>0</v>
      </c>
      <c r="C589" s="249">
        <f t="shared" ref="C589:AP589" si="331">IF(AND(C$2&gt;equip1_reserve_freq*$A576,C$2&lt;=equip1_reserve_freq*$A577),$B577/(equip1_reserve_freq),0)</f>
        <v>0</v>
      </c>
      <c r="D589" s="227">
        <f t="shared" si="331"/>
        <v>0</v>
      </c>
      <c r="E589" s="227">
        <f t="shared" si="331"/>
        <v>0</v>
      </c>
      <c r="F589" s="227">
        <f t="shared" si="331"/>
        <v>0</v>
      </c>
      <c r="G589" s="227">
        <f t="shared" si="331"/>
        <v>0</v>
      </c>
      <c r="H589" s="227">
        <f t="shared" si="331"/>
        <v>0</v>
      </c>
      <c r="I589" s="227">
        <f t="shared" si="331"/>
        <v>0</v>
      </c>
      <c r="J589" s="227">
        <f t="shared" si="331"/>
        <v>0</v>
      </c>
      <c r="K589" s="227">
        <f t="shared" si="331"/>
        <v>0</v>
      </c>
      <c r="L589" s="227">
        <f t="shared" si="331"/>
        <v>0</v>
      </c>
      <c r="M589" s="227">
        <f t="shared" si="331"/>
        <v>0</v>
      </c>
      <c r="N589" s="227">
        <f t="shared" si="331"/>
        <v>0</v>
      </c>
      <c r="O589" s="227">
        <f t="shared" si="331"/>
        <v>0</v>
      </c>
      <c r="P589" s="227">
        <f t="shared" si="331"/>
        <v>0</v>
      </c>
      <c r="Q589" s="227">
        <f t="shared" si="331"/>
        <v>0</v>
      </c>
      <c r="R589" s="227">
        <f t="shared" si="331"/>
        <v>0</v>
      </c>
      <c r="S589" s="227">
        <f t="shared" si="331"/>
        <v>0</v>
      </c>
      <c r="T589" s="227">
        <f t="shared" si="331"/>
        <v>0</v>
      </c>
      <c r="U589" s="227">
        <f t="shared" si="331"/>
        <v>0</v>
      </c>
      <c r="V589" s="227">
        <f t="shared" si="331"/>
        <v>0</v>
      </c>
      <c r="W589" s="227">
        <f t="shared" si="331"/>
        <v>0</v>
      </c>
      <c r="X589" s="227">
        <f t="shared" si="331"/>
        <v>0</v>
      </c>
      <c r="Y589" s="227">
        <f t="shared" si="331"/>
        <v>0</v>
      </c>
      <c r="Z589" s="227">
        <f t="shared" si="331"/>
        <v>0</v>
      </c>
      <c r="AA589" s="227">
        <f t="shared" si="331"/>
        <v>0</v>
      </c>
      <c r="AB589" s="227">
        <f t="shared" si="331"/>
        <v>0</v>
      </c>
      <c r="AC589" s="227">
        <f t="shared" si="331"/>
        <v>0</v>
      </c>
      <c r="AD589" s="227">
        <f t="shared" si="331"/>
        <v>0</v>
      </c>
      <c r="AE589" s="227">
        <f t="shared" si="331"/>
        <v>0</v>
      </c>
      <c r="AF589" s="227">
        <f t="shared" si="331"/>
        <v>0</v>
      </c>
      <c r="AG589" s="227">
        <f t="shared" si="331"/>
        <v>0</v>
      </c>
      <c r="AH589" s="227">
        <f t="shared" si="331"/>
        <v>0</v>
      </c>
      <c r="AI589" s="227">
        <f t="shared" si="331"/>
        <v>0</v>
      </c>
      <c r="AJ589" s="227">
        <f t="shared" si="331"/>
        <v>0</v>
      </c>
      <c r="AK589" s="227">
        <f t="shared" si="331"/>
        <v>0</v>
      </c>
      <c r="AL589" s="227">
        <f t="shared" si="331"/>
        <v>0</v>
      </c>
      <c r="AM589" s="227">
        <f t="shared" si="331"/>
        <v>0</v>
      </c>
      <c r="AN589" s="227">
        <f t="shared" si="331"/>
        <v>0</v>
      </c>
      <c r="AO589" s="227">
        <f t="shared" si="331"/>
        <v>0</v>
      </c>
      <c r="AP589" s="227">
        <f t="shared" si="331"/>
        <v>0</v>
      </c>
    </row>
    <row r="590" spans="1:42" x14ac:dyDescent="0.2">
      <c r="A590" s="4">
        <f t="shared" si="329"/>
        <v>5</v>
      </c>
      <c r="B590" s="247">
        <f t="shared" si="326"/>
        <v>0</v>
      </c>
      <c r="C590" s="249">
        <f t="shared" ref="C590:AP590" si="332">IF(AND(C$2&gt;equip1_reserve_freq*$A577,C$2&lt;=equip1_reserve_freq*$A578),$B578/(equip1_reserve_freq),0)</f>
        <v>0</v>
      </c>
      <c r="D590" s="227">
        <f t="shared" si="332"/>
        <v>0</v>
      </c>
      <c r="E590" s="227">
        <f t="shared" si="332"/>
        <v>0</v>
      </c>
      <c r="F590" s="227">
        <f t="shared" si="332"/>
        <v>0</v>
      </c>
      <c r="G590" s="227">
        <f t="shared" si="332"/>
        <v>0</v>
      </c>
      <c r="H590" s="227">
        <f t="shared" si="332"/>
        <v>0</v>
      </c>
      <c r="I590" s="227">
        <f t="shared" si="332"/>
        <v>0</v>
      </c>
      <c r="J590" s="227">
        <f t="shared" si="332"/>
        <v>0</v>
      </c>
      <c r="K590" s="227">
        <f t="shared" si="332"/>
        <v>0</v>
      </c>
      <c r="L590" s="227">
        <f t="shared" si="332"/>
        <v>0</v>
      </c>
      <c r="M590" s="227">
        <f t="shared" si="332"/>
        <v>0</v>
      </c>
      <c r="N590" s="227">
        <f t="shared" si="332"/>
        <v>0</v>
      </c>
      <c r="O590" s="227">
        <f t="shared" si="332"/>
        <v>0</v>
      </c>
      <c r="P590" s="227">
        <f t="shared" si="332"/>
        <v>0</v>
      </c>
      <c r="Q590" s="227">
        <f t="shared" si="332"/>
        <v>0</v>
      </c>
      <c r="R590" s="227">
        <f t="shared" si="332"/>
        <v>0</v>
      </c>
      <c r="S590" s="227">
        <f t="shared" si="332"/>
        <v>0</v>
      </c>
      <c r="T590" s="227">
        <f t="shared" si="332"/>
        <v>0</v>
      </c>
      <c r="U590" s="227">
        <f t="shared" si="332"/>
        <v>0</v>
      </c>
      <c r="V590" s="227">
        <f t="shared" si="332"/>
        <v>0</v>
      </c>
      <c r="W590" s="227">
        <f t="shared" si="332"/>
        <v>0</v>
      </c>
      <c r="X590" s="227">
        <f t="shared" si="332"/>
        <v>0</v>
      </c>
      <c r="Y590" s="227">
        <f t="shared" si="332"/>
        <v>0</v>
      </c>
      <c r="Z590" s="227">
        <f t="shared" si="332"/>
        <v>0</v>
      </c>
      <c r="AA590" s="227">
        <f t="shared" si="332"/>
        <v>0</v>
      </c>
      <c r="AB590" s="227">
        <f t="shared" si="332"/>
        <v>0</v>
      </c>
      <c r="AC590" s="227">
        <f t="shared" si="332"/>
        <v>0</v>
      </c>
      <c r="AD590" s="227">
        <f t="shared" si="332"/>
        <v>0</v>
      </c>
      <c r="AE590" s="227">
        <f t="shared" si="332"/>
        <v>0</v>
      </c>
      <c r="AF590" s="227">
        <f t="shared" si="332"/>
        <v>0</v>
      </c>
      <c r="AG590" s="227">
        <f t="shared" si="332"/>
        <v>0</v>
      </c>
      <c r="AH590" s="227">
        <f t="shared" si="332"/>
        <v>0</v>
      </c>
      <c r="AI590" s="227">
        <f t="shared" si="332"/>
        <v>0</v>
      </c>
      <c r="AJ590" s="227">
        <f t="shared" si="332"/>
        <v>0</v>
      </c>
      <c r="AK590" s="227">
        <f t="shared" si="332"/>
        <v>0</v>
      </c>
      <c r="AL590" s="227">
        <f t="shared" si="332"/>
        <v>0</v>
      </c>
      <c r="AM590" s="227">
        <f t="shared" si="332"/>
        <v>0</v>
      </c>
      <c r="AN590" s="227">
        <f t="shared" si="332"/>
        <v>0</v>
      </c>
      <c r="AO590" s="227">
        <f t="shared" si="332"/>
        <v>0</v>
      </c>
      <c r="AP590" s="227">
        <f t="shared" si="332"/>
        <v>0</v>
      </c>
    </row>
    <row r="591" spans="1:42" x14ac:dyDescent="0.2">
      <c r="A591" s="4">
        <f t="shared" si="329"/>
        <v>6</v>
      </c>
      <c r="B591" s="247">
        <f t="shared" si="326"/>
        <v>0</v>
      </c>
      <c r="C591" s="249">
        <f t="shared" ref="C591:AP591" si="333">IF(AND(C$2&gt;equip1_reserve_freq*$A578,C$2&lt;=equip1_reserve_freq*$A579),$B579/(equip1_reserve_freq),0)</f>
        <v>0</v>
      </c>
      <c r="D591" s="227">
        <f t="shared" si="333"/>
        <v>0</v>
      </c>
      <c r="E591" s="227">
        <f t="shared" si="333"/>
        <v>0</v>
      </c>
      <c r="F591" s="227">
        <f t="shared" si="333"/>
        <v>0</v>
      </c>
      <c r="G591" s="227">
        <f t="shared" si="333"/>
        <v>0</v>
      </c>
      <c r="H591" s="227">
        <f t="shared" si="333"/>
        <v>0</v>
      </c>
      <c r="I591" s="227">
        <f t="shared" si="333"/>
        <v>0</v>
      </c>
      <c r="J591" s="227">
        <f t="shared" si="333"/>
        <v>0</v>
      </c>
      <c r="K591" s="227">
        <f t="shared" si="333"/>
        <v>0</v>
      </c>
      <c r="L591" s="227">
        <f t="shared" si="333"/>
        <v>0</v>
      </c>
      <c r="M591" s="227">
        <f t="shared" si="333"/>
        <v>0</v>
      </c>
      <c r="N591" s="227">
        <f t="shared" si="333"/>
        <v>0</v>
      </c>
      <c r="O591" s="227">
        <f t="shared" si="333"/>
        <v>0</v>
      </c>
      <c r="P591" s="227">
        <f t="shared" si="333"/>
        <v>0</v>
      </c>
      <c r="Q591" s="227">
        <f t="shared" si="333"/>
        <v>0</v>
      </c>
      <c r="R591" s="227">
        <f t="shared" si="333"/>
        <v>0</v>
      </c>
      <c r="S591" s="227">
        <f t="shared" si="333"/>
        <v>0</v>
      </c>
      <c r="T591" s="227">
        <f t="shared" si="333"/>
        <v>0</v>
      </c>
      <c r="U591" s="227">
        <f t="shared" si="333"/>
        <v>0</v>
      </c>
      <c r="V591" s="227">
        <f t="shared" si="333"/>
        <v>0</v>
      </c>
      <c r="W591" s="227">
        <f t="shared" si="333"/>
        <v>0</v>
      </c>
      <c r="X591" s="227">
        <f t="shared" si="333"/>
        <v>0</v>
      </c>
      <c r="Y591" s="227">
        <f t="shared" si="333"/>
        <v>0</v>
      </c>
      <c r="Z591" s="227">
        <f t="shared" si="333"/>
        <v>0</v>
      </c>
      <c r="AA591" s="227">
        <f t="shared" si="333"/>
        <v>0</v>
      </c>
      <c r="AB591" s="227">
        <f t="shared" si="333"/>
        <v>0</v>
      </c>
      <c r="AC591" s="227">
        <f t="shared" si="333"/>
        <v>0</v>
      </c>
      <c r="AD591" s="227">
        <f t="shared" si="333"/>
        <v>0</v>
      </c>
      <c r="AE591" s="227">
        <f t="shared" si="333"/>
        <v>0</v>
      </c>
      <c r="AF591" s="227">
        <f t="shared" si="333"/>
        <v>0</v>
      </c>
      <c r="AG591" s="227">
        <f t="shared" si="333"/>
        <v>0</v>
      </c>
      <c r="AH591" s="227">
        <f t="shared" si="333"/>
        <v>0</v>
      </c>
      <c r="AI591" s="227">
        <f t="shared" si="333"/>
        <v>0</v>
      </c>
      <c r="AJ591" s="227">
        <f t="shared" si="333"/>
        <v>0</v>
      </c>
      <c r="AK591" s="227">
        <f t="shared" si="333"/>
        <v>0</v>
      </c>
      <c r="AL591" s="227">
        <f t="shared" si="333"/>
        <v>0</v>
      </c>
      <c r="AM591" s="227">
        <f t="shared" si="333"/>
        <v>0</v>
      </c>
      <c r="AN591" s="227">
        <f t="shared" si="333"/>
        <v>0</v>
      </c>
      <c r="AO591" s="227">
        <f t="shared" si="333"/>
        <v>0</v>
      </c>
      <c r="AP591" s="227">
        <f t="shared" si="333"/>
        <v>0</v>
      </c>
    </row>
    <row r="592" spans="1:42" x14ac:dyDescent="0.2">
      <c r="A592" s="4">
        <f t="shared" si="329"/>
        <v>7</v>
      </c>
      <c r="B592" s="247">
        <f t="shared" si="326"/>
        <v>0</v>
      </c>
      <c r="C592" s="249">
        <f t="shared" ref="C592:AP592" si="334">IF(AND(C$2&gt;equip1_reserve_freq*$A579,C$2&lt;=equip1_reserve_freq*$A580),$B580/(equip1_reserve_freq),0)</f>
        <v>0</v>
      </c>
      <c r="D592" s="227">
        <f t="shared" si="334"/>
        <v>0</v>
      </c>
      <c r="E592" s="227">
        <f t="shared" si="334"/>
        <v>0</v>
      </c>
      <c r="F592" s="227">
        <f t="shared" si="334"/>
        <v>0</v>
      </c>
      <c r="G592" s="227">
        <f t="shared" si="334"/>
        <v>0</v>
      </c>
      <c r="H592" s="227">
        <f t="shared" si="334"/>
        <v>0</v>
      </c>
      <c r="I592" s="227">
        <f t="shared" si="334"/>
        <v>0</v>
      </c>
      <c r="J592" s="227">
        <f t="shared" si="334"/>
        <v>0</v>
      </c>
      <c r="K592" s="227">
        <f t="shared" si="334"/>
        <v>0</v>
      </c>
      <c r="L592" s="227">
        <f t="shared" si="334"/>
        <v>0</v>
      </c>
      <c r="M592" s="227">
        <f t="shared" si="334"/>
        <v>0</v>
      </c>
      <c r="N592" s="227">
        <f t="shared" si="334"/>
        <v>0</v>
      </c>
      <c r="O592" s="227">
        <f t="shared" si="334"/>
        <v>0</v>
      </c>
      <c r="P592" s="227">
        <f t="shared" si="334"/>
        <v>0</v>
      </c>
      <c r="Q592" s="227">
        <f t="shared" si="334"/>
        <v>0</v>
      </c>
      <c r="R592" s="227">
        <f t="shared" si="334"/>
        <v>0</v>
      </c>
      <c r="S592" s="227">
        <f t="shared" si="334"/>
        <v>0</v>
      </c>
      <c r="T592" s="227">
        <f t="shared" si="334"/>
        <v>0</v>
      </c>
      <c r="U592" s="227">
        <f t="shared" si="334"/>
        <v>0</v>
      </c>
      <c r="V592" s="227">
        <f t="shared" si="334"/>
        <v>0</v>
      </c>
      <c r="W592" s="227">
        <f t="shared" si="334"/>
        <v>0</v>
      </c>
      <c r="X592" s="227">
        <f t="shared" si="334"/>
        <v>0</v>
      </c>
      <c r="Y592" s="227">
        <f t="shared" si="334"/>
        <v>0</v>
      </c>
      <c r="Z592" s="227">
        <f t="shared" si="334"/>
        <v>0</v>
      </c>
      <c r="AA592" s="227">
        <f t="shared" si="334"/>
        <v>0</v>
      </c>
      <c r="AB592" s="227">
        <f t="shared" si="334"/>
        <v>0</v>
      </c>
      <c r="AC592" s="227">
        <f t="shared" si="334"/>
        <v>0</v>
      </c>
      <c r="AD592" s="227">
        <f t="shared" si="334"/>
        <v>0</v>
      </c>
      <c r="AE592" s="227">
        <f t="shared" si="334"/>
        <v>0</v>
      </c>
      <c r="AF592" s="227">
        <f t="shared" si="334"/>
        <v>0</v>
      </c>
      <c r="AG592" s="227">
        <f t="shared" si="334"/>
        <v>0</v>
      </c>
      <c r="AH592" s="227">
        <f t="shared" si="334"/>
        <v>0</v>
      </c>
      <c r="AI592" s="227">
        <f t="shared" si="334"/>
        <v>0</v>
      </c>
      <c r="AJ592" s="227">
        <f t="shared" si="334"/>
        <v>0</v>
      </c>
      <c r="AK592" s="227">
        <f t="shared" si="334"/>
        <v>0</v>
      </c>
      <c r="AL592" s="227">
        <f t="shared" si="334"/>
        <v>0</v>
      </c>
      <c r="AM592" s="227">
        <f t="shared" si="334"/>
        <v>0</v>
      </c>
      <c r="AN592" s="227">
        <f t="shared" si="334"/>
        <v>0</v>
      </c>
      <c r="AO592" s="227">
        <f t="shared" si="334"/>
        <v>0</v>
      </c>
      <c r="AP592" s="227">
        <f t="shared" si="334"/>
        <v>0</v>
      </c>
    </row>
    <row r="593" spans="1:42" x14ac:dyDescent="0.2">
      <c r="A593" s="4">
        <f t="shared" si="329"/>
        <v>8</v>
      </c>
      <c r="B593" s="247">
        <f t="shared" si="326"/>
        <v>0</v>
      </c>
      <c r="C593" s="249">
        <f t="shared" ref="C593:AP593" si="335">IF(AND(C$2&gt;equip1_reserve_freq*$A580,C$2&lt;=equip1_reserve_freq*$A581),$B581/(equip1_reserve_freq),0)</f>
        <v>0</v>
      </c>
      <c r="D593" s="227">
        <f t="shared" si="335"/>
        <v>0</v>
      </c>
      <c r="E593" s="227">
        <f t="shared" si="335"/>
        <v>0</v>
      </c>
      <c r="F593" s="227">
        <f t="shared" si="335"/>
        <v>0</v>
      </c>
      <c r="G593" s="227">
        <f t="shared" si="335"/>
        <v>0</v>
      </c>
      <c r="H593" s="227">
        <f t="shared" si="335"/>
        <v>0</v>
      </c>
      <c r="I593" s="227">
        <f t="shared" si="335"/>
        <v>0</v>
      </c>
      <c r="J593" s="227">
        <f t="shared" si="335"/>
        <v>0</v>
      </c>
      <c r="K593" s="227">
        <f t="shared" si="335"/>
        <v>0</v>
      </c>
      <c r="L593" s="227">
        <f t="shared" si="335"/>
        <v>0</v>
      </c>
      <c r="M593" s="227">
        <f t="shared" si="335"/>
        <v>0</v>
      </c>
      <c r="N593" s="227">
        <f t="shared" si="335"/>
        <v>0</v>
      </c>
      <c r="O593" s="227">
        <f t="shared" si="335"/>
        <v>0</v>
      </c>
      <c r="P593" s="227">
        <f t="shared" si="335"/>
        <v>0</v>
      </c>
      <c r="Q593" s="227">
        <f t="shared" si="335"/>
        <v>0</v>
      </c>
      <c r="R593" s="227">
        <f t="shared" si="335"/>
        <v>0</v>
      </c>
      <c r="S593" s="227">
        <f t="shared" si="335"/>
        <v>0</v>
      </c>
      <c r="T593" s="227">
        <f t="shared" si="335"/>
        <v>0</v>
      </c>
      <c r="U593" s="227">
        <f t="shared" si="335"/>
        <v>0</v>
      </c>
      <c r="V593" s="227">
        <f t="shared" si="335"/>
        <v>0</v>
      </c>
      <c r="W593" s="227">
        <f t="shared" si="335"/>
        <v>0</v>
      </c>
      <c r="X593" s="227">
        <f t="shared" si="335"/>
        <v>0</v>
      </c>
      <c r="Y593" s="227">
        <f t="shared" si="335"/>
        <v>0</v>
      </c>
      <c r="Z593" s="227">
        <f t="shared" si="335"/>
        <v>0</v>
      </c>
      <c r="AA593" s="227">
        <f t="shared" si="335"/>
        <v>0</v>
      </c>
      <c r="AB593" s="227">
        <f t="shared" si="335"/>
        <v>0</v>
      </c>
      <c r="AC593" s="227">
        <f t="shared" si="335"/>
        <v>0</v>
      </c>
      <c r="AD593" s="227">
        <f t="shared" si="335"/>
        <v>0</v>
      </c>
      <c r="AE593" s="227">
        <f t="shared" si="335"/>
        <v>0</v>
      </c>
      <c r="AF593" s="227">
        <f t="shared" si="335"/>
        <v>0</v>
      </c>
      <c r="AG593" s="227">
        <f t="shared" si="335"/>
        <v>0</v>
      </c>
      <c r="AH593" s="227">
        <f t="shared" si="335"/>
        <v>0</v>
      </c>
      <c r="AI593" s="227">
        <f t="shared" si="335"/>
        <v>0</v>
      </c>
      <c r="AJ593" s="227">
        <f t="shared" si="335"/>
        <v>0</v>
      </c>
      <c r="AK593" s="227">
        <f t="shared" si="335"/>
        <v>0</v>
      </c>
      <c r="AL593" s="227">
        <f t="shared" si="335"/>
        <v>0</v>
      </c>
      <c r="AM593" s="227">
        <f t="shared" si="335"/>
        <v>0</v>
      </c>
      <c r="AN593" s="227">
        <f t="shared" si="335"/>
        <v>0</v>
      </c>
      <c r="AO593" s="227">
        <f t="shared" si="335"/>
        <v>0</v>
      </c>
      <c r="AP593" s="227">
        <f t="shared" si="335"/>
        <v>0</v>
      </c>
    </row>
    <row r="594" spans="1:42" x14ac:dyDescent="0.2">
      <c r="A594" s="4">
        <f>A593+1</f>
        <v>9</v>
      </c>
      <c r="B594" s="247">
        <f t="shared" si="326"/>
        <v>0</v>
      </c>
      <c r="C594" s="249">
        <f t="shared" ref="C594:AP594" si="336">IF(AND(C$2&gt;equip1_reserve_freq*$A581,C$2&lt;=equip1_reserve_freq*$A582),$B582/(equip1_reserve_freq),0)</f>
        <v>0</v>
      </c>
      <c r="D594" s="227">
        <f t="shared" si="336"/>
        <v>0</v>
      </c>
      <c r="E594" s="227">
        <f t="shared" si="336"/>
        <v>0</v>
      </c>
      <c r="F594" s="227">
        <f t="shared" si="336"/>
        <v>0</v>
      </c>
      <c r="G594" s="227">
        <f t="shared" si="336"/>
        <v>0</v>
      </c>
      <c r="H594" s="227">
        <f t="shared" si="336"/>
        <v>0</v>
      </c>
      <c r="I594" s="227">
        <f t="shared" si="336"/>
        <v>0</v>
      </c>
      <c r="J594" s="227">
        <f t="shared" si="336"/>
        <v>0</v>
      </c>
      <c r="K594" s="227">
        <f t="shared" si="336"/>
        <v>0</v>
      </c>
      <c r="L594" s="227">
        <f t="shared" si="336"/>
        <v>0</v>
      </c>
      <c r="M594" s="227">
        <f t="shared" si="336"/>
        <v>0</v>
      </c>
      <c r="N594" s="227">
        <f t="shared" si="336"/>
        <v>0</v>
      </c>
      <c r="O594" s="227">
        <f t="shared" si="336"/>
        <v>0</v>
      </c>
      <c r="P594" s="227">
        <f t="shared" si="336"/>
        <v>0</v>
      </c>
      <c r="Q594" s="227">
        <f t="shared" si="336"/>
        <v>0</v>
      </c>
      <c r="R594" s="227">
        <f t="shared" si="336"/>
        <v>0</v>
      </c>
      <c r="S594" s="227">
        <f t="shared" si="336"/>
        <v>0</v>
      </c>
      <c r="T594" s="227">
        <f t="shared" si="336"/>
        <v>0</v>
      </c>
      <c r="U594" s="227">
        <f t="shared" si="336"/>
        <v>0</v>
      </c>
      <c r="V594" s="227">
        <f t="shared" si="336"/>
        <v>0</v>
      </c>
      <c r="W594" s="227">
        <f t="shared" si="336"/>
        <v>0</v>
      </c>
      <c r="X594" s="227">
        <f t="shared" si="336"/>
        <v>0</v>
      </c>
      <c r="Y594" s="227">
        <f t="shared" si="336"/>
        <v>0</v>
      </c>
      <c r="Z594" s="227">
        <f t="shared" si="336"/>
        <v>0</v>
      </c>
      <c r="AA594" s="227">
        <f t="shared" si="336"/>
        <v>0</v>
      </c>
      <c r="AB594" s="227">
        <f t="shared" si="336"/>
        <v>0</v>
      </c>
      <c r="AC594" s="227">
        <f t="shared" si="336"/>
        <v>0</v>
      </c>
      <c r="AD594" s="227">
        <f t="shared" si="336"/>
        <v>0</v>
      </c>
      <c r="AE594" s="227">
        <f t="shared" si="336"/>
        <v>0</v>
      </c>
      <c r="AF594" s="227">
        <f t="shared" si="336"/>
        <v>0</v>
      </c>
      <c r="AG594" s="227">
        <f t="shared" si="336"/>
        <v>0</v>
      </c>
      <c r="AH594" s="227">
        <f t="shared" si="336"/>
        <v>0</v>
      </c>
      <c r="AI594" s="227">
        <f t="shared" si="336"/>
        <v>0</v>
      </c>
      <c r="AJ594" s="227">
        <f t="shared" si="336"/>
        <v>0</v>
      </c>
      <c r="AK594" s="227">
        <f t="shared" si="336"/>
        <v>0</v>
      </c>
      <c r="AL594" s="227">
        <f t="shared" si="336"/>
        <v>0</v>
      </c>
      <c r="AM594" s="227">
        <f t="shared" si="336"/>
        <v>0</v>
      </c>
      <c r="AN594" s="227">
        <f t="shared" si="336"/>
        <v>0</v>
      </c>
      <c r="AO594" s="227">
        <f t="shared" si="336"/>
        <v>0</v>
      </c>
      <c r="AP594" s="227">
        <f t="shared" si="336"/>
        <v>0</v>
      </c>
    </row>
    <row r="595" spans="1:42" x14ac:dyDescent="0.2">
      <c r="A595" s="4">
        <f t="shared" ref="A595" si="337">A594+1</f>
        <v>10</v>
      </c>
      <c r="B595" s="247">
        <f t="shared" si="326"/>
        <v>0</v>
      </c>
      <c r="C595" s="248">
        <f t="shared" ref="C595:AP595" si="338">IF(AND(C$2&gt;equip1_reserve_freq*$A582,C$2&lt;=equip1_reserve_freq*$A583),$B583/(equip1_reserve_freq),0)</f>
        <v>0</v>
      </c>
      <c r="D595" s="232">
        <f t="shared" si="338"/>
        <v>0</v>
      </c>
      <c r="E595" s="232">
        <f t="shared" si="338"/>
        <v>0</v>
      </c>
      <c r="F595" s="232">
        <f t="shared" si="338"/>
        <v>0</v>
      </c>
      <c r="G595" s="232">
        <f t="shared" si="338"/>
        <v>0</v>
      </c>
      <c r="H595" s="232">
        <f t="shared" si="338"/>
        <v>0</v>
      </c>
      <c r="I595" s="232">
        <f t="shared" si="338"/>
        <v>0</v>
      </c>
      <c r="J595" s="232">
        <f t="shared" si="338"/>
        <v>0</v>
      </c>
      <c r="K595" s="232">
        <f t="shared" si="338"/>
        <v>0</v>
      </c>
      <c r="L595" s="232">
        <f t="shared" si="338"/>
        <v>0</v>
      </c>
      <c r="M595" s="232">
        <f t="shared" si="338"/>
        <v>0</v>
      </c>
      <c r="N595" s="232">
        <f t="shared" si="338"/>
        <v>0</v>
      </c>
      <c r="O595" s="232">
        <f t="shared" si="338"/>
        <v>0</v>
      </c>
      <c r="P595" s="232">
        <f t="shared" si="338"/>
        <v>0</v>
      </c>
      <c r="Q595" s="232">
        <f t="shared" si="338"/>
        <v>0</v>
      </c>
      <c r="R595" s="232">
        <f t="shared" si="338"/>
        <v>0</v>
      </c>
      <c r="S595" s="232">
        <f t="shared" si="338"/>
        <v>0</v>
      </c>
      <c r="T595" s="232">
        <f t="shared" si="338"/>
        <v>0</v>
      </c>
      <c r="U595" s="232">
        <f t="shared" si="338"/>
        <v>0</v>
      </c>
      <c r="V595" s="232">
        <f t="shared" si="338"/>
        <v>0</v>
      </c>
      <c r="W595" s="232">
        <f t="shared" si="338"/>
        <v>0</v>
      </c>
      <c r="X595" s="232">
        <f t="shared" si="338"/>
        <v>0</v>
      </c>
      <c r="Y595" s="232">
        <f t="shared" si="338"/>
        <v>0</v>
      </c>
      <c r="Z595" s="232">
        <f t="shared" si="338"/>
        <v>0</v>
      </c>
      <c r="AA595" s="232">
        <f t="shared" si="338"/>
        <v>0</v>
      </c>
      <c r="AB595" s="232">
        <f t="shared" si="338"/>
        <v>0</v>
      </c>
      <c r="AC595" s="232">
        <f t="shared" si="338"/>
        <v>0</v>
      </c>
      <c r="AD595" s="232">
        <f t="shared" si="338"/>
        <v>0</v>
      </c>
      <c r="AE595" s="232">
        <f t="shared" si="338"/>
        <v>0</v>
      </c>
      <c r="AF595" s="232">
        <f t="shared" si="338"/>
        <v>0</v>
      </c>
      <c r="AG595" s="232">
        <f t="shared" si="338"/>
        <v>0</v>
      </c>
      <c r="AH595" s="232">
        <f t="shared" si="338"/>
        <v>0</v>
      </c>
      <c r="AI595" s="232">
        <f t="shared" si="338"/>
        <v>0</v>
      </c>
      <c r="AJ595" s="232">
        <f t="shared" si="338"/>
        <v>0</v>
      </c>
      <c r="AK595" s="232">
        <f t="shared" si="338"/>
        <v>0</v>
      </c>
      <c r="AL595" s="232">
        <f t="shared" si="338"/>
        <v>0</v>
      </c>
      <c r="AM595" s="232">
        <f t="shared" si="338"/>
        <v>0</v>
      </c>
      <c r="AN595" s="232">
        <f t="shared" si="338"/>
        <v>0</v>
      </c>
      <c r="AO595" s="232">
        <f t="shared" si="338"/>
        <v>0</v>
      </c>
      <c r="AP595" s="232">
        <f t="shared" si="338"/>
        <v>0</v>
      </c>
    </row>
    <row r="596" spans="1:42" x14ac:dyDescent="0.2">
      <c r="A596" s="38" t="s">
        <v>15</v>
      </c>
      <c r="B596" s="29"/>
      <c r="C596" s="21">
        <f>SUM(C586:C595)</f>
        <v>0</v>
      </c>
      <c r="D596" s="21">
        <f t="shared" ref="D596:AP596" si="339">SUM(D586:D595)</f>
        <v>0</v>
      </c>
      <c r="E596" s="21">
        <f t="shared" si="339"/>
        <v>0</v>
      </c>
      <c r="F596" s="21">
        <f t="shared" si="339"/>
        <v>0</v>
      </c>
      <c r="G596" s="21">
        <f t="shared" si="339"/>
        <v>0</v>
      </c>
      <c r="H596" s="21">
        <f t="shared" si="339"/>
        <v>0</v>
      </c>
      <c r="I596" s="21">
        <f t="shared" si="339"/>
        <v>0</v>
      </c>
      <c r="J596" s="21">
        <f t="shared" si="339"/>
        <v>0</v>
      </c>
      <c r="K596" s="21">
        <f t="shared" si="339"/>
        <v>0</v>
      </c>
      <c r="L596" s="21">
        <f t="shared" si="339"/>
        <v>0</v>
      </c>
      <c r="M596" s="21">
        <f t="shared" si="339"/>
        <v>0</v>
      </c>
      <c r="N596" s="21">
        <f t="shared" si="339"/>
        <v>0</v>
      </c>
      <c r="O596" s="21">
        <f t="shared" si="339"/>
        <v>0</v>
      </c>
      <c r="P596" s="21">
        <f t="shared" si="339"/>
        <v>0</v>
      </c>
      <c r="Q596" s="21">
        <f t="shared" si="339"/>
        <v>0</v>
      </c>
      <c r="R596" s="21">
        <f t="shared" si="339"/>
        <v>0</v>
      </c>
      <c r="S596" s="21">
        <f t="shared" si="339"/>
        <v>0</v>
      </c>
      <c r="T596" s="21">
        <f t="shared" si="339"/>
        <v>0</v>
      </c>
      <c r="U596" s="21">
        <f t="shared" si="339"/>
        <v>0</v>
      </c>
      <c r="V596" s="21">
        <f t="shared" si="339"/>
        <v>0</v>
      </c>
      <c r="W596" s="21">
        <f t="shared" si="339"/>
        <v>0</v>
      </c>
      <c r="X596" s="21">
        <f t="shared" si="339"/>
        <v>0</v>
      </c>
      <c r="Y596" s="21">
        <f t="shared" si="339"/>
        <v>0</v>
      </c>
      <c r="Z596" s="21">
        <f t="shared" si="339"/>
        <v>0</v>
      </c>
      <c r="AA596" s="21">
        <f t="shared" si="339"/>
        <v>0</v>
      </c>
      <c r="AB596" s="21">
        <f t="shared" si="339"/>
        <v>0</v>
      </c>
      <c r="AC596" s="21">
        <f t="shared" si="339"/>
        <v>0</v>
      </c>
      <c r="AD596" s="21">
        <f t="shared" si="339"/>
        <v>0</v>
      </c>
      <c r="AE596" s="21">
        <f t="shared" si="339"/>
        <v>0</v>
      </c>
      <c r="AF596" s="21">
        <f t="shared" si="339"/>
        <v>0</v>
      </c>
      <c r="AG596" s="21">
        <f t="shared" si="339"/>
        <v>0</v>
      </c>
      <c r="AH596" s="21">
        <f t="shared" si="339"/>
        <v>0</v>
      </c>
      <c r="AI596" s="21">
        <f t="shared" si="339"/>
        <v>0</v>
      </c>
      <c r="AJ596" s="21">
        <f t="shared" si="339"/>
        <v>0</v>
      </c>
      <c r="AK596" s="21">
        <f t="shared" si="339"/>
        <v>0</v>
      </c>
      <c r="AL596" s="21">
        <f t="shared" si="339"/>
        <v>0</v>
      </c>
      <c r="AM596" s="21">
        <f t="shared" si="339"/>
        <v>0</v>
      </c>
      <c r="AN596" s="21">
        <f t="shared" si="339"/>
        <v>0</v>
      </c>
      <c r="AO596" s="21">
        <f t="shared" si="339"/>
        <v>0</v>
      </c>
      <c r="AP596" s="21">
        <f t="shared" si="339"/>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0">C602</f>
        <v>0</v>
      </c>
      <c r="E599" s="231">
        <f t="shared" si="340"/>
        <v>0</v>
      </c>
      <c r="F599" s="231">
        <f t="shared" si="340"/>
        <v>0</v>
      </c>
      <c r="G599" s="231">
        <f t="shared" si="340"/>
        <v>0</v>
      </c>
      <c r="H599" s="231">
        <f t="shared" si="340"/>
        <v>0</v>
      </c>
      <c r="I599" s="231">
        <f t="shared" si="340"/>
        <v>0</v>
      </c>
      <c r="J599" s="231">
        <f t="shared" si="340"/>
        <v>0</v>
      </c>
      <c r="K599" s="231">
        <f t="shared" si="340"/>
        <v>0</v>
      </c>
      <c r="L599" s="231">
        <f t="shared" si="340"/>
        <v>0</v>
      </c>
      <c r="M599" s="231">
        <f t="shared" si="340"/>
        <v>0</v>
      </c>
      <c r="N599" s="231">
        <f t="shared" si="340"/>
        <v>0</v>
      </c>
      <c r="O599" s="231">
        <f t="shared" si="340"/>
        <v>0</v>
      </c>
      <c r="P599" s="231">
        <f t="shared" si="340"/>
        <v>0</v>
      </c>
      <c r="Q599" s="231">
        <f t="shared" si="340"/>
        <v>0</v>
      </c>
      <c r="R599" s="231">
        <f t="shared" si="340"/>
        <v>0</v>
      </c>
      <c r="S599" s="231">
        <f t="shared" si="340"/>
        <v>0</v>
      </c>
      <c r="T599" s="231">
        <f t="shared" si="340"/>
        <v>0</v>
      </c>
      <c r="U599" s="231">
        <f t="shared" si="340"/>
        <v>0</v>
      </c>
      <c r="V599" s="231">
        <f t="shared" si="340"/>
        <v>0</v>
      </c>
      <c r="W599" s="231">
        <f t="shared" si="340"/>
        <v>0</v>
      </c>
      <c r="X599" s="231">
        <f t="shared" si="340"/>
        <v>0</v>
      </c>
      <c r="Y599" s="231">
        <f t="shared" si="340"/>
        <v>0</v>
      </c>
      <c r="Z599" s="231">
        <f t="shared" si="340"/>
        <v>0</v>
      </c>
      <c r="AA599" s="231">
        <f t="shared" si="340"/>
        <v>0</v>
      </c>
      <c r="AB599" s="231">
        <f t="shared" si="340"/>
        <v>0</v>
      </c>
      <c r="AC599" s="231">
        <f t="shared" si="340"/>
        <v>0</v>
      </c>
      <c r="AD599" s="231">
        <f t="shared" si="340"/>
        <v>0</v>
      </c>
      <c r="AE599" s="231">
        <f t="shared" si="340"/>
        <v>0</v>
      </c>
      <c r="AF599" s="231">
        <f t="shared" si="340"/>
        <v>0</v>
      </c>
      <c r="AG599" s="231">
        <f t="shared" si="340"/>
        <v>0</v>
      </c>
      <c r="AH599" s="231">
        <f t="shared" si="340"/>
        <v>0</v>
      </c>
      <c r="AI599" s="231">
        <f t="shared" si="340"/>
        <v>0</v>
      </c>
      <c r="AJ599" s="231">
        <f t="shared" si="340"/>
        <v>0</v>
      </c>
      <c r="AK599" s="231">
        <f t="shared" si="340"/>
        <v>0</v>
      </c>
      <c r="AL599" s="231">
        <f t="shared" si="340"/>
        <v>0</v>
      </c>
      <c r="AM599" s="231">
        <f t="shared" si="340"/>
        <v>0</v>
      </c>
      <c r="AN599" s="231">
        <f t="shared" si="340"/>
        <v>0</v>
      </c>
      <c r="AO599" s="231">
        <f t="shared" si="340"/>
        <v>0</v>
      </c>
      <c r="AP599" s="231">
        <f t="shared" si="340"/>
        <v>0</v>
      </c>
    </row>
    <row r="600" spans="1:42" x14ac:dyDescent="0.2">
      <c r="A600" s="4" t="s">
        <v>94</v>
      </c>
      <c r="B600" s="231">
        <v>0</v>
      </c>
      <c r="C600" s="231">
        <f>C628</f>
        <v>0</v>
      </c>
      <c r="D600" s="231">
        <f t="shared" ref="D600:AP600" si="341">D628</f>
        <v>0</v>
      </c>
      <c r="E600" s="231">
        <f t="shared" si="341"/>
        <v>0</v>
      </c>
      <c r="F600" s="231">
        <f t="shared" si="341"/>
        <v>0</v>
      </c>
      <c r="G600" s="231">
        <f t="shared" si="341"/>
        <v>0</v>
      </c>
      <c r="H600" s="231">
        <f t="shared" si="341"/>
        <v>0</v>
      </c>
      <c r="I600" s="231">
        <f t="shared" si="341"/>
        <v>0</v>
      </c>
      <c r="J600" s="231">
        <f t="shared" si="341"/>
        <v>0</v>
      </c>
      <c r="K600" s="231">
        <f t="shared" si="341"/>
        <v>0</v>
      </c>
      <c r="L600" s="231">
        <f t="shared" si="341"/>
        <v>0</v>
      </c>
      <c r="M600" s="231">
        <f t="shared" si="341"/>
        <v>0</v>
      </c>
      <c r="N600" s="231">
        <f t="shared" si="341"/>
        <v>0</v>
      </c>
      <c r="O600" s="231">
        <f t="shared" si="341"/>
        <v>0</v>
      </c>
      <c r="P600" s="231">
        <f t="shared" si="341"/>
        <v>0</v>
      </c>
      <c r="Q600" s="231">
        <f t="shared" si="341"/>
        <v>0</v>
      </c>
      <c r="R600" s="231">
        <f t="shared" si="341"/>
        <v>0</v>
      </c>
      <c r="S600" s="231">
        <f t="shared" si="341"/>
        <v>0</v>
      </c>
      <c r="T600" s="231">
        <f t="shared" si="341"/>
        <v>0</v>
      </c>
      <c r="U600" s="231">
        <f t="shared" si="341"/>
        <v>0</v>
      </c>
      <c r="V600" s="231">
        <f t="shared" si="341"/>
        <v>0</v>
      </c>
      <c r="W600" s="231">
        <f t="shared" si="341"/>
        <v>0</v>
      </c>
      <c r="X600" s="231">
        <f t="shared" si="341"/>
        <v>0</v>
      </c>
      <c r="Y600" s="231">
        <f t="shared" si="341"/>
        <v>0</v>
      </c>
      <c r="Z600" s="231">
        <f t="shared" si="341"/>
        <v>0</v>
      </c>
      <c r="AA600" s="231">
        <f t="shared" si="341"/>
        <v>0</v>
      </c>
      <c r="AB600" s="231">
        <f t="shared" si="341"/>
        <v>0</v>
      </c>
      <c r="AC600" s="231">
        <f t="shared" si="341"/>
        <v>0</v>
      </c>
      <c r="AD600" s="231">
        <f t="shared" si="341"/>
        <v>0</v>
      </c>
      <c r="AE600" s="231">
        <f t="shared" si="341"/>
        <v>0</v>
      </c>
      <c r="AF600" s="231">
        <f t="shared" si="341"/>
        <v>0</v>
      </c>
      <c r="AG600" s="231">
        <f t="shared" si="341"/>
        <v>0</v>
      </c>
      <c r="AH600" s="231">
        <f t="shared" si="341"/>
        <v>0</v>
      </c>
      <c r="AI600" s="231">
        <f t="shared" si="341"/>
        <v>0</v>
      </c>
      <c r="AJ600" s="231">
        <f t="shared" si="341"/>
        <v>0</v>
      </c>
      <c r="AK600" s="231">
        <f t="shared" si="341"/>
        <v>0</v>
      </c>
      <c r="AL600" s="231">
        <f t="shared" si="341"/>
        <v>0</v>
      </c>
      <c r="AM600" s="231">
        <f t="shared" si="341"/>
        <v>0</v>
      </c>
      <c r="AN600" s="231">
        <f t="shared" si="341"/>
        <v>0</v>
      </c>
      <c r="AO600" s="231">
        <f t="shared" si="341"/>
        <v>0</v>
      </c>
      <c r="AP600" s="231">
        <f t="shared" si="341"/>
        <v>0</v>
      </c>
    </row>
    <row r="601" spans="1:42" x14ac:dyDescent="0.2">
      <c r="A601" s="4" t="s">
        <v>38</v>
      </c>
      <c r="B601" s="232">
        <v>0</v>
      </c>
      <c r="C601" s="232">
        <f>-C616</f>
        <v>0</v>
      </c>
      <c r="D601" s="232">
        <f t="shared" ref="D601:AP601" si="342">-D616</f>
        <v>0</v>
      </c>
      <c r="E601" s="232">
        <f t="shared" si="342"/>
        <v>0</v>
      </c>
      <c r="F601" s="232">
        <f t="shared" si="342"/>
        <v>0</v>
      </c>
      <c r="G601" s="232">
        <f t="shared" si="342"/>
        <v>0</v>
      </c>
      <c r="H601" s="232">
        <f t="shared" si="342"/>
        <v>0</v>
      </c>
      <c r="I601" s="232">
        <f t="shared" si="342"/>
        <v>0</v>
      </c>
      <c r="J601" s="232">
        <f t="shared" si="342"/>
        <v>0</v>
      </c>
      <c r="K601" s="232">
        <f t="shared" si="342"/>
        <v>0</v>
      </c>
      <c r="L601" s="232">
        <f t="shared" si="342"/>
        <v>0</v>
      </c>
      <c r="M601" s="232">
        <f t="shared" si="342"/>
        <v>0</v>
      </c>
      <c r="N601" s="232">
        <f t="shared" si="342"/>
        <v>0</v>
      </c>
      <c r="O601" s="232">
        <f t="shared" si="342"/>
        <v>0</v>
      </c>
      <c r="P601" s="232">
        <f t="shared" si="342"/>
        <v>0</v>
      </c>
      <c r="Q601" s="232">
        <f t="shared" si="342"/>
        <v>0</v>
      </c>
      <c r="R601" s="232">
        <f t="shared" si="342"/>
        <v>0</v>
      </c>
      <c r="S601" s="232">
        <f t="shared" si="342"/>
        <v>0</v>
      </c>
      <c r="T601" s="232">
        <f t="shared" si="342"/>
        <v>0</v>
      </c>
      <c r="U601" s="232">
        <f t="shared" si="342"/>
        <v>0</v>
      </c>
      <c r="V601" s="232">
        <f t="shared" si="342"/>
        <v>0</v>
      </c>
      <c r="W601" s="232">
        <f t="shared" si="342"/>
        <v>0</v>
      </c>
      <c r="X601" s="232">
        <f t="shared" si="342"/>
        <v>0</v>
      </c>
      <c r="Y601" s="232">
        <f t="shared" si="342"/>
        <v>0</v>
      </c>
      <c r="Z601" s="232">
        <f t="shared" si="342"/>
        <v>0</v>
      </c>
      <c r="AA601" s="232">
        <f t="shared" si="342"/>
        <v>0</v>
      </c>
      <c r="AB601" s="232">
        <f t="shared" si="342"/>
        <v>0</v>
      </c>
      <c r="AC601" s="232">
        <f t="shared" si="342"/>
        <v>0</v>
      </c>
      <c r="AD601" s="232">
        <f t="shared" si="342"/>
        <v>0</v>
      </c>
      <c r="AE601" s="232">
        <f t="shared" si="342"/>
        <v>0</v>
      </c>
      <c r="AF601" s="232">
        <f t="shared" si="342"/>
        <v>0</v>
      </c>
      <c r="AG601" s="232">
        <f t="shared" si="342"/>
        <v>0</v>
      </c>
      <c r="AH601" s="232">
        <f t="shared" si="342"/>
        <v>0</v>
      </c>
      <c r="AI601" s="232">
        <f t="shared" si="342"/>
        <v>0</v>
      </c>
      <c r="AJ601" s="232">
        <f t="shared" si="342"/>
        <v>0</v>
      </c>
      <c r="AK601" s="232">
        <f t="shared" si="342"/>
        <v>0</v>
      </c>
      <c r="AL601" s="232">
        <f t="shared" si="342"/>
        <v>0</v>
      </c>
      <c r="AM601" s="232">
        <f t="shared" si="342"/>
        <v>0</v>
      </c>
      <c r="AN601" s="232">
        <f t="shared" si="342"/>
        <v>0</v>
      </c>
      <c r="AO601" s="232">
        <f t="shared" si="342"/>
        <v>0</v>
      </c>
      <c r="AP601" s="232">
        <f t="shared" si="342"/>
        <v>0</v>
      </c>
    </row>
    <row r="602" spans="1:42" x14ac:dyDescent="0.2">
      <c r="A602" s="4" t="s">
        <v>34</v>
      </c>
      <c r="B602" s="231">
        <f>SUM(B599:B601)</f>
        <v>0</v>
      </c>
      <c r="C602" s="231">
        <f>SUM(C599:C601)</f>
        <v>0</v>
      </c>
      <c r="D602" s="231">
        <f t="shared" ref="D602:AP602" si="343">SUM(D599:D601)</f>
        <v>0</v>
      </c>
      <c r="E602" s="231">
        <f t="shared" si="343"/>
        <v>0</v>
      </c>
      <c r="F602" s="231">
        <f t="shared" si="343"/>
        <v>0</v>
      </c>
      <c r="G602" s="231">
        <f t="shared" si="343"/>
        <v>0</v>
      </c>
      <c r="H602" s="231">
        <f t="shared" si="343"/>
        <v>0</v>
      </c>
      <c r="I602" s="231">
        <f t="shared" si="343"/>
        <v>0</v>
      </c>
      <c r="J602" s="231">
        <f t="shared" si="343"/>
        <v>0</v>
      </c>
      <c r="K602" s="231">
        <f t="shared" si="343"/>
        <v>0</v>
      </c>
      <c r="L602" s="231">
        <f t="shared" si="343"/>
        <v>0</v>
      </c>
      <c r="M602" s="231">
        <f t="shared" si="343"/>
        <v>0</v>
      </c>
      <c r="N602" s="231">
        <f t="shared" si="343"/>
        <v>0</v>
      </c>
      <c r="O602" s="231">
        <f t="shared" si="343"/>
        <v>0</v>
      </c>
      <c r="P602" s="231">
        <f t="shared" si="343"/>
        <v>0</v>
      </c>
      <c r="Q602" s="231">
        <f t="shared" si="343"/>
        <v>0</v>
      </c>
      <c r="R602" s="231">
        <f t="shared" si="343"/>
        <v>0</v>
      </c>
      <c r="S602" s="231">
        <f t="shared" si="343"/>
        <v>0</v>
      </c>
      <c r="T602" s="231">
        <f t="shared" si="343"/>
        <v>0</v>
      </c>
      <c r="U602" s="231">
        <f t="shared" si="343"/>
        <v>0</v>
      </c>
      <c r="V602" s="231">
        <f t="shared" si="343"/>
        <v>0</v>
      </c>
      <c r="W602" s="231">
        <f t="shared" si="343"/>
        <v>0</v>
      </c>
      <c r="X602" s="231">
        <f t="shared" si="343"/>
        <v>0</v>
      </c>
      <c r="Y602" s="231">
        <f t="shared" si="343"/>
        <v>0</v>
      </c>
      <c r="Z602" s="231">
        <f t="shared" si="343"/>
        <v>0</v>
      </c>
      <c r="AA602" s="231">
        <f t="shared" si="343"/>
        <v>0</v>
      </c>
      <c r="AB602" s="231">
        <f t="shared" si="343"/>
        <v>0</v>
      </c>
      <c r="AC602" s="231">
        <f t="shared" si="343"/>
        <v>0</v>
      </c>
      <c r="AD602" s="231">
        <f t="shared" si="343"/>
        <v>0</v>
      </c>
      <c r="AE602" s="231">
        <f t="shared" si="343"/>
        <v>0</v>
      </c>
      <c r="AF602" s="231">
        <f t="shared" si="343"/>
        <v>0</v>
      </c>
      <c r="AG602" s="231">
        <f t="shared" si="343"/>
        <v>0</v>
      </c>
      <c r="AH602" s="231">
        <f t="shared" si="343"/>
        <v>0</v>
      </c>
      <c r="AI602" s="231">
        <f t="shared" si="343"/>
        <v>0</v>
      </c>
      <c r="AJ602" s="231">
        <f t="shared" si="343"/>
        <v>0</v>
      </c>
      <c r="AK602" s="231">
        <f t="shared" si="343"/>
        <v>0</v>
      </c>
      <c r="AL602" s="231">
        <f t="shared" si="343"/>
        <v>0</v>
      </c>
      <c r="AM602" s="231">
        <f t="shared" si="343"/>
        <v>0</v>
      </c>
      <c r="AN602" s="231">
        <f t="shared" si="343"/>
        <v>0</v>
      </c>
      <c r="AO602" s="231">
        <f t="shared" si="343"/>
        <v>0</v>
      </c>
      <c r="AP602" s="231">
        <f t="shared" si="343"/>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4">SUM(C606:AP606)</f>
        <v>0</v>
      </c>
      <c r="C606" s="227">
        <f t="shared" ref="C606:AP606" si="345">IF(C$2&gt;analysis_period,0,IF(C$2=equip2_reserve_freq*$A606,equip2_reserve_cost*system_capacity*1000*(1+inflation_rate/100)^B$2,0))</f>
        <v>0</v>
      </c>
      <c r="D606" s="227">
        <f t="shared" si="345"/>
        <v>0</v>
      </c>
      <c r="E606" s="227">
        <f t="shared" si="345"/>
        <v>0</v>
      </c>
      <c r="F606" s="227">
        <f t="shared" si="345"/>
        <v>0</v>
      </c>
      <c r="G606" s="227">
        <f t="shared" si="345"/>
        <v>0</v>
      </c>
      <c r="H606" s="227">
        <f t="shared" si="345"/>
        <v>0</v>
      </c>
      <c r="I606" s="227">
        <f t="shared" si="345"/>
        <v>0</v>
      </c>
      <c r="J606" s="227">
        <f t="shared" si="345"/>
        <v>0</v>
      </c>
      <c r="K606" s="227">
        <f t="shared" si="345"/>
        <v>0</v>
      </c>
      <c r="L606" s="227">
        <f t="shared" si="345"/>
        <v>0</v>
      </c>
      <c r="M606" s="227">
        <f t="shared" si="345"/>
        <v>0</v>
      </c>
      <c r="N606" s="227">
        <f t="shared" si="345"/>
        <v>0</v>
      </c>
      <c r="O606" s="227">
        <f t="shared" si="345"/>
        <v>0</v>
      </c>
      <c r="P606" s="227">
        <f t="shared" si="345"/>
        <v>0</v>
      </c>
      <c r="Q606" s="227">
        <f t="shared" si="345"/>
        <v>0</v>
      </c>
      <c r="R606" s="227">
        <f t="shared" si="345"/>
        <v>0</v>
      </c>
      <c r="S606" s="227">
        <f t="shared" si="345"/>
        <v>0</v>
      </c>
      <c r="T606" s="227">
        <f t="shared" si="345"/>
        <v>0</v>
      </c>
      <c r="U606" s="227">
        <f t="shared" si="345"/>
        <v>0</v>
      </c>
      <c r="V606" s="227">
        <f t="shared" si="345"/>
        <v>0</v>
      </c>
      <c r="W606" s="227">
        <f t="shared" si="345"/>
        <v>0</v>
      </c>
      <c r="X606" s="227">
        <f t="shared" si="345"/>
        <v>0</v>
      </c>
      <c r="Y606" s="227">
        <f t="shared" si="345"/>
        <v>0</v>
      </c>
      <c r="Z606" s="227">
        <f t="shared" si="345"/>
        <v>0</v>
      </c>
      <c r="AA606" s="227">
        <f t="shared" si="345"/>
        <v>0</v>
      </c>
      <c r="AB606" s="227">
        <f t="shared" si="345"/>
        <v>0</v>
      </c>
      <c r="AC606" s="227">
        <f t="shared" si="345"/>
        <v>0</v>
      </c>
      <c r="AD606" s="227">
        <f t="shared" si="345"/>
        <v>0</v>
      </c>
      <c r="AE606" s="227">
        <f t="shared" si="345"/>
        <v>0</v>
      </c>
      <c r="AF606" s="227">
        <f t="shared" si="345"/>
        <v>0</v>
      </c>
      <c r="AG606" s="227">
        <f t="shared" si="345"/>
        <v>0</v>
      </c>
      <c r="AH606" s="227">
        <f t="shared" si="345"/>
        <v>0</v>
      </c>
      <c r="AI606" s="227">
        <f t="shared" si="345"/>
        <v>0</v>
      </c>
      <c r="AJ606" s="227">
        <f t="shared" si="345"/>
        <v>0</v>
      </c>
      <c r="AK606" s="227">
        <f t="shared" si="345"/>
        <v>0</v>
      </c>
      <c r="AL606" s="227">
        <f t="shared" si="345"/>
        <v>0</v>
      </c>
      <c r="AM606" s="227">
        <f t="shared" si="345"/>
        <v>0</v>
      </c>
      <c r="AN606" s="227">
        <f t="shared" si="345"/>
        <v>0</v>
      </c>
      <c r="AO606" s="227">
        <f t="shared" si="345"/>
        <v>0</v>
      </c>
      <c r="AP606" s="227">
        <f t="shared" si="345"/>
        <v>0</v>
      </c>
    </row>
    <row r="607" spans="1:42" x14ac:dyDescent="0.2">
      <c r="A607" s="4">
        <f>A606+1</f>
        <v>2</v>
      </c>
      <c r="B607" s="247">
        <f t="shared" si="344"/>
        <v>0</v>
      </c>
      <c r="C607" s="227">
        <f t="shared" ref="C607:AP607" si="346">IF(C$2&gt;analysis_period,0,IF(C$2=equip2_reserve_freq*$A607,equip2_reserve_cost*system_capacity*1000*(1+inflation_rate/100)^B$2,0))</f>
        <v>0</v>
      </c>
      <c r="D607" s="227">
        <f t="shared" si="346"/>
        <v>0</v>
      </c>
      <c r="E607" s="227">
        <f t="shared" si="346"/>
        <v>0</v>
      </c>
      <c r="F607" s="227">
        <f t="shared" si="346"/>
        <v>0</v>
      </c>
      <c r="G607" s="227">
        <f t="shared" si="346"/>
        <v>0</v>
      </c>
      <c r="H607" s="227">
        <f t="shared" si="346"/>
        <v>0</v>
      </c>
      <c r="I607" s="227">
        <f t="shared" si="346"/>
        <v>0</v>
      </c>
      <c r="J607" s="227">
        <f t="shared" si="346"/>
        <v>0</v>
      </c>
      <c r="K607" s="227">
        <f t="shared" si="346"/>
        <v>0</v>
      </c>
      <c r="L607" s="227">
        <f t="shared" si="346"/>
        <v>0</v>
      </c>
      <c r="M607" s="227">
        <f t="shared" si="346"/>
        <v>0</v>
      </c>
      <c r="N607" s="227">
        <f t="shared" si="346"/>
        <v>0</v>
      </c>
      <c r="O607" s="227">
        <f t="shared" si="346"/>
        <v>0</v>
      </c>
      <c r="P607" s="227">
        <f t="shared" si="346"/>
        <v>0</v>
      </c>
      <c r="Q607" s="227">
        <f t="shared" si="346"/>
        <v>0</v>
      </c>
      <c r="R607" s="227">
        <f t="shared" si="346"/>
        <v>0</v>
      </c>
      <c r="S607" s="227">
        <f t="shared" si="346"/>
        <v>0</v>
      </c>
      <c r="T607" s="227">
        <f t="shared" si="346"/>
        <v>0</v>
      </c>
      <c r="U607" s="227">
        <f t="shared" si="346"/>
        <v>0</v>
      </c>
      <c r="V607" s="227">
        <f t="shared" si="346"/>
        <v>0</v>
      </c>
      <c r="W607" s="227">
        <f t="shared" si="346"/>
        <v>0</v>
      </c>
      <c r="X607" s="227">
        <f t="shared" si="346"/>
        <v>0</v>
      </c>
      <c r="Y607" s="227">
        <f t="shared" si="346"/>
        <v>0</v>
      </c>
      <c r="Z607" s="227">
        <f t="shared" si="346"/>
        <v>0</v>
      </c>
      <c r="AA607" s="227">
        <f t="shared" si="346"/>
        <v>0</v>
      </c>
      <c r="AB607" s="227">
        <f t="shared" si="346"/>
        <v>0</v>
      </c>
      <c r="AC607" s="227">
        <f t="shared" si="346"/>
        <v>0</v>
      </c>
      <c r="AD607" s="227">
        <f t="shared" si="346"/>
        <v>0</v>
      </c>
      <c r="AE607" s="227">
        <f t="shared" si="346"/>
        <v>0</v>
      </c>
      <c r="AF607" s="227">
        <f t="shared" si="346"/>
        <v>0</v>
      </c>
      <c r="AG607" s="227">
        <f t="shared" si="346"/>
        <v>0</v>
      </c>
      <c r="AH607" s="227">
        <f t="shared" si="346"/>
        <v>0</v>
      </c>
      <c r="AI607" s="227">
        <f t="shared" si="346"/>
        <v>0</v>
      </c>
      <c r="AJ607" s="227">
        <f t="shared" si="346"/>
        <v>0</v>
      </c>
      <c r="AK607" s="227">
        <f t="shared" si="346"/>
        <v>0</v>
      </c>
      <c r="AL607" s="227">
        <f t="shared" si="346"/>
        <v>0</v>
      </c>
      <c r="AM607" s="227">
        <f t="shared" si="346"/>
        <v>0</v>
      </c>
      <c r="AN607" s="227">
        <f t="shared" si="346"/>
        <v>0</v>
      </c>
      <c r="AO607" s="227">
        <f t="shared" si="346"/>
        <v>0</v>
      </c>
      <c r="AP607" s="227">
        <f t="shared" si="346"/>
        <v>0</v>
      </c>
    </row>
    <row r="608" spans="1:42" x14ac:dyDescent="0.2">
      <c r="A608" s="4">
        <f t="shared" ref="A608:A615" si="347">A607+1</f>
        <v>3</v>
      </c>
      <c r="B608" s="247">
        <f t="shared" si="344"/>
        <v>0</v>
      </c>
      <c r="C608" s="227">
        <f t="shared" ref="C608:AP608" si="348">IF(C$2&gt;analysis_period,0,IF(C$2=equip2_reserve_freq*$A608,equip2_reserve_cost*system_capacity*1000*(1+inflation_rate/100)^B$2,0))</f>
        <v>0</v>
      </c>
      <c r="D608" s="227">
        <f t="shared" si="348"/>
        <v>0</v>
      </c>
      <c r="E608" s="227">
        <f t="shared" si="348"/>
        <v>0</v>
      </c>
      <c r="F608" s="227">
        <f t="shared" si="348"/>
        <v>0</v>
      </c>
      <c r="G608" s="227">
        <f t="shared" si="348"/>
        <v>0</v>
      </c>
      <c r="H608" s="227">
        <f t="shared" si="348"/>
        <v>0</v>
      </c>
      <c r="I608" s="227">
        <f t="shared" si="348"/>
        <v>0</v>
      </c>
      <c r="J608" s="227">
        <f t="shared" si="348"/>
        <v>0</v>
      </c>
      <c r="K608" s="227">
        <f t="shared" si="348"/>
        <v>0</v>
      </c>
      <c r="L608" s="227">
        <f t="shared" si="348"/>
        <v>0</v>
      </c>
      <c r="M608" s="227">
        <f t="shared" si="348"/>
        <v>0</v>
      </c>
      <c r="N608" s="227">
        <f t="shared" si="348"/>
        <v>0</v>
      </c>
      <c r="O608" s="227">
        <f t="shared" si="348"/>
        <v>0</v>
      </c>
      <c r="P608" s="227">
        <f t="shared" si="348"/>
        <v>0</v>
      </c>
      <c r="Q608" s="227">
        <f t="shared" si="348"/>
        <v>0</v>
      </c>
      <c r="R608" s="227">
        <f t="shared" si="348"/>
        <v>0</v>
      </c>
      <c r="S608" s="227">
        <f t="shared" si="348"/>
        <v>0</v>
      </c>
      <c r="T608" s="227">
        <f t="shared" si="348"/>
        <v>0</v>
      </c>
      <c r="U608" s="227">
        <f t="shared" si="348"/>
        <v>0</v>
      </c>
      <c r="V608" s="227">
        <f t="shared" si="348"/>
        <v>0</v>
      </c>
      <c r="W608" s="227">
        <f t="shared" si="348"/>
        <v>0</v>
      </c>
      <c r="X608" s="227">
        <f t="shared" si="348"/>
        <v>0</v>
      </c>
      <c r="Y608" s="227">
        <f t="shared" si="348"/>
        <v>0</v>
      </c>
      <c r="Z608" s="227">
        <f t="shared" si="348"/>
        <v>0</v>
      </c>
      <c r="AA608" s="227">
        <f t="shared" si="348"/>
        <v>0</v>
      </c>
      <c r="AB608" s="227">
        <f t="shared" si="348"/>
        <v>0</v>
      </c>
      <c r="AC608" s="227">
        <f t="shared" si="348"/>
        <v>0</v>
      </c>
      <c r="AD608" s="227">
        <f t="shared" si="348"/>
        <v>0</v>
      </c>
      <c r="AE608" s="227">
        <f t="shared" si="348"/>
        <v>0</v>
      </c>
      <c r="AF608" s="227">
        <f t="shared" si="348"/>
        <v>0</v>
      </c>
      <c r="AG608" s="227">
        <f t="shared" si="348"/>
        <v>0</v>
      </c>
      <c r="AH608" s="227">
        <f t="shared" si="348"/>
        <v>0</v>
      </c>
      <c r="AI608" s="227">
        <f t="shared" si="348"/>
        <v>0</v>
      </c>
      <c r="AJ608" s="227">
        <f t="shared" si="348"/>
        <v>0</v>
      </c>
      <c r="AK608" s="227">
        <f t="shared" si="348"/>
        <v>0</v>
      </c>
      <c r="AL608" s="227">
        <f t="shared" si="348"/>
        <v>0</v>
      </c>
      <c r="AM608" s="227">
        <f t="shared" si="348"/>
        <v>0</v>
      </c>
      <c r="AN608" s="227">
        <f t="shared" si="348"/>
        <v>0</v>
      </c>
      <c r="AO608" s="227">
        <f t="shared" si="348"/>
        <v>0</v>
      </c>
      <c r="AP608" s="227">
        <f t="shared" si="348"/>
        <v>0</v>
      </c>
    </row>
    <row r="609" spans="1:42" x14ac:dyDescent="0.2">
      <c r="A609" s="4">
        <f t="shared" si="347"/>
        <v>4</v>
      </c>
      <c r="B609" s="247">
        <f t="shared" si="344"/>
        <v>0</v>
      </c>
      <c r="C609" s="227">
        <f t="shared" ref="C609:AP609" si="349">IF(C$2&gt;analysis_period,0,IF(C$2=equip2_reserve_freq*$A609,equip2_reserve_cost*system_capacity*1000*(1+inflation_rate/100)^B$2,0))</f>
        <v>0</v>
      </c>
      <c r="D609" s="227">
        <f t="shared" si="349"/>
        <v>0</v>
      </c>
      <c r="E609" s="227">
        <f t="shared" si="349"/>
        <v>0</v>
      </c>
      <c r="F609" s="227">
        <f t="shared" si="349"/>
        <v>0</v>
      </c>
      <c r="G609" s="227">
        <f t="shared" si="349"/>
        <v>0</v>
      </c>
      <c r="H609" s="227">
        <f t="shared" si="349"/>
        <v>0</v>
      </c>
      <c r="I609" s="227">
        <f t="shared" si="349"/>
        <v>0</v>
      </c>
      <c r="J609" s="227">
        <f t="shared" si="349"/>
        <v>0</v>
      </c>
      <c r="K609" s="227">
        <f t="shared" si="349"/>
        <v>0</v>
      </c>
      <c r="L609" s="227">
        <f t="shared" si="349"/>
        <v>0</v>
      </c>
      <c r="M609" s="227">
        <f t="shared" si="349"/>
        <v>0</v>
      </c>
      <c r="N609" s="227">
        <f t="shared" si="349"/>
        <v>0</v>
      </c>
      <c r="O609" s="227">
        <f t="shared" si="349"/>
        <v>0</v>
      </c>
      <c r="P609" s="227">
        <f t="shared" si="349"/>
        <v>0</v>
      </c>
      <c r="Q609" s="227">
        <f t="shared" si="349"/>
        <v>0</v>
      </c>
      <c r="R609" s="227">
        <f t="shared" si="349"/>
        <v>0</v>
      </c>
      <c r="S609" s="227">
        <f t="shared" si="349"/>
        <v>0</v>
      </c>
      <c r="T609" s="227">
        <f t="shared" si="349"/>
        <v>0</v>
      </c>
      <c r="U609" s="227">
        <f t="shared" si="349"/>
        <v>0</v>
      </c>
      <c r="V609" s="227">
        <f t="shared" si="349"/>
        <v>0</v>
      </c>
      <c r="W609" s="227">
        <f t="shared" si="349"/>
        <v>0</v>
      </c>
      <c r="X609" s="227">
        <f t="shared" si="349"/>
        <v>0</v>
      </c>
      <c r="Y609" s="227">
        <f t="shared" si="349"/>
        <v>0</v>
      </c>
      <c r="Z609" s="227">
        <f t="shared" si="349"/>
        <v>0</v>
      </c>
      <c r="AA609" s="227">
        <f t="shared" si="349"/>
        <v>0</v>
      </c>
      <c r="AB609" s="227">
        <f t="shared" si="349"/>
        <v>0</v>
      </c>
      <c r="AC609" s="227">
        <f t="shared" si="349"/>
        <v>0</v>
      </c>
      <c r="AD609" s="227">
        <f t="shared" si="349"/>
        <v>0</v>
      </c>
      <c r="AE609" s="227">
        <f t="shared" si="349"/>
        <v>0</v>
      </c>
      <c r="AF609" s="227">
        <f t="shared" si="349"/>
        <v>0</v>
      </c>
      <c r="AG609" s="227">
        <f t="shared" si="349"/>
        <v>0</v>
      </c>
      <c r="AH609" s="227">
        <f t="shared" si="349"/>
        <v>0</v>
      </c>
      <c r="AI609" s="227">
        <f t="shared" si="349"/>
        <v>0</v>
      </c>
      <c r="AJ609" s="227">
        <f t="shared" si="349"/>
        <v>0</v>
      </c>
      <c r="AK609" s="227">
        <f t="shared" si="349"/>
        <v>0</v>
      </c>
      <c r="AL609" s="227">
        <f t="shared" si="349"/>
        <v>0</v>
      </c>
      <c r="AM609" s="227">
        <f t="shared" si="349"/>
        <v>0</v>
      </c>
      <c r="AN609" s="227">
        <f t="shared" si="349"/>
        <v>0</v>
      </c>
      <c r="AO609" s="227">
        <f t="shared" si="349"/>
        <v>0</v>
      </c>
      <c r="AP609" s="227">
        <f t="shared" si="349"/>
        <v>0</v>
      </c>
    </row>
    <row r="610" spans="1:42" x14ac:dyDescent="0.2">
      <c r="A610" s="4">
        <f t="shared" si="347"/>
        <v>5</v>
      </c>
      <c r="B610" s="247">
        <f t="shared" si="344"/>
        <v>0</v>
      </c>
      <c r="C610" s="227">
        <f t="shared" ref="C610:AP610" si="350">IF(C$2&gt;analysis_period,0,IF(C$2=equip2_reserve_freq*$A610,equip2_reserve_cost*system_capacity*1000*(1+inflation_rate/100)^B$2,0))</f>
        <v>0</v>
      </c>
      <c r="D610" s="227">
        <f t="shared" si="350"/>
        <v>0</v>
      </c>
      <c r="E610" s="227">
        <f t="shared" si="350"/>
        <v>0</v>
      </c>
      <c r="F610" s="227">
        <f t="shared" si="350"/>
        <v>0</v>
      </c>
      <c r="G610" s="227">
        <f t="shared" si="350"/>
        <v>0</v>
      </c>
      <c r="H610" s="227">
        <f t="shared" si="350"/>
        <v>0</v>
      </c>
      <c r="I610" s="227">
        <f t="shared" si="350"/>
        <v>0</v>
      </c>
      <c r="J610" s="227">
        <f t="shared" si="350"/>
        <v>0</v>
      </c>
      <c r="K610" s="227">
        <f t="shared" si="350"/>
        <v>0</v>
      </c>
      <c r="L610" s="227">
        <f t="shared" si="350"/>
        <v>0</v>
      </c>
      <c r="M610" s="227">
        <f t="shared" si="350"/>
        <v>0</v>
      </c>
      <c r="N610" s="227">
        <f t="shared" si="350"/>
        <v>0</v>
      </c>
      <c r="O610" s="227">
        <f t="shared" si="350"/>
        <v>0</v>
      </c>
      <c r="P610" s="227">
        <f t="shared" si="350"/>
        <v>0</v>
      </c>
      <c r="Q610" s="227">
        <f t="shared" si="350"/>
        <v>0</v>
      </c>
      <c r="R610" s="227">
        <f t="shared" si="350"/>
        <v>0</v>
      </c>
      <c r="S610" s="227">
        <f t="shared" si="350"/>
        <v>0</v>
      </c>
      <c r="T610" s="227">
        <f t="shared" si="350"/>
        <v>0</v>
      </c>
      <c r="U610" s="227">
        <f t="shared" si="350"/>
        <v>0</v>
      </c>
      <c r="V610" s="227">
        <f t="shared" si="350"/>
        <v>0</v>
      </c>
      <c r="W610" s="227">
        <f t="shared" si="350"/>
        <v>0</v>
      </c>
      <c r="X610" s="227">
        <f t="shared" si="350"/>
        <v>0</v>
      </c>
      <c r="Y610" s="227">
        <f t="shared" si="350"/>
        <v>0</v>
      </c>
      <c r="Z610" s="227">
        <f t="shared" si="350"/>
        <v>0</v>
      </c>
      <c r="AA610" s="227">
        <f t="shared" si="350"/>
        <v>0</v>
      </c>
      <c r="AB610" s="227">
        <f t="shared" si="350"/>
        <v>0</v>
      </c>
      <c r="AC610" s="227">
        <f t="shared" si="350"/>
        <v>0</v>
      </c>
      <c r="AD610" s="227">
        <f t="shared" si="350"/>
        <v>0</v>
      </c>
      <c r="AE610" s="227">
        <f t="shared" si="350"/>
        <v>0</v>
      </c>
      <c r="AF610" s="227">
        <f t="shared" si="350"/>
        <v>0</v>
      </c>
      <c r="AG610" s="227">
        <f t="shared" si="350"/>
        <v>0</v>
      </c>
      <c r="AH610" s="227">
        <f t="shared" si="350"/>
        <v>0</v>
      </c>
      <c r="AI610" s="227">
        <f t="shared" si="350"/>
        <v>0</v>
      </c>
      <c r="AJ610" s="227">
        <f t="shared" si="350"/>
        <v>0</v>
      </c>
      <c r="AK610" s="227">
        <f t="shared" si="350"/>
        <v>0</v>
      </c>
      <c r="AL610" s="227">
        <f t="shared" si="350"/>
        <v>0</v>
      </c>
      <c r="AM610" s="227">
        <f t="shared" si="350"/>
        <v>0</v>
      </c>
      <c r="AN610" s="227">
        <f t="shared" si="350"/>
        <v>0</v>
      </c>
      <c r="AO610" s="227">
        <f t="shared" si="350"/>
        <v>0</v>
      </c>
      <c r="AP610" s="227">
        <f t="shared" si="350"/>
        <v>0</v>
      </c>
    </row>
    <row r="611" spans="1:42" x14ac:dyDescent="0.2">
      <c r="A611" s="4">
        <f t="shared" si="347"/>
        <v>6</v>
      </c>
      <c r="B611" s="247">
        <f t="shared" si="344"/>
        <v>0</v>
      </c>
      <c r="C611" s="227">
        <f t="shared" ref="C611:AP611" si="351">IF(C$2&gt;analysis_period,0,IF(C$2=equip2_reserve_freq*$A611,equip2_reserve_cost*system_capacity*1000*(1+inflation_rate/100)^B$2,0))</f>
        <v>0</v>
      </c>
      <c r="D611" s="227">
        <f t="shared" si="351"/>
        <v>0</v>
      </c>
      <c r="E611" s="227">
        <f t="shared" si="351"/>
        <v>0</v>
      </c>
      <c r="F611" s="227">
        <f t="shared" si="351"/>
        <v>0</v>
      </c>
      <c r="G611" s="227">
        <f t="shared" si="351"/>
        <v>0</v>
      </c>
      <c r="H611" s="227">
        <f t="shared" si="351"/>
        <v>0</v>
      </c>
      <c r="I611" s="227">
        <f t="shared" si="351"/>
        <v>0</v>
      </c>
      <c r="J611" s="227">
        <f t="shared" si="351"/>
        <v>0</v>
      </c>
      <c r="K611" s="227">
        <f t="shared" si="351"/>
        <v>0</v>
      </c>
      <c r="L611" s="227">
        <f t="shared" si="351"/>
        <v>0</v>
      </c>
      <c r="M611" s="227">
        <f t="shared" si="351"/>
        <v>0</v>
      </c>
      <c r="N611" s="227">
        <f t="shared" si="351"/>
        <v>0</v>
      </c>
      <c r="O611" s="227">
        <f t="shared" si="351"/>
        <v>0</v>
      </c>
      <c r="P611" s="227">
        <f t="shared" si="351"/>
        <v>0</v>
      </c>
      <c r="Q611" s="227">
        <f t="shared" si="351"/>
        <v>0</v>
      </c>
      <c r="R611" s="227">
        <f t="shared" si="351"/>
        <v>0</v>
      </c>
      <c r="S611" s="227">
        <f t="shared" si="351"/>
        <v>0</v>
      </c>
      <c r="T611" s="227">
        <f t="shared" si="351"/>
        <v>0</v>
      </c>
      <c r="U611" s="227">
        <f t="shared" si="351"/>
        <v>0</v>
      </c>
      <c r="V611" s="227">
        <f t="shared" si="351"/>
        <v>0</v>
      </c>
      <c r="W611" s="227">
        <f t="shared" si="351"/>
        <v>0</v>
      </c>
      <c r="X611" s="227">
        <f t="shared" si="351"/>
        <v>0</v>
      </c>
      <c r="Y611" s="227">
        <f t="shared" si="351"/>
        <v>0</v>
      </c>
      <c r="Z611" s="227">
        <f t="shared" si="351"/>
        <v>0</v>
      </c>
      <c r="AA611" s="227">
        <f t="shared" si="351"/>
        <v>0</v>
      </c>
      <c r="AB611" s="227">
        <f t="shared" si="351"/>
        <v>0</v>
      </c>
      <c r="AC611" s="227">
        <f t="shared" si="351"/>
        <v>0</v>
      </c>
      <c r="AD611" s="227">
        <f t="shared" si="351"/>
        <v>0</v>
      </c>
      <c r="AE611" s="227">
        <f t="shared" si="351"/>
        <v>0</v>
      </c>
      <c r="AF611" s="227">
        <f t="shared" si="351"/>
        <v>0</v>
      </c>
      <c r="AG611" s="227">
        <f t="shared" si="351"/>
        <v>0</v>
      </c>
      <c r="AH611" s="227">
        <f t="shared" si="351"/>
        <v>0</v>
      </c>
      <c r="AI611" s="227">
        <f t="shared" si="351"/>
        <v>0</v>
      </c>
      <c r="AJ611" s="227">
        <f t="shared" si="351"/>
        <v>0</v>
      </c>
      <c r="AK611" s="227">
        <f t="shared" si="351"/>
        <v>0</v>
      </c>
      <c r="AL611" s="227">
        <f t="shared" si="351"/>
        <v>0</v>
      </c>
      <c r="AM611" s="227">
        <f t="shared" si="351"/>
        <v>0</v>
      </c>
      <c r="AN611" s="227">
        <f t="shared" si="351"/>
        <v>0</v>
      </c>
      <c r="AO611" s="227">
        <f t="shared" si="351"/>
        <v>0</v>
      </c>
      <c r="AP611" s="227">
        <f t="shared" si="351"/>
        <v>0</v>
      </c>
    </row>
    <row r="612" spans="1:42" x14ac:dyDescent="0.2">
      <c r="A612" s="4">
        <f t="shared" si="347"/>
        <v>7</v>
      </c>
      <c r="B612" s="247">
        <f t="shared" si="344"/>
        <v>0</v>
      </c>
      <c r="C612" s="227">
        <f t="shared" ref="C612:AP612" si="352">IF(C$2&gt;analysis_period,0,IF(C$2=equip2_reserve_freq*$A612,equip2_reserve_cost*system_capacity*1000*(1+inflation_rate/100)^B$2,0))</f>
        <v>0</v>
      </c>
      <c r="D612" s="227">
        <f t="shared" si="352"/>
        <v>0</v>
      </c>
      <c r="E612" s="227">
        <f t="shared" si="352"/>
        <v>0</v>
      </c>
      <c r="F612" s="227">
        <f t="shared" si="352"/>
        <v>0</v>
      </c>
      <c r="G612" s="227">
        <f t="shared" si="352"/>
        <v>0</v>
      </c>
      <c r="H612" s="227">
        <f t="shared" si="352"/>
        <v>0</v>
      </c>
      <c r="I612" s="227">
        <f t="shared" si="352"/>
        <v>0</v>
      </c>
      <c r="J612" s="227">
        <f t="shared" si="352"/>
        <v>0</v>
      </c>
      <c r="K612" s="227">
        <f t="shared" si="352"/>
        <v>0</v>
      </c>
      <c r="L612" s="227">
        <f t="shared" si="352"/>
        <v>0</v>
      </c>
      <c r="M612" s="227">
        <f t="shared" si="352"/>
        <v>0</v>
      </c>
      <c r="N612" s="227">
        <f t="shared" si="352"/>
        <v>0</v>
      </c>
      <c r="O612" s="227">
        <f t="shared" si="352"/>
        <v>0</v>
      </c>
      <c r="P612" s="227">
        <f t="shared" si="352"/>
        <v>0</v>
      </c>
      <c r="Q612" s="227">
        <f t="shared" si="352"/>
        <v>0</v>
      </c>
      <c r="R612" s="227">
        <f t="shared" si="352"/>
        <v>0</v>
      </c>
      <c r="S612" s="227">
        <f t="shared" si="352"/>
        <v>0</v>
      </c>
      <c r="T612" s="227">
        <f t="shared" si="352"/>
        <v>0</v>
      </c>
      <c r="U612" s="227">
        <f t="shared" si="352"/>
        <v>0</v>
      </c>
      <c r="V612" s="227">
        <f t="shared" si="352"/>
        <v>0</v>
      </c>
      <c r="W612" s="227">
        <f t="shared" si="352"/>
        <v>0</v>
      </c>
      <c r="X612" s="227">
        <f t="shared" si="352"/>
        <v>0</v>
      </c>
      <c r="Y612" s="227">
        <f t="shared" si="352"/>
        <v>0</v>
      </c>
      <c r="Z612" s="227">
        <f t="shared" si="352"/>
        <v>0</v>
      </c>
      <c r="AA612" s="227">
        <f t="shared" si="352"/>
        <v>0</v>
      </c>
      <c r="AB612" s="227">
        <f t="shared" si="352"/>
        <v>0</v>
      </c>
      <c r="AC612" s="227">
        <f t="shared" si="352"/>
        <v>0</v>
      </c>
      <c r="AD612" s="227">
        <f t="shared" si="352"/>
        <v>0</v>
      </c>
      <c r="AE612" s="227">
        <f t="shared" si="352"/>
        <v>0</v>
      </c>
      <c r="AF612" s="227">
        <f t="shared" si="352"/>
        <v>0</v>
      </c>
      <c r="AG612" s="227">
        <f t="shared" si="352"/>
        <v>0</v>
      </c>
      <c r="AH612" s="227">
        <f t="shared" si="352"/>
        <v>0</v>
      </c>
      <c r="AI612" s="227">
        <f t="shared" si="352"/>
        <v>0</v>
      </c>
      <c r="AJ612" s="227">
        <f t="shared" si="352"/>
        <v>0</v>
      </c>
      <c r="AK612" s="227">
        <f t="shared" si="352"/>
        <v>0</v>
      </c>
      <c r="AL612" s="227">
        <f t="shared" si="352"/>
        <v>0</v>
      </c>
      <c r="AM612" s="227">
        <f t="shared" si="352"/>
        <v>0</v>
      </c>
      <c r="AN612" s="227">
        <f t="shared" si="352"/>
        <v>0</v>
      </c>
      <c r="AO612" s="227">
        <f t="shared" si="352"/>
        <v>0</v>
      </c>
      <c r="AP612" s="227">
        <f t="shared" si="352"/>
        <v>0</v>
      </c>
    </row>
    <row r="613" spans="1:42" x14ac:dyDescent="0.2">
      <c r="A613" s="4">
        <f t="shared" si="347"/>
        <v>8</v>
      </c>
      <c r="B613" s="247">
        <f t="shared" si="344"/>
        <v>0</v>
      </c>
      <c r="C613" s="227">
        <f t="shared" ref="C613:AP613" si="353">IF(C$2&gt;analysis_period,0,IF(C$2=equip2_reserve_freq*$A613,equip2_reserve_cost*system_capacity*1000*(1+inflation_rate/100)^B$2,0))</f>
        <v>0</v>
      </c>
      <c r="D613" s="227">
        <f t="shared" si="353"/>
        <v>0</v>
      </c>
      <c r="E613" s="227">
        <f t="shared" si="353"/>
        <v>0</v>
      </c>
      <c r="F613" s="227">
        <f t="shared" si="353"/>
        <v>0</v>
      </c>
      <c r="G613" s="227">
        <f t="shared" si="353"/>
        <v>0</v>
      </c>
      <c r="H613" s="227">
        <f t="shared" si="353"/>
        <v>0</v>
      </c>
      <c r="I613" s="227">
        <f t="shared" si="353"/>
        <v>0</v>
      </c>
      <c r="J613" s="227">
        <f t="shared" si="353"/>
        <v>0</v>
      </c>
      <c r="K613" s="227">
        <f t="shared" si="353"/>
        <v>0</v>
      </c>
      <c r="L613" s="227">
        <f t="shared" si="353"/>
        <v>0</v>
      </c>
      <c r="M613" s="227">
        <f t="shared" si="353"/>
        <v>0</v>
      </c>
      <c r="N613" s="227">
        <f t="shared" si="353"/>
        <v>0</v>
      </c>
      <c r="O613" s="227">
        <f t="shared" si="353"/>
        <v>0</v>
      </c>
      <c r="P613" s="227">
        <f t="shared" si="353"/>
        <v>0</v>
      </c>
      <c r="Q613" s="227">
        <f t="shared" si="353"/>
        <v>0</v>
      </c>
      <c r="R613" s="227">
        <f t="shared" si="353"/>
        <v>0</v>
      </c>
      <c r="S613" s="227">
        <f t="shared" si="353"/>
        <v>0</v>
      </c>
      <c r="T613" s="227">
        <f t="shared" si="353"/>
        <v>0</v>
      </c>
      <c r="U613" s="227">
        <f t="shared" si="353"/>
        <v>0</v>
      </c>
      <c r="V613" s="227">
        <f t="shared" si="353"/>
        <v>0</v>
      </c>
      <c r="W613" s="227">
        <f t="shared" si="353"/>
        <v>0</v>
      </c>
      <c r="X613" s="227">
        <f t="shared" si="353"/>
        <v>0</v>
      </c>
      <c r="Y613" s="227">
        <f t="shared" si="353"/>
        <v>0</v>
      </c>
      <c r="Z613" s="227">
        <f t="shared" si="353"/>
        <v>0</v>
      </c>
      <c r="AA613" s="227">
        <f t="shared" si="353"/>
        <v>0</v>
      </c>
      <c r="AB613" s="227">
        <f t="shared" si="353"/>
        <v>0</v>
      </c>
      <c r="AC613" s="227">
        <f t="shared" si="353"/>
        <v>0</v>
      </c>
      <c r="AD613" s="227">
        <f t="shared" si="353"/>
        <v>0</v>
      </c>
      <c r="AE613" s="227">
        <f t="shared" si="353"/>
        <v>0</v>
      </c>
      <c r="AF613" s="227">
        <f t="shared" si="353"/>
        <v>0</v>
      </c>
      <c r="AG613" s="227">
        <f t="shared" si="353"/>
        <v>0</v>
      </c>
      <c r="AH613" s="227">
        <f t="shared" si="353"/>
        <v>0</v>
      </c>
      <c r="AI613" s="227">
        <f t="shared" si="353"/>
        <v>0</v>
      </c>
      <c r="AJ613" s="227">
        <f t="shared" si="353"/>
        <v>0</v>
      </c>
      <c r="AK613" s="227">
        <f t="shared" si="353"/>
        <v>0</v>
      </c>
      <c r="AL613" s="227">
        <f t="shared" si="353"/>
        <v>0</v>
      </c>
      <c r="AM613" s="227">
        <f t="shared" si="353"/>
        <v>0</v>
      </c>
      <c r="AN613" s="227">
        <f t="shared" si="353"/>
        <v>0</v>
      </c>
      <c r="AO613" s="227">
        <f t="shared" si="353"/>
        <v>0</v>
      </c>
      <c r="AP613" s="227">
        <f t="shared" si="353"/>
        <v>0</v>
      </c>
    </row>
    <row r="614" spans="1:42" x14ac:dyDescent="0.2">
      <c r="A614" s="4">
        <f>A613+1</f>
        <v>9</v>
      </c>
      <c r="B614" s="247">
        <f t="shared" si="344"/>
        <v>0</v>
      </c>
      <c r="C614" s="227">
        <f t="shared" ref="C614:AP614" si="354">IF(C$2&gt;analysis_period,0,IF(C$2=equip2_reserve_freq*$A614,equip2_reserve_cost*system_capacity*1000*(1+inflation_rate/100)^B$2,0))</f>
        <v>0</v>
      </c>
      <c r="D614" s="227">
        <f t="shared" si="354"/>
        <v>0</v>
      </c>
      <c r="E614" s="227">
        <f t="shared" si="354"/>
        <v>0</v>
      </c>
      <c r="F614" s="227">
        <f t="shared" si="354"/>
        <v>0</v>
      </c>
      <c r="G614" s="227">
        <f t="shared" si="354"/>
        <v>0</v>
      </c>
      <c r="H614" s="227">
        <f t="shared" si="354"/>
        <v>0</v>
      </c>
      <c r="I614" s="227">
        <f t="shared" si="354"/>
        <v>0</v>
      </c>
      <c r="J614" s="227">
        <f t="shared" si="354"/>
        <v>0</v>
      </c>
      <c r="K614" s="227">
        <f t="shared" si="354"/>
        <v>0</v>
      </c>
      <c r="L614" s="227">
        <f t="shared" si="354"/>
        <v>0</v>
      </c>
      <c r="M614" s="227">
        <f t="shared" si="354"/>
        <v>0</v>
      </c>
      <c r="N614" s="227">
        <f t="shared" si="354"/>
        <v>0</v>
      </c>
      <c r="O614" s="227">
        <f t="shared" si="354"/>
        <v>0</v>
      </c>
      <c r="P614" s="227">
        <f t="shared" si="354"/>
        <v>0</v>
      </c>
      <c r="Q614" s="227">
        <f t="shared" si="354"/>
        <v>0</v>
      </c>
      <c r="R614" s="227">
        <f t="shared" si="354"/>
        <v>0</v>
      </c>
      <c r="S614" s="227">
        <f t="shared" si="354"/>
        <v>0</v>
      </c>
      <c r="T614" s="227">
        <f t="shared" si="354"/>
        <v>0</v>
      </c>
      <c r="U614" s="227">
        <f t="shared" si="354"/>
        <v>0</v>
      </c>
      <c r="V614" s="227">
        <f t="shared" si="354"/>
        <v>0</v>
      </c>
      <c r="W614" s="227">
        <f t="shared" si="354"/>
        <v>0</v>
      </c>
      <c r="X614" s="227">
        <f t="shared" si="354"/>
        <v>0</v>
      </c>
      <c r="Y614" s="227">
        <f t="shared" si="354"/>
        <v>0</v>
      </c>
      <c r="Z614" s="227">
        <f t="shared" si="354"/>
        <v>0</v>
      </c>
      <c r="AA614" s="227">
        <f t="shared" si="354"/>
        <v>0</v>
      </c>
      <c r="AB614" s="227">
        <f t="shared" si="354"/>
        <v>0</v>
      </c>
      <c r="AC614" s="227">
        <f t="shared" si="354"/>
        <v>0</v>
      </c>
      <c r="AD614" s="227">
        <f t="shared" si="354"/>
        <v>0</v>
      </c>
      <c r="AE614" s="227">
        <f t="shared" si="354"/>
        <v>0</v>
      </c>
      <c r="AF614" s="227">
        <f t="shared" si="354"/>
        <v>0</v>
      </c>
      <c r="AG614" s="227">
        <f t="shared" si="354"/>
        <v>0</v>
      </c>
      <c r="AH614" s="227">
        <f t="shared" si="354"/>
        <v>0</v>
      </c>
      <c r="AI614" s="227">
        <f t="shared" si="354"/>
        <v>0</v>
      </c>
      <c r="AJ614" s="227">
        <f t="shared" si="354"/>
        <v>0</v>
      </c>
      <c r="AK614" s="227">
        <f t="shared" si="354"/>
        <v>0</v>
      </c>
      <c r="AL614" s="227">
        <f t="shared" si="354"/>
        <v>0</v>
      </c>
      <c r="AM614" s="227">
        <f t="shared" si="354"/>
        <v>0</v>
      </c>
      <c r="AN614" s="227">
        <f t="shared" si="354"/>
        <v>0</v>
      </c>
      <c r="AO614" s="227">
        <f t="shared" si="354"/>
        <v>0</v>
      </c>
      <c r="AP614" s="227">
        <f t="shared" si="354"/>
        <v>0</v>
      </c>
    </row>
    <row r="615" spans="1:42" x14ac:dyDescent="0.2">
      <c r="A615" s="4">
        <f t="shared" si="347"/>
        <v>10</v>
      </c>
      <c r="B615" s="247">
        <f t="shared" si="344"/>
        <v>0</v>
      </c>
      <c r="C615" s="227">
        <f t="shared" ref="C615:AP615" si="355">IF(C$2&gt;analysis_period,0,IF(C$2=equip2_reserve_freq*$A615,equip2_reserve_cost*system_capacity*1000*(1+inflation_rate/100)^B$2,0))</f>
        <v>0</v>
      </c>
      <c r="D615" s="227">
        <f t="shared" si="355"/>
        <v>0</v>
      </c>
      <c r="E615" s="227">
        <f t="shared" si="355"/>
        <v>0</v>
      </c>
      <c r="F615" s="227">
        <f t="shared" si="355"/>
        <v>0</v>
      </c>
      <c r="G615" s="227">
        <f t="shared" si="355"/>
        <v>0</v>
      </c>
      <c r="H615" s="227">
        <f t="shared" si="355"/>
        <v>0</v>
      </c>
      <c r="I615" s="227">
        <f t="shared" si="355"/>
        <v>0</v>
      </c>
      <c r="J615" s="227">
        <f t="shared" si="355"/>
        <v>0</v>
      </c>
      <c r="K615" s="227">
        <f t="shared" si="355"/>
        <v>0</v>
      </c>
      <c r="L615" s="227">
        <f t="shared" si="355"/>
        <v>0</v>
      </c>
      <c r="M615" s="227">
        <f t="shared" si="355"/>
        <v>0</v>
      </c>
      <c r="N615" s="227">
        <f t="shared" si="355"/>
        <v>0</v>
      </c>
      <c r="O615" s="227">
        <f t="shared" si="355"/>
        <v>0</v>
      </c>
      <c r="P615" s="227">
        <f t="shared" si="355"/>
        <v>0</v>
      </c>
      <c r="Q615" s="227">
        <f t="shared" si="355"/>
        <v>0</v>
      </c>
      <c r="R615" s="227">
        <f t="shared" si="355"/>
        <v>0</v>
      </c>
      <c r="S615" s="227">
        <f t="shared" si="355"/>
        <v>0</v>
      </c>
      <c r="T615" s="227">
        <f t="shared" si="355"/>
        <v>0</v>
      </c>
      <c r="U615" s="227">
        <f t="shared" si="355"/>
        <v>0</v>
      </c>
      <c r="V615" s="227">
        <f t="shared" si="355"/>
        <v>0</v>
      </c>
      <c r="W615" s="227">
        <f t="shared" si="355"/>
        <v>0</v>
      </c>
      <c r="X615" s="227">
        <f t="shared" si="355"/>
        <v>0</v>
      </c>
      <c r="Y615" s="227">
        <f t="shared" si="355"/>
        <v>0</v>
      </c>
      <c r="Z615" s="227">
        <f t="shared" si="355"/>
        <v>0</v>
      </c>
      <c r="AA615" s="227">
        <f t="shared" si="355"/>
        <v>0</v>
      </c>
      <c r="AB615" s="227">
        <f t="shared" si="355"/>
        <v>0</v>
      </c>
      <c r="AC615" s="227">
        <f t="shared" si="355"/>
        <v>0</v>
      </c>
      <c r="AD615" s="227">
        <f t="shared" si="355"/>
        <v>0</v>
      </c>
      <c r="AE615" s="227">
        <f t="shared" si="355"/>
        <v>0</v>
      </c>
      <c r="AF615" s="227">
        <f t="shared" si="355"/>
        <v>0</v>
      </c>
      <c r="AG615" s="227">
        <f t="shared" si="355"/>
        <v>0</v>
      </c>
      <c r="AH615" s="227">
        <f t="shared" si="355"/>
        <v>0</v>
      </c>
      <c r="AI615" s="227">
        <f t="shared" si="355"/>
        <v>0</v>
      </c>
      <c r="AJ615" s="227">
        <f t="shared" si="355"/>
        <v>0</v>
      </c>
      <c r="AK615" s="227">
        <f t="shared" si="355"/>
        <v>0</v>
      </c>
      <c r="AL615" s="227">
        <f t="shared" si="355"/>
        <v>0</v>
      </c>
      <c r="AM615" s="227">
        <f t="shared" si="355"/>
        <v>0</v>
      </c>
      <c r="AN615" s="227">
        <f t="shared" si="355"/>
        <v>0</v>
      </c>
      <c r="AO615" s="227">
        <f t="shared" si="355"/>
        <v>0</v>
      </c>
      <c r="AP615" s="227">
        <f t="shared" si="355"/>
        <v>0</v>
      </c>
    </row>
    <row r="616" spans="1:42" x14ac:dyDescent="0.2">
      <c r="A616" s="38" t="s">
        <v>15</v>
      </c>
      <c r="B616" s="29"/>
      <c r="C616" s="231">
        <f>SUM(C606:C615)</f>
        <v>0</v>
      </c>
      <c r="D616" s="231">
        <f t="shared" ref="D616:AP616" si="356">SUM(D606:D615)</f>
        <v>0</v>
      </c>
      <c r="E616" s="231">
        <f t="shared" si="356"/>
        <v>0</v>
      </c>
      <c r="F616" s="231">
        <f t="shared" si="356"/>
        <v>0</v>
      </c>
      <c r="G616" s="231">
        <f t="shared" si="356"/>
        <v>0</v>
      </c>
      <c r="H616" s="231">
        <f t="shared" si="356"/>
        <v>0</v>
      </c>
      <c r="I616" s="231">
        <f t="shared" si="356"/>
        <v>0</v>
      </c>
      <c r="J616" s="231">
        <f t="shared" si="356"/>
        <v>0</v>
      </c>
      <c r="K616" s="231">
        <f t="shared" si="356"/>
        <v>0</v>
      </c>
      <c r="L616" s="231">
        <f t="shared" si="356"/>
        <v>0</v>
      </c>
      <c r="M616" s="231">
        <f t="shared" si="356"/>
        <v>0</v>
      </c>
      <c r="N616" s="231">
        <f t="shared" si="356"/>
        <v>0</v>
      </c>
      <c r="O616" s="231">
        <f t="shared" si="356"/>
        <v>0</v>
      </c>
      <c r="P616" s="231">
        <f t="shared" si="356"/>
        <v>0</v>
      </c>
      <c r="Q616" s="231">
        <f t="shared" si="356"/>
        <v>0</v>
      </c>
      <c r="R616" s="231">
        <f t="shared" si="356"/>
        <v>0</v>
      </c>
      <c r="S616" s="231">
        <f t="shared" si="356"/>
        <v>0</v>
      </c>
      <c r="T616" s="231">
        <f t="shared" si="356"/>
        <v>0</v>
      </c>
      <c r="U616" s="231">
        <f t="shared" si="356"/>
        <v>0</v>
      </c>
      <c r="V616" s="231">
        <f t="shared" si="356"/>
        <v>0</v>
      </c>
      <c r="W616" s="231">
        <f t="shared" si="356"/>
        <v>0</v>
      </c>
      <c r="X616" s="231">
        <f t="shared" si="356"/>
        <v>0</v>
      </c>
      <c r="Y616" s="231">
        <f t="shared" si="356"/>
        <v>0</v>
      </c>
      <c r="Z616" s="231">
        <f t="shared" si="356"/>
        <v>0</v>
      </c>
      <c r="AA616" s="231">
        <f t="shared" si="356"/>
        <v>0</v>
      </c>
      <c r="AB616" s="231">
        <f t="shared" si="356"/>
        <v>0</v>
      </c>
      <c r="AC616" s="231">
        <f t="shared" si="356"/>
        <v>0</v>
      </c>
      <c r="AD616" s="231">
        <f t="shared" si="356"/>
        <v>0</v>
      </c>
      <c r="AE616" s="231">
        <f t="shared" si="356"/>
        <v>0</v>
      </c>
      <c r="AF616" s="231">
        <f t="shared" si="356"/>
        <v>0</v>
      </c>
      <c r="AG616" s="231">
        <f t="shared" si="356"/>
        <v>0</v>
      </c>
      <c r="AH616" s="231">
        <f t="shared" si="356"/>
        <v>0</v>
      </c>
      <c r="AI616" s="231">
        <f t="shared" si="356"/>
        <v>0</v>
      </c>
      <c r="AJ616" s="231">
        <f t="shared" si="356"/>
        <v>0</v>
      </c>
      <c r="AK616" s="231">
        <f t="shared" si="356"/>
        <v>0</v>
      </c>
      <c r="AL616" s="231">
        <f t="shared" si="356"/>
        <v>0</v>
      </c>
      <c r="AM616" s="231">
        <f t="shared" si="356"/>
        <v>0</v>
      </c>
      <c r="AN616" s="231">
        <f t="shared" si="356"/>
        <v>0</v>
      </c>
      <c r="AO616" s="231">
        <f t="shared" si="356"/>
        <v>0</v>
      </c>
      <c r="AP616" s="231">
        <f t="shared" si="356"/>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7">SUM(C618:AP618)</f>
        <v>0</v>
      </c>
      <c r="C618" s="227">
        <f t="shared" ref="C618:AP618" si="358">IF(C$2&lt;=equip2_reserve_freq*$A$606,$B$606/(equip2_reserve_freq),0)</f>
        <v>0</v>
      </c>
      <c r="D618" s="227">
        <f t="shared" si="358"/>
        <v>0</v>
      </c>
      <c r="E618" s="227">
        <f t="shared" si="358"/>
        <v>0</v>
      </c>
      <c r="F618" s="227">
        <f t="shared" si="358"/>
        <v>0</v>
      </c>
      <c r="G618" s="227">
        <f t="shared" si="358"/>
        <v>0</v>
      </c>
      <c r="H618" s="227">
        <f t="shared" si="358"/>
        <v>0</v>
      </c>
      <c r="I618" s="227">
        <f t="shared" si="358"/>
        <v>0</v>
      </c>
      <c r="J618" s="227">
        <f t="shared" si="358"/>
        <v>0</v>
      </c>
      <c r="K618" s="227">
        <f t="shared" si="358"/>
        <v>0</v>
      </c>
      <c r="L618" s="227">
        <f t="shared" si="358"/>
        <v>0</v>
      </c>
      <c r="M618" s="227">
        <f t="shared" si="358"/>
        <v>0</v>
      </c>
      <c r="N618" s="227">
        <f t="shared" si="358"/>
        <v>0</v>
      </c>
      <c r="O618" s="227">
        <f t="shared" si="358"/>
        <v>0</v>
      </c>
      <c r="P618" s="227">
        <f t="shared" si="358"/>
        <v>0</v>
      </c>
      <c r="Q618" s="227">
        <f t="shared" si="358"/>
        <v>0</v>
      </c>
      <c r="R618" s="227">
        <f t="shared" si="358"/>
        <v>0</v>
      </c>
      <c r="S618" s="227">
        <f t="shared" si="358"/>
        <v>0</v>
      </c>
      <c r="T618" s="227">
        <f t="shared" si="358"/>
        <v>0</v>
      </c>
      <c r="U618" s="227">
        <f t="shared" si="358"/>
        <v>0</v>
      </c>
      <c r="V618" s="227">
        <f t="shared" si="358"/>
        <v>0</v>
      </c>
      <c r="W618" s="227">
        <f t="shared" si="358"/>
        <v>0</v>
      </c>
      <c r="X618" s="227">
        <f t="shared" si="358"/>
        <v>0</v>
      </c>
      <c r="Y618" s="227">
        <f t="shared" si="358"/>
        <v>0</v>
      </c>
      <c r="Z618" s="227">
        <f t="shared" si="358"/>
        <v>0</v>
      </c>
      <c r="AA618" s="227">
        <f t="shared" si="358"/>
        <v>0</v>
      </c>
      <c r="AB618" s="227">
        <f t="shared" si="358"/>
        <v>0</v>
      </c>
      <c r="AC618" s="227">
        <f t="shared" si="358"/>
        <v>0</v>
      </c>
      <c r="AD618" s="227">
        <f t="shared" si="358"/>
        <v>0</v>
      </c>
      <c r="AE618" s="227">
        <f t="shared" si="358"/>
        <v>0</v>
      </c>
      <c r="AF618" s="227">
        <f t="shared" si="358"/>
        <v>0</v>
      </c>
      <c r="AG618" s="227">
        <f t="shared" si="358"/>
        <v>0</v>
      </c>
      <c r="AH618" s="227">
        <f t="shared" si="358"/>
        <v>0</v>
      </c>
      <c r="AI618" s="227">
        <f t="shared" si="358"/>
        <v>0</v>
      </c>
      <c r="AJ618" s="227">
        <f t="shared" si="358"/>
        <v>0</v>
      </c>
      <c r="AK618" s="227">
        <f t="shared" si="358"/>
        <v>0</v>
      </c>
      <c r="AL618" s="227">
        <f t="shared" si="358"/>
        <v>0</v>
      </c>
      <c r="AM618" s="227">
        <f t="shared" si="358"/>
        <v>0</v>
      </c>
      <c r="AN618" s="227">
        <f t="shared" si="358"/>
        <v>0</v>
      </c>
      <c r="AO618" s="227">
        <f t="shared" si="358"/>
        <v>0</v>
      </c>
      <c r="AP618" s="227">
        <f t="shared" si="358"/>
        <v>0</v>
      </c>
    </row>
    <row r="619" spans="1:42" x14ac:dyDescent="0.2">
      <c r="A619" s="4">
        <f>A618+1</f>
        <v>2</v>
      </c>
      <c r="B619" s="252">
        <f t="shared" si="357"/>
        <v>0</v>
      </c>
      <c r="C619" s="227">
        <f t="shared" ref="C619:AP619" si="359">IF(AND(C$2&gt;equip2_reserve_freq*$A606,C$2&lt;=equip2_reserve_freq*$A607),$B607/(equip2_reserve_freq),0)</f>
        <v>0</v>
      </c>
      <c r="D619" s="227">
        <f t="shared" si="359"/>
        <v>0</v>
      </c>
      <c r="E619" s="227">
        <f t="shared" si="359"/>
        <v>0</v>
      </c>
      <c r="F619" s="227">
        <f t="shared" si="359"/>
        <v>0</v>
      </c>
      <c r="G619" s="227">
        <f t="shared" si="359"/>
        <v>0</v>
      </c>
      <c r="H619" s="227">
        <f t="shared" si="359"/>
        <v>0</v>
      </c>
      <c r="I619" s="227">
        <f t="shared" si="359"/>
        <v>0</v>
      </c>
      <c r="J619" s="227">
        <f t="shared" si="359"/>
        <v>0</v>
      </c>
      <c r="K619" s="227">
        <f t="shared" si="359"/>
        <v>0</v>
      </c>
      <c r="L619" s="227">
        <f t="shared" si="359"/>
        <v>0</v>
      </c>
      <c r="M619" s="227">
        <f t="shared" si="359"/>
        <v>0</v>
      </c>
      <c r="N619" s="227">
        <f t="shared" si="359"/>
        <v>0</v>
      </c>
      <c r="O619" s="227">
        <f t="shared" si="359"/>
        <v>0</v>
      </c>
      <c r="P619" s="227">
        <f t="shared" si="359"/>
        <v>0</v>
      </c>
      <c r="Q619" s="227">
        <f t="shared" si="359"/>
        <v>0</v>
      </c>
      <c r="R619" s="227">
        <f t="shared" si="359"/>
        <v>0</v>
      </c>
      <c r="S619" s="227">
        <f t="shared" si="359"/>
        <v>0</v>
      </c>
      <c r="T619" s="227">
        <f t="shared" si="359"/>
        <v>0</v>
      </c>
      <c r="U619" s="227">
        <f t="shared" si="359"/>
        <v>0</v>
      </c>
      <c r="V619" s="227">
        <f t="shared" si="359"/>
        <v>0</v>
      </c>
      <c r="W619" s="227">
        <f t="shared" si="359"/>
        <v>0</v>
      </c>
      <c r="X619" s="227">
        <f t="shared" si="359"/>
        <v>0</v>
      </c>
      <c r="Y619" s="227">
        <f t="shared" si="359"/>
        <v>0</v>
      </c>
      <c r="Z619" s="227">
        <f t="shared" si="359"/>
        <v>0</v>
      </c>
      <c r="AA619" s="227">
        <f t="shared" si="359"/>
        <v>0</v>
      </c>
      <c r="AB619" s="227">
        <f t="shared" si="359"/>
        <v>0</v>
      </c>
      <c r="AC619" s="227">
        <f t="shared" si="359"/>
        <v>0</v>
      </c>
      <c r="AD619" s="227">
        <f t="shared" si="359"/>
        <v>0</v>
      </c>
      <c r="AE619" s="227">
        <f t="shared" si="359"/>
        <v>0</v>
      </c>
      <c r="AF619" s="227">
        <f t="shared" si="359"/>
        <v>0</v>
      </c>
      <c r="AG619" s="227">
        <f t="shared" si="359"/>
        <v>0</v>
      </c>
      <c r="AH619" s="227">
        <f t="shared" si="359"/>
        <v>0</v>
      </c>
      <c r="AI619" s="227">
        <f t="shared" si="359"/>
        <v>0</v>
      </c>
      <c r="AJ619" s="227">
        <f t="shared" si="359"/>
        <v>0</v>
      </c>
      <c r="AK619" s="227">
        <f t="shared" si="359"/>
        <v>0</v>
      </c>
      <c r="AL619" s="227">
        <f t="shared" si="359"/>
        <v>0</v>
      </c>
      <c r="AM619" s="227">
        <f t="shared" si="359"/>
        <v>0</v>
      </c>
      <c r="AN619" s="227">
        <f t="shared" si="359"/>
        <v>0</v>
      </c>
      <c r="AO619" s="227">
        <f t="shared" si="359"/>
        <v>0</v>
      </c>
      <c r="AP619" s="227">
        <f t="shared" si="359"/>
        <v>0</v>
      </c>
    </row>
    <row r="620" spans="1:42" x14ac:dyDescent="0.2">
      <c r="A620" s="4">
        <f t="shared" ref="A620:A625" si="360">A619+1</f>
        <v>3</v>
      </c>
      <c r="B620" s="252">
        <f t="shared" si="357"/>
        <v>0</v>
      </c>
      <c r="C620" s="227">
        <f t="shared" ref="C620:AP620" si="361">IF(AND(C$2&gt;equip2_reserve_freq*$A607,C$2&lt;=equip2_reserve_freq*$A608),$B608/(equip2_reserve_freq),0)</f>
        <v>0</v>
      </c>
      <c r="D620" s="227">
        <f t="shared" si="361"/>
        <v>0</v>
      </c>
      <c r="E620" s="227">
        <f t="shared" si="361"/>
        <v>0</v>
      </c>
      <c r="F620" s="227">
        <f t="shared" si="361"/>
        <v>0</v>
      </c>
      <c r="G620" s="227">
        <f t="shared" si="361"/>
        <v>0</v>
      </c>
      <c r="H620" s="227">
        <f t="shared" si="361"/>
        <v>0</v>
      </c>
      <c r="I620" s="227">
        <f t="shared" si="361"/>
        <v>0</v>
      </c>
      <c r="J620" s="227">
        <f t="shared" si="361"/>
        <v>0</v>
      </c>
      <c r="K620" s="227">
        <f t="shared" si="361"/>
        <v>0</v>
      </c>
      <c r="L620" s="227">
        <f t="shared" si="361"/>
        <v>0</v>
      </c>
      <c r="M620" s="227">
        <f t="shared" si="361"/>
        <v>0</v>
      </c>
      <c r="N620" s="227">
        <f t="shared" si="361"/>
        <v>0</v>
      </c>
      <c r="O620" s="227">
        <f t="shared" si="361"/>
        <v>0</v>
      </c>
      <c r="P620" s="227">
        <f t="shared" si="361"/>
        <v>0</v>
      </c>
      <c r="Q620" s="227">
        <f t="shared" si="361"/>
        <v>0</v>
      </c>
      <c r="R620" s="227">
        <f t="shared" si="361"/>
        <v>0</v>
      </c>
      <c r="S620" s="227">
        <f t="shared" si="361"/>
        <v>0</v>
      </c>
      <c r="T620" s="227">
        <f t="shared" si="361"/>
        <v>0</v>
      </c>
      <c r="U620" s="227">
        <f t="shared" si="361"/>
        <v>0</v>
      </c>
      <c r="V620" s="227">
        <f t="shared" si="361"/>
        <v>0</v>
      </c>
      <c r="W620" s="227">
        <f t="shared" si="361"/>
        <v>0</v>
      </c>
      <c r="X620" s="227">
        <f t="shared" si="361"/>
        <v>0</v>
      </c>
      <c r="Y620" s="227">
        <f t="shared" si="361"/>
        <v>0</v>
      </c>
      <c r="Z620" s="227">
        <f t="shared" si="361"/>
        <v>0</v>
      </c>
      <c r="AA620" s="227">
        <f t="shared" si="361"/>
        <v>0</v>
      </c>
      <c r="AB620" s="227">
        <f t="shared" si="361"/>
        <v>0</v>
      </c>
      <c r="AC620" s="227">
        <f t="shared" si="361"/>
        <v>0</v>
      </c>
      <c r="AD620" s="227">
        <f t="shared" si="361"/>
        <v>0</v>
      </c>
      <c r="AE620" s="227">
        <f t="shared" si="361"/>
        <v>0</v>
      </c>
      <c r="AF620" s="227">
        <f t="shared" si="361"/>
        <v>0</v>
      </c>
      <c r="AG620" s="227">
        <f t="shared" si="361"/>
        <v>0</v>
      </c>
      <c r="AH620" s="227">
        <f t="shared" si="361"/>
        <v>0</v>
      </c>
      <c r="AI620" s="227">
        <f t="shared" si="361"/>
        <v>0</v>
      </c>
      <c r="AJ620" s="227">
        <f t="shared" si="361"/>
        <v>0</v>
      </c>
      <c r="AK620" s="227">
        <f t="shared" si="361"/>
        <v>0</v>
      </c>
      <c r="AL620" s="227">
        <f t="shared" si="361"/>
        <v>0</v>
      </c>
      <c r="AM620" s="227">
        <f t="shared" si="361"/>
        <v>0</v>
      </c>
      <c r="AN620" s="227">
        <f t="shared" si="361"/>
        <v>0</v>
      </c>
      <c r="AO620" s="227">
        <f t="shared" si="361"/>
        <v>0</v>
      </c>
      <c r="AP620" s="227">
        <f t="shared" si="361"/>
        <v>0</v>
      </c>
    </row>
    <row r="621" spans="1:42" x14ac:dyDescent="0.2">
      <c r="A621" s="4">
        <f t="shared" si="360"/>
        <v>4</v>
      </c>
      <c r="B621" s="252">
        <f t="shared" si="357"/>
        <v>0</v>
      </c>
      <c r="C621" s="227">
        <f t="shared" ref="C621:AP621" si="362">IF(AND(C$2&gt;equip2_reserve_freq*$A608,C$2&lt;=equip2_reserve_freq*$A609),$B609/(equip2_reserve_freq),0)</f>
        <v>0</v>
      </c>
      <c r="D621" s="227">
        <f t="shared" si="362"/>
        <v>0</v>
      </c>
      <c r="E621" s="227">
        <f t="shared" si="362"/>
        <v>0</v>
      </c>
      <c r="F621" s="227">
        <f t="shared" si="362"/>
        <v>0</v>
      </c>
      <c r="G621" s="227">
        <f t="shared" si="362"/>
        <v>0</v>
      </c>
      <c r="H621" s="227">
        <f t="shared" si="362"/>
        <v>0</v>
      </c>
      <c r="I621" s="227">
        <f t="shared" si="362"/>
        <v>0</v>
      </c>
      <c r="J621" s="227">
        <f t="shared" si="362"/>
        <v>0</v>
      </c>
      <c r="K621" s="227">
        <f t="shared" si="362"/>
        <v>0</v>
      </c>
      <c r="L621" s="227">
        <f t="shared" si="362"/>
        <v>0</v>
      </c>
      <c r="M621" s="227">
        <f t="shared" si="362"/>
        <v>0</v>
      </c>
      <c r="N621" s="227">
        <f t="shared" si="362"/>
        <v>0</v>
      </c>
      <c r="O621" s="227">
        <f t="shared" si="362"/>
        <v>0</v>
      </c>
      <c r="P621" s="227">
        <f t="shared" si="362"/>
        <v>0</v>
      </c>
      <c r="Q621" s="227">
        <f t="shared" si="362"/>
        <v>0</v>
      </c>
      <c r="R621" s="227">
        <f t="shared" si="362"/>
        <v>0</v>
      </c>
      <c r="S621" s="227">
        <f t="shared" si="362"/>
        <v>0</v>
      </c>
      <c r="T621" s="227">
        <f t="shared" si="362"/>
        <v>0</v>
      </c>
      <c r="U621" s="227">
        <f t="shared" si="362"/>
        <v>0</v>
      </c>
      <c r="V621" s="227">
        <f t="shared" si="362"/>
        <v>0</v>
      </c>
      <c r="W621" s="227">
        <f t="shared" si="362"/>
        <v>0</v>
      </c>
      <c r="X621" s="227">
        <f t="shared" si="362"/>
        <v>0</v>
      </c>
      <c r="Y621" s="227">
        <f t="shared" si="362"/>
        <v>0</v>
      </c>
      <c r="Z621" s="227">
        <f t="shared" si="362"/>
        <v>0</v>
      </c>
      <c r="AA621" s="227">
        <f t="shared" si="362"/>
        <v>0</v>
      </c>
      <c r="AB621" s="227">
        <f t="shared" si="362"/>
        <v>0</v>
      </c>
      <c r="AC621" s="227">
        <f t="shared" si="362"/>
        <v>0</v>
      </c>
      <c r="AD621" s="227">
        <f t="shared" si="362"/>
        <v>0</v>
      </c>
      <c r="AE621" s="227">
        <f t="shared" si="362"/>
        <v>0</v>
      </c>
      <c r="AF621" s="227">
        <f t="shared" si="362"/>
        <v>0</v>
      </c>
      <c r="AG621" s="227">
        <f t="shared" si="362"/>
        <v>0</v>
      </c>
      <c r="AH621" s="227">
        <f t="shared" si="362"/>
        <v>0</v>
      </c>
      <c r="AI621" s="227">
        <f t="shared" si="362"/>
        <v>0</v>
      </c>
      <c r="AJ621" s="227">
        <f t="shared" si="362"/>
        <v>0</v>
      </c>
      <c r="AK621" s="227">
        <f t="shared" si="362"/>
        <v>0</v>
      </c>
      <c r="AL621" s="227">
        <f t="shared" si="362"/>
        <v>0</v>
      </c>
      <c r="AM621" s="227">
        <f t="shared" si="362"/>
        <v>0</v>
      </c>
      <c r="AN621" s="227">
        <f t="shared" si="362"/>
        <v>0</v>
      </c>
      <c r="AO621" s="227">
        <f t="shared" si="362"/>
        <v>0</v>
      </c>
      <c r="AP621" s="227">
        <f t="shared" si="362"/>
        <v>0</v>
      </c>
    </row>
    <row r="622" spans="1:42" x14ac:dyDescent="0.2">
      <c r="A622" s="4">
        <f t="shared" si="360"/>
        <v>5</v>
      </c>
      <c r="B622" s="252">
        <f t="shared" si="357"/>
        <v>0</v>
      </c>
      <c r="C622" s="227">
        <f t="shared" ref="C622:AP622" si="363">IF(AND(C$2&gt;equip2_reserve_freq*$A609,C$2&lt;=equip2_reserve_freq*$A610),$B610/(equip2_reserve_freq),0)</f>
        <v>0</v>
      </c>
      <c r="D622" s="227">
        <f t="shared" si="363"/>
        <v>0</v>
      </c>
      <c r="E622" s="227">
        <f t="shared" si="363"/>
        <v>0</v>
      </c>
      <c r="F622" s="227">
        <f t="shared" si="363"/>
        <v>0</v>
      </c>
      <c r="G622" s="227">
        <f t="shared" si="363"/>
        <v>0</v>
      </c>
      <c r="H622" s="227">
        <f t="shared" si="363"/>
        <v>0</v>
      </c>
      <c r="I622" s="227">
        <f t="shared" si="363"/>
        <v>0</v>
      </c>
      <c r="J622" s="227">
        <f t="shared" si="363"/>
        <v>0</v>
      </c>
      <c r="K622" s="227">
        <f t="shared" si="363"/>
        <v>0</v>
      </c>
      <c r="L622" s="227">
        <f t="shared" si="363"/>
        <v>0</v>
      </c>
      <c r="M622" s="227">
        <f t="shared" si="363"/>
        <v>0</v>
      </c>
      <c r="N622" s="227">
        <f t="shared" si="363"/>
        <v>0</v>
      </c>
      <c r="O622" s="227">
        <f t="shared" si="363"/>
        <v>0</v>
      </c>
      <c r="P622" s="227">
        <f t="shared" si="363"/>
        <v>0</v>
      </c>
      <c r="Q622" s="227">
        <f t="shared" si="363"/>
        <v>0</v>
      </c>
      <c r="R622" s="227">
        <f t="shared" si="363"/>
        <v>0</v>
      </c>
      <c r="S622" s="227">
        <f t="shared" si="363"/>
        <v>0</v>
      </c>
      <c r="T622" s="227">
        <f t="shared" si="363"/>
        <v>0</v>
      </c>
      <c r="U622" s="227">
        <f t="shared" si="363"/>
        <v>0</v>
      </c>
      <c r="V622" s="227">
        <f t="shared" si="363"/>
        <v>0</v>
      </c>
      <c r="W622" s="227">
        <f t="shared" si="363"/>
        <v>0</v>
      </c>
      <c r="X622" s="227">
        <f t="shared" si="363"/>
        <v>0</v>
      </c>
      <c r="Y622" s="227">
        <f t="shared" si="363"/>
        <v>0</v>
      </c>
      <c r="Z622" s="227">
        <f t="shared" si="363"/>
        <v>0</v>
      </c>
      <c r="AA622" s="227">
        <f t="shared" si="363"/>
        <v>0</v>
      </c>
      <c r="AB622" s="227">
        <f t="shared" si="363"/>
        <v>0</v>
      </c>
      <c r="AC622" s="227">
        <f t="shared" si="363"/>
        <v>0</v>
      </c>
      <c r="AD622" s="227">
        <f t="shared" si="363"/>
        <v>0</v>
      </c>
      <c r="AE622" s="227">
        <f t="shared" si="363"/>
        <v>0</v>
      </c>
      <c r="AF622" s="227">
        <f t="shared" si="363"/>
        <v>0</v>
      </c>
      <c r="AG622" s="227">
        <f t="shared" si="363"/>
        <v>0</v>
      </c>
      <c r="AH622" s="227">
        <f t="shared" si="363"/>
        <v>0</v>
      </c>
      <c r="AI622" s="227">
        <f t="shared" si="363"/>
        <v>0</v>
      </c>
      <c r="AJ622" s="227">
        <f t="shared" si="363"/>
        <v>0</v>
      </c>
      <c r="AK622" s="227">
        <f t="shared" si="363"/>
        <v>0</v>
      </c>
      <c r="AL622" s="227">
        <f t="shared" si="363"/>
        <v>0</v>
      </c>
      <c r="AM622" s="227">
        <f t="shared" si="363"/>
        <v>0</v>
      </c>
      <c r="AN622" s="227">
        <f t="shared" si="363"/>
        <v>0</v>
      </c>
      <c r="AO622" s="227">
        <f t="shared" si="363"/>
        <v>0</v>
      </c>
      <c r="AP622" s="227">
        <f t="shared" si="363"/>
        <v>0</v>
      </c>
    </row>
    <row r="623" spans="1:42" x14ac:dyDescent="0.2">
      <c r="A623" s="4">
        <f t="shared" si="360"/>
        <v>6</v>
      </c>
      <c r="B623" s="252">
        <f t="shared" si="357"/>
        <v>0</v>
      </c>
      <c r="C623" s="227">
        <f t="shared" ref="C623:AP623" si="364">IF(AND(C$2&gt;equip2_reserve_freq*$A610,C$2&lt;=equip2_reserve_freq*$A611),$B611/(equip2_reserve_freq),0)</f>
        <v>0</v>
      </c>
      <c r="D623" s="227">
        <f t="shared" si="364"/>
        <v>0</v>
      </c>
      <c r="E623" s="227">
        <f t="shared" si="364"/>
        <v>0</v>
      </c>
      <c r="F623" s="227">
        <f t="shared" si="364"/>
        <v>0</v>
      </c>
      <c r="G623" s="227">
        <f t="shared" si="364"/>
        <v>0</v>
      </c>
      <c r="H623" s="227">
        <f t="shared" si="364"/>
        <v>0</v>
      </c>
      <c r="I623" s="227">
        <f t="shared" si="364"/>
        <v>0</v>
      </c>
      <c r="J623" s="227">
        <f t="shared" si="364"/>
        <v>0</v>
      </c>
      <c r="K623" s="227">
        <f t="shared" si="364"/>
        <v>0</v>
      </c>
      <c r="L623" s="227">
        <f t="shared" si="364"/>
        <v>0</v>
      </c>
      <c r="M623" s="227">
        <f t="shared" si="364"/>
        <v>0</v>
      </c>
      <c r="N623" s="227">
        <f t="shared" si="364"/>
        <v>0</v>
      </c>
      <c r="O623" s="227">
        <f t="shared" si="364"/>
        <v>0</v>
      </c>
      <c r="P623" s="227">
        <f t="shared" si="364"/>
        <v>0</v>
      </c>
      <c r="Q623" s="227">
        <f t="shared" si="364"/>
        <v>0</v>
      </c>
      <c r="R623" s="227">
        <f t="shared" si="364"/>
        <v>0</v>
      </c>
      <c r="S623" s="227">
        <f t="shared" si="364"/>
        <v>0</v>
      </c>
      <c r="T623" s="227">
        <f t="shared" si="364"/>
        <v>0</v>
      </c>
      <c r="U623" s="227">
        <f t="shared" si="364"/>
        <v>0</v>
      </c>
      <c r="V623" s="227">
        <f t="shared" si="364"/>
        <v>0</v>
      </c>
      <c r="W623" s="227">
        <f t="shared" si="364"/>
        <v>0</v>
      </c>
      <c r="X623" s="227">
        <f t="shared" si="364"/>
        <v>0</v>
      </c>
      <c r="Y623" s="227">
        <f t="shared" si="364"/>
        <v>0</v>
      </c>
      <c r="Z623" s="227">
        <f t="shared" si="364"/>
        <v>0</v>
      </c>
      <c r="AA623" s="227">
        <f t="shared" si="364"/>
        <v>0</v>
      </c>
      <c r="AB623" s="227">
        <f t="shared" si="364"/>
        <v>0</v>
      </c>
      <c r="AC623" s="227">
        <f t="shared" si="364"/>
        <v>0</v>
      </c>
      <c r="AD623" s="227">
        <f t="shared" si="364"/>
        <v>0</v>
      </c>
      <c r="AE623" s="227">
        <f t="shared" si="364"/>
        <v>0</v>
      </c>
      <c r="AF623" s="227">
        <f t="shared" si="364"/>
        <v>0</v>
      </c>
      <c r="AG623" s="227">
        <f t="shared" si="364"/>
        <v>0</v>
      </c>
      <c r="AH623" s="227">
        <f t="shared" si="364"/>
        <v>0</v>
      </c>
      <c r="AI623" s="227">
        <f t="shared" si="364"/>
        <v>0</v>
      </c>
      <c r="AJ623" s="227">
        <f t="shared" si="364"/>
        <v>0</v>
      </c>
      <c r="AK623" s="227">
        <f t="shared" si="364"/>
        <v>0</v>
      </c>
      <c r="AL623" s="227">
        <f t="shared" si="364"/>
        <v>0</v>
      </c>
      <c r="AM623" s="227">
        <f t="shared" si="364"/>
        <v>0</v>
      </c>
      <c r="AN623" s="227">
        <f t="shared" si="364"/>
        <v>0</v>
      </c>
      <c r="AO623" s="227">
        <f t="shared" si="364"/>
        <v>0</v>
      </c>
      <c r="AP623" s="227">
        <f t="shared" si="364"/>
        <v>0</v>
      </c>
    </row>
    <row r="624" spans="1:42" x14ac:dyDescent="0.2">
      <c r="A624" s="4">
        <f t="shared" si="360"/>
        <v>7</v>
      </c>
      <c r="B624" s="252">
        <f t="shared" si="357"/>
        <v>0</v>
      </c>
      <c r="C624" s="227">
        <f t="shared" ref="C624:AP624" si="365">IF(AND(C$2&gt;equip2_reserve_freq*$A611,C$2&lt;=equip2_reserve_freq*$A612),$B612/(equip2_reserve_freq),0)</f>
        <v>0</v>
      </c>
      <c r="D624" s="227">
        <f t="shared" si="365"/>
        <v>0</v>
      </c>
      <c r="E624" s="227">
        <f t="shared" si="365"/>
        <v>0</v>
      </c>
      <c r="F624" s="227">
        <f t="shared" si="365"/>
        <v>0</v>
      </c>
      <c r="G624" s="227">
        <f t="shared" si="365"/>
        <v>0</v>
      </c>
      <c r="H624" s="227">
        <f t="shared" si="365"/>
        <v>0</v>
      </c>
      <c r="I624" s="227">
        <f t="shared" si="365"/>
        <v>0</v>
      </c>
      <c r="J624" s="227">
        <f t="shared" si="365"/>
        <v>0</v>
      </c>
      <c r="K624" s="227">
        <f t="shared" si="365"/>
        <v>0</v>
      </c>
      <c r="L624" s="227">
        <f t="shared" si="365"/>
        <v>0</v>
      </c>
      <c r="M624" s="227">
        <f t="shared" si="365"/>
        <v>0</v>
      </c>
      <c r="N624" s="227">
        <f t="shared" si="365"/>
        <v>0</v>
      </c>
      <c r="O624" s="227">
        <f t="shared" si="365"/>
        <v>0</v>
      </c>
      <c r="P624" s="227">
        <f t="shared" si="365"/>
        <v>0</v>
      </c>
      <c r="Q624" s="227">
        <f t="shared" si="365"/>
        <v>0</v>
      </c>
      <c r="R624" s="227">
        <f t="shared" si="365"/>
        <v>0</v>
      </c>
      <c r="S624" s="227">
        <f t="shared" si="365"/>
        <v>0</v>
      </c>
      <c r="T624" s="227">
        <f t="shared" si="365"/>
        <v>0</v>
      </c>
      <c r="U624" s="227">
        <f t="shared" si="365"/>
        <v>0</v>
      </c>
      <c r="V624" s="227">
        <f t="shared" si="365"/>
        <v>0</v>
      </c>
      <c r="W624" s="227">
        <f t="shared" si="365"/>
        <v>0</v>
      </c>
      <c r="X624" s="227">
        <f t="shared" si="365"/>
        <v>0</v>
      </c>
      <c r="Y624" s="227">
        <f t="shared" si="365"/>
        <v>0</v>
      </c>
      <c r="Z624" s="227">
        <f t="shared" si="365"/>
        <v>0</v>
      </c>
      <c r="AA624" s="227">
        <f t="shared" si="365"/>
        <v>0</v>
      </c>
      <c r="AB624" s="227">
        <f t="shared" si="365"/>
        <v>0</v>
      </c>
      <c r="AC624" s="227">
        <f t="shared" si="365"/>
        <v>0</v>
      </c>
      <c r="AD624" s="227">
        <f t="shared" si="365"/>
        <v>0</v>
      </c>
      <c r="AE624" s="227">
        <f t="shared" si="365"/>
        <v>0</v>
      </c>
      <c r="AF624" s="227">
        <f t="shared" si="365"/>
        <v>0</v>
      </c>
      <c r="AG624" s="227">
        <f t="shared" si="365"/>
        <v>0</v>
      </c>
      <c r="AH624" s="227">
        <f t="shared" si="365"/>
        <v>0</v>
      </c>
      <c r="AI624" s="227">
        <f t="shared" si="365"/>
        <v>0</v>
      </c>
      <c r="AJ624" s="227">
        <f t="shared" si="365"/>
        <v>0</v>
      </c>
      <c r="AK624" s="227">
        <f t="shared" si="365"/>
        <v>0</v>
      </c>
      <c r="AL624" s="227">
        <f t="shared" si="365"/>
        <v>0</v>
      </c>
      <c r="AM624" s="227">
        <f t="shared" si="365"/>
        <v>0</v>
      </c>
      <c r="AN624" s="227">
        <f t="shared" si="365"/>
        <v>0</v>
      </c>
      <c r="AO624" s="227">
        <f t="shared" si="365"/>
        <v>0</v>
      </c>
      <c r="AP624" s="227">
        <f t="shared" si="365"/>
        <v>0</v>
      </c>
    </row>
    <row r="625" spans="1:42" x14ac:dyDescent="0.2">
      <c r="A625" s="4">
        <f t="shared" si="360"/>
        <v>8</v>
      </c>
      <c r="B625" s="252">
        <f t="shared" si="357"/>
        <v>0</v>
      </c>
      <c r="C625" s="227">
        <f t="shared" ref="C625:AP625" si="366">IF(AND(C$2&gt;equip2_reserve_freq*$A612,C$2&lt;=equip2_reserve_freq*$A613),$B613/(equip2_reserve_freq),0)</f>
        <v>0</v>
      </c>
      <c r="D625" s="227">
        <f t="shared" si="366"/>
        <v>0</v>
      </c>
      <c r="E625" s="227">
        <f t="shared" si="366"/>
        <v>0</v>
      </c>
      <c r="F625" s="227">
        <f t="shared" si="366"/>
        <v>0</v>
      </c>
      <c r="G625" s="227">
        <f t="shared" si="366"/>
        <v>0</v>
      </c>
      <c r="H625" s="227">
        <f t="shared" si="366"/>
        <v>0</v>
      </c>
      <c r="I625" s="227">
        <f t="shared" si="366"/>
        <v>0</v>
      </c>
      <c r="J625" s="227">
        <f t="shared" si="366"/>
        <v>0</v>
      </c>
      <c r="K625" s="227">
        <f t="shared" si="366"/>
        <v>0</v>
      </c>
      <c r="L625" s="227">
        <f t="shared" si="366"/>
        <v>0</v>
      </c>
      <c r="M625" s="227">
        <f t="shared" si="366"/>
        <v>0</v>
      </c>
      <c r="N625" s="227">
        <f t="shared" si="366"/>
        <v>0</v>
      </c>
      <c r="O625" s="227">
        <f t="shared" si="366"/>
        <v>0</v>
      </c>
      <c r="P625" s="227">
        <f t="shared" si="366"/>
        <v>0</v>
      </c>
      <c r="Q625" s="227">
        <f t="shared" si="366"/>
        <v>0</v>
      </c>
      <c r="R625" s="227">
        <f t="shared" si="366"/>
        <v>0</v>
      </c>
      <c r="S625" s="227">
        <f t="shared" si="366"/>
        <v>0</v>
      </c>
      <c r="T625" s="227">
        <f t="shared" si="366"/>
        <v>0</v>
      </c>
      <c r="U625" s="227">
        <f t="shared" si="366"/>
        <v>0</v>
      </c>
      <c r="V625" s="227">
        <f t="shared" si="366"/>
        <v>0</v>
      </c>
      <c r="W625" s="227">
        <f t="shared" si="366"/>
        <v>0</v>
      </c>
      <c r="X625" s="227">
        <f t="shared" si="366"/>
        <v>0</v>
      </c>
      <c r="Y625" s="227">
        <f t="shared" si="366"/>
        <v>0</v>
      </c>
      <c r="Z625" s="227">
        <f t="shared" si="366"/>
        <v>0</v>
      </c>
      <c r="AA625" s="227">
        <f t="shared" si="366"/>
        <v>0</v>
      </c>
      <c r="AB625" s="227">
        <f t="shared" si="366"/>
        <v>0</v>
      </c>
      <c r="AC625" s="227">
        <f t="shared" si="366"/>
        <v>0</v>
      </c>
      <c r="AD625" s="227">
        <f t="shared" si="366"/>
        <v>0</v>
      </c>
      <c r="AE625" s="227">
        <f t="shared" si="366"/>
        <v>0</v>
      </c>
      <c r="AF625" s="227">
        <f t="shared" si="366"/>
        <v>0</v>
      </c>
      <c r="AG625" s="227">
        <f t="shared" si="366"/>
        <v>0</v>
      </c>
      <c r="AH625" s="227">
        <f t="shared" si="366"/>
        <v>0</v>
      </c>
      <c r="AI625" s="227">
        <f t="shared" si="366"/>
        <v>0</v>
      </c>
      <c r="AJ625" s="227">
        <f t="shared" si="366"/>
        <v>0</v>
      </c>
      <c r="AK625" s="227">
        <f t="shared" si="366"/>
        <v>0</v>
      </c>
      <c r="AL625" s="227">
        <f t="shared" si="366"/>
        <v>0</v>
      </c>
      <c r="AM625" s="227">
        <f t="shared" si="366"/>
        <v>0</v>
      </c>
      <c r="AN625" s="227">
        <f t="shared" si="366"/>
        <v>0</v>
      </c>
      <c r="AO625" s="227">
        <f t="shared" si="366"/>
        <v>0</v>
      </c>
      <c r="AP625" s="227">
        <f t="shared" si="366"/>
        <v>0</v>
      </c>
    </row>
    <row r="626" spans="1:42" x14ac:dyDescent="0.2">
      <c r="A626" s="4">
        <f>A625+1</f>
        <v>9</v>
      </c>
      <c r="B626" s="252">
        <f t="shared" si="357"/>
        <v>0</v>
      </c>
      <c r="C626" s="227">
        <f t="shared" ref="C626:AP626" si="367">IF(AND(C$2&gt;equip2_reserve_freq*$A613,C$2&lt;=equip2_reserve_freq*$A614),$B614/(equip2_reserve_freq),0)</f>
        <v>0</v>
      </c>
      <c r="D626" s="227">
        <f t="shared" si="367"/>
        <v>0</v>
      </c>
      <c r="E626" s="227">
        <f t="shared" si="367"/>
        <v>0</v>
      </c>
      <c r="F626" s="227">
        <f t="shared" si="367"/>
        <v>0</v>
      </c>
      <c r="G626" s="227">
        <f t="shared" si="367"/>
        <v>0</v>
      </c>
      <c r="H626" s="227">
        <f t="shared" si="367"/>
        <v>0</v>
      </c>
      <c r="I626" s="227">
        <f t="shared" si="367"/>
        <v>0</v>
      </c>
      <c r="J626" s="227">
        <f t="shared" si="367"/>
        <v>0</v>
      </c>
      <c r="K626" s="227">
        <f t="shared" si="367"/>
        <v>0</v>
      </c>
      <c r="L626" s="227">
        <f t="shared" si="367"/>
        <v>0</v>
      </c>
      <c r="M626" s="227">
        <f t="shared" si="367"/>
        <v>0</v>
      </c>
      <c r="N626" s="227">
        <f t="shared" si="367"/>
        <v>0</v>
      </c>
      <c r="O626" s="227">
        <f t="shared" si="367"/>
        <v>0</v>
      </c>
      <c r="P626" s="227">
        <f t="shared" si="367"/>
        <v>0</v>
      </c>
      <c r="Q626" s="227">
        <f t="shared" si="367"/>
        <v>0</v>
      </c>
      <c r="R626" s="227">
        <f t="shared" si="367"/>
        <v>0</v>
      </c>
      <c r="S626" s="227">
        <f t="shared" si="367"/>
        <v>0</v>
      </c>
      <c r="T626" s="227">
        <f t="shared" si="367"/>
        <v>0</v>
      </c>
      <c r="U626" s="227">
        <f t="shared" si="367"/>
        <v>0</v>
      </c>
      <c r="V626" s="227">
        <f t="shared" si="367"/>
        <v>0</v>
      </c>
      <c r="W626" s="227">
        <f t="shared" si="367"/>
        <v>0</v>
      </c>
      <c r="X626" s="227">
        <f t="shared" si="367"/>
        <v>0</v>
      </c>
      <c r="Y626" s="227">
        <f t="shared" si="367"/>
        <v>0</v>
      </c>
      <c r="Z626" s="227">
        <f t="shared" si="367"/>
        <v>0</v>
      </c>
      <c r="AA626" s="227">
        <f t="shared" si="367"/>
        <v>0</v>
      </c>
      <c r="AB626" s="227">
        <f t="shared" si="367"/>
        <v>0</v>
      </c>
      <c r="AC626" s="227">
        <f t="shared" si="367"/>
        <v>0</v>
      </c>
      <c r="AD626" s="227">
        <f t="shared" si="367"/>
        <v>0</v>
      </c>
      <c r="AE626" s="227">
        <f t="shared" si="367"/>
        <v>0</v>
      </c>
      <c r="AF626" s="227">
        <f t="shared" si="367"/>
        <v>0</v>
      </c>
      <c r="AG626" s="227">
        <f t="shared" si="367"/>
        <v>0</v>
      </c>
      <c r="AH626" s="227">
        <f t="shared" si="367"/>
        <v>0</v>
      </c>
      <c r="AI626" s="227">
        <f t="shared" si="367"/>
        <v>0</v>
      </c>
      <c r="AJ626" s="227">
        <f t="shared" si="367"/>
        <v>0</v>
      </c>
      <c r="AK626" s="227">
        <f t="shared" si="367"/>
        <v>0</v>
      </c>
      <c r="AL626" s="227">
        <f t="shared" si="367"/>
        <v>0</v>
      </c>
      <c r="AM626" s="227">
        <f t="shared" si="367"/>
        <v>0</v>
      </c>
      <c r="AN626" s="227">
        <f t="shared" si="367"/>
        <v>0</v>
      </c>
      <c r="AO626" s="227">
        <f t="shared" si="367"/>
        <v>0</v>
      </c>
      <c r="AP626" s="227">
        <f t="shared" si="367"/>
        <v>0</v>
      </c>
    </row>
    <row r="627" spans="1:42" x14ac:dyDescent="0.2">
      <c r="A627" s="4">
        <f t="shared" ref="A627" si="368">A626+1</f>
        <v>10</v>
      </c>
      <c r="B627" s="252">
        <f t="shared" si="357"/>
        <v>0</v>
      </c>
      <c r="C627" s="232">
        <f t="shared" ref="C627:AP627" si="369">IF(AND(C$2&gt;equip2_reserve_freq*$A614,C$2&lt;=equip2_reserve_freq*$A615),$B615/(equip2_reserve_freq),0)</f>
        <v>0</v>
      </c>
      <c r="D627" s="232">
        <f t="shared" si="369"/>
        <v>0</v>
      </c>
      <c r="E627" s="232">
        <f t="shared" si="369"/>
        <v>0</v>
      </c>
      <c r="F627" s="232">
        <f t="shared" si="369"/>
        <v>0</v>
      </c>
      <c r="G627" s="232">
        <f t="shared" si="369"/>
        <v>0</v>
      </c>
      <c r="H627" s="232">
        <f t="shared" si="369"/>
        <v>0</v>
      </c>
      <c r="I627" s="232">
        <f t="shared" si="369"/>
        <v>0</v>
      </c>
      <c r="J627" s="232">
        <f t="shared" si="369"/>
        <v>0</v>
      </c>
      <c r="K627" s="232">
        <f t="shared" si="369"/>
        <v>0</v>
      </c>
      <c r="L627" s="232">
        <f t="shared" si="369"/>
        <v>0</v>
      </c>
      <c r="M627" s="232">
        <f t="shared" si="369"/>
        <v>0</v>
      </c>
      <c r="N627" s="232">
        <f t="shared" si="369"/>
        <v>0</v>
      </c>
      <c r="O627" s="232">
        <f t="shared" si="369"/>
        <v>0</v>
      </c>
      <c r="P627" s="232">
        <f t="shared" si="369"/>
        <v>0</v>
      </c>
      <c r="Q627" s="232">
        <f t="shared" si="369"/>
        <v>0</v>
      </c>
      <c r="R627" s="232">
        <f t="shared" si="369"/>
        <v>0</v>
      </c>
      <c r="S627" s="232">
        <f t="shared" si="369"/>
        <v>0</v>
      </c>
      <c r="T627" s="232">
        <f t="shared" si="369"/>
        <v>0</v>
      </c>
      <c r="U627" s="232">
        <f t="shared" si="369"/>
        <v>0</v>
      </c>
      <c r="V627" s="232">
        <f t="shared" si="369"/>
        <v>0</v>
      </c>
      <c r="W627" s="232">
        <f t="shared" si="369"/>
        <v>0</v>
      </c>
      <c r="X627" s="232">
        <f t="shared" si="369"/>
        <v>0</v>
      </c>
      <c r="Y627" s="232">
        <f t="shared" si="369"/>
        <v>0</v>
      </c>
      <c r="Z627" s="232">
        <f t="shared" si="369"/>
        <v>0</v>
      </c>
      <c r="AA627" s="232">
        <f t="shared" si="369"/>
        <v>0</v>
      </c>
      <c r="AB627" s="232">
        <f t="shared" si="369"/>
        <v>0</v>
      </c>
      <c r="AC627" s="232">
        <f t="shared" si="369"/>
        <v>0</v>
      </c>
      <c r="AD627" s="232">
        <f t="shared" si="369"/>
        <v>0</v>
      </c>
      <c r="AE627" s="232">
        <f t="shared" si="369"/>
        <v>0</v>
      </c>
      <c r="AF627" s="232">
        <f t="shared" si="369"/>
        <v>0</v>
      </c>
      <c r="AG627" s="232">
        <f t="shared" si="369"/>
        <v>0</v>
      </c>
      <c r="AH627" s="232">
        <f t="shared" si="369"/>
        <v>0</v>
      </c>
      <c r="AI627" s="232">
        <f t="shared" si="369"/>
        <v>0</v>
      </c>
      <c r="AJ627" s="232">
        <f t="shared" si="369"/>
        <v>0</v>
      </c>
      <c r="AK627" s="232">
        <f t="shared" si="369"/>
        <v>0</v>
      </c>
      <c r="AL627" s="232">
        <f t="shared" si="369"/>
        <v>0</v>
      </c>
      <c r="AM627" s="232">
        <f t="shared" si="369"/>
        <v>0</v>
      </c>
      <c r="AN627" s="232">
        <f t="shared" si="369"/>
        <v>0</v>
      </c>
      <c r="AO627" s="232">
        <f t="shared" si="369"/>
        <v>0</v>
      </c>
      <c r="AP627" s="232">
        <f t="shared" si="369"/>
        <v>0</v>
      </c>
    </row>
    <row r="628" spans="1:42" x14ac:dyDescent="0.2">
      <c r="A628" s="38" t="s">
        <v>15</v>
      </c>
      <c r="B628" s="29"/>
      <c r="C628" s="231">
        <f>SUM(C618:C627)</f>
        <v>0</v>
      </c>
      <c r="D628" s="231">
        <f t="shared" ref="D628:AP628" si="370">SUM(D618:D627)</f>
        <v>0</v>
      </c>
      <c r="E628" s="231">
        <f t="shared" si="370"/>
        <v>0</v>
      </c>
      <c r="F628" s="231">
        <f t="shared" si="370"/>
        <v>0</v>
      </c>
      <c r="G628" s="231">
        <f t="shared" si="370"/>
        <v>0</v>
      </c>
      <c r="H628" s="231">
        <f t="shared" si="370"/>
        <v>0</v>
      </c>
      <c r="I628" s="231">
        <f t="shared" si="370"/>
        <v>0</v>
      </c>
      <c r="J628" s="231">
        <f t="shared" si="370"/>
        <v>0</v>
      </c>
      <c r="K628" s="231">
        <f t="shared" si="370"/>
        <v>0</v>
      </c>
      <c r="L628" s="231">
        <f t="shared" si="370"/>
        <v>0</v>
      </c>
      <c r="M628" s="231">
        <f t="shared" si="370"/>
        <v>0</v>
      </c>
      <c r="N628" s="231">
        <f t="shared" si="370"/>
        <v>0</v>
      </c>
      <c r="O628" s="231">
        <f t="shared" si="370"/>
        <v>0</v>
      </c>
      <c r="P628" s="231">
        <f t="shared" si="370"/>
        <v>0</v>
      </c>
      <c r="Q628" s="231">
        <f t="shared" si="370"/>
        <v>0</v>
      </c>
      <c r="R628" s="231">
        <f t="shared" si="370"/>
        <v>0</v>
      </c>
      <c r="S628" s="231">
        <f t="shared" si="370"/>
        <v>0</v>
      </c>
      <c r="T628" s="231">
        <f t="shared" si="370"/>
        <v>0</v>
      </c>
      <c r="U628" s="231">
        <f t="shared" si="370"/>
        <v>0</v>
      </c>
      <c r="V628" s="231">
        <f t="shared" si="370"/>
        <v>0</v>
      </c>
      <c r="W628" s="231">
        <f t="shared" si="370"/>
        <v>0</v>
      </c>
      <c r="X628" s="231">
        <f t="shared" si="370"/>
        <v>0</v>
      </c>
      <c r="Y628" s="231">
        <f t="shared" si="370"/>
        <v>0</v>
      </c>
      <c r="Z628" s="231">
        <f t="shared" si="370"/>
        <v>0</v>
      </c>
      <c r="AA628" s="231">
        <f t="shared" si="370"/>
        <v>0</v>
      </c>
      <c r="AB628" s="231">
        <f t="shared" si="370"/>
        <v>0</v>
      </c>
      <c r="AC628" s="231">
        <f t="shared" si="370"/>
        <v>0</v>
      </c>
      <c r="AD628" s="231">
        <f t="shared" si="370"/>
        <v>0</v>
      </c>
      <c r="AE628" s="231">
        <f t="shared" si="370"/>
        <v>0</v>
      </c>
      <c r="AF628" s="231">
        <f t="shared" si="370"/>
        <v>0</v>
      </c>
      <c r="AG628" s="231">
        <f t="shared" si="370"/>
        <v>0</v>
      </c>
      <c r="AH628" s="231">
        <f t="shared" si="370"/>
        <v>0</v>
      </c>
      <c r="AI628" s="231">
        <f t="shared" si="370"/>
        <v>0</v>
      </c>
      <c r="AJ628" s="231">
        <f t="shared" si="370"/>
        <v>0</v>
      </c>
      <c r="AK628" s="231">
        <f t="shared" si="370"/>
        <v>0</v>
      </c>
      <c r="AL628" s="231">
        <f t="shared" si="370"/>
        <v>0</v>
      </c>
      <c r="AM628" s="231">
        <f t="shared" si="370"/>
        <v>0</v>
      </c>
      <c r="AN628" s="231">
        <f t="shared" si="370"/>
        <v>0</v>
      </c>
      <c r="AO628" s="231">
        <f t="shared" si="370"/>
        <v>0</v>
      </c>
      <c r="AP628" s="231">
        <f t="shared" si="370"/>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1">C634</f>
        <v>0</v>
      </c>
      <c r="E631" s="231">
        <f t="shared" si="371"/>
        <v>0</v>
      </c>
      <c r="F631" s="231">
        <f t="shared" si="371"/>
        <v>0</v>
      </c>
      <c r="G631" s="231">
        <f t="shared" si="371"/>
        <v>0</v>
      </c>
      <c r="H631" s="231">
        <f t="shared" si="371"/>
        <v>0</v>
      </c>
      <c r="I631" s="231">
        <f t="shared" si="371"/>
        <v>0</v>
      </c>
      <c r="J631" s="231">
        <f t="shared" si="371"/>
        <v>0</v>
      </c>
      <c r="K631" s="231">
        <f t="shared" si="371"/>
        <v>0</v>
      </c>
      <c r="L631" s="231">
        <f t="shared" si="371"/>
        <v>0</v>
      </c>
      <c r="M631" s="231">
        <f t="shared" si="371"/>
        <v>0</v>
      </c>
      <c r="N631" s="231">
        <f t="shared" si="371"/>
        <v>0</v>
      </c>
      <c r="O631" s="231">
        <f t="shared" si="371"/>
        <v>0</v>
      </c>
      <c r="P631" s="231">
        <f t="shared" si="371"/>
        <v>0</v>
      </c>
      <c r="Q631" s="231">
        <f t="shared" si="371"/>
        <v>0</v>
      </c>
      <c r="R631" s="231">
        <f t="shared" si="371"/>
        <v>0</v>
      </c>
      <c r="S631" s="231">
        <f t="shared" si="371"/>
        <v>0</v>
      </c>
      <c r="T631" s="231">
        <f t="shared" si="371"/>
        <v>0</v>
      </c>
      <c r="U631" s="231">
        <f t="shared" si="371"/>
        <v>0</v>
      </c>
      <c r="V631" s="231">
        <f t="shared" si="371"/>
        <v>0</v>
      </c>
      <c r="W631" s="231">
        <f t="shared" si="371"/>
        <v>0</v>
      </c>
      <c r="X631" s="231">
        <f t="shared" si="371"/>
        <v>0</v>
      </c>
      <c r="Y631" s="231">
        <f t="shared" si="371"/>
        <v>0</v>
      </c>
      <c r="Z631" s="231">
        <f t="shared" si="371"/>
        <v>0</v>
      </c>
      <c r="AA631" s="231">
        <f t="shared" si="371"/>
        <v>0</v>
      </c>
      <c r="AB631" s="231">
        <f t="shared" si="371"/>
        <v>0</v>
      </c>
      <c r="AC631" s="231">
        <f t="shared" si="371"/>
        <v>0</v>
      </c>
      <c r="AD631" s="231">
        <f t="shared" si="371"/>
        <v>0</v>
      </c>
      <c r="AE631" s="231">
        <f t="shared" si="371"/>
        <v>0</v>
      </c>
      <c r="AF631" s="231">
        <f t="shared" si="371"/>
        <v>0</v>
      </c>
      <c r="AG631" s="231">
        <f t="shared" si="371"/>
        <v>0</v>
      </c>
      <c r="AH631" s="231">
        <f t="shared" si="371"/>
        <v>0</v>
      </c>
      <c r="AI631" s="231">
        <f t="shared" si="371"/>
        <v>0</v>
      </c>
      <c r="AJ631" s="231">
        <f t="shared" si="371"/>
        <v>0</v>
      </c>
      <c r="AK631" s="231">
        <f t="shared" si="371"/>
        <v>0</v>
      </c>
      <c r="AL631" s="231">
        <f t="shared" si="371"/>
        <v>0</v>
      </c>
      <c r="AM631" s="231">
        <f t="shared" si="371"/>
        <v>0</v>
      </c>
      <c r="AN631" s="231">
        <f t="shared" si="371"/>
        <v>0</v>
      </c>
      <c r="AO631" s="231">
        <f t="shared" si="371"/>
        <v>0</v>
      </c>
      <c r="AP631" s="231">
        <f t="shared" si="371"/>
        <v>0</v>
      </c>
    </row>
    <row r="632" spans="1:42" x14ac:dyDescent="0.2">
      <c r="A632" s="4" t="s">
        <v>94</v>
      </c>
      <c r="B632" s="231">
        <v>0</v>
      </c>
      <c r="C632" s="231">
        <f>C660</f>
        <v>0</v>
      </c>
      <c r="D632" s="231">
        <f t="shared" ref="D632:AP632" si="372">D660</f>
        <v>0</v>
      </c>
      <c r="E632" s="231">
        <f t="shared" si="372"/>
        <v>0</v>
      </c>
      <c r="F632" s="231">
        <f t="shared" si="372"/>
        <v>0</v>
      </c>
      <c r="G632" s="231">
        <f t="shared" si="372"/>
        <v>0</v>
      </c>
      <c r="H632" s="231">
        <f t="shared" si="372"/>
        <v>0</v>
      </c>
      <c r="I632" s="231">
        <f t="shared" si="372"/>
        <v>0</v>
      </c>
      <c r="J632" s="231">
        <f t="shared" si="372"/>
        <v>0</v>
      </c>
      <c r="K632" s="231">
        <f t="shared" si="372"/>
        <v>0</v>
      </c>
      <c r="L632" s="231">
        <f t="shared" si="372"/>
        <v>0</v>
      </c>
      <c r="M632" s="231">
        <f t="shared" si="372"/>
        <v>0</v>
      </c>
      <c r="N632" s="231">
        <f t="shared" si="372"/>
        <v>0</v>
      </c>
      <c r="O632" s="231">
        <f t="shared" si="372"/>
        <v>0</v>
      </c>
      <c r="P632" s="231">
        <f t="shared" si="372"/>
        <v>0</v>
      </c>
      <c r="Q632" s="231">
        <f t="shared" si="372"/>
        <v>0</v>
      </c>
      <c r="R632" s="231">
        <f t="shared" si="372"/>
        <v>0</v>
      </c>
      <c r="S632" s="231">
        <f t="shared" si="372"/>
        <v>0</v>
      </c>
      <c r="T632" s="231">
        <f t="shared" si="372"/>
        <v>0</v>
      </c>
      <c r="U632" s="231">
        <f t="shared" si="372"/>
        <v>0</v>
      </c>
      <c r="V632" s="231">
        <f t="shared" si="372"/>
        <v>0</v>
      </c>
      <c r="W632" s="231">
        <f t="shared" si="372"/>
        <v>0</v>
      </c>
      <c r="X632" s="231">
        <f t="shared" si="372"/>
        <v>0</v>
      </c>
      <c r="Y632" s="231">
        <f t="shared" si="372"/>
        <v>0</v>
      </c>
      <c r="Z632" s="231">
        <f t="shared" si="372"/>
        <v>0</v>
      </c>
      <c r="AA632" s="231">
        <f t="shared" si="372"/>
        <v>0</v>
      </c>
      <c r="AB632" s="231">
        <f t="shared" si="372"/>
        <v>0</v>
      </c>
      <c r="AC632" s="231">
        <f t="shared" si="372"/>
        <v>0</v>
      </c>
      <c r="AD632" s="231">
        <f t="shared" si="372"/>
        <v>0</v>
      </c>
      <c r="AE632" s="231">
        <f t="shared" si="372"/>
        <v>0</v>
      </c>
      <c r="AF632" s="231">
        <f t="shared" si="372"/>
        <v>0</v>
      </c>
      <c r="AG632" s="231">
        <f t="shared" si="372"/>
        <v>0</v>
      </c>
      <c r="AH632" s="231">
        <f t="shared" si="372"/>
        <v>0</v>
      </c>
      <c r="AI632" s="231">
        <f t="shared" si="372"/>
        <v>0</v>
      </c>
      <c r="AJ632" s="231">
        <f t="shared" si="372"/>
        <v>0</v>
      </c>
      <c r="AK632" s="231">
        <f t="shared" si="372"/>
        <v>0</v>
      </c>
      <c r="AL632" s="231">
        <f t="shared" si="372"/>
        <v>0</v>
      </c>
      <c r="AM632" s="231">
        <f t="shared" si="372"/>
        <v>0</v>
      </c>
      <c r="AN632" s="231">
        <f t="shared" si="372"/>
        <v>0</v>
      </c>
      <c r="AO632" s="231">
        <f t="shared" si="372"/>
        <v>0</v>
      </c>
      <c r="AP632" s="231">
        <f t="shared" si="372"/>
        <v>0</v>
      </c>
    </row>
    <row r="633" spans="1:42" x14ac:dyDescent="0.2">
      <c r="A633" s="4" t="s">
        <v>38</v>
      </c>
      <c r="B633" s="232">
        <v>0</v>
      </c>
      <c r="C633" s="232">
        <f>-C648</f>
        <v>0</v>
      </c>
      <c r="D633" s="232">
        <f t="shared" ref="D633:AP633" si="373">-D648</f>
        <v>0</v>
      </c>
      <c r="E633" s="232">
        <f t="shared" si="373"/>
        <v>0</v>
      </c>
      <c r="F633" s="232">
        <f t="shared" si="373"/>
        <v>0</v>
      </c>
      <c r="G633" s="232">
        <f t="shared" si="373"/>
        <v>0</v>
      </c>
      <c r="H633" s="232">
        <f t="shared" si="373"/>
        <v>0</v>
      </c>
      <c r="I633" s="232">
        <f t="shared" si="373"/>
        <v>0</v>
      </c>
      <c r="J633" s="232">
        <f t="shared" si="373"/>
        <v>0</v>
      </c>
      <c r="K633" s="232">
        <f t="shared" si="373"/>
        <v>0</v>
      </c>
      <c r="L633" s="232">
        <f t="shared" si="373"/>
        <v>0</v>
      </c>
      <c r="M633" s="232">
        <f t="shared" si="373"/>
        <v>0</v>
      </c>
      <c r="N633" s="232">
        <f t="shared" si="373"/>
        <v>0</v>
      </c>
      <c r="O633" s="232">
        <f t="shared" si="373"/>
        <v>0</v>
      </c>
      <c r="P633" s="232">
        <f t="shared" si="373"/>
        <v>0</v>
      </c>
      <c r="Q633" s="232">
        <f t="shared" si="373"/>
        <v>0</v>
      </c>
      <c r="R633" s="232">
        <f t="shared" si="373"/>
        <v>0</v>
      </c>
      <c r="S633" s="232">
        <f t="shared" si="373"/>
        <v>0</v>
      </c>
      <c r="T633" s="232">
        <f t="shared" si="373"/>
        <v>0</v>
      </c>
      <c r="U633" s="232">
        <f t="shared" si="373"/>
        <v>0</v>
      </c>
      <c r="V633" s="232">
        <f t="shared" si="373"/>
        <v>0</v>
      </c>
      <c r="W633" s="232">
        <f t="shared" si="373"/>
        <v>0</v>
      </c>
      <c r="X633" s="232">
        <f t="shared" si="373"/>
        <v>0</v>
      </c>
      <c r="Y633" s="232">
        <f t="shared" si="373"/>
        <v>0</v>
      </c>
      <c r="Z633" s="232">
        <f t="shared" si="373"/>
        <v>0</v>
      </c>
      <c r="AA633" s="232">
        <f t="shared" si="373"/>
        <v>0</v>
      </c>
      <c r="AB633" s="232">
        <f t="shared" si="373"/>
        <v>0</v>
      </c>
      <c r="AC633" s="232">
        <f t="shared" si="373"/>
        <v>0</v>
      </c>
      <c r="AD633" s="232">
        <f t="shared" si="373"/>
        <v>0</v>
      </c>
      <c r="AE633" s="232">
        <f t="shared" si="373"/>
        <v>0</v>
      </c>
      <c r="AF633" s="232">
        <f t="shared" si="373"/>
        <v>0</v>
      </c>
      <c r="AG633" s="232">
        <f t="shared" si="373"/>
        <v>0</v>
      </c>
      <c r="AH633" s="232">
        <f t="shared" si="373"/>
        <v>0</v>
      </c>
      <c r="AI633" s="232">
        <f t="shared" si="373"/>
        <v>0</v>
      </c>
      <c r="AJ633" s="232">
        <f t="shared" si="373"/>
        <v>0</v>
      </c>
      <c r="AK633" s="232">
        <f t="shared" si="373"/>
        <v>0</v>
      </c>
      <c r="AL633" s="232">
        <f t="shared" si="373"/>
        <v>0</v>
      </c>
      <c r="AM633" s="232">
        <f t="shared" si="373"/>
        <v>0</v>
      </c>
      <c r="AN633" s="232">
        <f t="shared" si="373"/>
        <v>0</v>
      </c>
      <c r="AO633" s="232">
        <f t="shared" si="373"/>
        <v>0</v>
      </c>
      <c r="AP633" s="232">
        <f t="shared" si="373"/>
        <v>0</v>
      </c>
    </row>
    <row r="634" spans="1:42" x14ac:dyDescent="0.2">
      <c r="A634" s="4" t="s">
        <v>34</v>
      </c>
      <c r="B634" s="231">
        <f>SUM(B631:B633)</f>
        <v>0</v>
      </c>
      <c r="C634" s="231">
        <f>SUM(C631:C633)</f>
        <v>0</v>
      </c>
      <c r="D634" s="231">
        <f t="shared" ref="D634:AP634" si="374">SUM(D631:D633)</f>
        <v>0</v>
      </c>
      <c r="E634" s="231">
        <f t="shared" si="374"/>
        <v>0</v>
      </c>
      <c r="F634" s="231">
        <f t="shared" si="374"/>
        <v>0</v>
      </c>
      <c r="G634" s="231">
        <f t="shared" si="374"/>
        <v>0</v>
      </c>
      <c r="H634" s="231">
        <f t="shared" si="374"/>
        <v>0</v>
      </c>
      <c r="I634" s="231">
        <f t="shared" si="374"/>
        <v>0</v>
      </c>
      <c r="J634" s="231">
        <f t="shared" si="374"/>
        <v>0</v>
      </c>
      <c r="K634" s="231">
        <f t="shared" si="374"/>
        <v>0</v>
      </c>
      <c r="L634" s="231">
        <f t="shared" si="374"/>
        <v>0</v>
      </c>
      <c r="M634" s="231">
        <f t="shared" si="374"/>
        <v>0</v>
      </c>
      <c r="N634" s="231">
        <f t="shared" si="374"/>
        <v>0</v>
      </c>
      <c r="O634" s="231">
        <f t="shared" si="374"/>
        <v>0</v>
      </c>
      <c r="P634" s="231">
        <f t="shared" si="374"/>
        <v>0</v>
      </c>
      <c r="Q634" s="231">
        <f t="shared" si="374"/>
        <v>0</v>
      </c>
      <c r="R634" s="231">
        <f t="shared" si="374"/>
        <v>0</v>
      </c>
      <c r="S634" s="231">
        <f t="shared" si="374"/>
        <v>0</v>
      </c>
      <c r="T634" s="231">
        <f t="shared" si="374"/>
        <v>0</v>
      </c>
      <c r="U634" s="231">
        <f t="shared" si="374"/>
        <v>0</v>
      </c>
      <c r="V634" s="231">
        <f t="shared" si="374"/>
        <v>0</v>
      </c>
      <c r="W634" s="231">
        <f t="shared" si="374"/>
        <v>0</v>
      </c>
      <c r="X634" s="231">
        <f t="shared" si="374"/>
        <v>0</v>
      </c>
      <c r="Y634" s="231">
        <f t="shared" si="374"/>
        <v>0</v>
      </c>
      <c r="Z634" s="231">
        <f t="shared" si="374"/>
        <v>0</v>
      </c>
      <c r="AA634" s="231">
        <f t="shared" si="374"/>
        <v>0</v>
      </c>
      <c r="AB634" s="231">
        <f t="shared" si="374"/>
        <v>0</v>
      </c>
      <c r="AC634" s="231">
        <f t="shared" si="374"/>
        <v>0</v>
      </c>
      <c r="AD634" s="231">
        <f t="shared" si="374"/>
        <v>0</v>
      </c>
      <c r="AE634" s="231">
        <f t="shared" si="374"/>
        <v>0</v>
      </c>
      <c r="AF634" s="231">
        <f t="shared" si="374"/>
        <v>0</v>
      </c>
      <c r="AG634" s="231">
        <f t="shared" si="374"/>
        <v>0</v>
      </c>
      <c r="AH634" s="231">
        <f t="shared" si="374"/>
        <v>0</v>
      </c>
      <c r="AI634" s="231">
        <f t="shared" si="374"/>
        <v>0</v>
      </c>
      <c r="AJ634" s="231">
        <f t="shared" si="374"/>
        <v>0</v>
      </c>
      <c r="AK634" s="231">
        <f t="shared" si="374"/>
        <v>0</v>
      </c>
      <c r="AL634" s="231">
        <f t="shared" si="374"/>
        <v>0</v>
      </c>
      <c r="AM634" s="231">
        <f t="shared" si="374"/>
        <v>0</v>
      </c>
      <c r="AN634" s="231">
        <f t="shared" si="374"/>
        <v>0</v>
      </c>
      <c r="AO634" s="231">
        <f t="shared" si="374"/>
        <v>0</v>
      </c>
      <c r="AP634" s="231">
        <f t="shared" si="374"/>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5">SUM(C638:AP638)</f>
        <v>0</v>
      </c>
      <c r="C638" s="227">
        <f t="shared" ref="C638:AP638" si="376">IF(C$2&gt;analysis_period,0,IF(C$2=equip3_reserve_freq*$A638,equip3_reserve_cost*system_capacity*1000*(1+inflation_rate/100)^B$2,0))</f>
        <v>0</v>
      </c>
      <c r="D638" s="227">
        <f t="shared" si="376"/>
        <v>0</v>
      </c>
      <c r="E638" s="227">
        <f t="shared" si="376"/>
        <v>0</v>
      </c>
      <c r="F638" s="227">
        <f t="shared" si="376"/>
        <v>0</v>
      </c>
      <c r="G638" s="227">
        <f t="shared" si="376"/>
        <v>0</v>
      </c>
      <c r="H638" s="227">
        <f t="shared" si="376"/>
        <v>0</v>
      </c>
      <c r="I638" s="227">
        <f t="shared" si="376"/>
        <v>0</v>
      </c>
      <c r="J638" s="227">
        <f t="shared" si="376"/>
        <v>0</v>
      </c>
      <c r="K638" s="227">
        <f t="shared" si="376"/>
        <v>0</v>
      </c>
      <c r="L638" s="227">
        <f t="shared" si="376"/>
        <v>0</v>
      </c>
      <c r="M638" s="227">
        <f t="shared" si="376"/>
        <v>0</v>
      </c>
      <c r="N638" s="227">
        <f t="shared" si="376"/>
        <v>0</v>
      </c>
      <c r="O638" s="227">
        <f t="shared" si="376"/>
        <v>0</v>
      </c>
      <c r="P638" s="227">
        <f t="shared" si="376"/>
        <v>0</v>
      </c>
      <c r="Q638" s="227">
        <f t="shared" si="376"/>
        <v>0</v>
      </c>
      <c r="R638" s="227">
        <f t="shared" si="376"/>
        <v>0</v>
      </c>
      <c r="S638" s="227">
        <f t="shared" si="376"/>
        <v>0</v>
      </c>
      <c r="T638" s="227">
        <f t="shared" si="376"/>
        <v>0</v>
      </c>
      <c r="U638" s="227">
        <f t="shared" si="376"/>
        <v>0</v>
      </c>
      <c r="V638" s="227">
        <f t="shared" si="376"/>
        <v>0</v>
      </c>
      <c r="W638" s="227">
        <f t="shared" si="376"/>
        <v>0</v>
      </c>
      <c r="X638" s="227">
        <f t="shared" si="376"/>
        <v>0</v>
      </c>
      <c r="Y638" s="227">
        <f t="shared" si="376"/>
        <v>0</v>
      </c>
      <c r="Z638" s="227">
        <f t="shared" si="376"/>
        <v>0</v>
      </c>
      <c r="AA638" s="227">
        <f t="shared" si="376"/>
        <v>0</v>
      </c>
      <c r="AB638" s="227">
        <f t="shared" si="376"/>
        <v>0</v>
      </c>
      <c r="AC638" s="227">
        <f t="shared" si="376"/>
        <v>0</v>
      </c>
      <c r="AD638" s="227">
        <f t="shared" si="376"/>
        <v>0</v>
      </c>
      <c r="AE638" s="227">
        <f t="shared" si="376"/>
        <v>0</v>
      </c>
      <c r="AF638" s="227">
        <f t="shared" si="376"/>
        <v>0</v>
      </c>
      <c r="AG638" s="227">
        <f t="shared" si="376"/>
        <v>0</v>
      </c>
      <c r="AH638" s="227">
        <f t="shared" si="376"/>
        <v>0</v>
      </c>
      <c r="AI638" s="227">
        <f t="shared" si="376"/>
        <v>0</v>
      </c>
      <c r="AJ638" s="227">
        <f t="shared" si="376"/>
        <v>0</v>
      </c>
      <c r="AK638" s="227">
        <f t="shared" si="376"/>
        <v>0</v>
      </c>
      <c r="AL638" s="227">
        <f t="shared" si="376"/>
        <v>0</v>
      </c>
      <c r="AM638" s="227">
        <f t="shared" si="376"/>
        <v>0</v>
      </c>
      <c r="AN638" s="227">
        <f t="shared" si="376"/>
        <v>0</v>
      </c>
      <c r="AO638" s="227">
        <f t="shared" si="376"/>
        <v>0</v>
      </c>
      <c r="AP638" s="227">
        <f t="shared" si="376"/>
        <v>0</v>
      </c>
    </row>
    <row r="639" spans="1:42" x14ac:dyDescent="0.2">
      <c r="A639" s="4">
        <f>A638+1</f>
        <v>2</v>
      </c>
      <c r="B639" s="252">
        <f t="shared" si="375"/>
        <v>0</v>
      </c>
      <c r="C639" s="227">
        <f t="shared" ref="C639:AP639" si="377">IF(C$2&gt;analysis_period,0,IF(C$2=equip3_reserve_freq*$A639,equip3_reserve_cost*system_capacity*1000*(1+inflation_rate/100)^B$2,0))</f>
        <v>0</v>
      </c>
      <c r="D639" s="227">
        <f t="shared" si="377"/>
        <v>0</v>
      </c>
      <c r="E639" s="227">
        <f t="shared" si="377"/>
        <v>0</v>
      </c>
      <c r="F639" s="227">
        <f t="shared" si="377"/>
        <v>0</v>
      </c>
      <c r="G639" s="227">
        <f t="shared" si="377"/>
        <v>0</v>
      </c>
      <c r="H639" s="227">
        <f t="shared" si="377"/>
        <v>0</v>
      </c>
      <c r="I639" s="227">
        <f t="shared" si="377"/>
        <v>0</v>
      </c>
      <c r="J639" s="227">
        <f t="shared" si="377"/>
        <v>0</v>
      </c>
      <c r="K639" s="227">
        <f t="shared" si="377"/>
        <v>0</v>
      </c>
      <c r="L639" s="227">
        <f t="shared" si="377"/>
        <v>0</v>
      </c>
      <c r="M639" s="227">
        <f t="shared" si="377"/>
        <v>0</v>
      </c>
      <c r="N639" s="227">
        <f t="shared" si="377"/>
        <v>0</v>
      </c>
      <c r="O639" s="227">
        <f t="shared" si="377"/>
        <v>0</v>
      </c>
      <c r="P639" s="227">
        <f t="shared" si="377"/>
        <v>0</v>
      </c>
      <c r="Q639" s="227">
        <f t="shared" si="377"/>
        <v>0</v>
      </c>
      <c r="R639" s="227">
        <f t="shared" si="377"/>
        <v>0</v>
      </c>
      <c r="S639" s="227">
        <f t="shared" si="377"/>
        <v>0</v>
      </c>
      <c r="T639" s="227">
        <f t="shared" si="377"/>
        <v>0</v>
      </c>
      <c r="U639" s="227">
        <f t="shared" si="377"/>
        <v>0</v>
      </c>
      <c r="V639" s="227">
        <f t="shared" si="377"/>
        <v>0</v>
      </c>
      <c r="W639" s="227">
        <f t="shared" si="377"/>
        <v>0</v>
      </c>
      <c r="X639" s="227">
        <f t="shared" si="377"/>
        <v>0</v>
      </c>
      <c r="Y639" s="227">
        <f t="shared" si="377"/>
        <v>0</v>
      </c>
      <c r="Z639" s="227">
        <f t="shared" si="377"/>
        <v>0</v>
      </c>
      <c r="AA639" s="227">
        <f t="shared" si="377"/>
        <v>0</v>
      </c>
      <c r="AB639" s="227">
        <f t="shared" si="377"/>
        <v>0</v>
      </c>
      <c r="AC639" s="227">
        <f t="shared" si="377"/>
        <v>0</v>
      </c>
      <c r="AD639" s="227">
        <f t="shared" si="377"/>
        <v>0</v>
      </c>
      <c r="AE639" s="227">
        <f t="shared" si="377"/>
        <v>0</v>
      </c>
      <c r="AF639" s="227">
        <f t="shared" si="377"/>
        <v>0</v>
      </c>
      <c r="AG639" s="227">
        <f t="shared" si="377"/>
        <v>0</v>
      </c>
      <c r="AH639" s="227">
        <f t="shared" si="377"/>
        <v>0</v>
      </c>
      <c r="AI639" s="227">
        <f t="shared" si="377"/>
        <v>0</v>
      </c>
      <c r="AJ639" s="227">
        <f t="shared" si="377"/>
        <v>0</v>
      </c>
      <c r="AK639" s="227">
        <f t="shared" si="377"/>
        <v>0</v>
      </c>
      <c r="AL639" s="227">
        <f t="shared" si="377"/>
        <v>0</v>
      </c>
      <c r="AM639" s="227">
        <f t="shared" si="377"/>
        <v>0</v>
      </c>
      <c r="AN639" s="227">
        <f t="shared" si="377"/>
        <v>0</v>
      </c>
      <c r="AO639" s="227">
        <f t="shared" si="377"/>
        <v>0</v>
      </c>
      <c r="AP639" s="227">
        <f t="shared" si="377"/>
        <v>0</v>
      </c>
    </row>
    <row r="640" spans="1:42" x14ac:dyDescent="0.2">
      <c r="A640" s="4">
        <f t="shared" ref="A640:A647" si="378">A639+1</f>
        <v>3</v>
      </c>
      <c r="B640" s="252">
        <f t="shared" si="375"/>
        <v>0</v>
      </c>
      <c r="C640" s="227">
        <f t="shared" ref="C640:AP640" si="379">IF(C$2&gt;analysis_period,0,IF(C$2=equip3_reserve_freq*$A640,equip3_reserve_cost*system_capacity*1000*(1+inflation_rate/100)^B$2,0))</f>
        <v>0</v>
      </c>
      <c r="D640" s="227">
        <f t="shared" si="379"/>
        <v>0</v>
      </c>
      <c r="E640" s="227">
        <f t="shared" si="379"/>
        <v>0</v>
      </c>
      <c r="F640" s="227">
        <f t="shared" si="379"/>
        <v>0</v>
      </c>
      <c r="G640" s="227">
        <f t="shared" si="379"/>
        <v>0</v>
      </c>
      <c r="H640" s="227">
        <f t="shared" si="379"/>
        <v>0</v>
      </c>
      <c r="I640" s="227">
        <f t="shared" si="379"/>
        <v>0</v>
      </c>
      <c r="J640" s="227">
        <f t="shared" si="379"/>
        <v>0</v>
      </c>
      <c r="K640" s="227">
        <f t="shared" si="379"/>
        <v>0</v>
      </c>
      <c r="L640" s="227">
        <f t="shared" si="379"/>
        <v>0</v>
      </c>
      <c r="M640" s="227">
        <f t="shared" si="379"/>
        <v>0</v>
      </c>
      <c r="N640" s="227">
        <f t="shared" si="379"/>
        <v>0</v>
      </c>
      <c r="O640" s="227">
        <f t="shared" si="379"/>
        <v>0</v>
      </c>
      <c r="P640" s="227">
        <f t="shared" si="379"/>
        <v>0</v>
      </c>
      <c r="Q640" s="227">
        <f t="shared" si="379"/>
        <v>0</v>
      </c>
      <c r="R640" s="227">
        <f t="shared" si="379"/>
        <v>0</v>
      </c>
      <c r="S640" s="227">
        <f t="shared" si="379"/>
        <v>0</v>
      </c>
      <c r="T640" s="227">
        <f t="shared" si="379"/>
        <v>0</v>
      </c>
      <c r="U640" s="227">
        <f t="shared" si="379"/>
        <v>0</v>
      </c>
      <c r="V640" s="227">
        <f t="shared" si="379"/>
        <v>0</v>
      </c>
      <c r="W640" s="227">
        <f t="shared" si="379"/>
        <v>0</v>
      </c>
      <c r="X640" s="227">
        <f t="shared" si="379"/>
        <v>0</v>
      </c>
      <c r="Y640" s="227">
        <f t="shared" si="379"/>
        <v>0</v>
      </c>
      <c r="Z640" s="227">
        <f t="shared" si="379"/>
        <v>0</v>
      </c>
      <c r="AA640" s="227">
        <f t="shared" si="379"/>
        <v>0</v>
      </c>
      <c r="AB640" s="227">
        <f t="shared" si="379"/>
        <v>0</v>
      </c>
      <c r="AC640" s="227">
        <f t="shared" si="379"/>
        <v>0</v>
      </c>
      <c r="AD640" s="227">
        <f t="shared" si="379"/>
        <v>0</v>
      </c>
      <c r="AE640" s="227">
        <f t="shared" si="379"/>
        <v>0</v>
      </c>
      <c r="AF640" s="227">
        <f t="shared" si="379"/>
        <v>0</v>
      </c>
      <c r="AG640" s="227">
        <f t="shared" si="379"/>
        <v>0</v>
      </c>
      <c r="AH640" s="227">
        <f t="shared" si="379"/>
        <v>0</v>
      </c>
      <c r="AI640" s="227">
        <f t="shared" si="379"/>
        <v>0</v>
      </c>
      <c r="AJ640" s="227">
        <f t="shared" si="379"/>
        <v>0</v>
      </c>
      <c r="AK640" s="227">
        <f t="shared" si="379"/>
        <v>0</v>
      </c>
      <c r="AL640" s="227">
        <f t="shared" si="379"/>
        <v>0</v>
      </c>
      <c r="AM640" s="227">
        <f t="shared" si="379"/>
        <v>0</v>
      </c>
      <c r="AN640" s="227">
        <f t="shared" si="379"/>
        <v>0</v>
      </c>
      <c r="AO640" s="227">
        <f t="shared" si="379"/>
        <v>0</v>
      </c>
      <c r="AP640" s="227">
        <f t="shared" si="379"/>
        <v>0</v>
      </c>
    </row>
    <row r="641" spans="1:42" x14ac:dyDescent="0.2">
      <c r="A641" s="4">
        <f t="shared" si="378"/>
        <v>4</v>
      </c>
      <c r="B641" s="252">
        <f t="shared" si="375"/>
        <v>0</v>
      </c>
      <c r="C641" s="227">
        <f t="shared" ref="C641:AP641" si="380">IF(C$2&gt;analysis_period,0,IF(C$2=equip3_reserve_freq*$A641,equip3_reserve_cost*system_capacity*1000*(1+inflation_rate/100)^B$2,0))</f>
        <v>0</v>
      </c>
      <c r="D641" s="227">
        <f t="shared" si="380"/>
        <v>0</v>
      </c>
      <c r="E641" s="227">
        <f t="shared" si="380"/>
        <v>0</v>
      </c>
      <c r="F641" s="227">
        <f t="shared" si="380"/>
        <v>0</v>
      </c>
      <c r="G641" s="227">
        <f t="shared" si="380"/>
        <v>0</v>
      </c>
      <c r="H641" s="227">
        <f t="shared" si="380"/>
        <v>0</v>
      </c>
      <c r="I641" s="227">
        <f t="shared" si="380"/>
        <v>0</v>
      </c>
      <c r="J641" s="227">
        <f t="shared" si="380"/>
        <v>0</v>
      </c>
      <c r="K641" s="227">
        <f t="shared" si="380"/>
        <v>0</v>
      </c>
      <c r="L641" s="227">
        <f t="shared" si="380"/>
        <v>0</v>
      </c>
      <c r="M641" s="227">
        <f t="shared" si="380"/>
        <v>0</v>
      </c>
      <c r="N641" s="227">
        <f t="shared" si="380"/>
        <v>0</v>
      </c>
      <c r="O641" s="227">
        <f t="shared" si="380"/>
        <v>0</v>
      </c>
      <c r="P641" s="227">
        <f t="shared" si="380"/>
        <v>0</v>
      </c>
      <c r="Q641" s="227">
        <f t="shared" si="380"/>
        <v>0</v>
      </c>
      <c r="R641" s="227">
        <f t="shared" si="380"/>
        <v>0</v>
      </c>
      <c r="S641" s="227">
        <f t="shared" si="380"/>
        <v>0</v>
      </c>
      <c r="T641" s="227">
        <f t="shared" si="380"/>
        <v>0</v>
      </c>
      <c r="U641" s="227">
        <f t="shared" si="380"/>
        <v>0</v>
      </c>
      <c r="V641" s="227">
        <f t="shared" si="380"/>
        <v>0</v>
      </c>
      <c r="W641" s="227">
        <f t="shared" si="380"/>
        <v>0</v>
      </c>
      <c r="X641" s="227">
        <f t="shared" si="380"/>
        <v>0</v>
      </c>
      <c r="Y641" s="227">
        <f t="shared" si="380"/>
        <v>0</v>
      </c>
      <c r="Z641" s="227">
        <f t="shared" si="380"/>
        <v>0</v>
      </c>
      <c r="AA641" s="227">
        <f t="shared" si="380"/>
        <v>0</v>
      </c>
      <c r="AB641" s="227">
        <f t="shared" si="380"/>
        <v>0</v>
      </c>
      <c r="AC641" s="227">
        <f t="shared" si="380"/>
        <v>0</v>
      </c>
      <c r="AD641" s="227">
        <f t="shared" si="380"/>
        <v>0</v>
      </c>
      <c r="AE641" s="227">
        <f t="shared" si="380"/>
        <v>0</v>
      </c>
      <c r="AF641" s="227">
        <f t="shared" si="380"/>
        <v>0</v>
      </c>
      <c r="AG641" s="227">
        <f t="shared" si="380"/>
        <v>0</v>
      </c>
      <c r="AH641" s="227">
        <f t="shared" si="380"/>
        <v>0</v>
      </c>
      <c r="AI641" s="227">
        <f t="shared" si="380"/>
        <v>0</v>
      </c>
      <c r="AJ641" s="227">
        <f t="shared" si="380"/>
        <v>0</v>
      </c>
      <c r="AK641" s="227">
        <f t="shared" si="380"/>
        <v>0</v>
      </c>
      <c r="AL641" s="227">
        <f t="shared" si="380"/>
        <v>0</v>
      </c>
      <c r="AM641" s="227">
        <f t="shared" si="380"/>
        <v>0</v>
      </c>
      <c r="AN641" s="227">
        <f t="shared" si="380"/>
        <v>0</v>
      </c>
      <c r="AO641" s="227">
        <f t="shared" si="380"/>
        <v>0</v>
      </c>
      <c r="AP641" s="227">
        <f t="shared" si="380"/>
        <v>0</v>
      </c>
    </row>
    <row r="642" spans="1:42" x14ac:dyDescent="0.2">
      <c r="A642" s="4">
        <f t="shared" si="378"/>
        <v>5</v>
      </c>
      <c r="B642" s="252">
        <f t="shared" si="375"/>
        <v>0</v>
      </c>
      <c r="C642" s="227">
        <f t="shared" ref="C642:AP642" si="381">IF(C$2&gt;analysis_period,0,IF(C$2=equip3_reserve_freq*$A642,equip3_reserve_cost*system_capacity*1000*(1+inflation_rate/100)^B$2,0))</f>
        <v>0</v>
      </c>
      <c r="D642" s="227">
        <f t="shared" si="381"/>
        <v>0</v>
      </c>
      <c r="E642" s="227">
        <f t="shared" si="381"/>
        <v>0</v>
      </c>
      <c r="F642" s="227">
        <f t="shared" si="381"/>
        <v>0</v>
      </c>
      <c r="G642" s="227">
        <f t="shared" si="381"/>
        <v>0</v>
      </c>
      <c r="H642" s="227">
        <f t="shared" si="381"/>
        <v>0</v>
      </c>
      <c r="I642" s="227">
        <f t="shared" si="381"/>
        <v>0</v>
      </c>
      <c r="J642" s="227">
        <f t="shared" si="381"/>
        <v>0</v>
      </c>
      <c r="K642" s="227">
        <f t="shared" si="381"/>
        <v>0</v>
      </c>
      <c r="L642" s="227">
        <f t="shared" si="381"/>
        <v>0</v>
      </c>
      <c r="M642" s="227">
        <f t="shared" si="381"/>
        <v>0</v>
      </c>
      <c r="N642" s="227">
        <f t="shared" si="381"/>
        <v>0</v>
      </c>
      <c r="O642" s="227">
        <f t="shared" si="381"/>
        <v>0</v>
      </c>
      <c r="P642" s="227">
        <f t="shared" si="381"/>
        <v>0</v>
      </c>
      <c r="Q642" s="227">
        <f t="shared" si="381"/>
        <v>0</v>
      </c>
      <c r="R642" s="227">
        <f t="shared" si="381"/>
        <v>0</v>
      </c>
      <c r="S642" s="227">
        <f t="shared" si="381"/>
        <v>0</v>
      </c>
      <c r="T642" s="227">
        <f t="shared" si="381"/>
        <v>0</v>
      </c>
      <c r="U642" s="227">
        <f t="shared" si="381"/>
        <v>0</v>
      </c>
      <c r="V642" s="227">
        <f t="shared" si="381"/>
        <v>0</v>
      </c>
      <c r="W642" s="227">
        <f t="shared" si="381"/>
        <v>0</v>
      </c>
      <c r="X642" s="227">
        <f t="shared" si="381"/>
        <v>0</v>
      </c>
      <c r="Y642" s="227">
        <f t="shared" si="381"/>
        <v>0</v>
      </c>
      <c r="Z642" s="227">
        <f t="shared" si="381"/>
        <v>0</v>
      </c>
      <c r="AA642" s="227">
        <f t="shared" si="381"/>
        <v>0</v>
      </c>
      <c r="AB642" s="227">
        <f t="shared" si="381"/>
        <v>0</v>
      </c>
      <c r="AC642" s="227">
        <f t="shared" si="381"/>
        <v>0</v>
      </c>
      <c r="AD642" s="227">
        <f t="shared" si="381"/>
        <v>0</v>
      </c>
      <c r="AE642" s="227">
        <f t="shared" si="381"/>
        <v>0</v>
      </c>
      <c r="AF642" s="227">
        <f t="shared" si="381"/>
        <v>0</v>
      </c>
      <c r="AG642" s="227">
        <f t="shared" si="381"/>
        <v>0</v>
      </c>
      <c r="AH642" s="227">
        <f t="shared" si="381"/>
        <v>0</v>
      </c>
      <c r="AI642" s="227">
        <f t="shared" si="381"/>
        <v>0</v>
      </c>
      <c r="AJ642" s="227">
        <f t="shared" si="381"/>
        <v>0</v>
      </c>
      <c r="AK642" s="227">
        <f t="shared" si="381"/>
        <v>0</v>
      </c>
      <c r="AL642" s="227">
        <f t="shared" si="381"/>
        <v>0</v>
      </c>
      <c r="AM642" s="227">
        <f t="shared" si="381"/>
        <v>0</v>
      </c>
      <c r="AN642" s="227">
        <f t="shared" si="381"/>
        <v>0</v>
      </c>
      <c r="AO642" s="227">
        <f t="shared" si="381"/>
        <v>0</v>
      </c>
      <c r="AP642" s="227">
        <f t="shared" si="381"/>
        <v>0</v>
      </c>
    </row>
    <row r="643" spans="1:42" x14ac:dyDescent="0.2">
      <c r="A643" s="4">
        <f t="shared" si="378"/>
        <v>6</v>
      </c>
      <c r="B643" s="252">
        <f t="shared" si="375"/>
        <v>0</v>
      </c>
      <c r="C643" s="227">
        <f t="shared" ref="C643:AP643" si="382">IF(C$2&gt;analysis_period,0,IF(C$2=equip3_reserve_freq*$A643,equip3_reserve_cost*system_capacity*1000*(1+inflation_rate/100)^B$2,0))</f>
        <v>0</v>
      </c>
      <c r="D643" s="227">
        <f t="shared" si="382"/>
        <v>0</v>
      </c>
      <c r="E643" s="227">
        <f t="shared" si="382"/>
        <v>0</v>
      </c>
      <c r="F643" s="227">
        <f t="shared" si="382"/>
        <v>0</v>
      </c>
      <c r="G643" s="227">
        <f t="shared" si="382"/>
        <v>0</v>
      </c>
      <c r="H643" s="227">
        <f t="shared" si="382"/>
        <v>0</v>
      </c>
      <c r="I643" s="227">
        <f t="shared" si="382"/>
        <v>0</v>
      </c>
      <c r="J643" s="227">
        <f t="shared" si="382"/>
        <v>0</v>
      </c>
      <c r="K643" s="227">
        <f t="shared" si="382"/>
        <v>0</v>
      </c>
      <c r="L643" s="227">
        <f t="shared" si="382"/>
        <v>0</v>
      </c>
      <c r="M643" s="227">
        <f t="shared" si="382"/>
        <v>0</v>
      </c>
      <c r="N643" s="227">
        <f t="shared" si="382"/>
        <v>0</v>
      </c>
      <c r="O643" s="227">
        <f t="shared" si="382"/>
        <v>0</v>
      </c>
      <c r="P643" s="227">
        <f t="shared" si="382"/>
        <v>0</v>
      </c>
      <c r="Q643" s="227">
        <f t="shared" si="382"/>
        <v>0</v>
      </c>
      <c r="R643" s="227">
        <f t="shared" si="382"/>
        <v>0</v>
      </c>
      <c r="S643" s="227">
        <f t="shared" si="382"/>
        <v>0</v>
      </c>
      <c r="T643" s="227">
        <f t="shared" si="382"/>
        <v>0</v>
      </c>
      <c r="U643" s="227">
        <f t="shared" si="382"/>
        <v>0</v>
      </c>
      <c r="V643" s="227">
        <f t="shared" si="382"/>
        <v>0</v>
      </c>
      <c r="W643" s="227">
        <f t="shared" si="382"/>
        <v>0</v>
      </c>
      <c r="X643" s="227">
        <f t="shared" si="382"/>
        <v>0</v>
      </c>
      <c r="Y643" s="227">
        <f t="shared" si="382"/>
        <v>0</v>
      </c>
      <c r="Z643" s="227">
        <f t="shared" si="382"/>
        <v>0</v>
      </c>
      <c r="AA643" s="227">
        <f t="shared" si="382"/>
        <v>0</v>
      </c>
      <c r="AB643" s="227">
        <f t="shared" si="382"/>
        <v>0</v>
      </c>
      <c r="AC643" s="227">
        <f t="shared" si="382"/>
        <v>0</v>
      </c>
      <c r="AD643" s="227">
        <f t="shared" si="382"/>
        <v>0</v>
      </c>
      <c r="AE643" s="227">
        <f t="shared" si="382"/>
        <v>0</v>
      </c>
      <c r="AF643" s="227">
        <f t="shared" si="382"/>
        <v>0</v>
      </c>
      <c r="AG643" s="227">
        <f t="shared" si="382"/>
        <v>0</v>
      </c>
      <c r="AH643" s="227">
        <f t="shared" si="382"/>
        <v>0</v>
      </c>
      <c r="AI643" s="227">
        <f t="shared" si="382"/>
        <v>0</v>
      </c>
      <c r="AJ643" s="227">
        <f t="shared" si="382"/>
        <v>0</v>
      </c>
      <c r="AK643" s="227">
        <f t="shared" si="382"/>
        <v>0</v>
      </c>
      <c r="AL643" s="227">
        <f t="shared" si="382"/>
        <v>0</v>
      </c>
      <c r="AM643" s="227">
        <f t="shared" si="382"/>
        <v>0</v>
      </c>
      <c r="AN643" s="227">
        <f t="shared" si="382"/>
        <v>0</v>
      </c>
      <c r="AO643" s="227">
        <f t="shared" si="382"/>
        <v>0</v>
      </c>
      <c r="AP643" s="227">
        <f t="shared" si="382"/>
        <v>0</v>
      </c>
    </row>
    <row r="644" spans="1:42" x14ac:dyDescent="0.2">
      <c r="A644" s="4">
        <f t="shared" si="378"/>
        <v>7</v>
      </c>
      <c r="B644" s="252">
        <f t="shared" si="375"/>
        <v>0</v>
      </c>
      <c r="C644" s="227">
        <f t="shared" ref="C644:AP644" si="383">IF(C$2&gt;analysis_period,0,IF(C$2=equip3_reserve_freq*$A644,equip3_reserve_cost*system_capacity*1000*(1+inflation_rate/100)^B$2,0))</f>
        <v>0</v>
      </c>
      <c r="D644" s="227">
        <f t="shared" si="383"/>
        <v>0</v>
      </c>
      <c r="E644" s="227">
        <f t="shared" si="383"/>
        <v>0</v>
      </c>
      <c r="F644" s="227">
        <f t="shared" si="383"/>
        <v>0</v>
      </c>
      <c r="G644" s="227">
        <f t="shared" si="383"/>
        <v>0</v>
      </c>
      <c r="H644" s="227">
        <f t="shared" si="383"/>
        <v>0</v>
      </c>
      <c r="I644" s="227">
        <f t="shared" si="383"/>
        <v>0</v>
      </c>
      <c r="J644" s="227">
        <f t="shared" si="383"/>
        <v>0</v>
      </c>
      <c r="K644" s="227">
        <f t="shared" si="383"/>
        <v>0</v>
      </c>
      <c r="L644" s="227">
        <f t="shared" si="383"/>
        <v>0</v>
      </c>
      <c r="M644" s="227">
        <f t="shared" si="383"/>
        <v>0</v>
      </c>
      <c r="N644" s="227">
        <f t="shared" si="383"/>
        <v>0</v>
      </c>
      <c r="O644" s="227">
        <f t="shared" si="383"/>
        <v>0</v>
      </c>
      <c r="P644" s="227">
        <f t="shared" si="383"/>
        <v>0</v>
      </c>
      <c r="Q644" s="227">
        <f t="shared" si="383"/>
        <v>0</v>
      </c>
      <c r="R644" s="227">
        <f t="shared" si="383"/>
        <v>0</v>
      </c>
      <c r="S644" s="227">
        <f t="shared" si="383"/>
        <v>0</v>
      </c>
      <c r="T644" s="227">
        <f t="shared" si="383"/>
        <v>0</v>
      </c>
      <c r="U644" s="227">
        <f t="shared" si="383"/>
        <v>0</v>
      </c>
      <c r="V644" s="227">
        <f t="shared" si="383"/>
        <v>0</v>
      </c>
      <c r="W644" s="227">
        <f t="shared" si="383"/>
        <v>0</v>
      </c>
      <c r="X644" s="227">
        <f t="shared" si="383"/>
        <v>0</v>
      </c>
      <c r="Y644" s="227">
        <f t="shared" si="383"/>
        <v>0</v>
      </c>
      <c r="Z644" s="227">
        <f t="shared" si="383"/>
        <v>0</v>
      </c>
      <c r="AA644" s="227">
        <f t="shared" si="383"/>
        <v>0</v>
      </c>
      <c r="AB644" s="227">
        <f t="shared" si="383"/>
        <v>0</v>
      </c>
      <c r="AC644" s="227">
        <f t="shared" si="383"/>
        <v>0</v>
      </c>
      <c r="AD644" s="227">
        <f t="shared" si="383"/>
        <v>0</v>
      </c>
      <c r="AE644" s="227">
        <f t="shared" si="383"/>
        <v>0</v>
      </c>
      <c r="AF644" s="227">
        <f t="shared" si="383"/>
        <v>0</v>
      </c>
      <c r="AG644" s="227">
        <f t="shared" si="383"/>
        <v>0</v>
      </c>
      <c r="AH644" s="227">
        <f t="shared" si="383"/>
        <v>0</v>
      </c>
      <c r="AI644" s="227">
        <f t="shared" si="383"/>
        <v>0</v>
      </c>
      <c r="AJ644" s="227">
        <f t="shared" si="383"/>
        <v>0</v>
      </c>
      <c r="AK644" s="227">
        <f t="shared" si="383"/>
        <v>0</v>
      </c>
      <c r="AL644" s="227">
        <f t="shared" si="383"/>
        <v>0</v>
      </c>
      <c r="AM644" s="227">
        <f t="shared" si="383"/>
        <v>0</v>
      </c>
      <c r="AN644" s="227">
        <f t="shared" si="383"/>
        <v>0</v>
      </c>
      <c r="AO644" s="227">
        <f t="shared" si="383"/>
        <v>0</v>
      </c>
      <c r="AP644" s="227">
        <f t="shared" si="383"/>
        <v>0</v>
      </c>
    </row>
    <row r="645" spans="1:42" x14ac:dyDescent="0.2">
      <c r="A645" s="4">
        <f t="shared" si="378"/>
        <v>8</v>
      </c>
      <c r="B645" s="252">
        <f t="shared" si="375"/>
        <v>0</v>
      </c>
      <c r="C645" s="227">
        <f t="shared" ref="C645:AP645" si="384">IF(C$2&gt;analysis_period,0,IF(C$2=equip3_reserve_freq*$A645,equip3_reserve_cost*system_capacity*1000*(1+inflation_rate/100)^B$2,0))</f>
        <v>0</v>
      </c>
      <c r="D645" s="227">
        <f t="shared" si="384"/>
        <v>0</v>
      </c>
      <c r="E645" s="227">
        <f t="shared" si="384"/>
        <v>0</v>
      </c>
      <c r="F645" s="227">
        <f t="shared" si="384"/>
        <v>0</v>
      </c>
      <c r="G645" s="227">
        <f t="shared" si="384"/>
        <v>0</v>
      </c>
      <c r="H645" s="227">
        <f t="shared" si="384"/>
        <v>0</v>
      </c>
      <c r="I645" s="227">
        <f t="shared" si="384"/>
        <v>0</v>
      </c>
      <c r="J645" s="227">
        <f t="shared" si="384"/>
        <v>0</v>
      </c>
      <c r="K645" s="227">
        <f t="shared" si="384"/>
        <v>0</v>
      </c>
      <c r="L645" s="227">
        <f t="shared" si="384"/>
        <v>0</v>
      </c>
      <c r="M645" s="227">
        <f t="shared" si="384"/>
        <v>0</v>
      </c>
      <c r="N645" s="227">
        <f t="shared" si="384"/>
        <v>0</v>
      </c>
      <c r="O645" s="227">
        <f t="shared" si="384"/>
        <v>0</v>
      </c>
      <c r="P645" s="227">
        <f t="shared" si="384"/>
        <v>0</v>
      </c>
      <c r="Q645" s="227">
        <f t="shared" si="384"/>
        <v>0</v>
      </c>
      <c r="R645" s="227">
        <f t="shared" si="384"/>
        <v>0</v>
      </c>
      <c r="S645" s="227">
        <f t="shared" si="384"/>
        <v>0</v>
      </c>
      <c r="T645" s="227">
        <f t="shared" si="384"/>
        <v>0</v>
      </c>
      <c r="U645" s="227">
        <f t="shared" si="384"/>
        <v>0</v>
      </c>
      <c r="V645" s="227">
        <f t="shared" si="384"/>
        <v>0</v>
      </c>
      <c r="W645" s="227">
        <f t="shared" si="384"/>
        <v>0</v>
      </c>
      <c r="X645" s="227">
        <f t="shared" si="384"/>
        <v>0</v>
      </c>
      <c r="Y645" s="227">
        <f t="shared" si="384"/>
        <v>0</v>
      </c>
      <c r="Z645" s="227">
        <f t="shared" si="384"/>
        <v>0</v>
      </c>
      <c r="AA645" s="227">
        <f t="shared" si="384"/>
        <v>0</v>
      </c>
      <c r="AB645" s="227">
        <f t="shared" si="384"/>
        <v>0</v>
      </c>
      <c r="AC645" s="227">
        <f t="shared" si="384"/>
        <v>0</v>
      </c>
      <c r="AD645" s="227">
        <f t="shared" si="384"/>
        <v>0</v>
      </c>
      <c r="AE645" s="227">
        <f t="shared" si="384"/>
        <v>0</v>
      </c>
      <c r="AF645" s="227">
        <f t="shared" si="384"/>
        <v>0</v>
      </c>
      <c r="AG645" s="227">
        <f t="shared" si="384"/>
        <v>0</v>
      </c>
      <c r="AH645" s="227">
        <f t="shared" si="384"/>
        <v>0</v>
      </c>
      <c r="AI645" s="227">
        <f t="shared" si="384"/>
        <v>0</v>
      </c>
      <c r="AJ645" s="227">
        <f t="shared" si="384"/>
        <v>0</v>
      </c>
      <c r="AK645" s="227">
        <f t="shared" si="384"/>
        <v>0</v>
      </c>
      <c r="AL645" s="227">
        <f t="shared" si="384"/>
        <v>0</v>
      </c>
      <c r="AM645" s="227">
        <f t="shared" si="384"/>
        <v>0</v>
      </c>
      <c r="AN645" s="227">
        <f t="shared" si="384"/>
        <v>0</v>
      </c>
      <c r="AO645" s="227">
        <f t="shared" si="384"/>
        <v>0</v>
      </c>
      <c r="AP645" s="227">
        <f t="shared" si="384"/>
        <v>0</v>
      </c>
    </row>
    <row r="646" spans="1:42" x14ac:dyDescent="0.2">
      <c r="A646" s="4">
        <f>A645+1</f>
        <v>9</v>
      </c>
      <c r="B646" s="252">
        <f t="shared" si="375"/>
        <v>0</v>
      </c>
      <c r="C646" s="227">
        <f t="shared" ref="C646:AP646" si="385">IF(C$2&gt;analysis_period,0,IF(C$2=equip3_reserve_freq*$A646,equip3_reserve_cost*system_capacity*1000*(1+inflation_rate/100)^B$2,0))</f>
        <v>0</v>
      </c>
      <c r="D646" s="227">
        <f t="shared" si="385"/>
        <v>0</v>
      </c>
      <c r="E646" s="227">
        <f t="shared" si="385"/>
        <v>0</v>
      </c>
      <c r="F646" s="227">
        <f t="shared" si="385"/>
        <v>0</v>
      </c>
      <c r="G646" s="227">
        <f t="shared" si="385"/>
        <v>0</v>
      </c>
      <c r="H646" s="227">
        <f t="shared" si="385"/>
        <v>0</v>
      </c>
      <c r="I646" s="227">
        <f t="shared" si="385"/>
        <v>0</v>
      </c>
      <c r="J646" s="227">
        <f t="shared" si="385"/>
        <v>0</v>
      </c>
      <c r="K646" s="227">
        <f t="shared" si="385"/>
        <v>0</v>
      </c>
      <c r="L646" s="227">
        <f t="shared" si="385"/>
        <v>0</v>
      </c>
      <c r="M646" s="227">
        <f t="shared" si="385"/>
        <v>0</v>
      </c>
      <c r="N646" s="227">
        <f t="shared" si="385"/>
        <v>0</v>
      </c>
      <c r="O646" s="227">
        <f t="shared" si="385"/>
        <v>0</v>
      </c>
      <c r="P646" s="227">
        <f t="shared" si="385"/>
        <v>0</v>
      </c>
      <c r="Q646" s="227">
        <f t="shared" si="385"/>
        <v>0</v>
      </c>
      <c r="R646" s="227">
        <f t="shared" si="385"/>
        <v>0</v>
      </c>
      <c r="S646" s="227">
        <f t="shared" si="385"/>
        <v>0</v>
      </c>
      <c r="T646" s="227">
        <f t="shared" si="385"/>
        <v>0</v>
      </c>
      <c r="U646" s="227">
        <f t="shared" si="385"/>
        <v>0</v>
      </c>
      <c r="V646" s="227">
        <f t="shared" si="385"/>
        <v>0</v>
      </c>
      <c r="W646" s="227">
        <f t="shared" si="385"/>
        <v>0</v>
      </c>
      <c r="X646" s="227">
        <f t="shared" si="385"/>
        <v>0</v>
      </c>
      <c r="Y646" s="227">
        <f t="shared" si="385"/>
        <v>0</v>
      </c>
      <c r="Z646" s="227">
        <f t="shared" si="385"/>
        <v>0</v>
      </c>
      <c r="AA646" s="227">
        <f t="shared" si="385"/>
        <v>0</v>
      </c>
      <c r="AB646" s="227">
        <f t="shared" si="385"/>
        <v>0</v>
      </c>
      <c r="AC646" s="227">
        <f t="shared" si="385"/>
        <v>0</v>
      </c>
      <c r="AD646" s="227">
        <f t="shared" si="385"/>
        <v>0</v>
      </c>
      <c r="AE646" s="227">
        <f t="shared" si="385"/>
        <v>0</v>
      </c>
      <c r="AF646" s="227">
        <f t="shared" si="385"/>
        <v>0</v>
      </c>
      <c r="AG646" s="227">
        <f t="shared" si="385"/>
        <v>0</v>
      </c>
      <c r="AH646" s="227">
        <f t="shared" si="385"/>
        <v>0</v>
      </c>
      <c r="AI646" s="227">
        <f t="shared" si="385"/>
        <v>0</v>
      </c>
      <c r="AJ646" s="227">
        <f t="shared" si="385"/>
        <v>0</v>
      </c>
      <c r="AK646" s="227">
        <f t="shared" si="385"/>
        <v>0</v>
      </c>
      <c r="AL646" s="227">
        <f t="shared" si="385"/>
        <v>0</v>
      </c>
      <c r="AM646" s="227">
        <f t="shared" si="385"/>
        <v>0</v>
      </c>
      <c r="AN646" s="227">
        <f t="shared" si="385"/>
        <v>0</v>
      </c>
      <c r="AO646" s="227">
        <f t="shared" si="385"/>
        <v>0</v>
      </c>
      <c r="AP646" s="227">
        <f t="shared" si="385"/>
        <v>0</v>
      </c>
    </row>
    <row r="647" spans="1:42" x14ac:dyDescent="0.2">
      <c r="A647" s="4">
        <f t="shared" si="378"/>
        <v>10</v>
      </c>
      <c r="B647" s="252">
        <f t="shared" si="375"/>
        <v>0</v>
      </c>
      <c r="C647" s="227">
        <f t="shared" ref="C647:AP647" si="386">IF(C$2&gt;analysis_period,0,IF(C$2=equip3_reserve_freq*$A647,equip3_reserve_cost*system_capacity*1000*(1+inflation_rate/100)^B$2,0))</f>
        <v>0</v>
      </c>
      <c r="D647" s="227">
        <f t="shared" si="386"/>
        <v>0</v>
      </c>
      <c r="E647" s="227">
        <f t="shared" si="386"/>
        <v>0</v>
      </c>
      <c r="F647" s="227">
        <f t="shared" si="386"/>
        <v>0</v>
      </c>
      <c r="G647" s="227">
        <f t="shared" si="386"/>
        <v>0</v>
      </c>
      <c r="H647" s="227">
        <f t="shared" si="386"/>
        <v>0</v>
      </c>
      <c r="I647" s="227">
        <f t="shared" si="386"/>
        <v>0</v>
      </c>
      <c r="J647" s="227">
        <f t="shared" si="386"/>
        <v>0</v>
      </c>
      <c r="K647" s="227">
        <f t="shared" si="386"/>
        <v>0</v>
      </c>
      <c r="L647" s="227">
        <f t="shared" si="386"/>
        <v>0</v>
      </c>
      <c r="M647" s="227">
        <f t="shared" si="386"/>
        <v>0</v>
      </c>
      <c r="N647" s="227">
        <f t="shared" si="386"/>
        <v>0</v>
      </c>
      <c r="O647" s="227">
        <f t="shared" si="386"/>
        <v>0</v>
      </c>
      <c r="P647" s="227">
        <f t="shared" si="386"/>
        <v>0</v>
      </c>
      <c r="Q647" s="227">
        <f t="shared" si="386"/>
        <v>0</v>
      </c>
      <c r="R647" s="227">
        <f t="shared" si="386"/>
        <v>0</v>
      </c>
      <c r="S647" s="227">
        <f t="shared" si="386"/>
        <v>0</v>
      </c>
      <c r="T647" s="227">
        <f t="shared" si="386"/>
        <v>0</v>
      </c>
      <c r="U647" s="227">
        <f t="shared" si="386"/>
        <v>0</v>
      </c>
      <c r="V647" s="227">
        <f t="shared" si="386"/>
        <v>0</v>
      </c>
      <c r="W647" s="227">
        <f t="shared" si="386"/>
        <v>0</v>
      </c>
      <c r="X647" s="227">
        <f t="shared" si="386"/>
        <v>0</v>
      </c>
      <c r="Y647" s="227">
        <f t="shared" si="386"/>
        <v>0</v>
      </c>
      <c r="Z647" s="227">
        <f t="shared" si="386"/>
        <v>0</v>
      </c>
      <c r="AA647" s="227">
        <f t="shared" si="386"/>
        <v>0</v>
      </c>
      <c r="AB647" s="227">
        <f t="shared" si="386"/>
        <v>0</v>
      </c>
      <c r="AC647" s="227">
        <f t="shared" si="386"/>
        <v>0</v>
      </c>
      <c r="AD647" s="227">
        <f t="shared" si="386"/>
        <v>0</v>
      </c>
      <c r="AE647" s="227">
        <f t="shared" si="386"/>
        <v>0</v>
      </c>
      <c r="AF647" s="227">
        <f t="shared" si="386"/>
        <v>0</v>
      </c>
      <c r="AG647" s="227">
        <f t="shared" si="386"/>
        <v>0</v>
      </c>
      <c r="AH647" s="227">
        <f t="shared" si="386"/>
        <v>0</v>
      </c>
      <c r="AI647" s="227">
        <f t="shared" si="386"/>
        <v>0</v>
      </c>
      <c r="AJ647" s="227">
        <f t="shared" si="386"/>
        <v>0</v>
      </c>
      <c r="AK647" s="227">
        <f t="shared" si="386"/>
        <v>0</v>
      </c>
      <c r="AL647" s="227">
        <f t="shared" si="386"/>
        <v>0</v>
      </c>
      <c r="AM647" s="227">
        <f t="shared" si="386"/>
        <v>0</v>
      </c>
      <c r="AN647" s="227">
        <f t="shared" si="386"/>
        <v>0</v>
      </c>
      <c r="AO647" s="227">
        <f t="shared" si="386"/>
        <v>0</v>
      </c>
      <c r="AP647" s="227">
        <f t="shared" si="386"/>
        <v>0</v>
      </c>
    </row>
    <row r="648" spans="1:42" x14ac:dyDescent="0.2">
      <c r="A648" s="38" t="s">
        <v>15</v>
      </c>
      <c r="B648" s="29"/>
      <c r="C648" s="231">
        <f>SUM(C638:C647)</f>
        <v>0</v>
      </c>
      <c r="D648" s="231">
        <f t="shared" ref="D648:AP648" si="387">SUM(D638:D647)</f>
        <v>0</v>
      </c>
      <c r="E648" s="231">
        <f t="shared" si="387"/>
        <v>0</v>
      </c>
      <c r="F648" s="231">
        <f t="shared" si="387"/>
        <v>0</v>
      </c>
      <c r="G648" s="231">
        <f t="shared" si="387"/>
        <v>0</v>
      </c>
      <c r="H648" s="231">
        <f t="shared" si="387"/>
        <v>0</v>
      </c>
      <c r="I648" s="231">
        <f t="shared" si="387"/>
        <v>0</v>
      </c>
      <c r="J648" s="231">
        <f t="shared" si="387"/>
        <v>0</v>
      </c>
      <c r="K648" s="231">
        <f t="shared" si="387"/>
        <v>0</v>
      </c>
      <c r="L648" s="231">
        <f t="shared" si="387"/>
        <v>0</v>
      </c>
      <c r="M648" s="231">
        <f t="shared" si="387"/>
        <v>0</v>
      </c>
      <c r="N648" s="231">
        <f t="shared" si="387"/>
        <v>0</v>
      </c>
      <c r="O648" s="231">
        <f t="shared" si="387"/>
        <v>0</v>
      </c>
      <c r="P648" s="231">
        <f t="shared" si="387"/>
        <v>0</v>
      </c>
      <c r="Q648" s="231">
        <f t="shared" si="387"/>
        <v>0</v>
      </c>
      <c r="R648" s="231">
        <f t="shared" si="387"/>
        <v>0</v>
      </c>
      <c r="S648" s="231">
        <f t="shared" si="387"/>
        <v>0</v>
      </c>
      <c r="T648" s="231">
        <f t="shared" si="387"/>
        <v>0</v>
      </c>
      <c r="U648" s="231">
        <f t="shared" si="387"/>
        <v>0</v>
      </c>
      <c r="V648" s="231">
        <f t="shared" si="387"/>
        <v>0</v>
      </c>
      <c r="W648" s="231">
        <f t="shared" si="387"/>
        <v>0</v>
      </c>
      <c r="X648" s="231">
        <f t="shared" si="387"/>
        <v>0</v>
      </c>
      <c r="Y648" s="231">
        <f t="shared" si="387"/>
        <v>0</v>
      </c>
      <c r="Z648" s="231">
        <f t="shared" si="387"/>
        <v>0</v>
      </c>
      <c r="AA648" s="231">
        <f t="shared" si="387"/>
        <v>0</v>
      </c>
      <c r="AB648" s="231">
        <f t="shared" si="387"/>
        <v>0</v>
      </c>
      <c r="AC648" s="231">
        <f t="shared" si="387"/>
        <v>0</v>
      </c>
      <c r="AD648" s="231">
        <f t="shared" si="387"/>
        <v>0</v>
      </c>
      <c r="AE648" s="231">
        <f t="shared" si="387"/>
        <v>0</v>
      </c>
      <c r="AF648" s="231">
        <f t="shared" si="387"/>
        <v>0</v>
      </c>
      <c r="AG648" s="231">
        <f t="shared" si="387"/>
        <v>0</v>
      </c>
      <c r="AH648" s="231">
        <f t="shared" si="387"/>
        <v>0</v>
      </c>
      <c r="AI648" s="231">
        <f t="shared" si="387"/>
        <v>0</v>
      </c>
      <c r="AJ648" s="231">
        <f t="shared" si="387"/>
        <v>0</v>
      </c>
      <c r="AK648" s="231">
        <f t="shared" si="387"/>
        <v>0</v>
      </c>
      <c r="AL648" s="231">
        <f t="shared" si="387"/>
        <v>0</v>
      </c>
      <c r="AM648" s="231">
        <f t="shared" si="387"/>
        <v>0</v>
      </c>
      <c r="AN648" s="231">
        <f t="shared" si="387"/>
        <v>0</v>
      </c>
      <c r="AO648" s="231">
        <f t="shared" si="387"/>
        <v>0</v>
      </c>
      <c r="AP648" s="231">
        <f t="shared" si="387"/>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8">SUM(C650:AP650)</f>
        <v>0</v>
      </c>
      <c r="C650" s="227">
        <f t="shared" ref="C650:AP650" si="389">IF(C$2&lt;=equip3_reserve_freq*$A$638,$B$638/(equip3_reserve_freq),0)</f>
        <v>0</v>
      </c>
      <c r="D650" s="227">
        <f t="shared" si="389"/>
        <v>0</v>
      </c>
      <c r="E650" s="227">
        <f t="shared" si="389"/>
        <v>0</v>
      </c>
      <c r="F650" s="227">
        <f t="shared" si="389"/>
        <v>0</v>
      </c>
      <c r="G650" s="227">
        <f t="shared" si="389"/>
        <v>0</v>
      </c>
      <c r="H650" s="227">
        <f t="shared" si="389"/>
        <v>0</v>
      </c>
      <c r="I650" s="227">
        <f t="shared" si="389"/>
        <v>0</v>
      </c>
      <c r="J650" s="227">
        <f t="shared" si="389"/>
        <v>0</v>
      </c>
      <c r="K650" s="227">
        <f t="shared" si="389"/>
        <v>0</v>
      </c>
      <c r="L650" s="227">
        <f t="shared" si="389"/>
        <v>0</v>
      </c>
      <c r="M650" s="227">
        <f t="shared" si="389"/>
        <v>0</v>
      </c>
      <c r="N650" s="227">
        <f t="shared" si="389"/>
        <v>0</v>
      </c>
      <c r="O650" s="227">
        <f t="shared" si="389"/>
        <v>0</v>
      </c>
      <c r="P650" s="227">
        <f t="shared" si="389"/>
        <v>0</v>
      </c>
      <c r="Q650" s="227">
        <f t="shared" si="389"/>
        <v>0</v>
      </c>
      <c r="R650" s="227">
        <f t="shared" si="389"/>
        <v>0</v>
      </c>
      <c r="S650" s="227">
        <f t="shared" si="389"/>
        <v>0</v>
      </c>
      <c r="T650" s="227">
        <f t="shared" si="389"/>
        <v>0</v>
      </c>
      <c r="U650" s="227">
        <f t="shared" si="389"/>
        <v>0</v>
      </c>
      <c r="V650" s="227">
        <f t="shared" si="389"/>
        <v>0</v>
      </c>
      <c r="W650" s="227">
        <f t="shared" si="389"/>
        <v>0</v>
      </c>
      <c r="X650" s="227">
        <f t="shared" si="389"/>
        <v>0</v>
      </c>
      <c r="Y650" s="227">
        <f t="shared" si="389"/>
        <v>0</v>
      </c>
      <c r="Z650" s="227">
        <f t="shared" si="389"/>
        <v>0</v>
      </c>
      <c r="AA650" s="227">
        <f t="shared" si="389"/>
        <v>0</v>
      </c>
      <c r="AB650" s="227">
        <f t="shared" si="389"/>
        <v>0</v>
      </c>
      <c r="AC650" s="227">
        <f t="shared" si="389"/>
        <v>0</v>
      </c>
      <c r="AD650" s="227">
        <f t="shared" si="389"/>
        <v>0</v>
      </c>
      <c r="AE650" s="227">
        <f t="shared" si="389"/>
        <v>0</v>
      </c>
      <c r="AF650" s="227">
        <f t="shared" si="389"/>
        <v>0</v>
      </c>
      <c r="AG650" s="227">
        <f t="shared" si="389"/>
        <v>0</v>
      </c>
      <c r="AH650" s="227">
        <f t="shared" si="389"/>
        <v>0</v>
      </c>
      <c r="AI650" s="227">
        <f t="shared" si="389"/>
        <v>0</v>
      </c>
      <c r="AJ650" s="227">
        <f t="shared" si="389"/>
        <v>0</v>
      </c>
      <c r="AK650" s="227">
        <f t="shared" si="389"/>
        <v>0</v>
      </c>
      <c r="AL650" s="227">
        <f t="shared" si="389"/>
        <v>0</v>
      </c>
      <c r="AM650" s="227">
        <f t="shared" si="389"/>
        <v>0</v>
      </c>
      <c r="AN650" s="227">
        <f t="shared" si="389"/>
        <v>0</v>
      </c>
      <c r="AO650" s="227">
        <f t="shared" si="389"/>
        <v>0</v>
      </c>
      <c r="AP650" s="227">
        <f t="shared" si="389"/>
        <v>0</v>
      </c>
    </row>
    <row r="651" spans="1:42" x14ac:dyDescent="0.2">
      <c r="A651" s="4">
        <f>A650+1</f>
        <v>2</v>
      </c>
      <c r="B651" s="252">
        <f t="shared" si="388"/>
        <v>0</v>
      </c>
      <c r="C651" s="227">
        <f t="shared" ref="C651:AP651" si="390">IF(AND(C$2&gt;equip3_reserve_freq*$A638,C$2&lt;=equip3_reserve_freq*$A639),$B639/(equip3_reserve_freq),0)</f>
        <v>0</v>
      </c>
      <c r="D651" s="227">
        <f t="shared" si="390"/>
        <v>0</v>
      </c>
      <c r="E651" s="227">
        <f t="shared" si="390"/>
        <v>0</v>
      </c>
      <c r="F651" s="227">
        <f t="shared" si="390"/>
        <v>0</v>
      </c>
      <c r="G651" s="227">
        <f t="shared" si="390"/>
        <v>0</v>
      </c>
      <c r="H651" s="227">
        <f t="shared" si="390"/>
        <v>0</v>
      </c>
      <c r="I651" s="227">
        <f t="shared" si="390"/>
        <v>0</v>
      </c>
      <c r="J651" s="227">
        <f t="shared" si="390"/>
        <v>0</v>
      </c>
      <c r="K651" s="227">
        <f t="shared" si="390"/>
        <v>0</v>
      </c>
      <c r="L651" s="227">
        <f t="shared" si="390"/>
        <v>0</v>
      </c>
      <c r="M651" s="227">
        <f t="shared" si="390"/>
        <v>0</v>
      </c>
      <c r="N651" s="227">
        <f t="shared" si="390"/>
        <v>0</v>
      </c>
      <c r="O651" s="227">
        <f t="shared" si="390"/>
        <v>0</v>
      </c>
      <c r="P651" s="227">
        <f t="shared" si="390"/>
        <v>0</v>
      </c>
      <c r="Q651" s="227">
        <f t="shared" si="390"/>
        <v>0</v>
      </c>
      <c r="R651" s="227">
        <f t="shared" si="390"/>
        <v>0</v>
      </c>
      <c r="S651" s="227">
        <f t="shared" si="390"/>
        <v>0</v>
      </c>
      <c r="T651" s="227">
        <f t="shared" si="390"/>
        <v>0</v>
      </c>
      <c r="U651" s="227">
        <f t="shared" si="390"/>
        <v>0</v>
      </c>
      <c r="V651" s="227">
        <f t="shared" si="390"/>
        <v>0</v>
      </c>
      <c r="W651" s="227">
        <f t="shared" si="390"/>
        <v>0</v>
      </c>
      <c r="X651" s="227">
        <f t="shared" si="390"/>
        <v>0</v>
      </c>
      <c r="Y651" s="227">
        <f t="shared" si="390"/>
        <v>0</v>
      </c>
      <c r="Z651" s="227">
        <f t="shared" si="390"/>
        <v>0</v>
      </c>
      <c r="AA651" s="227">
        <f t="shared" si="390"/>
        <v>0</v>
      </c>
      <c r="AB651" s="227">
        <f t="shared" si="390"/>
        <v>0</v>
      </c>
      <c r="AC651" s="227">
        <f t="shared" si="390"/>
        <v>0</v>
      </c>
      <c r="AD651" s="227">
        <f t="shared" si="390"/>
        <v>0</v>
      </c>
      <c r="AE651" s="227">
        <f t="shared" si="390"/>
        <v>0</v>
      </c>
      <c r="AF651" s="227">
        <f t="shared" si="390"/>
        <v>0</v>
      </c>
      <c r="AG651" s="227">
        <f t="shared" si="390"/>
        <v>0</v>
      </c>
      <c r="AH651" s="227">
        <f t="shared" si="390"/>
        <v>0</v>
      </c>
      <c r="AI651" s="227">
        <f t="shared" si="390"/>
        <v>0</v>
      </c>
      <c r="AJ651" s="227">
        <f t="shared" si="390"/>
        <v>0</v>
      </c>
      <c r="AK651" s="227">
        <f t="shared" si="390"/>
        <v>0</v>
      </c>
      <c r="AL651" s="227">
        <f t="shared" si="390"/>
        <v>0</v>
      </c>
      <c r="AM651" s="227">
        <f t="shared" si="390"/>
        <v>0</v>
      </c>
      <c r="AN651" s="227">
        <f t="shared" si="390"/>
        <v>0</v>
      </c>
      <c r="AO651" s="227">
        <f t="shared" si="390"/>
        <v>0</v>
      </c>
      <c r="AP651" s="227">
        <f t="shared" si="390"/>
        <v>0</v>
      </c>
    </row>
    <row r="652" spans="1:42" x14ac:dyDescent="0.2">
      <c r="A652" s="4">
        <f t="shared" ref="A652:A657" si="391">A651+1</f>
        <v>3</v>
      </c>
      <c r="B652" s="252">
        <f t="shared" si="388"/>
        <v>0</v>
      </c>
      <c r="C652" s="227">
        <f t="shared" ref="C652:AP652" si="392">IF(AND(C$2&gt;equip3_reserve_freq*$A639,C$2&lt;=equip3_reserve_freq*$A640),$B640/(equip3_reserve_freq),0)</f>
        <v>0</v>
      </c>
      <c r="D652" s="227">
        <f t="shared" si="392"/>
        <v>0</v>
      </c>
      <c r="E652" s="227">
        <f t="shared" si="392"/>
        <v>0</v>
      </c>
      <c r="F652" s="227">
        <f t="shared" si="392"/>
        <v>0</v>
      </c>
      <c r="G652" s="227">
        <f t="shared" si="392"/>
        <v>0</v>
      </c>
      <c r="H652" s="227">
        <f t="shared" si="392"/>
        <v>0</v>
      </c>
      <c r="I652" s="227">
        <f t="shared" si="392"/>
        <v>0</v>
      </c>
      <c r="J652" s="227">
        <f t="shared" si="392"/>
        <v>0</v>
      </c>
      <c r="K652" s="227">
        <f t="shared" si="392"/>
        <v>0</v>
      </c>
      <c r="L652" s="227">
        <f t="shared" si="392"/>
        <v>0</v>
      </c>
      <c r="M652" s="227">
        <f t="shared" si="392"/>
        <v>0</v>
      </c>
      <c r="N652" s="227">
        <f t="shared" si="392"/>
        <v>0</v>
      </c>
      <c r="O652" s="227">
        <f t="shared" si="392"/>
        <v>0</v>
      </c>
      <c r="P652" s="227">
        <f t="shared" si="392"/>
        <v>0</v>
      </c>
      <c r="Q652" s="227">
        <f t="shared" si="392"/>
        <v>0</v>
      </c>
      <c r="R652" s="227">
        <f t="shared" si="392"/>
        <v>0</v>
      </c>
      <c r="S652" s="227">
        <f t="shared" si="392"/>
        <v>0</v>
      </c>
      <c r="T652" s="227">
        <f t="shared" si="392"/>
        <v>0</v>
      </c>
      <c r="U652" s="227">
        <f t="shared" si="392"/>
        <v>0</v>
      </c>
      <c r="V652" s="227">
        <f t="shared" si="392"/>
        <v>0</v>
      </c>
      <c r="W652" s="227">
        <f t="shared" si="392"/>
        <v>0</v>
      </c>
      <c r="X652" s="227">
        <f t="shared" si="392"/>
        <v>0</v>
      </c>
      <c r="Y652" s="227">
        <f t="shared" si="392"/>
        <v>0</v>
      </c>
      <c r="Z652" s="227">
        <f t="shared" si="392"/>
        <v>0</v>
      </c>
      <c r="AA652" s="227">
        <f t="shared" si="392"/>
        <v>0</v>
      </c>
      <c r="AB652" s="227">
        <f t="shared" si="392"/>
        <v>0</v>
      </c>
      <c r="AC652" s="227">
        <f t="shared" si="392"/>
        <v>0</v>
      </c>
      <c r="AD652" s="227">
        <f t="shared" si="392"/>
        <v>0</v>
      </c>
      <c r="AE652" s="227">
        <f t="shared" si="392"/>
        <v>0</v>
      </c>
      <c r="AF652" s="227">
        <f t="shared" si="392"/>
        <v>0</v>
      </c>
      <c r="AG652" s="227">
        <f t="shared" si="392"/>
        <v>0</v>
      </c>
      <c r="AH652" s="227">
        <f t="shared" si="392"/>
        <v>0</v>
      </c>
      <c r="AI652" s="227">
        <f t="shared" si="392"/>
        <v>0</v>
      </c>
      <c r="AJ652" s="227">
        <f t="shared" si="392"/>
        <v>0</v>
      </c>
      <c r="AK652" s="227">
        <f t="shared" si="392"/>
        <v>0</v>
      </c>
      <c r="AL652" s="227">
        <f t="shared" si="392"/>
        <v>0</v>
      </c>
      <c r="AM652" s="227">
        <f t="shared" si="392"/>
        <v>0</v>
      </c>
      <c r="AN652" s="227">
        <f t="shared" si="392"/>
        <v>0</v>
      </c>
      <c r="AO652" s="227">
        <f t="shared" si="392"/>
        <v>0</v>
      </c>
      <c r="AP652" s="227">
        <f t="shared" si="392"/>
        <v>0</v>
      </c>
    </row>
    <row r="653" spans="1:42" x14ac:dyDescent="0.2">
      <c r="A653" s="4">
        <f t="shared" si="391"/>
        <v>4</v>
      </c>
      <c r="B653" s="252">
        <f t="shared" si="388"/>
        <v>0</v>
      </c>
      <c r="C653" s="227">
        <f t="shared" ref="C653:AP653" si="393">IF(AND(C$2&gt;equip3_reserve_freq*$A640,C$2&lt;=equip3_reserve_freq*$A641),$B641/(equip3_reserve_freq),0)</f>
        <v>0</v>
      </c>
      <c r="D653" s="227">
        <f t="shared" si="393"/>
        <v>0</v>
      </c>
      <c r="E653" s="227">
        <f t="shared" si="393"/>
        <v>0</v>
      </c>
      <c r="F653" s="227">
        <f t="shared" si="393"/>
        <v>0</v>
      </c>
      <c r="G653" s="227">
        <f t="shared" si="393"/>
        <v>0</v>
      </c>
      <c r="H653" s="227">
        <f t="shared" si="393"/>
        <v>0</v>
      </c>
      <c r="I653" s="227">
        <f t="shared" si="393"/>
        <v>0</v>
      </c>
      <c r="J653" s="227">
        <f t="shared" si="393"/>
        <v>0</v>
      </c>
      <c r="K653" s="227">
        <f t="shared" si="393"/>
        <v>0</v>
      </c>
      <c r="L653" s="227">
        <f t="shared" si="393"/>
        <v>0</v>
      </c>
      <c r="M653" s="227">
        <f t="shared" si="393"/>
        <v>0</v>
      </c>
      <c r="N653" s="227">
        <f t="shared" si="393"/>
        <v>0</v>
      </c>
      <c r="O653" s="227">
        <f t="shared" si="393"/>
        <v>0</v>
      </c>
      <c r="P653" s="227">
        <f t="shared" si="393"/>
        <v>0</v>
      </c>
      <c r="Q653" s="227">
        <f t="shared" si="393"/>
        <v>0</v>
      </c>
      <c r="R653" s="227">
        <f t="shared" si="393"/>
        <v>0</v>
      </c>
      <c r="S653" s="227">
        <f t="shared" si="393"/>
        <v>0</v>
      </c>
      <c r="T653" s="227">
        <f t="shared" si="393"/>
        <v>0</v>
      </c>
      <c r="U653" s="227">
        <f t="shared" si="393"/>
        <v>0</v>
      </c>
      <c r="V653" s="227">
        <f t="shared" si="393"/>
        <v>0</v>
      </c>
      <c r="W653" s="227">
        <f t="shared" si="393"/>
        <v>0</v>
      </c>
      <c r="X653" s="227">
        <f t="shared" si="393"/>
        <v>0</v>
      </c>
      <c r="Y653" s="227">
        <f t="shared" si="393"/>
        <v>0</v>
      </c>
      <c r="Z653" s="227">
        <f t="shared" si="393"/>
        <v>0</v>
      </c>
      <c r="AA653" s="227">
        <f t="shared" si="393"/>
        <v>0</v>
      </c>
      <c r="AB653" s="227">
        <f t="shared" si="393"/>
        <v>0</v>
      </c>
      <c r="AC653" s="227">
        <f t="shared" si="393"/>
        <v>0</v>
      </c>
      <c r="AD653" s="227">
        <f t="shared" si="393"/>
        <v>0</v>
      </c>
      <c r="AE653" s="227">
        <f t="shared" si="393"/>
        <v>0</v>
      </c>
      <c r="AF653" s="227">
        <f t="shared" si="393"/>
        <v>0</v>
      </c>
      <c r="AG653" s="227">
        <f t="shared" si="393"/>
        <v>0</v>
      </c>
      <c r="AH653" s="227">
        <f t="shared" si="393"/>
        <v>0</v>
      </c>
      <c r="AI653" s="227">
        <f t="shared" si="393"/>
        <v>0</v>
      </c>
      <c r="AJ653" s="227">
        <f t="shared" si="393"/>
        <v>0</v>
      </c>
      <c r="AK653" s="227">
        <f t="shared" si="393"/>
        <v>0</v>
      </c>
      <c r="AL653" s="227">
        <f t="shared" si="393"/>
        <v>0</v>
      </c>
      <c r="AM653" s="227">
        <f t="shared" si="393"/>
        <v>0</v>
      </c>
      <c r="AN653" s="227">
        <f t="shared" si="393"/>
        <v>0</v>
      </c>
      <c r="AO653" s="227">
        <f t="shared" si="393"/>
        <v>0</v>
      </c>
      <c r="AP653" s="227">
        <f t="shared" si="393"/>
        <v>0</v>
      </c>
    </row>
    <row r="654" spans="1:42" x14ac:dyDescent="0.2">
      <c r="A654" s="4">
        <f t="shared" si="391"/>
        <v>5</v>
      </c>
      <c r="B654" s="252">
        <f t="shared" si="388"/>
        <v>0</v>
      </c>
      <c r="C654" s="227">
        <f t="shared" ref="C654:AP654" si="394">IF(AND(C$2&gt;equip3_reserve_freq*$A641,C$2&lt;=equip3_reserve_freq*$A642),$B642/(equip3_reserve_freq),0)</f>
        <v>0</v>
      </c>
      <c r="D654" s="227">
        <f t="shared" si="394"/>
        <v>0</v>
      </c>
      <c r="E654" s="227">
        <f t="shared" si="394"/>
        <v>0</v>
      </c>
      <c r="F654" s="227">
        <f t="shared" si="394"/>
        <v>0</v>
      </c>
      <c r="G654" s="227">
        <f t="shared" si="394"/>
        <v>0</v>
      </c>
      <c r="H654" s="227">
        <f t="shared" si="394"/>
        <v>0</v>
      </c>
      <c r="I654" s="227">
        <f t="shared" si="394"/>
        <v>0</v>
      </c>
      <c r="J654" s="227">
        <f t="shared" si="394"/>
        <v>0</v>
      </c>
      <c r="K654" s="227">
        <f t="shared" si="394"/>
        <v>0</v>
      </c>
      <c r="L654" s="227">
        <f t="shared" si="394"/>
        <v>0</v>
      </c>
      <c r="M654" s="227">
        <f t="shared" si="394"/>
        <v>0</v>
      </c>
      <c r="N654" s="227">
        <f t="shared" si="394"/>
        <v>0</v>
      </c>
      <c r="O654" s="227">
        <f t="shared" si="394"/>
        <v>0</v>
      </c>
      <c r="P654" s="227">
        <f t="shared" si="394"/>
        <v>0</v>
      </c>
      <c r="Q654" s="227">
        <f t="shared" si="394"/>
        <v>0</v>
      </c>
      <c r="R654" s="227">
        <f t="shared" si="394"/>
        <v>0</v>
      </c>
      <c r="S654" s="227">
        <f t="shared" si="394"/>
        <v>0</v>
      </c>
      <c r="T654" s="227">
        <f t="shared" si="394"/>
        <v>0</v>
      </c>
      <c r="U654" s="227">
        <f t="shared" si="394"/>
        <v>0</v>
      </c>
      <c r="V654" s="227">
        <f t="shared" si="394"/>
        <v>0</v>
      </c>
      <c r="W654" s="227">
        <f t="shared" si="394"/>
        <v>0</v>
      </c>
      <c r="X654" s="227">
        <f t="shared" si="394"/>
        <v>0</v>
      </c>
      <c r="Y654" s="227">
        <f t="shared" si="394"/>
        <v>0</v>
      </c>
      <c r="Z654" s="227">
        <f t="shared" si="394"/>
        <v>0</v>
      </c>
      <c r="AA654" s="227">
        <f t="shared" si="394"/>
        <v>0</v>
      </c>
      <c r="AB654" s="227">
        <f t="shared" si="394"/>
        <v>0</v>
      </c>
      <c r="AC654" s="227">
        <f t="shared" si="394"/>
        <v>0</v>
      </c>
      <c r="AD654" s="227">
        <f t="shared" si="394"/>
        <v>0</v>
      </c>
      <c r="AE654" s="227">
        <f t="shared" si="394"/>
        <v>0</v>
      </c>
      <c r="AF654" s="227">
        <f t="shared" si="394"/>
        <v>0</v>
      </c>
      <c r="AG654" s="227">
        <f t="shared" si="394"/>
        <v>0</v>
      </c>
      <c r="AH654" s="227">
        <f t="shared" si="394"/>
        <v>0</v>
      </c>
      <c r="AI654" s="227">
        <f t="shared" si="394"/>
        <v>0</v>
      </c>
      <c r="AJ654" s="227">
        <f t="shared" si="394"/>
        <v>0</v>
      </c>
      <c r="AK654" s="227">
        <f t="shared" si="394"/>
        <v>0</v>
      </c>
      <c r="AL654" s="227">
        <f t="shared" si="394"/>
        <v>0</v>
      </c>
      <c r="AM654" s="227">
        <f t="shared" si="394"/>
        <v>0</v>
      </c>
      <c r="AN654" s="227">
        <f t="shared" si="394"/>
        <v>0</v>
      </c>
      <c r="AO654" s="227">
        <f t="shared" si="394"/>
        <v>0</v>
      </c>
      <c r="AP654" s="227">
        <f t="shared" si="394"/>
        <v>0</v>
      </c>
    </row>
    <row r="655" spans="1:42" x14ac:dyDescent="0.2">
      <c r="A655" s="4">
        <f t="shared" si="391"/>
        <v>6</v>
      </c>
      <c r="B655" s="252">
        <f t="shared" si="388"/>
        <v>0</v>
      </c>
      <c r="C655" s="227">
        <f t="shared" ref="C655:AP655" si="395">IF(AND(C$2&gt;equip3_reserve_freq*$A642,C$2&lt;=equip3_reserve_freq*$A643),$B643/(equip3_reserve_freq),0)</f>
        <v>0</v>
      </c>
      <c r="D655" s="227">
        <f t="shared" si="395"/>
        <v>0</v>
      </c>
      <c r="E655" s="227">
        <f t="shared" si="395"/>
        <v>0</v>
      </c>
      <c r="F655" s="227">
        <f t="shared" si="395"/>
        <v>0</v>
      </c>
      <c r="G655" s="227">
        <f t="shared" si="395"/>
        <v>0</v>
      </c>
      <c r="H655" s="227">
        <f t="shared" si="395"/>
        <v>0</v>
      </c>
      <c r="I655" s="227">
        <f t="shared" si="395"/>
        <v>0</v>
      </c>
      <c r="J655" s="227">
        <f t="shared" si="395"/>
        <v>0</v>
      </c>
      <c r="K655" s="227">
        <f t="shared" si="395"/>
        <v>0</v>
      </c>
      <c r="L655" s="227">
        <f t="shared" si="395"/>
        <v>0</v>
      </c>
      <c r="M655" s="227">
        <f t="shared" si="395"/>
        <v>0</v>
      </c>
      <c r="N655" s="227">
        <f t="shared" si="395"/>
        <v>0</v>
      </c>
      <c r="O655" s="227">
        <f t="shared" si="395"/>
        <v>0</v>
      </c>
      <c r="P655" s="227">
        <f t="shared" si="395"/>
        <v>0</v>
      </c>
      <c r="Q655" s="227">
        <f t="shared" si="395"/>
        <v>0</v>
      </c>
      <c r="R655" s="227">
        <f t="shared" si="395"/>
        <v>0</v>
      </c>
      <c r="S655" s="227">
        <f t="shared" si="395"/>
        <v>0</v>
      </c>
      <c r="T655" s="227">
        <f t="shared" si="395"/>
        <v>0</v>
      </c>
      <c r="U655" s="227">
        <f t="shared" si="395"/>
        <v>0</v>
      </c>
      <c r="V655" s="227">
        <f t="shared" si="395"/>
        <v>0</v>
      </c>
      <c r="W655" s="227">
        <f t="shared" si="395"/>
        <v>0</v>
      </c>
      <c r="X655" s="227">
        <f t="shared" si="395"/>
        <v>0</v>
      </c>
      <c r="Y655" s="227">
        <f t="shared" si="395"/>
        <v>0</v>
      </c>
      <c r="Z655" s="227">
        <f t="shared" si="395"/>
        <v>0</v>
      </c>
      <c r="AA655" s="227">
        <f t="shared" si="395"/>
        <v>0</v>
      </c>
      <c r="AB655" s="227">
        <f t="shared" si="395"/>
        <v>0</v>
      </c>
      <c r="AC655" s="227">
        <f t="shared" si="395"/>
        <v>0</v>
      </c>
      <c r="AD655" s="227">
        <f t="shared" si="395"/>
        <v>0</v>
      </c>
      <c r="AE655" s="227">
        <f t="shared" si="395"/>
        <v>0</v>
      </c>
      <c r="AF655" s="227">
        <f t="shared" si="395"/>
        <v>0</v>
      </c>
      <c r="AG655" s="227">
        <f t="shared" si="395"/>
        <v>0</v>
      </c>
      <c r="AH655" s="227">
        <f t="shared" si="395"/>
        <v>0</v>
      </c>
      <c r="AI655" s="227">
        <f t="shared" si="395"/>
        <v>0</v>
      </c>
      <c r="AJ655" s="227">
        <f t="shared" si="395"/>
        <v>0</v>
      </c>
      <c r="AK655" s="227">
        <f t="shared" si="395"/>
        <v>0</v>
      </c>
      <c r="AL655" s="227">
        <f t="shared" si="395"/>
        <v>0</v>
      </c>
      <c r="AM655" s="227">
        <f t="shared" si="395"/>
        <v>0</v>
      </c>
      <c r="AN655" s="227">
        <f t="shared" si="395"/>
        <v>0</v>
      </c>
      <c r="AO655" s="227">
        <f t="shared" si="395"/>
        <v>0</v>
      </c>
      <c r="AP655" s="227">
        <f t="shared" si="395"/>
        <v>0</v>
      </c>
    </row>
    <row r="656" spans="1:42" x14ac:dyDescent="0.2">
      <c r="A656" s="4">
        <f t="shared" si="391"/>
        <v>7</v>
      </c>
      <c r="B656" s="252">
        <f t="shared" si="388"/>
        <v>0</v>
      </c>
      <c r="C656" s="227">
        <f t="shared" ref="C656:AP656" si="396">IF(AND(C$2&gt;equip3_reserve_freq*$A643,C$2&lt;=equip3_reserve_freq*$A644),$B644/(equip3_reserve_freq),0)</f>
        <v>0</v>
      </c>
      <c r="D656" s="227">
        <f t="shared" si="396"/>
        <v>0</v>
      </c>
      <c r="E656" s="227">
        <f t="shared" si="396"/>
        <v>0</v>
      </c>
      <c r="F656" s="227">
        <f t="shared" si="396"/>
        <v>0</v>
      </c>
      <c r="G656" s="227">
        <f t="shared" si="396"/>
        <v>0</v>
      </c>
      <c r="H656" s="227">
        <f t="shared" si="396"/>
        <v>0</v>
      </c>
      <c r="I656" s="227">
        <f t="shared" si="396"/>
        <v>0</v>
      </c>
      <c r="J656" s="227">
        <f t="shared" si="396"/>
        <v>0</v>
      </c>
      <c r="K656" s="227">
        <f t="shared" si="396"/>
        <v>0</v>
      </c>
      <c r="L656" s="227">
        <f t="shared" si="396"/>
        <v>0</v>
      </c>
      <c r="M656" s="227">
        <f t="shared" si="396"/>
        <v>0</v>
      </c>
      <c r="N656" s="227">
        <f t="shared" si="396"/>
        <v>0</v>
      </c>
      <c r="O656" s="227">
        <f t="shared" si="396"/>
        <v>0</v>
      </c>
      <c r="P656" s="227">
        <f t="shared" si="396"/>
        <v>0</v>
      </c>
      <c r="Q656" s="227">
        <f t="shared" si="396"/>
        <v>0</v>
      </c>
      <c r="R656" s="227">
        <f t="shared" si="396"/>
        <v>0</v>
      </c>
      <c r="S656" s="227">
        <f t="shared" si="396"/>
        <v>0</v>
      </c>
      <c r="T656" s="227">
        <f t="shared" si="396"/>
        <v>0</v>
      </c>
      <c r="U656" s="227">
        <f t="shared" si="396"/>
        <v>0</v>
      </c>
      <c r="V656" s="227">
        <f t="shared" si="396"/>
        <v>0</v>
      </c>
      <c r="W656" s="227">
        <f t="shared" si="396"/>
        <v>0</v>
      </c>
      <c r="X656" s="227">
        <f t="shared" si="396"/>
        <v>0</v>
      </c>
      <c r="Y656" s="227">
        <f t="shared" si="396"/>
        <v>0</v>
      </c>
      <c r="Z656" s="227">
        <f t="shared" si="396"/>
        <v>0</v>
      </c>
      <c r="AA656" s="227">
        <f t="shared" si="396"/>
        <v>0</v>
      </c>
      <c r="AB656" s="227">
        <f t="shared" si="396"/>
        <v>0</v>
      </c>
      <c r="AC656" s="227">
        <f t="shared" si="396"/>
        <v>0</v>
      </c>
      <c r="AD656" s="227">
        <f t="shared" si="396"/>
        <v>0</v>
      </c>
      <c r="AE656" s="227">
        <f t="shared" si="396"/>
        <v>0</v>
      </c>
      <c r="AF656" s="227">
        <f t="shared" si="396"/>
        <v>0</v>
      </c>
      <c r="AG656" s="227">
        <f t="shared" si="396"/>
        <v>0</v>
      </c>
      <c r="AH656" s="227">
        <f t="shared" si="396"/>
        <v>0</v>
      </c>
      <c r="AI656" s="227">
        <f t="shared" si="396"/>
        <v>0</v>
      </c>
      <c r="AJ656" s="227">
        <f t="shared" si="396"/>
        <v>0</v>
      </c>
      <c r="AK656" s="227">
        <f t="shared" si="396"/>
        <v>0</v>
      </c>
      <c r="AL656" s="227">
        <f t="shared" si="396"/>
        <v>0</v>
      </c>
      <c r="AM656" s="227">
        <f t="shared" si="396"/>
        <v>0</v>
      </c>
      <c r="AN656" s="227">
        <f t="shared" si="396"/>
        <v>0</v>
      </c>
      <c r="AO656" s="227">
        <f t="shared" si="396"/>
        <v>0</v>
      </c>
      <c r="AP656" s="227">
        <f t="shared" si="396"/>
        <v>0</v>
      </c>
    </row>
    <row r="657" spans="1:42" x14ac:dyDescent="0.2">
      <c r="A657" s="4">
        <f t="shared" si="391"/>
        <v>8</v>
      </c>
      <c r="B657" s="252">
        <f t="shared" si="388"/>
        <v>0</v>
      </c>
      <c r="C657" s="227">
        <f t="shared" ref="C657:AP657" si="397">IF(AND(C$2&gt;equip3_reserve_freq*$A644,C$2&lt;=equip3_reserve_freq*$A645),$B645/(equip3_reserve_freq),0)</f>
        <v>0</v>
      </c>
      <c r="D657" s="227">
        <f t="shared" si="397"/>
        <v>0</v>
      </c>
      <c r="E657" s="227">
        <f t="shared" si="397"/>
        <v>0</v>
      </c>
      <c r="F657" s="227">
        <f t="shared" si="397"/>
        <v>0</v>
      </c>
      <c r="G657" s="227">
        <f t="shared" si="397"/>
        <v>0</v>
      </c>
      <c r="H657" s="227">
        <f t="shared" si="397"/>
        <v>0</v>
      </c>
      <c r="I657" s="227">
        <f t="shared" si="397"/>
        <v>0</v>
      </c>
      <c r="J657" s="227">
        <f t="shared" si="397"/>
        <v>0</v>
      </c>
      <c r="K657" s="227">
        <f t="shared" si="397"/>
        <v>0</v>
      </c>
      <c r="L657" s="227">
        <f t="shared" si="397"/>
        <v>0</v>
      </c>
      <c r="M657" s="227">
        <f t="shared" si="397"/>
        <v>0</v>
      </c>
      <c r="N657" s="227">
        <f t="shared" si="397"/>
        <v>0</v>
      </c>
      <c r="O657" s="227">
        <f t="shared" si="397"/>
        <v>0</v>
      </c>
      <c r="P657" s="227">
        <f t="shared" si="397"/>
        <v>0</v>
      </c>
      <c r="Q657" s="227">
        <f t="shared" si="397"/>
        <v>0</v>
      </c>
      <c r="R657" s="227">
        <f t="shared" si="397"/>
        <v>0</v>
      </c>
      <c r="S657" s="227">
        <f t="shared" si="397"/>
        <v>0</v>
      </c>
      <c r="T657" s="227">
        <f t="shared" si="397"/>
        <v>0</v>
      </c>
      <c r="U657" s="227">
        <f t="shared" si="397"/>
        <v>0</v>
      </c>
      <c r="V657" s="227">
        <f t="shared" si="397"/>
        <v>0</v>
      </c>
      <c r="W657" s="227">
        <f t="shared" si="397"/>
        <v>0</v>
      </c>
      <c r="X657" s="227">
        <f t="shared" si="397"/>
        <v>0</v>
      </c>
      <c r="Y657" s="227">
        <f t="shared" si="397"/>
        <v>0</v>
      </c>
      <c r="Z657" s="227">
        <f t="shared" si="397"/>
        <v>0</v>
      </c>
      <c r="AA657" s="227">
        <f t="shared" si="397"/>
        <v>0</v>
      </c>
      <c r="AB657" s="227">
        <f t="shared" si="397"/>
        <v>0</v>
      </c>
      <c r="AC657" s="227">
        <f t="shared" si="397"/>
        <v>0</v>
      </c>
      <c r="AD657" s="227">
        <f t="shared" si="397"/>
        <v>0</v>
      </c>
      <c r="AE657" s="227">
        <f t="shared" si="397"/>
        <v>0</v>
      </c>
      <c r="AF657" s="227">
        <f t="shared" si="397"/>
        <v>0</v>
      </c>
      <c r="AG657" s="227">
        <f t="shared" si="397"/>
        <v>0</v>
      </c>
      <c r="AH657" s="227">
        <f t="shared" si="397"/>
        <v>0</v>
      </c>
      <c r="AI657" s="227">
        <f t="shared" si="397"/>
        <v>0</v>
      </c>
      <c r="AJ657" s="227">
        <f t="shared" si="397"/>
        <v>0</v>
      </c>
      <c r="AK657" s="227">
        <f t="shared" si="397"/>
        <v>0</v>
      </c>
      <c r="AL657" s="227">
        <f t="shared" si="397"/>
        <v>0</v>
      </c>
      <c r="AM657" s="227">
        <f t="shared" si="397"/>
        <v>0</v>
      </c>
      <c r="AN657" s="227">
        <f t="shared" si="397"/>
        <v>0</v>
      </c>
      <c r="AO657" s="227">
        <f t="shared" si="397"/>
        <v>0</v>
      </c>
      <c r="AP657" s="227">
        <f t="shared" si="397"/>
        <v>0</v>
      </c>
    </row>
    <row r="658" spans="1:42" x14ac:dyDescent="0.2">
      <c r="A658" s="4">
        <f>A657+1</f>
        <v>9</v>
      </c>
      <c r="B658" s="252">
        <f t="shared" si="388"/>
        <v>0</v>
      </c>
      <c r="C658" s="227">
        <f t="shared" ref="C658:AP658" si="398">IF(AND(C$2&gt;equip3_reserve_freq*$A645,C$2&lt;=equip3_reserve_freq*$A646),$B646/(equip3_reserve_freq),0)</f>
        <v>0</v>
      </c>
      <c r="D658" s="227">
        <f t="shared" si="398"/>
        <v>0</v>
      </c>
      <c r="E658" s="227">
        <f t="shared" si="398"/>
        <v>0</v>
      </c>
      <c r="F658" s="227">
        <f t="shared" si="398"/>
        <v>0</v>
      </c>
      <c r="G658" s="227">
        <f t="shared" si="398"/>
        <v>0</v>
      </c>
      <c r="H658" s="227">
        <f t="shared" si="398"/>
        <v>0</v>
      </c>
      <c r="I658" s="227">
        <f t="shared" si="398"/>
        <v>0</v>
      </c>
      <c r="J658" s="227">
        <f t="shared" si="398"/>
        <v>0</v>
      </c>
      <c r="K658" s="227">
        <f t="shared" si="398"/>
        <v>0</v>
      </c>
      <c r="L658" s="227">
        <f t="shared" si="398"/>
        <v>0</v>
      </c>
      <c r="M658" s="227">
        <f t="shared" si="398"/>
        <v>0</v>
      </c>
      <c r="N658" s="227">
        <f t="shared" si="398"/>
        <v>0</v>
      </c>
      <c r="O658" s="227">
        <f t="shared" si="398"/>
        <v>0</v>
      </c>
      <c r="P658" s="227">
        <f t="shared" si="398"/>
        <v>0</v>
      </c>
      <c r="Q658" s="227">
        <f t="shared" si="398"/>
        <v>0</v>
      </c>
      <c r="R658" s="227">
        <f t="shared" si="398"/>
        <v>0</v>
      </c>
      <c r="S658" s="227">
        <f t="shared" si="398"/>
        <v>0</v>
      </c>
      <c r="T658" s="227">
        <f t="shared" si="398"/>
        <v>0</v>
      </c>
      <c r="U658" s="227">
        <f t="shared" si="398"/>
        <v>0</v>
      </c>
      <c r="V658" s="227">
        <f t="shared" si="398"/>
        <v>0</v>
      </c>
      <c r="W658" s="227">
        <f t="shared" si="398"/>
        <v>0</v>
      </c>
      <c r="X658" s="227">
        <f t="shared" si="398"/>
        <v>0</v>
      </c>
      <c r="Y658" s="227">
        <f t="shared" si="398"/>
        <v>0</v>
      </c>
      <c r="Z658" s="227">
        <f t="shared" si="398"/>
        <v>0</v>
      </c>
      <c r="AA658" s="227">
        <f t="shared" si="398"/>
        <v>0</v>
      </c>
      <c r="AB658" s="227">
        <f t="shared" si="398"/>
        <v>0</v>
      </c>
      <c r="AC658" s="227">
        <f t="shared" si="398"/>
        <v>0</v>
      </c>
      <c r="AD658" s="227">
        <f t="shared" si="398"/>
        <v>0</v>
      </c>
      <c r="AE658" s="227">
        <f t="shared" si="398"/>
        <v>0</v>
      </c>
      <c r="AF658" s="227">
        <f t="shared" si="398"/>
        <v>0</v>
      </c>
      <c r="AG658" s="227">
        <f t="shared" si="398"/>
        <v>0</v>
      </c>
      <c r="AH658" s="227">
        <f t="shared" si="398"/>
        <v>0</v>
      </c>
      <c r="AI658" s="227">
        <f t="shared" si="398"/>
        <v>0</v>
      </c>
      <c r="AJ658" s="227">
        <f t="shared" si="398"/>
        <v>0</v>
      </c>
      <c r="AK658" s="227">
        <f t="shared" si="398"/>
        <v>0</v>
      </c>
      <c r="AL658" s="227">
        <f t="shared" si="398"/>
        <v>0</v>
      </c>
      <c r="AM658" s="227">
        <f t="shared" si="398"/>
        <v>0</v>
      </c>
      <c r="AN658" s="227">
        <f t="shared" si="398"/>
        <v>0</v>
      </c>
      <c r="AO658" s="227">
        <f t="shared" si="398"/>
        <v>0</v>
      </c>
      <c r="AP658" s="227">
        <f t="shared" si="398"/>
        <v>0</v>
      </c>
    </row>
    <row r="659" spans="1:42" x14ac:dyDescent="0.2">
      <c r="A659" s="4">
        <f t="shared" ref="A659" si="399">A658+1</f>
        <v>10</v>
      </c>
      <c r="B659" s="252">
        <f t="shared" si="388"/>
        <v>0</v>
      </c>
      <c r="C659" s="232">
        <f t="shared" ref="C659:AP659" si="400">IF(AND(C$2&gt;equip3_reserve_freq*$A646,C$2&lt;=equip3_reserve_freq*$A647),$B647/(equip3_reserve_freq),0)</f>
        <v>0</v>
      </c>
      <c r="D659" s="232">
        <f t="shared" si="400"/>
        <v>0</v>
      </c>
      <c r="E659" s="232">
        <f t="shared" si="400"/>
        <v>0</v>
      </c>
      <c r="F659" s="232">
        <f t="shared" si="400"/>
        <v>0</v>
      </c>
      <c r="G659" s="232">
        <f t="shared" si="400"/>
        <v>0</v>
      </c>
      <c r="H659" s="232">
        <f t="shared" si="400"/>
        <v>0</v>
      </c>
      <c r="I659" s="232">
        <f t="shared" si="400"/>
        <v>0</v>
      </c>
      <c r="J659" s="232">
        <f t="shared" si="400"/>
        <v>0</v>
      </c>
      <c r="K659" s="232">
        <f t="shared" si="400"/>
        <v>0</v>
      </c>
      <c r="L659" s="232">
        <f t="shared" si="400"/>
        <v>0</v>
      </c>
      <c r="M659" s="232">
        <f t="shared" si="400"/>
        <v>0</v>
      </c>
      <c r="N659" s="232">
        <f t="shared" si="400"/>
        <v>0</v>
      </c>
      <c r="O659" s="232">
        <f t="shared" si="400"/>
        <v>0</v>
      </c>
      <c r="P659" s="232">
        <f t="shared" si="400"/>
        <v>0</v>
      </c>
      <c r="Q659" s="232">
        <f t="shared" si="400"/>
        <v>0</v>
      </c>
      <c r="R659" s="232">
        <f t="shared" si="400"/>
        <v>0</v>
      </c>
      <c r="S659" s="232">
        <f t="shared" si="400"/>
        <v>0</v>
      </c>
      <c r="T659" s="232">
        <f t="shared" si="400"/>
        <v>0</v>
      </c>
      <c r="U659" s="232">
        <f t="shared" si="400"/>
        <v>0</v>
      </c>
      <c r="V659" s="232">
        <f t="shared" si="400"/>
        <v>0</v>
      </c>
      <c r="W659" s="232">
        <f t="shared" si="400"/>
        <v>0</v>
      </c>
      <c r="X659" s="232">
        <f t="shared" si="400"/>
        <v>0</v>
      </c>
      <c r="Y659" s="232">
        <f t="shared" si="400"/>
        <v>0</v>
      </c>
      <c r="Z659" s="232">
        <f t="shared" si="400"/>
        <v>0</v>
      </c>
      <c r="AA659" s="232">
        <f t="shared" si="400"/>
        <v>0</v>
      </c>
      <c r="AB659" s="232">
        <f t="shared" si="400"/>
        <v>0</v>
      </c>
      <c r="AC659" s="232">
        <f t="shared" si="400"/>
        <v>0</v>
      </c>
      <c r="AD659" s="232">
        <f t="shared" si="400"/>
        <v>0</v>
      </c>
      <c r="AE659" s="232">
        <f t="shared" si="400"/>
        <v>0</v>
      </c>
      <c r="AF659" s="232">
        <f t="shared" si="400"/>
        <v>0</v>
      </c>
      <c r="AG659" s="232">
        <f t="shared" si="400"/>
        <v>0</v>
      </c>
      <c r="AH659" s="232">
        <f t="shared" si="400"/>
        <v>0</v>
      </c>
      <c r="AI659" s="232">
        <f t="shared" si="400"/>
        <v>0</v>
      </c>
      <c r="AJ659" s="232">
        <f t="shared" si="400"/>
        <v>0</v>
      </c>
      <c r="AK659" s="232">
        <f t="shared" si="400"/>
        <v>0</v>
      </c>
      <c r="AL659" s="232">
        <f t="shared" si="400"/>
        <v>0</v>
      </c>
      <c r="AM659" s="232">
        <f t="shared" si="400"/>
        <v>0</v>
      </c>
      <c r="AN659" s="232">
        <f t="shared" si="400"/>
        <v>0</v>
      </c>
      <c r="AO659" s="232">
        <f t="shared" si="400"/>
        <v>0</v>
      </c>
      <c r="AP659" s="232">
        <f t="shared" si="400"/>
        <v>0</v>
      </c>
    </row>
    <row r="660" spans="1:42" x14ac:dyDescent="0.2">
      <c r="A660" s="38" t="s">
        <v>15</v>
      </c>
      <c r="B660" s="29"/>
      <c r="C660" s="231">
        <f>SUM(C650:C659)</f>
        <v>0</v>
      </c>
      <c r="D660" s="231">
        <f t="shared" ref="D660:AP660" si="401">SUM(D650:D659)</f>
        <v>0</v>
      </c>
      <c r="E660" s="231">
        <f t="shared" si="401"/>
        <v>0</v>
      </c>
      <c r="F660" s="231">
        <f t="shared" si="401"/>
        <v>0</v>
      </c>
      <c r="G660" s="231">
        <f t="shared" si="401"/>
        <v>0</v>
      </c>
      <c r="H660" s="231">
        <f t="shared" si="401"/>
        <v>0</v>
      </c>
      <c r="I660" s="231">
        <f t="shared" si="401"/>
        <v>0</v>
      </c>
      <c r="J660" s="231">
        <f t="shared" si="401"/>
        <v>0</v>
      </c>
      <c r="K660" s="231">
        <f t="shared" si="401"/>
        <v>0</v>
      </c>
      <c r="L660" s="231">
        <f t="shared" si="401"/>
        <v>0</v>
      </c>
      <c r="M660" s="231">
        <f t="shared" si="401"/>
        <v>0</v>
      </c>
      <c r="N660" s="231">
        <f t="shared" si="401"/>
        <v>0</v>
      </c>
      <c r="O660" s="231">
        <f t="shared" si="401"/>
        <v>0</v>
      </c>
      <c r="P660" s="231">
        <f t="shared" si="401"/>
        <v>0</v>
      </c>
      <c r="Q660" s="231">
        <f t="shared" si="401"/>
        <v>0</v>
      </c>
      <c r="R660" s="231">
        <f t="shared" si="401"/>
        <v>0</v>
      </c>
      <c r="S660" s="231">
        <f t="shared" si="401"/>
        <v>0</v>
      </c>
      <c r="T660" s="231">
        <f t="shared" si="401"/>
        <v>0</v>
      </c>
      <c r="U660" s="231">
        <f t="shared" si="401"/>
        <v>0</v>
      </c>
      <c r="V660" s="231">
        <f t="shared" si="401"/>
        <v>0</v>
      </c>
      <c r="W660" s="231">
        <f t="shared" si="401"/>
        <v>0</v>
      </c>
      <c r="X660" s="231">
        <f t="shared" si="401"/>
        <v>0</v>
      </c>
      <c r="Y660" s="231">
        <f t="shared" si="401"/>
        <v>0</v>
      </c>
      <c r="Z660" s="231">
        <f t="shared" si="401"/>
        <v>0</v>
      </c>
      <c r="AA660" s="231">
        <f t="shared" si="401"/>
        <v>0</v>
      </c>
      <c r="AB660" s="231">
        <f t="shared" si="401"/>
        <v>0</v>
      </c>
      <c r="AC660" s="231">
        <f t="shared" si="401"/>
        <v>0</v>
      </c>
      <c r="AD660" s="231">
        <f t="shared" si="401"/>
        <v>0</v>
      </c>
      <c r="AE660" s="231">
        <f t="shared" si="401"/>
        <v>0</v>
      </c>
      <c r="AF660" s="231">
        <f t="shared" si="401"/>
        <v>0</v>
      </c>
      <c r="AG660" s="231">
        <f t="shared" si="401"/>
        <v>0</v>
      </c>
      <c r="AH660" s="231">
        <f t="shared" si="401"/>
        <v>0</v>
      </c>
      <c r="AI660" s="231">
        <f t="shared" si="401"/>
        <v>0</v>
      </c>
      <c r="AJ660" s="231">
        <f t="shared" si="401"/>
        <v>0</v>
      </c>
      <c r="AK660" s="231">
        <f t="shared" si="401"/>
        <v>0</v>
      </c>
      <c r="AL660" s="231">
        <f t="shared" si="401"/>
        <v>0</v>
      </c>
      <c r="AM660" s="231">
        <f t="shared" si="401"/>
        <v>0</v>
      </c>
      <c r="AN660" s="231">
        <f t="shared" si="401"/>
        <v>0</v>
      </c>
      <c r="AO660" s="231">
        <f t="shared" si="401"/>
        <v>0</v>
      </c>
      <c r="AP660" s="231">
        <f t="shared" si="401"/>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2">C558+C564+C570+C602+C634</f>
        <v>0</v>
      </c>
      <c r="D663" s="231">
        <f t="shared" si="402"/>
        <v>0</v>
      </c>
      <c r="E663" s="231">
        <f t="shared" si="402"/>
        <v>0</v>
      </c>
      <c r="F663" s="231">
        <f t="shared" si="402"/>
        <v>0</v>
      </c>
      <c r="G663" s="231">
        <f t="shared" si="402"/>
        <v>0</v>
      </c>
      <c r="H663" s="231">
        <f t="shared" si="402"/>
        <v>0</v>
      </c>
      <c r="I663" s="231">
        <f t="shared" si="402"/>
        <v>0</v>
      </c>
      <c r="J663" s="231">
        <f t="shared" si="402"/>
        <v>0</v>
      </c>
      <c r="K663" s="231">
        <f t="shared" si="402"/>
        <v>0</v>
      </c>
      <c r="L663" s="231">
        <f t="shared" si="402"/>
        <v>0</v>
      </c>
      <c r="M663" s="231">
        <f t="shared" si="402"/>
        <v>0</v>
      </c>
      <c r="N663" s="231">
        <f t="shared" si="402"/>
        <v>0</v>
      </c>
      <c r="O663" s="231">
        <f t="shared" si="402"/>
        <v>0</v>
      </c>
      <c r="P663" s="231">
        <f t="shared" si="402"/>
        <v>0</v>
      </c>
      <c r="Q663" s="231">
        <f t="shared" si="402"/>
        <v>0</v>
      </c>
      <c r="R663" s="231">
        <f t="shared" si="402"/>
        <v>0</v>
      </c>
      <c r="S663" s="231">
        <f t="shared" si="402"/>
        <v>0</v>
      </c>
      <c r="T663" s="231">
        <f t="shared" si="402"/>
        <v>0</v>
      </c>
      <c r="U663" s="231">
        <f t="shared" si="402"/>
        <v>0</v>
      </c>
      <c r="V663" s="231">
        <f t="shared" si="402"/>
        <v>0</v>
      </c>
      <c r="W663" s="231">
        <f t="shared" si="402"/>
        <v>0</v>
      </c>
      <c r="X663" s="231">
        <f t="shared" si="402"/>
        <v>0</v>
      </c>
      <c r="Y663" s="231">
        <f t="shared" si="402"/>
        <v>0</v>
      </c>
      <c r="Z663" s="231">
        <f t="shared" si="402"/>
        <v>0</v>
      </c>
      <c r="AA663" s="231">
        <f t="shared" si="402"/>
        <v>0</v>
      </c>
      <c r="AB663" s="231">
        <f t="shared" si="402"/>
        <v>0</v>
      </c>
      <c r="AC663" s="231">
        <f t="shared" si="402"/>
        <v>0</v>
      </c>
      <c r="AD663" s="231">
        <f t="shared" si="402"/>
        <v>0</v>
      </c>
      <c r="AE663" s="231">
        <f t="shared" si="402"/>
        <v>0</v>
      </c>
      <c r="AF663" s="231">
        <f t="shared" si="402"/>
        <v>0</v>
      </c>
      <c r="AG663" s="231">
        <f t="shared" si="402"/>
        <v>0</v>
      </c>
      <c r="AH663" s="231">
        <f t="shared" si="402"/>
        <v>0</v>
      </c>
      <c r="AI663" s="231">
        <f t="shared" si="402"/>
        <v>0</v>
      </c>
      <c r="AJ663" s="231">
        <f t="shared" si="402"/>
        <v>0</v>
      </c>
      <c r="AK663" s="231">
        <f t="shared" si="402"/>
        <v>0</v>
      </c>
      <c r="AL663" s="231">
        <f t="shared" si="402"/>
        <v>0</v>
      </c>
      <c r="AM663" s="231">
        <f t="shared" si="402"/>
        <v>0</v>
      </c>
      <c r="AN663" s="231">
        <f t="shared" si="402"/>
        <v>0</v>
      </c>
      <c r="AO663" s="231">
        <f t="shared" si="402"/>
        <v>0</v>
      </c>
      <c r="AP663" s="231">
        <f t="shared" si="402"/>
        <v>0</v>
      </c>
    </row>
    <row r="664" spans="1:42" x14ac:dyDescent="0.2">
      <c r="A664" s="28" t="s">
        <v>96</v>
      </c>
      <c r="B664" s="227"/>
      <c r="C664" s="231">
        <f t="shared" ref="C664:AP664" si="403">IF(C$2&lt;=analysis_period,B663*reserves_interest/100,0)</f>
        <v>0</v>
      </c>
      <c r="D664" s="231">
        <f t="shared" si="403"/>
        <v>0</v>
      </c>
      <c r="E664" s="231">
        <f t="shared" si="403"/>
        <v>0</v>
      </c>
      <c r="F664" s="231">
        <f t="shared" si="403"/>
        <v>0</v>
      </c>
      <c r="G664" s="231">
        <f t="shared" si="403"/>
        <v>0</v>
      </c>
      <c r="H664" s="231">
        <f t="shared" si="403"/>
        <v>0</v>
      </c>
      <c r="I664" s="231">
        <f t="shared" si="403"/>
        <v>0</v>
      </c>
      <c r="J664" s="231">
        <f t="shared" si="403"/>
        <v>0</v>
      </c>
      <c r="K664" s="231">
        <f t="shared" si="403"/>
        <v>0</v>
      </c>
      <c r="L664" s="231">
        <f t="shared" si="403"/>
        <v>0</v>
      </c>
      <c r="M664" s="231">
        <f t="shared" si="403"/>
        <v>0</v>
      </c>
      <c r="N664" s="231">
        <f t="shared" si="403"/>
        <v>0</v>
      </c>
      <c r="O664" s="231">
        <f t="shared" si="403"/>
        <v>0</v>
      </c>
      <c r="P664" s="231">
        <f t="shared" si="403"/>
        <v>0</v>
      </c>
      <c r="Q664" s="231">
        <f t="shared" si="403"/>
        <v>0</v>
      </c>
      <c r="R664" s="231">
        <f t="shared" si="403"/>
        <v>0</v>
      </c>
      <c r="S664" s="231">
        <f t="shared" si="403"/>
        <v>0</v>
      </c>
      <c r="T664" s="231">
        <f t="shared" si="403"/>
        <v>0</v>
      </c>
      <c r="U664" s="231">
        <f t="shared" si="403"/>
        <v>0</v>
      </c>
      <c r="V664" s="231">
        <f t="shared" si="403"/>
        <v>0</v>
      </c>
      <c r="W664" s="231">
        <f t="shared" si="403"/>
        <v>0</v>
      </c>
      <c r="X664" s="231">
        <f t="shared" si="403"/>
        <v>0</v>
      </c>
      <c r="Y664" s="231">
        <f t="shared" si="403"/>
        <v>0</v>
      </c>
      <c r="Z664" s="231">
        <f t="shared" si="403"/>
        <v>0</v>
      </c>
      <c r="AA664" s="231">
        <f t="shared" si="403"/>
        <v>0</v>
      </c>
      <c r="AB664" s="231">
        <f t="shared" si="403"/>
        <v>0</v>
      </c>
      <c r="AC664" s="231">
        <f t="shared" si="403"/>
        <v>0</v>
      </c>
      <c r="AD664" s="231">
        <f t="shared" si="403"/>
        <v>0</v>
      </c>
      <c r="AE664" s="231">
        <f t="shared" si="403"/>
        <v>0</v>
      </c>
      <c r="AF664" s="231">
        <f t="shared" si="403"/>
        <v>0</v>
      </c>
      <c r="AG664" s="231">
        <f t="shared" si="403"/>
        <v>0</v>
      </c>
      <c r="AH664" s="231">
        <f t="shared" si="403"/>
        <v>0</v>
      </c>
      <c r="AI664" s="231">
        <f t="shared" si="403"/>
        <v>0</v>
      </c>
      <c r="AJ664" s="231">
        <f t="shared" si="403"/>
        <v>0</v>
      </c>
      <c r="AK664" s="231">
        <f t="shared" si="403"/>
        <v>0</v>
      </c>
      <c r="AL664" s="231">
        <f t="shared" si="403"/>
        <v>0</v>
      </c>
      <c r="AM664" s="231">
        <f t="shared" si="403"/>
        <v>0</v>
      </c>
      <c r="AN664" s="231">
        <f t="shared" si="403"/>
        <v>0</v>
      </c>
      <c r="AO664" s="231">
        <f t="shared" si="403"/>
        <v>0</v>
      </c>
      <c r="AP664" s="231">
        <f t="shared" si="403"/>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311</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239</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219</vt:i4>
      </vt:variant>
    </vt:vector>
  </HeadingPairs>
  <TitlesOfParts>
    <vt:vector size="222" baseType="lpstr">
      <vt:lpstr>Inputs</vt:lpstr>
      <vt:lpstr>Cash Flow</vt:lpstr>
      <vt:lpstr>Depreciation Schedules</vt:lpstr>
      <vt:lpstr>analysis_period</vt:lpstr>
      <vt:lpstr>annual_fuel_usage</vt:lpstr>
      <vt:lpstr>AnnualEnergy</vt:lpstr>
      <vt:lpstr>AnnualPPAPrice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2014-10-10T17:55:59Z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