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3FB1C4C9-71EA-4C2C-8101-3F48828C3F09}"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Inputs!$D$204</definedName>
    <definedName name="AnnualOMCapacity">Inputs!$D$162</definedName>
    <definedName name="AnnualOMFixed">Inputs!$D$161</definedName>
    <definedName name="AnnualOMProduction">Inputs!$D$163</definedName>
    <definedName name="AnnualPBIFederal">Inputs!$D$168</definedName>
    <definedName name="AnnualPBIOther">Inputs!$D$171</definedName>
    <definedName name="AnnualPBIState">Inputs!$D$169</definedName>
    <definedName name="AnnualPBIUtility">Inputs!$D$170</definedName>
    <definedName name="AnnualPTCFederal">Inputs!$D$173</definedName>
    <definedName name="AnnualPTCState">Inputs!$D$174</definedName>
    <definedName name="AnnualTaxFederal">Inputs!$C$166</definedName>
    <definedName name="AnnualTaxState">Inputs!$C$165</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Inputs!$C$201</definedName>
    <definedName name="cf_annual_discharge_lcos">Inputs!$C$202</definedName>
    <definedName name="cf_battery_replacement_cost">Inputs!$C$181</definedName>
    <definedName name="cf_capacity_payment">Inputs!$C$158</definedName>
    <definedName name="cf_curtailment_value">Inputs!$C$159</definedName>
    <definedName name="cf_disbursement_debtservice">Inputs!$C$196</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Inputs!$C$186</definedName>
    <definedName name="cf_funding_debtservice">Inputs!$C$195</definedName>
    <definedName name="cf_om_capacity1_expense">Inputs!$C$179</definedName>
    <definedName name="cf_om_capacity2_expense">Inputs!$C$184</definedName>
    <definedName name="cf_om_fixed1_expense">Inputs!$C$178</definedName>
    <definedName name="cf_om_fixed2_expense">Inputs!$C$183</definedName>
    <definedName name="cf_om_fuel_expense">Inputs!$C$189</definedName>
    <definedName name="cf_om_opt_fuel_1_expense">Inputs!$C$190</definedName>
    <definedName name="cf_om_opt_fuel_2_expense">Inputs!$C$191</definedName>
    <definedName name="cf_om_production1_expense">Inputs!$C$180</definedName>
    <definedName name="cf_om_production2_expense">Inputs!$C$185</definedName>
    <definedName name="cf_ppa_price">Inputs!$C$156</definedName>
    <definedName name="cf_recapitalization">Inputs!$C$193</definedName>
    <definedName name="cf_reserve_debtservice">Inputs!$C$197</definedName>
    <definedName name="cf_utility_bill">Inputs!$C$176</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Inputs!$D$199</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Inputs!$C$187</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1" i="7" l="1"/>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E61" i="7"/>
  <c r="D61" i="7"/>
  <c r="C61" i="7"/>
  <c r="C614" i="7"/>
  <c r="C58" i="7"/>
  <c r="B161" i="7" l="1"/>
  <c r="B160" i="7"/>
  <c r="B159" i="7"/>
  <c r="B387" i="7"/>
  <c r="C428" i="7"/>
  <c r="E251" i="7"/>
  <c r="D251" i="7"/>
  <c r="B251" i="7"/>
  <c r="C292" i="7"/>
  <c r="B284" i="7" a="1"/>
  <c r="B284" i="7" s="1"/>
  <c r="B283" i="7" a="1"/>
  <c r="B283" i="7" s="1"/>
  <c r="B282" i="7" a="1"/>
  <c r="B282" i="7" s="1"/>
  <c r="B281" i="7" a="1"/>
  <c r="B281" i="7" s="1"/>
  <c r="B280" i="7" a="1"/>
  <c r="B280" i="7" s="1"/>
  <c r="B279" i="7" a="1"/>
  <c r="B279" i="7" s="1"/>
  <c r="B278" i="7" a="1"/>
  <c r="B278" i="7" s="1"/>
  <c r="F16" i="1"/>
  <c r="F14" i="1"/>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156" i="7" l="1" a="1"/>
  <c r="B156" i="7" s="1"/>
  <c r="AJ157" i="7" l="1"/>
  <c r="AB157" i="7"/>
  <c r="T157" i="7"/>
  <c r="L157" i="7"/>
  <c r="D157" i="7"/>
  <c r="AK156" i="7"/>
  <c r="AC156" i="7"/>
  <c r="U156" i="7"/>
  <c r="I156" i="7"/>
  <c r="AM157" i="7"/>
  <c r="AA157" i="7"/>
  <c r="C157" i="7"/>
  <c r="AF156" i="7"/>
  <c r="X156" i="7"/>
  <c r="T156" i="7"/>
  <c r="L156" i="7"/>
  <c r="H156" i="7"/>
  <c r="D156" i="7"/>
  <c r="AN157" i="7"/>
  <c r="AF157" i="7"/>
  <c r="X157" i="7"/>
  <c r="P157" i="7"/>
  <c r="H157" i="7"/>
  <c r="AO156" i="7"/>
  <c r="AG156" i="7"/>
  <c r="Y156" i="7"/>
  <c r="Q156" i="7"/>
  <c r="M156" i="7"/>
  <c r="E156" i="7"/>
  <c r="AI157" i="7"/>
  <c r="AE157" i="7"/>
  <c r="W157" i="7"/>
  <c r="S157" i="7"/>
  <c r="O157" i="7"/>
  <c r="K157" i="7"/>
  <c r="G157" i="7"/>
  <c r="AN156" i="7"/>
  <c r="AJ156" i="7"/>
  <c r="AB156" i="7"/>
  <c r="P156" i="7"/>
  <c r="AP157" i="7"/>
  <c r="AL157" i="7"/>
  <c r="AH157" i="7"/>
  <c r="AD157" i="7"/>
  <c r="Z157" i="7"/>
  <c r="V157" i="7"/>
  <c r="R157" i="7"/>
  <c r="N157" i="7"/>
  <c r="J157" i="7"/>
  <c r="F157" i="7"/>
  <c r="B157" i="7"/>
  <c r="AM156" i="7"/>
  <c r="AI156" i="7"/>
  <c r="AE156" i="7"/>
  <c r="AA156" i="7"/>
  <c r="W156" i="7"/>
  <c r="S156" i="7"/>
  <c r="O156" i="7"/>
  <c r="K156" i="7"/>
  <c r="G156" i="7"/>
  <c r="C156" i="7"/>
  <c r="AO157" i="7"/>
  <c r="AK157" i="7"/>
  <c r="AG157" i="7"/>
  <c r="AC157" i="7"/>
  <c r="Y157" i="7"/>
  <c r="U157" i="7"/>
  <c r="Q157" i="7"/>
  <c r="M157" i="7"/>
  <c r="I157" i="7"/>
  <c r="E157" i="7"/>
  <c r="AP156" i="7"/>
  <c r="AL156" i="7"/>
  <c r="AH156" i="7"/>
  <c r="AD156" i="7"/>
  <c r="Z156" i="7"/>
  <c r="V156" i="7"/>
  <c r="R156" i="7"/>
  <c r="N156" i="7"/>
  <c r="J156" i="7"/>
  <c r="F156" i="7"/>
  <c r="B57" i="7" a="1"/>
  <c r="C57" i="7" s="1"/>
  <c r="AN57" i="7" l="1"/>
  <c r="AJ57" i="7"/>
  <c r="AF57" i="7"/>
  <c r="AB57" i="7"/>
  <c r="X57" i="7"/>
  <c r="T57" i="7"/>
  <c r="P57" i="7"/>
  <c r="L57" i="7"/>
  <c r="H57" i="7"/>
  <c r="D57" i="7"/>
  <c r="AP57" i="7"/>
  <c r="AL57" i="7"/>
  <c r="AH57" i="7"/>
  <c r="AD57" i="7"/>
  <c r="Z57" i="7"/>
  <c r="V57" i="7"/>
  <c r="R57" i="7"/>
  <c r="N57" i="7"/>
  <c r="J57" i="7"/>
  <c r="F57" i="7"/>
  <c r="B57" i="7"/>
  <c r="AO57" i="7"/>
  <c r="AK57" i="7"/>
  <c r="AG57" i="7"/>
  <c r="AC57" i="7"/>
  <c r="Y57" i="7"/>
  <c r="U57" i="7"/>
  <c r="Q57" i="7"/>
  <c r="M57" i="7"/>
  <c r="I57" i="7"/>
  <c r="E57" i="7"/>
  <c r="AM57" i="7"/>
  <c r="AI57" i="7"/>
  <c r="AE57" i="7"/>
  <c r="AA57" i="7"/>
  <c r="W57" i="7"/>
  <c r="S57" i="7"/>
  <c r="O57" i="7"/>
  <c r="K57" i="7"/>
  <c r="G57" i="7"/>
  <c r="B581" i="7" l="1"/>
  <c r="B55" i="7" l="1" a="1"/>
  <c r="B55" i="7" s="1"/>
  <c r="B49" i="7" a="1"/>
  <c r="G49" i="7" s="1"/>
  <c r="B8" i="7" a="1"/>
  <c r="C8" i="7" s="1"/>
  <c r="B44" i="7" a="1"/>
  <c r="C44" i="7" s="1"/>
  <c r="P52" i="7" l="1"/>
  <c r="AM53" i="7"/>
  <c r="W49" i="7"/>
  <c r="AL52" i="7"/>
  <c r="AD50" i="7"/>
  <c r="AJ51" i="7"/>
  <c r="R53" i="7"/>
  <c r="O51" i="7"/>
  <c r="AC53" i="7"/>
  <c r="G53" i="7"/>
  <c r="AA52" i="7"/>
  <c r="F52" i="7"/>
  <c r="Y51" i="7"/>
  <c r="D51" i="7"/>
  <c r="I50" i="7"/>
  <c r="AD53" i="7"/>
  <c r="I53" i="7"/>
  <c r="AB52" i="7"/>
  <c r="G52" i="7"/>
  <c r="AA51" i="7"/>
  <c r="E51" i="7"/>
  <c r="N50" i="7"/>
  <c r="AO53" i="7"/>
  <c r="S53" i="7"/>
  <c r="AM52" i="7"/>
  <c r="R52" i="7"/>
  <c r="AK51" i="7"/>
  <c r="P51" i="7"/>
  <c r="AJ50" i="7"/>
  <c r="AE49" i="7"/>
  <c r="AN56" i="7"/>
  <c r="AJ56" i="7"/>
  <c r="AF56" i="7"/>
  <c r="AB56" i="7"/>
  <c r="X56" i="7"/>
  <c r="T56" i="7"/>
  <c r="P56" i="7"/>
  <c r="L56" i="7"/>
  <c r="H56" i="7"/>
  <c r="D56" i="7"/>
  <c r="AO55" i="7"/>
  <c r="AK55" i="7"/>
  <c r="AG55" i="7"/>
  <c r="AC55" i="7"/>
  <c r="Y55" i="7"/>
  <c r="U55" i="7"/>
  <c r="Q55" i="7"/>
  <c r="M55" i="7"/>
  <c r="I55" i="7"/>
  <c r="E55" i="7"/>
  <c r="AM56" i="7"/>
  <c r="AI56" i="7"/>
  <c r="AE56" i="7"/>
  <c r="AA56" i="7"/>
  <c r="W56" i="7"/>
  <c r="S56" i="7"/>
  <c r="O56" i="7"/>
  <c r="K56" i="7"/>
  <c r="G56" i="7"/>
  <c r="C56" i="7"/>
  <c r="AN55" i="7"/>
  <c r="AJ55" i="7"/>
  <c r="AF55" i="7"/>
  <c r="AB55" i="7"/>
  <c r="X55" i="7"/>
  <c r="T55" i="7"/>
  <c r="P55" i="7"/>
  <c r="L55" i="7"/>
  <c r="H55" i="7"/>
  <c r="D55" i="7"/>
  <c r="AP56" i="7"/>
  <c r="AL56" i="7"/>
  <c r="AH56" i="7"/>
  <c r="AD56" i="7"/>
  <c r="Z56" i="7"/>
  <c r="V56" i="7"/>
  <c r="R56" i="7"/>
  <c r="N56" i="7"/>
  <c r="J56" i="7"/>
  <c r="F56" i="7"/>
  <c r="B56" i="7"/>
  <c r="AM55" i="7"/>
  <c r="AI55" i="7"/>
  <c r="AE55" i="7"/>
  <c r="AA55" i="7"/>
  <c r="W55" i="7"/>
  <c r="S55" i="7"/>
  <c r="O55" i="7"/>
  <c r="K55" i="7"/>
  <c r="G55" i="7"/>
  <c r="C55" i="7"/>
  <c r="AO56" i="7"/>
  <c r="AK56" i="7"/>
  <c r="AG56" i="7"/>
  <c r="AC56" i="7"/>
  <c r="Y56" i="7"/>
  <c r="U56" i="7"/>
  <c r="Q56" i="7"/>
  <c r="M56" i="7"/>
  <c r="I56" i="7"/>
  <c r="E56" i="7"/>
  <c r="AP55" i="7"/>
  <c r="AL55" i="7"/>
  <c r="AH55" i="7"/>
  <c r="AD55" i="7"/>
  <c r="Z55" i="7"/>
  <c r="V55" i="7"/>
  <c r="R55" i="7"/>
  <c r="N55" i="7"/>
  <c r="J55" i="7"/>
  <c r="F55" i="7"/>
  <c r="AI53" i="7"/>
  <c r="Y53" i="7"/>
  <c r="N53" i="7"/>
  <c r="C53" i="7"/>
  <c r="AH52" i="7"/>
  <c r="W52" i="7"/>
  <c r="L52" i="7"/>
  <c r="B52" i="7"/>
  <c r="AF51" i="7"/>
  <c r="U51" i="7"/>
  <c r="K51" i="7"/>
  <c r="AO50" i="7"/>
  <c r="Y50" i="7"/>
  <c r="D50" i="7"/>
  <c r="O49" i="7"/>
  <c r="AH53" i="7"/>
  <c r="W53" i="7"/>
  <c r="M53" i="7"/>
  <c r="B53" i="7"/>
  <c r="AF52" i="7"/>
  <c r="V52" i="7"/>
  <c r="K52" i="7"/>
  <c r="AO51" i="7"/>
  <c r="AE51" i="7"/>
  <c r="T51" i="7"/>
  <c r="I51" i="7"/>
  <c r="AN50" i="7"/>
  <c r="T50" i="7"/>
  <c r="AM49" i="7"/>
  <c r="E49" i="7"/>
  <c r="B49" i="7"/>
  <c r="J49" i="7"/>
  <c r="R49" i="7"/>
  <c r="Z49" i="7"/>
  <c r="AH49" i="7"/>
  <c r="AO49" i="7"/>
  <c r="E50" i="7"/>
  <c r="J50" i="7"/>
  <c r="P50" i="7"/>
  <c r="U50" i="7"/>
  <c r="Z50" i="7"/>
  <c r="AF50" i="7"/>
  <c r="AK50" i="7"/>
  <c r="AP50" i="7"/>
  <c r="G51" i="7"/>
  <c r="L51" i="7"/>
  <c r="Q51" i="7"/>
  <c r="W51" i="7"/>
  <c r="AB51" i="7"/>
  <c r="AG51" i="7"/>
  <c r="AM51" i="7"/>
  <c r="C52" i="7"/>
  <c r="H52" i="7"/>
  <c r="N52" i="7"/>
  <c r="S52" i="7"/>
  <c r="X52" i="7"/>
  <c r="AD52" i="7"/>
  <c r="AI52" i="7"/>
  <c r="AN52" i="7"/>
  <c r="E53" i="7"/>
  <c r="J53" i="7"/>
  <c r="O53" i="7"/>
  <c r="U53" i="7"/>
  <c r="Z53" i="7"/>
  <c r="AE53" i="7"/>
  <c r="AK53" i="7"/>
  <c r="AP53" i="7"/>
  <c r="C49" i="7"/>
  <c r="K49" i="7"/>
  <c r="S49" i="7"/>
  <c r="AA49" i="7"/>
  <c r="AI49" i="7"/>
  <c r="AP49" i="7"/>
  <c r="F50" i="7"/>
  <c r="L50" i="7"/>
  <c r="Q50" i="7"/>
  <c r="V50" i="7"/>
  <c r="AB50" i="7"/>
  <c r="AG50" i="7"/>
  <c r="AL50" i="7"/>
  <c r="C51" i="7"/>
  <c r="H51" i="7"/>
  <c r="M51" i="7"/>
  <c r="S51" i="7"/>
  <c r="X51" i="7"/>
  <c r="AC51" i="7"/>
  <c r="AI51" i="7"/>
  <c r="AN51" i="7"/>
  <c r="D52" i="7"/>
  <c r="J52" i="7"/>
  <c r="O52" i="7"/>
  <c r="T52" i="7"/>
  <c r="Z52" i="7"/>
  <c r="AE52" i="7"/>
  <c r="AJ52" i="7"/>
  <c r="AP52" i="7"/>
  <c r="F53" i="7"/>
  <c r="K53" i="7"/>
  <c r="Q53" i="7"/>
  <c r="V53" i="7"/>
  <c r="AA53" i="7"/>
  <c r="AG53" i="7"/>
  <c r="AL53" i="7"/>
  <c r="F49" i="7"/>
  <c r="N49" i="7"/>
  <c r="V49" i="7"/>
  <c r="AD49" i="7"/>
  <c r="AL49" i="7"/>
  <c r="B50" i="7"/>
  <c r="H50" i="7"/>
  <c r="M50" i="7"/>
  <c r="R50" i="7"/>
  <c r="X50" i="7"/>
  <c r="AC50" i="7"/>
  <c r="AH50"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AK49" i="7"/>
  <c r="AG49" i="7"/>
  <c r="AC49" i="7"/>
  <c r="Y49" i="7"/>
  <c r="U49" i="7"/>
  <c r="Q49" i="7"/>
  <c r="M49" i="7"/>
  <c r="I49"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7" i="7"/>
  <c r="AB47" i="7"/>
  <c r="T47" i="7"/>
  <c r="AK46" i="7"/>
  <c r="E46" i="7"/>
  <c r="V45" i="7"/>
  <c r="F45" i="7"/>
  <c r="W44" i="7"/>
  <c r="Z47" i="7"/>
  <c r="B47" i="7"/>
  <c r="AM47" i="7"/>
  <c r="AE47" i="7"/>
  <c r="W47" i="7"/>
  <c r="O47" i="7"/>
  <c r="G47" i="7"/>
  <c r="AN46" i="7"/>
  <c r="AF46" i="7"/>
  <c r="X46" i="7"/>
  <c r="P46" i="7"/>
  <c r="H46" i="7"/>
  <c r="AO45" i="7"/>
  <c r="AG45" i="7"/>
  <c r="Y45" i="7"/>
  <c r="Q45" i="7"/>
  <c r="I45" i="7"/>
  <c r="AP44" i="7"/>
  <c r="AH44" i="7"/>
  <c r="Z44" i="7"/>
  <c r="R44" i="7"/>
  <c r="J44" i="7"/>
  <c r="B44" i="7"/>
  <c r="AL47" i="7"/>
  <c r="AD47" i="7"/>
  <c r="V47" i="7"/>
  <c r="N47" i="7"/>
  <c r="F47" i="7"/>
  <c r="AM46" i="7"/>
  <c r="AE46" i="7"/>
  <c r="W46" i="7"/>
  <c r="O46" i="7"/>
  <c r="G46" i="7"/>
  <c r="AN45" i="7"/>
  <c r="AF45" i="7"/>
  <c r="X45" i="7"/>
  <c r="P45" i="7"/>
  <c r="H45" i="7"/>
  <c r="AO44" i="7"/>
  <c r="AG44" i="7"/>
  <c r="Y44" i="7"/>
  <c r="Q44" i="7"/>
  <c r="I44" i="7"/>
  <c r="AK47" i="7"/>
  <c r="AC47" i="7"/>
  <c r="U47" i="7"/>
  <c r="M47" i="7"/>
  <c r="E47" i="7"/>
  <c r="AL46" i="7"/>
  <c r="AD46" i="7"/>
  <c r="V46" i="7"/>
  <c r="N46" i="7"/>
  <c r="F46" i="7"/>
  <c r="AM45" i="7"/>
  <c r="AE45" i="7"/>
  <c r="W45" i="7"/>
  <c r="O45" i="7"/>
  <c r="G45" i="7"/>
  <c r="AN44" i="7"/>
  <c r="AF44" i="7"/>
  <c r="X44" i="7"/>
  <c r="P44" i="7"/>
  <c r="H44" i="7"/>
  <c r="D47" i="7"/>
  <c r="U46" i="7"/>
  <c r="AL45" i="7"/>
  <c r="N45" i="7"/>
  <c r="AE44" i="7"/>
  <c r="G44" i="7"/>
  <c r="AI47" i="7"/>
  <c r="AA47" i="7"/>
  <c r="S47" i="7"/>
  <c r="K47" i="7"/>
  <c r="C47" i="7"/>
  <c r="AJ46" i="7"/>
  <c r="AB46" i="7"/>
  <c r="T46" i="7"/>
  <c r="L46" i="7"/>
  <c r="D46" i="7"/>
  <c r="AK45" i="7"/>
  <c r="AC45" i="7"/>
  <c r="U45" i="7"/>
  <c r="M45" i="7"/>
  <c r="E45" i="7"/>
  <c r="AL44" i="7"/>
  <c r="AD44" i="7"/>
  <c r="V44" i="7"/>
  <c r="N44" i="7"/>
  <c r="F44" i="7"/>
  <c r="R47" i="7"/>
  <c r="AI46" i="7"/>
  <c r="S46" i="7"/>
  <c r="K46" i="7"/>
  <c r="C46" i="7"/>
  <c r="AB45" i="7"/>
  <c r="T45" i="7"/>
  <c r="L45" i="7"/>
  <c r="D45" i="7"/>
  <c r="AK44" i="7"/>
  <c r="AC44" i="7"/>
  <c r="U44" i="7"/>
  <c r="M44" i="7"/>
  <c r="E44" i="7"/>
  <c r="L47" i="7"/>
  <c r="AC46" i="7"/>
  <c r="M46" i="7"/>
  <c r="AD45" i="7"/>
  <c r="AM44" i="7"/>
  <c r="O44" i="7"/>
  <c r="AP47" i="7"/>
  <c r="AH47" i="7"/>
  <c r="J47" i="7"/>
  <c r="AA46" i="7"/>
  <c r="AJ45" i="7"/>
  <c r="AO47" i="7"/>
  <c r="AG47" i="7"/>
  <c r="Y47" i="7"/>
  <c r="Q47" i="7"/>
  <c r="I47" i="7"/>
  <c r="AP46" i="7"/>
  <c r="AH46" i="7"/>
  <c r="Z46" i="7"/>
  <c r="R46" i="7"/>
  <c r="J46" i="7"/>
  <c r="B46" i="7"/>
  <c r="AI45" i="7"/>
  <c r="AA45" i="7"/>
  <c r="S45" i="7"/>
  <c r="K45" i="7"/>
  <c r="C45" i="7"/>
  <c r="AJ44" i="7"/>
  <c r="AB44" i="7"/>
  <c r="T44" i="7"/>
  <c r="L44" i="7"/>
  <c r="D44" i="7"/>
  <c r="AN47" i="7"/>
  <c r="AF47" i="7"/>
  <c r="X47" i="7"/>
  <c r="P47" i="7"/>
  <c r="H47" i="7"/>
  <c r="AO46" i="7"/>
  <c r="AG46" i="7"/>
  <c r="Y46" i="7"/>
  <c r="Q46" i="7"/>
  <c r="I46" i="7"/>
  <c r="AP45" i="7"/>
  <c r="AH45" i="7"/>
  <c r="Z45" i="7"/>
  <c r="R45" i="7"/>
  <c r="J45" i="7"/>
  <c r="B45" i="7"/>
  <c r="AI44" i="7"/>
  <c r="AA44" i="7"/>
  <c r="S44" i="7"/>
  <c r="K44"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39" i="7" s="1"/>
  <c r="AO5" i="7"/>
  <c r="AO39" i="7" s="1"/>
  <c r="AK5" i="7"/>
  <c r="AK39" i="7" s="1"/>
  <c r="AG5" i="7"/>
  <c r="AG39" i="7" s="1"/>
  <c r="AC5" i="7"/>
  <c r="AC39" i="7" s="1"/>
  <c r="Y5" i="7"/>
  <c r="Y39" i="7" s="1"/>
  <c r="U5" i="7"/>
  <c r="U39" i="7" s="1"/>
  <c r="Q5" i="7"/>
  <c r="Q39" i="7" s="1"/>
  <c r="M5" i="7"/>
  <c r="M39" i="7" s="1"/>
  <c r="I5" i="7"/>
  <c r="I39" i="7" s="1"/>
  <c r="E5" i="7"/>
  <c r="E39" i="7" s="1"/>
  <c r="AN5" i="7"/>
  <c r="AN39" i="7" s="1"/>
  <c r="AJ5" i="7"/>
  <c r="AJ39" i="7" s="1"/>
  <c r="AF5" i="7"/>
  <c r="AF39" i="7" s="1"/>
  <c r="AB5" i="7"/>
  <c r="AB39" i="7" s="1"/>
  <c r="X5" i="7"/>
  <c r="X39" i="7" s="1"/>
  <c r="T5" i="7"/>
  <c r="T39" i="7" s="1"/>
  <c r="P5" i="7"/>
  <c r="P39" i="7" s="1"/>
  <c r="L5" i="7"/>
  <c r="L39" i="7" s="1"/>
  <c r="H5" i="7"/>
  <c r="H39" i="7" s="1"/>
  <c r="D5" i="7"/>
  <c r="D39" i="7" s="1"/>
  <c r="AM5" i="7"/>
  <c r="AM39" i="7" s="1"/>
  <c r="AI5" i="7"/>
  <c r="AI39" i="7" s="1"/>
  <c r="AE5" i="7"/>
  <c r="AE39" i="7" s="1"/>
  <c r="AA5" i="7"/>
  <c r="AA39" i="7" s="1"/>
  <c r="W5" i="7"/>
  <c r="W39" i="7" s="1"/>
  <c r="S5" i="7"/>
  <c r="S39" i="7" s="1"/>
  <c r="O5" i="7"/>
  <c r="O39" i="7" s="1"/>
  <c r="K5" i="7"/>
  <c r="K39" i="7" s="1"/>
  <c r="G5" i="7"/>
  <c r="G39" i="7" s="1"/>
  <c r="C5" i="7"/>
  <c r="AP5" i="7"/>
  <c r="AP39" i="7" s="1"/>
  <c r="AL5" i="7"/>
  <c r="AL39" i="7" s="1"/>
  <c r="AD5" i="7"/>
  <c r="AD39" i="7" s="1"/>
  <c r="Z5" i="7"/>
  <c r="Z39" i="7" s="1"/>
  <c r="V5" i="7"/>
  <c r="V39" i="7" s="1"/>
  <c r="R5" i="7"/>
  <c r="R39" i="7" s="1"/>
  <c r="N5" i="7"/>
  <c r="N39" i="7" s="1"/>
  <c r="J5" i="7"/>
  <c r="J39" i="7" s="1"/>
  <c r="F5" i="7"/>
  <c r="F39" i="7" s="1"/>
  <c r="C14" i="7" l="1"/>
  <c r="C39" i="7"/>
  <c r="C565" i="7"/>
  <c r="AB565" i="7"/>
  <c r="AB561" i="7"/>
  <c r="F565" i="7"/>
  <c r="F561" i="7"/>
  <c r="AP565" i="7"/>
  <c r="AP561" i="7"/>
  <c r="AE565" i="7"/>
  <c r="AE561" i="7"/>
  <c r="X565" i="7"/>
  <c r="X561" i="7"/>
  <c r="Q565" i="7"/>
  <c r="Q561" i="7"/>
  <c r="D565" i="7"/>
  <c r="D561" i="7"/>
  <c r="U565" i="7"/>
  <c r="U561" i="7"/>
  <c r="G565" i="7"/>
  <c r="G561" i="7"/>
  <c r="Y565" i="7"/>
  <c r="Y561" i="7"/>
  <c r="R565" i="7"/>
  <c r="R561" i="7"/>
  <c r="AJ565" i="7"/>
  <c r="AJ561" i="7"/>
  <c r="AC565" i="7"/>
  <c r="AC561" i="7"/>
  <c r="AN565" i="7"/>
  <c r="AN561" i="7"/>
  <c r="J565" i="7"/>
  <c r="J561" i="7"/>
  <c r="AI565" i="7"/>
  <c r="AI561" i="7"/>
  <c r="N565" i="7"/>
  <c r="N561" i="7"/>
  <c r="AM565" i="7"/>
  <c r="AM561" i="7"/>
  <c r="AF565" i="7"/>
  <c r="AF561" i="7"/>
  <c r="K565" i="7"/>
  <c r="K561" i="7"/>
  <c r="V565" i="7"/>
  <c r="V561" i="7"/>
  <c r="O565" i="7"/>
  <c r="O561" i="7"/>
  <c r="H565" i="7"/>
  <c r="H561" i="7"/>
  <c r="AG565" i="7"/>
  <c r="AG561" i="7"/>
  <c r="Z565" i="7"/>
  <c r="Z561" i="7"/>
  <c r="S565" i="7"/>
  <c r="S561" i="7"/>
  <c r="L565" i="7"/>
  <c r="L561" i="7"/>
  <c r="E565" i="7"/>
  <c r="E561" i="7"/>
  <c r="AK565" i="7"/>
  <c r="AK561" i="7"/>
  <c r="AD565" i="7"/>
  <c r="AD561" i="7"/>
  <c r="W565" i="7"/>
  <c r="W561" i="7"/>
  <c r="P565" i="7"/>
  <c r="P561" i="7"/>
  <c r="I565" i="7"/>
  <c r="I561" i="7"/>
  <c r="AO565" i="7"/>
  <c r="AO561" i="7"/>
  <c r="AL565" i="7"/>
  <c r="AL561" i="7"/>
  <c r="AA565" i="7"/>
  <c r="AA561" i="7"/>
  <c r="T565" i="7"/>
  <c r="T561" i="7"/>
  <c r="M565" i="7"/>
  <c r="M561" i="7"/>
  <c r="AH565" i="7"/>
  <c r="AH561" i="7"/>
  <c r="AP557" i="7"/>
  <c r="AP553" i="7"/>
  <c r="AP526" i="7"/>
  <c r="AP520" i="7"/>
  <c r="AP145" i="7"/>
  <c r="AP14" i="7"/>
  <c r="AB557" i="7"/>
  <c r="AB553" i="7"/>
  <c r="AB526" i="7"/>
  <c r="AB520" i="7"/>
  <c r="AB145" i="7"/>
  <c r="AB14" i="7"/>
  <c r="G7" i="7"/>
  <c r="G557" i="7"/>
  <c r="G553" i="7"/>
  <c r="G526" i="7"/>
  <c r="G520" i="7"/>
  <c r="G145" i="7"/>
  <c r="G14" i="7"/>
  <c r="Q557" i="7"/>
  <c r="Q553" i="7"/>
  <c r="Q526" i="7"/>
  <c r="Q520" i="7"/>
  <c r="Q145" i="7"/>
  <c r="Q14" i="7"/>
  <c r="AM557" i="7"/>
  <c r="AM553" i="7"/>
  <c r="AM526" i="7"/>
  <c r="AM520" i="7"/>
  <c r="AM145" i="7"/>
  <c r="AM14" i="7"/>
  <c r="R557" i="7"/>
  <c r="R553" i="7"/>
  <c r="R526" i="7"/>
  <c r="R520" i="7"/>
  <c r="R145" i="7"/>
  <c r="R14" i="7"/>
  <c r="D7" i="7"/>
  <c r="D557" i="7"/>
  <c r="D553" i="7"/>
  <c r="D526" i="7"/>
  <c r="D520" i="7"/>
  <c r="D145" i="7"/>
  <c r="D14" i="7"/>
  <c r="AN557" i="7"/>
  <c r="AN553" i="7"/>
  <c r="AN526" i="7"/>
  <c r="AN520" i="7"/>
  <c r="AN145" i="7"/>
  <c r="AN14" i="7"/>
  <c r="X557" i="7"/>
  <c r="X553" i="7"/>
  <c r="X526" i="7"/>
  <c r="X520" i="7"/>
  <c r="X145" i="7"/>
  <c r="X14" i="7"/>
  <c r="J557" i="7"/>
  <c r="J553" i="7"/>
  <c r="J526" i="7"/>
  <c r="J520" i="7"/>
  <c r="J145" i="7"/>
  <c r="J14" i="7"/>
  <c r="U557" i="7"/>
  <c r="U553" i="7"/>
  <c r="U526" i="7"/>
  <c r="U520" i="7"/>
  <c r="U145" i="7"/>
  <c r="U14" i="7"/>
  <c r="Y557" i="7"/>
  <c r="Y553" i="7"/>
  <c r="Y526" i="7"/>
  <c r="Y520" i="7"/>
  <c r="Y145" i="7"/>
  <c r="Y14" i="7"/>
  <c r="AC557" i="7"/>
  <c r="AC553" i="7"/>
  <c r="AC526" i="7"/>
  <c r="AC520" i="7"/>
  <c r="AC145" i="7"/>
  <c r="AC14" i="7"/>
  <c r="O557" i="7"/>
  <c r="O553" i="7"/>
  <c r="O526" i="7"/>
  <c r="O520" i="7"/>
  <c r="O145" i="7"/>
  <c r="O14" i="7"/>
  <c r="S557" i="7"/>
  <c r="S553" i="7"/>
  <c r="S526" i="7"/>
  <c r="S520" i="7"/>
  <c r="S145" i="7"/>
  <c r="S14" i="7"/>
  <c r="E557" i="7"/>
  <c r="E553" i="7"/>
  <c r="E526" i="7"/>
  <c r="E520" i="7"/>
  <c r="E145" i="7"/>
  <c r="E14" i="7"/>
  <c r="AK557" i="7"/>
  <c r="AK553" i="7"/>
  <c r="AK526" i="7"/>
  <c r="AK520" i="7"/>
  <c r="AK145" i="7"/>
  <c r="AK14" i="7"/>
  <c r="F557" i="7"/>
  <c r="F553" i="7"/>
  <c r="F526" i="7"/>
  <c r="F520" i="7"/>
  <c r="F145" i="7"/>
  <c r="F14" i="7"/>
  <c r="C7" i="7"/>
  <c r="C561" i="7"/>
  <c r="C557" i="7"/>
  <c r="C553" i="7"/>
  <c r="C526" i="7"/>
  <c r="C520" i="7"/>
  <c r="C145" i="7"/>
  <c r="AF557" i="7"/>
  <c r="AF553" i="7"/>
  <c r="AF526" i="7"/>
  <c r="AF520" i="7"/>
  <c r="AF145" i="7"/>
  <c r="AF14" i="7"/>
  <c r="AJ557" i="7"/>
  <c r="AJ553" i="7"/>
  <c r="AJ526" i="7"/>
  <c r="AJ520" i="7"/>
  <c r="AJ145" i="7"/>
  <c r="AJ14" i="7"/>
  <c r="H557" i="7"/>
  <c r="H553" i="7"/>
  <c r="H526" i="7"/>
  <c r="H520" i="7"/>
  <c r="H145" i="7"/>
  <c r="H14" i="7"/>
  <c r="AE557" i="7"/>
  <c r="AE553" i="7"/>
  <c r="AE526" i="7"/>
  <c r="AE520" i="7"/>
  <c r="AE145" i="7"/>
  <c r="AE14" i="7"/>
  <c r="AI557" i="7"/>
  <c r="AI553" i="7"/>
  <c r="AI526" i="7"/>
  <c r="AI520" i="7"/>
  <c r="AI145" i="7"/>
  <c r="AI14" i="7"/>
  <c r="N557" i="7"/>
  <c r="N553" i="7"/>
  <c r="N526" i="7"/>
  <c r="N520" i="7"/>
  <c r="N145" i="7"/>
  <c r="N14" i="7"/>
  <c r="K557" i="7"/>
  <c r="K553" i="7"/>
  <c r="K526" i="7"/>
  <c r="K520" i="7"/>
  <c r="K145" i="7"/>
  <c r="K14" i="7"/>
  <c r="V7" i="7"/>
  <c r="V557" i="7"/>
  <c r="V553" i="7"/>
  <c r="V526" i="7"/>
  <c r="V520" i="7"/>
  <c r="V145" i="7"/>
  <c r="V14" i="7"/>
  <c r="AG557" i="7"/>
  <c r="AG553" i="7"/>
  <c r="AG526" i="7"/>
  <c r="AG520" i="7"/>
  <c r="AG145" i="7"/>
  <c r="AG14" i="7"/>
  <c r="Z557" i="7"/>
  <c r="Z553" i="7"/>
  <c r="Z526" i="7"/>
  <c r="Z520" i="7"/>
  <c r="Z145" i="7"/>
  <c r="Z14" i="7"/>
  <c r="L557" i="7"/>
  <c r="L553" i="7"/>
  <c r="L526" i="7"/>
  <c r="L520" i="7"/>
  <c r="L145" i="7"/>
  <c r="L14" i="7"/>
  <c r="AD557" i="7"/>
  <c r="AD553" i="7"/>
  <c r="AD526" i="7"/>
  <c r="AD520" i="7"/>
  <c r="AD145" i="7"/>
  <c r="AD14" i="7"/>
  <c r="W557" i="7"/>
  <c r="W553" i="7"/>
  <c r="W526" i="7"/>
  <c r="W520" i="7"/>
  <c r="W145" i="7"/>
  <c r="W14" i="7"/>
  <c r="P557" i="7"/>
  <c r="P553" i="7"/>
  <c r="P526" i="7"/>
  <c r="P520" i="7"/>
  <c r="P145" i="7"/>
  <c r="P14" i="7"/>
  <c r="I557" i="7"/>
  <c r="I553" i="7"/>
  <c r="I526" i="7"/>
  <c r="I520" i="7"/>
  <c r="I145" i="7"/>
  <c r="I14" i="7"/>
  <c r="AO557" i="7"/>
  <c r="AO553" i="7"/>
  <c r="AO526" i="7"/>
  <c r="AO520" i="7"/>
  <c r="AO145" i="7"/>
  <c r="AO14" i="7"/>
  <c r="AL557" i="7"/>
  <c r="AL553" i="7"/>
  <c r="AL526" i="7"/>
  <c r="AL520" i="7"/>
  <c r="AL145" i="7"/>
  <c r="AL14" i="7"/>
  <c r="AA557" i="7"/>
  <c r="AA553" i="7"/>
  <c r="AA526" i="7"/>
  <c r="AA520" i="7"/>
  <c r="AA145" i="7"/>
  <c r="AA14" i="7"/>
  <c r="T557" i="7"/>
  <c r="T553" i="7"/>
  <c r="T526" i="7"/>
  <c r="T520" i="7"/>
  <c r="T145" i="7"/>
  <c r="T14" i="7"/>
  <c r="M557" i="7"/>
  <c r="M553" i="7"/>
  <c r="M526" i="7"/>
  <c r="M520" i="7"/>
  <c r="M145" i="7"/>
  <c r="M14" i="7"/>
  <c r="AH557" i="7"/>
  <c r="AH553" i="7"/>
  <c r="AH526" i="7"/>
  <c r="AH520" i="7"/>
  <c r="AH145"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19" i="7" l="1" a="1"/>
  <c r="D19" i="7" s="1"/>
  <c r="B18" i="7" a="1"/>
  <c r="B18" i="7" s="1"/>
  <c r="AG18" i="7" l="1"/>
  <c r="Q18" i="7"/>
  <c r="M18" i="7"/>
  <c r="AK19" i="7"/>
  <c r="Z19" i="7"/>
  <c r="J19" i="7"/>
  <c r="AO18" i="7"/>
  <c r="I18" i="7"/>
  <c r="AD19" i="7"/>
  <c r="Y19" i="7"/>
  <c r="N19" i="7"/>
  <c r="I19" i="7"/>
  <c r="C19" i="7"/>
  <c r="AL19" i="7"/>
  <c r="AG19" i="7"/>
  <c r="AA19" i="7"/>
  <c r="V19" i="7"/>
  <c r="Q19" i="7"/>
  <c r="K19" i="7"/>
  <c r="F19" i="7"/>
  <c r="AC18" i="7"/>
  <c r="AP19" i="7"/>
  <c r="AE19" i="7"/>
  <c r="U19" i="7"/>
  <c r="O19" i="7"/>
  <c r="E19" i="7"/>
  <c r="Y18" i="7"/>
  <c r="AO19" i="7"/>
  <c r="AI19" i="7"/>
  <c r="S19" i="7"/>
  <c r="AK18" i="7"/>
  <c r="U18" i="7"/>
  <c r="E18" i="7"/>
  <c r="AM19" i="7"/>
  <c r="AH19" i="7"/>
  <c r="AC19" i="7"/>
  <c r="W19" i="7"/>
  <c r="R19" i="7"/>
  <c r="M19" i="7"/>
  <c r="G19" i="7"/>
  <c r="B19" i="7"/>
  <c r="AN19" i="7"/>
  <c r="AJ19" i="7"/>
  <c r="AF19" i="7"/>
  <c r="AB19" i="7"/>
  <c r="X19" i="7"/>
  <c r="T19" i="7"/>
  <c r="P19" i="7"/>
  <c r="L19" i="7"/>
  <c r="H19" i="7"/>
  <c r="AN18" i="7"/>
  <c r="AJ18" i="7"/>
  <c r="AF18" i="7"/>
  <c r="AB18" i="7"/>
  <c r="X18" i="7"/>
  <c r="T18" i="7"/>
  <c r="P18" i="7"/>
  <c r="L18" i="7"/>
  <c r="H18" i="7"/>
  <c r="D18" i="7"/>
  <c r="AM18" i="7"/>
  <c r="AI18" i="7"/>
  <c r="AE18" i="7"/>
  <c r="AA18" i="7"/>
  <c r="W18" i="7"/>
  <c r="S18" i="7"/>
  <c r="O18" i="7"/>
  <c r="K18" i="7"/>
  <c r="G18" i="7"/>
  <c r="C18" i="7"/>
  <c r="AP18" i="7"/>
  <c r="AL18" i="7"/>
  <c r="AH18" i="7"/>
  <c r="AD18" i="7"/>
  <c r="Z18" i="7"/>
  <c r="V18" i="7"/>
  <c r="R18" i="7"/>
  <c r="N18" i="7"/>
  <c r="J18" i="7"/>
  <c r="F18" i="7"/>
  <c r="B238" i="7" a="1"/>
  <c r="D238" i="7" s="1"/>
  <c r="B198" i="7" a="1"/>
  <c r="D198" i="7" s="1"/>
  <c r="AL238" i="7" l="1"/>
  <c r="AG238" i="7"/>
  <c r="AA238" i="7"/>
  <c r="V238" i="7"/>
  <c r="Q238" i="7"/>
  <c r="K238" i="7"/>
  <c r="F238" i="7"/>
  <c r="AP198" i="7"/>
  <c r="AK198" i="7"/>
  <c r="AE198" i="7"/>
  <c r="Z198" i="7"/>
  <c r="U198" i="7"/>
  <c r="O198" i="7"/>
  <c r="J198" i="7"/>
  <c r="E198" i="7"/>
  <c r="AP238" i="7"/>
  <c r="AK238" i="7"/>
  <c r="AE238" i="7"/>
  <c r="Z238" i="7"/>
  <c r="U238" i="7"/>
  <c r="O238" i="7"/>
  <c r="J238" i="7"/>
  <c r="E238" i="7"/>
  <c r="AO198" i="7"/>
  <c r="AI198" i="7"/>
  <c r="AD198" i="7"/>
  <c r="Y198" i="7"/>
  <c r="S198" i="7"/>
  <c r="N198" i="7"/>
  <c r="I198" i="7"/>
  <c r="C198" i="7"/>
  <c r="AO238" i="7"/>
  <c r="AI238" i="7"/>
  <c r="AD238" i="7"/>
  <c r="Y238" i="7"/>
  <c r="S238" i="7"/>
  <c r="N238" i="7"/>
  <c r="I238" i="7"/>
  <c r="C238" i="7"/>
  <c r="AM198" i="7"/>
  <c r="AH198" i="7"/>
  <c r="AC198" i="7"/>
  <c r="W198" i="7"/>
  <c r="R198" i="7"/>
  <c r="M198" i="7"/>
  <c r="G198" i="7"/>
  <c r="B198" i="7"/>
  <c r="AM238" i="7"/>
  <c r="AH238" i="7"/>
  <c r="AC238" i="7"/>
  <c r="W238" i="7"/>
  <c r="R238" i="7"/>
  <c r="M238" i="7"/>
  <c r="G238" i="7"/>
  <c r="B238" i="7"/>
  <c r="AL198" i="7"/>
  <c r="AG198" i="7"/>
  <c r="AA198" i="7"/>
  <c r="V198" i="7"/>
  <c r="Q198" i="7"/>
  <c r="K198" i="7"/>
  <c r="F198" i="7"/>
  <c r="AN238" i="7"/>
  <c r="AJ238" i="7"/>
  <c r="AF238" i="7"/>
  <c r="AB238" i="7"/>
  <c r="X238" i="7"/>
  <c r="T238" i="7"/>
  <c r="P238" i="7"/>
  <c r="L238" i="7"/>
  <c r="H238" i="7"/>
  <c r="AN198" i="7"/>
  <c r="AJ198" i="7"/>
  <c r="AF198" i="7"/>
  <c r="AB198" i="7"/>
  <c r="X198" i="7"/>
  <c r="T198" i="7"/>
  <c r="P198" i="7"/>
  <c r="L198" i="7"/>
  <c r="H198" i="7"/>
  <c r="B612" i="7"/>
  <c r="B579" i="7" s="1"/>
  <c r="B580" i="7" s="1"/>
  <c r="B582" i="7" s="1"/>
  <c r="B606" i="7"/>
  <c r="C2" i="7" l="1"/>
  <c r="C585" i="7" l="1"/>
  <c r="C586" i="7" s="1"/>
  <c r="C592" i="7"/>
  <c r="C574" i="7" s="1"/>
  <c r="C591" i="7"/>
  <c r="C573" i="7"/>
  <c r="C594" i="7"/>
  <c r="C595" i="7" s="1"/>
  <c r="C590" i="7"/>
  <c r="C572" i="7" s="1"/>
  <c r="C606" i="7"/>
  <c r="C612" i="7"/>
  <c r="D2" i="7"/>
  <c r="D29" i="7" s="1"/>
  <c r="C54" i="7"/>
  <c r="C43" i="1"/>
  <c r="C44" i="1"/>
  <c r="D594" i="7" l="1"/>
  <c r="D595" i="7" s="1"/>
  <c r="D590" i="7"/>
  <c r="D572" i="7" s="1"/>
  <c r="D592" i="7"/>
  <c r="D574" i="7" s="1"/>
  <c r="D591" i="7"/>
  <c r="D585" i="7"/>
  <c r="D586" i="7" s="1"/>
  <c r="D573" i="7"/>
  <c r="D58" i="7"/>
  <c r="E2" i="7"/>
  <c r="D606" i="7"/>
  <c r="D612" i="7"/>
  <c r="D54" i="7"/>
  <c r="P251" i="7"/>
  <c r="P250" i="7"/>
  <c r="P249" i="7"/>
  <c r="P248" i="7"/>
  <c r="P247" i="7"/>
  <c r="P246" i="7"/>
  <c r="P245" i="7"/>
  <c r="P387" i="7"/>
  <c r="P386" i="7"/>
  <c r="P385" i="7"/>
  <c r="P384" i="7"/>
  <c r="P383" i="7"/>
  <c r="P382" i="7"/>
  <c r="G387" i="7"/>
  <c r="G386" i="7"/>
  <c r="G385" i="7"/>
  <c r="G384" i="7"/>
  <c r="G383" i="7"/>
  <c r="G382" i="7"/>
  <c r="G381" i="7"/>
  <c r="G251" i="7"/>
  <c r="G250" i="7"/>
  <c r="G249" i="7"/>
  <c r="G248" i="7"/>
  <c r="G247" i="7"/>
  <c r="G246" i="7"/>
  <c r="G245" i="7"/>
  <c r="E591" i="7" l="1"/>
  <c r="E585" i="7"/>
  <c r="E586" i="7" s="1"/>
  <c r="E573" i="7"/>
  <c r="E594" i="7"/>
  <c r="E595" i="7" s="1"/>
  <c r="E590" i="7"/>
  <c r="E572" i="7" s="1"/>
  <c r="E592" i="7"/>
  <c r="E574" i="7" s="1"/>
  <c r="E58" i="7"/>
  <c r="E29" i="7"/>
  <c r="F2" i="7"/>
  <c r="E606" i="7"/>
  <c r="E612" i="7"/>
  <c r="E54" i="7"/>
  <c r="G388" i="7"/>
  <c r="P252" i="7"/>
  <c r="G252" i="7"/>
  <c r="C145" i="1"/>
  <c r="F585" i="7" l="1"/>
  <c r="F586" i="7" s="1"/>
  <c r="F573" i="7"/>
  <c r="F592" i="7"/>
  <c r="F574" i="7" s="1"/>
  <c r="F591" i="7"/>
  <c r="F594" i="7"/>
  <c r="F595" i="7" s="1"/>
  <c r="F590" i="7"/>
  <c r="F572" i="7" s="1"/>
  <c r="F58" i="7"/>
  <c r="F29" i="7"/>
  <c r="G2" i="7"/>
  <c r="F612" i="7"/>
  <c r="F606" i="7"/>
  <c r="F54" i="7"/>
  <c r="B428" i="7"/>
  <c r="B427" i="7"/>
  <c r="C420" i="7" a="1"/>
  <c r="D420" i="7" s="1"/>
  <c r="M387" i="7"/>
  <c r="M386" i="7"/>
  <c r="C284" i="7" a="1"/>
  <c r="D284" i="7" s="1"/>
  <c r="M251" i="7"/>
  <c r="M250" i="7"/>
  <c r="B250" i="7"/>
  <c r="G594" i="7" l="1"/>
  <c r="G595" i="7" s="1"/>
  <c r="G590" i="7"/>
  <c r="G572" i="7" s="1"/>
  <c r="G592" i="7"/>
  <c r="G574" i="7" s="1"/>
  <c r="G591" i="7"/>
  <c r="G585" i="7"/>
  <c r="G586" i="7" s="1"/>
  <c r="G573" i="7"/>
  <c r="G58" i="7"/>
  <c r="G29" i="7"/>
  <c r="H2" i="7"/>
  <c r="G606" i="7"/>
  <c r="G612" i="7"/>
  <c r="G54" i="7"/>
  <c r="AM420" i="7"/>
  <c r="AI420" i="7"/>
  <c r="AE420" i="7"/>
  <c r="AA420" i="7"/>
  <c r="W420" i="7"/>
  <c r="S420" i="7"/>
  <c r="O420" i="7"/>
  <c r="K420" i="7"/>
  <c r="G420" i="7"/>
  <c r="C420" i="7"/>
  <c r="AP420" i="7"/>
  <c r="AL420" i="7"/>
  <c r="AH420" i="7"/>
  <c r="AD420" i="7"/>
  <c r="Z420" i="7"/>
  <c r="V420" i="7"/>
  <c r="R420" i="7"/>
  <c r="N420" i="7"/>
  <c r="J420" i="7"/>
  <c r="F420" i="7"/>
  <c r="AO420" i="7"/>
  <c r="AK420" i="7"/>
  <c r="AG420" i="7"/>
  <c r="AC420" i="7"/>
  <c r="Y420" i="7"/>
  <c r="U420" i="7"/>
  <c r="Q420" i="7"/>
  <c r="M420" i="7"/>
  <c r="I420" i="7"/>
  <c r="E420" i="7"/>
  <c r="AN420" i="7"/>
  <c r="AJ420" i="7"/>
  <c r="AF420" i="7"/>
  <c r="AB420" i="7"/>
  <c r="X420" i="7"/>
  <c r="T420" i="7"/>
  <c r="P420" i="7"/>
  <c r="L420" i="7"/>
  <c r="H420" i="7"/>
  <c r="AO284" i="7"/>
  <c r="AK284" i="7"/>
  <c r="AG284" i="7"/>
  <c r="AC284" i="7"/>
  <c r="Y284" i="7"/>
  <c r="U284" i="7"/>
  <c r="Q284" i="7"/>
  <c r="M284" i="7"/>
  <c r="I284" i="7"/>
  <c r="E284" i="7"/>
  <c r="AM284" i="7"/>
  <c r="AI284" i="7"/>
  <c r="AE284" i="7"/>
  <c r="AA284" i="7"/>
  <c r="W284" i="7"/>
  <c r="S284" i="7"/>
  <c r="O284" i="7"/>
  <c r="K284" i="7"/>
  <c r="G284" i="7"/>
  <c r="C284" i="7"/>
  <c r="AP284" i="7"/>
  <c r="AL284" i="7"/>
  <c r="AH284" i="7"/>
  <c r="AD284" i="7"/>
  <c r="Z284" i="7"/>
  <c r="V284" i="7"/>
  <c r="R284" i="7"/>
  <c r="N284" i="7"/>
  <c r="J284" i="7"/>
  <c r="F284" i="7"/>
  <c r="AN284" i="7"/>
  <c r="AJ284" i="7"/>
  <c r="AF284" i="7"/>
  <c r="AB284" i="7"/>
  <c r="X284" i="7"/>
  <c r="T284" i="7"/>
  <c r="P284" i="7"/>
  <c r="L284" i="7"/>
  <c r="H284" i="7"/>
  <c r="C42" i="7" a="1"/>
  <c r="E42" i="7" s="1"/>
  <c r="H594" i="7" l="1"/>
  <c r="H595" i="7" s="1"/>
  <c r="H590" i="7"/>
  <c r="H572" i="7" s="1"/>
  <c r="H592" i="7"/>
  <c r="H574" i="7" s="1"/>
  <c r="H591" i="7"/>
  <c r="H585" i="7"/>
  <c r="H586" i="7" s="1"/>
  <c r="H573" i="7"/>
  <c r="H58" i="7"/>
  <c r="H29" i="7"/>
  <c r="I2" i="7"/>
  <c r="H612" i="7"/>
  <c r="H606" i="7"/>
  <c r="H54" i="7"/>
  <c r="B420" i="7" a="1"/>
  <c r="B420"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591" i="7" l="1"/>
  <c r="I585" i="7"/>
  <c r="I586" i="7" s="1"/>
  <c r="I573" i="7"/>
  <c r="I592" i="7"/>
  <c r="I574" i="7" s="1"/>
  <c r="I594" i="7"/>
  <c r="I595" i="7" s="1"/>
  <c r="I590" i="7"/>
  <c r="I572" i="7" s="1"/>
  <c r="I58" i="7"/>
  <c r="I29" i="7"/>
  <c r="J2" i="7"/>
  <c r="I612" i="7"/>
  <c r="I606" i="7"/>
  <c r="I54" i="7"/>
  <c r="B602" i="7" a="1"/>
  <c r="C602" i="7" s="1"/>
  <c r="B601" i="7" a="1"/>
  <c r="C601" i="7" s="1"/>
  <c r="B600" i="7" a="1"/>
  <c r="B600" i="7" s="1"/>
  <c r="J592" i="7" l="1"/>
  <c r="J574" i="7" s="1"/>
  <c r="J591" i="7"/>
  <c r="J585" i="7"/>
  <c r="J586" i="7" s="1"/>
  <c r="J594" i="7"/>
  <c r="J595" i="7" s="1"/>
  <c r="J590" i="7"/>
  <c r="J572" i="7" s="1"/>
  <c r="J573" i="7"/>
  <c r="J58" i="7"/>
  <c r="J29" i="7"/>
  <c r="K2" i="7"/>
  <c r="J612" i="7"/>
  <c r="J606" i="7"/>
  <c r="J54" i="7"/>
  <c r="AO601" i="7"/>
  <c r="AG601" i="7"/>
  <c r="Y601" i="7"/>
  <c r="Q601" i="7"/>
  <c r="AL601" i="7"/>
  <c r="AD601" i="7"/>
  <c r="V601" i="7"/>
  <c r="N601" i="7"/>
  <c r="F601" i="7"/>
  <c r="AK601" i="7"/>
  <c r="AC601" i="7"/>
  <c r="U601" i="7"/>
  <c r="M601" i="7"/>
  <c r="E601" i="7"/>
  <c r="AP601" i="7"/>
  <c r="AH601" i="7"/>
  <c r="Z601" i="7"/>
  <c r="R601" i="7"/>
  <c r="J601" i="7"/>
  <c r="B601" i="7"/>
  <c r="I601" i="7"/>
  <c r="AL602" i="7"/>
  <c r="AD602" i="7"/>
  <c r="V602" i="7"/>
  <c r="N602" i="7"/>
  <c r="F602" i="7"/>
  <c r="AK602" i="7"/>
  <c r="AC602" i="7"/>
  <c r="U602" i="7"/>
  <c r="M602" i="7"/>
  <c r="E602" i="7"/>
  <c r="AN602" i="7"/>
  <c r="AJ602" i="7"/>
  <c r="AF602" i="7"/>
  <c r="AB602" i="7"/>
  <c r="X602" i="7"/>
  <c r="T602" i="7"/>
  <c r="P602" i="7"/>
  <c r="L602" i="7"/>
  <c r="H602" i="7"/>
  <c r="D602" i="7"/>
  <c r="AP602" i="7"/>
  <c r="AH602" i="7"/>
  <c r="Z602" i="7"/>
  <c r="R602" i="7"/>
  <c r="J602" i="7"/>
  <c r="B602" i="7"/>
  <c r="C599" i="7" s="1"/>
  <c r="AO602" i="7"/>
  <c r="AG602" i="7"/>
  <c r="Y602" i="7"/>
  <c r="Q602" i="7"/>
  <c r="I602" i="7"/>
  <c r="AM602" i="7"/>
  <c r="AI602" i="7"/>
  <c r="AE602" i="7"/>
  <c r="AA602" i="7"/>
  <c r="W602" i="7"/>
  <c r="S602" i="7"/>
  <c r="O602" i="7"/>
  <c r="K602" i="7"/>
  <c r="G602" i="7"/>
  <c r="AN601" i="7"/>
  <c r="AJ601" i="7"/>
  <c r="AF601" i="7"/>
  <c r="AB601" i="7"/>
  <c r="X601" i="7"/>
  <c r="T601" i="7"/>
  <c r="P601" i="7"/>
  <c r="L601" i="7"/>
  <c r="H601" i="7"/>
  <c r="D601" i="7"/>
  <c r="AM601" i="7"/>
  <c r="AI601" i="7"/>
  <c r="AE601" i="7"/>
  <c r="AA601" i="7"/>
  <c r="W601" i="7"/>
  <c r="S601" i="7"/>
  <c r="O601" i="7"/>
  <c r="K601" i="7"/>
  <c r="G601" i="7"/>
  <c r="AN600" i="7"/>
  <c r="AF600" i="7"/>
  <c r="X600" i="7"/>
  <c r="P600" i="7"/>
  <c r="H600" i="7"/>
  <c r="AM600" i="7"/>
  <c r="AE600" i="7"/>
  <c r="AA600" i="7"/>
  <c r="W600" i="7"/>
  <c r="S600" i="7"/>
  <c r="O600" i="7"/>
  <c r="K600" i="7"/>
  <c r="G600" i="7"/>
  <c r="C600" i="7"/>
  <c r="AO600" i="7"/>
  <c r="AK600" i="7"/>
  <c r="AG600" i="7"/>
  <c r="AC600" i="7"/>
  <c r="Y600" i="7"/>
  <c r="U600" i="7"/>
  <c r="Q600" i="7"/>
  <c r="M600" i="7"/>
  <c r="I600" i="7"/>
  <c r="E600" i="7"/>
  <c r="AJ600" i="7"/>
  <c r="AB600" i="7"/>
  <c r="T600" i="7"/>
  <c r="L600" i="7"/>
  <c r="D600" i="7"/>
  <c r="AI600" i="7"/>
  <c r="AP600" i="7"/>
  <c r="AL600" i="7"/>
  <c r="AH600" i="7"/>
  <c r="AD600" i="7"/>
  <c r="Z600" i="7"/>
  <c r="V600" i="7"/>
  <c r="R600" i="7"/>
  <c r="N600" i="7"/>
  <c r="J600" i="7"/>
  <c r="F600" i="7"/>
  <c r="K592" i="7" l="1"/>
  <c r="K574" i="7" s="1"/>
  <c r="K594" i="7"/>
  <c r="K595" i="7" s="1"/>
  <c r="K590" i="7"/>
  <c r="K572" i="7" s="1"/>
  <c r="K591" i="7"/>
  <c r="K585" i="7"/>
  <c r="K586" i="7" s="1"/>
  <c r="K573" i="7"/>
  <c r="K58" i="7"/>
  <c r="K29" i="7"/>
  <c r="L2" i="7"/>
  <c r="K606" i="7"/>
  <c r="K612" i="7"/>
  <c r="K54" i="7"/>
  <c r="L594" i="7" l="1"/>
  <c r="L595" i="7" s="1"/>
  <c r="L590" i="7"/>
  <c r="L572" i="7" s="1"/>
  <c r="L592" i="7"/>
  <c r="L574" i="7" s="1"/>
  <c r="L591" i="7"/>
  <c r="L585" i="7"/>
  <c r="L586" i="7" s="1"/>
  <c r="L573" i="7"/>
  <c r="L58" i="7"/>
  <c r="L29" i="7"/>
  <c r="M2" i="7"/>
  <c r="L606" i="7"/>
  <c r="L612" i="7"/>
  <c r="L54" i="7"/>
  <c r="AP614" i="7"/>
  <c r="M591" i="7" l="1"/>
  <c r="M585" i="7"/>
  <c r="M586" i="7" s="1"/>
  <c r="M573" i="7"/>
  <c r="M590" i="7"/>
  <c r="M572" i="7" s="1"/>
  <c r="M592" i="7"/>
  <c r="M574" i="7" s="1"/>
  <c r="M594" i="7"/>
  <c r="M595" i="7" s="1"/>
  <c r="M58" i="7"/>
  <c r="M29" i="7"/>
  <c r="N2" i="7"/>
  <c r="M606" i="7"/>
  <c r="M612" i="7"/>
  <c r="M54" i="7"/>
  <c r="B91" i="7"/>
  <c r="N585" i="7" l="1"/>
  <c r="N586" i="7" s="1"/>
  <c r="N573" i="7"/>
  <c r="N594" i="7"/>
  <c r="N595" i="7" s="1"/>
  <c r="N590" i="7"/>
  <c r="N572" i="7" s="1"/>
  <c r="N592" i="7"/>
  <c r="N574" i="7" s="1"/>
  <c r="N591" i="7"/>
  <c r="N58" i="7"/>
  <c r="N29" i="7"/>
  <c r="O2" i="7"/>
  <c r="N612" i="7"/>
  <c r="N606" i="7"/>
  <c r="N54" i="7"/>
  <c r="O594" i="7" l="1"/>
  <c r="O595" i="7" s="1"/>
  <c r="O590" i="7"/>
  <c r="O572" i="7" s="1"/>
  <c r="O592" i="7"/>
  <c r="O574" i="7" s="1"/>
  <c r="O591" i="7"/>
  <c r="O585" i="7"/>
  <c r="O586" i="7" s="1"/>
  <c r="O573" i="7"/>
  <c r="O58" i="7"/>
  <c r="O29" i="7"/>
  <c r="P2" i="7"/>
  <c r="O606" i="7"/>
  <c r="O612" i="7"/>
  <c r="O54" i="7"/>
  <c r="B16" i="7" a="1"/>
  <c r="C16" i="7" s="1"/>
  <c r="B15" i="7" a="1"/>
  <c r="C15" i="7" s="1"/>
  <c r="P594" i="7" l="1"/>
  <c r="P595" i="7" s="1"/>
  <c r="P590" i="7"/>
  <c r="P572" i="7" s="1"/>
  <c r="P592" i="7"/>
  <c r="P574" i="7" s="1"/>
  <c r="P591" i="7"/>
  <c r="P585" i="7"/>
  <c r="P586" i="7" s="1"/>
  <c r="P573" i="7"/>
  <c r="P58" i="7"/>
  <c r="P29" i="7"/>
  <c r="B614" i="7"/>
  <c r="Q2" i="7"/>
  <c r="P612" i="7"/>
  <c r="P606" i="7"/>
  <c r="P54"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91" i="7" l="1"/>
  <c r="Q585" i="7"/>
  <c r="Q586" i="7" s="1"/>
  <c r="Q573" i="7"/>
  <c r="Q594" i="7"/>
  <c r="Q595" i="7" s="1"/>
  <c r="Q592" i="7"/>
  <c r="Q574" i="7" s="1"/>
  <c r="Q590" i="7"/>
  <c r="Q572" i="7" s="1"/>
  <c r="Q58" i="7"/>
  <c r="Q29" i="7"/>
  <c r="R2" i="7"/>
  <c r="Q612" i="7"/>
  <c r="Q606" i="7"/>
  <c r="Q54" i="7"/>
  <c r="AI614" i="7"/>
  <c r="AJ144" i="7"/>
  <c r="F614" i="7"/>
  <c r="G144" i="7"/>
  <c r="AL614" i="7"/>
  <c r="AM144" i="7"/>
  <c r="O614" i="7"/>
  <c r="P144" i="7"/>
  <c r="AE614" i="7"/>
  <c r="AF144" i="7"/>
  <c r="Q614" i="7"/>
  <c r="R144" i="7"/>
  <c r="X614" i="7"/>
  <c r="Y144" i="7"/>
  <c r="AK614" i="7"/>
  <c r="AL144" i="7"/>
  <c r="J614" i="7"/>
  <c r="K144" i="7"/>
  <c r="D144" i="7"/>
  <c r="S614" i="7"/>
  <c r="T144" i="7"/>
  <c r="Y614" i="7"/>
  <c r="Z144" i="7"/>
  <c r="AJ614" i="7"/>
  <c r="AK144" i="7"/>
  <c r="N614" i="7"/>
  <c r="O144" i="7"/>
  <c r="G614" i="7"/>
  <c r="H144" i="7"/>
  <c r="AM614" i="7"/>
  <c r="AN144" i="7"/>
  <c r="D614" i="7"/>
  <c r="E144" i="7"/>
  <c r="P614" i="7"/>
  <c r="Q144" i="7"/>
  <c r="AC614" i="7"/>
  <c r="AD144" i="7"/>
  <c r="AF614" i="7"/>
  <c r="AG144" i="7"/>
  <c r="V614" i="7"/>
  <c r="W144" i="7"/>
  <c r="H614" i="7"/>
  <c r="I144" i="7"/>
  <c r="Z614" i="7"/>
  <c r="AA144" i="7"/>
  <c r="E614" i="7"/>
  <c r="F144" i="7"/>
  <c r="T614" i="7"/>
  <c r="U144" i="7"/>
  <c r="AD614" i="7"/>
  <c r="AE144" i="7"/>
  <c r="W614" i="7"/>
  <c r="X144" i="7"/>
  <c r="AG614" i="7"/>
  <c r="AH144" i="7"/>
  <c r="R614" i="7"/>
  <c r="S144" i="7"/>
  <c r="AH614" i="7"/>
  <c r="AI144" i="7"/>
  <c r="K614" i="7"/>
  <c r="L144" i="7"/>
  <c r="AA614" i="7"/>
  <c r="AB144" i="7"/>
  <c r="I614" i="7"/>
  <c r="J144" i="7"/>
  <c r="AO614" i="7"/>
  <c r="AP144" i="7"/>
  <c r="M614" i="7"/>
  <c r="N144" i="7"/>
  <c r="AB614" i="7"/>
  <c r="AC144" i="7"/>
  <c r="AN614" i="7"/>
  <c r="AO144" i="7"/>
  <c r="L614" i="7"/>
  <c r="M144" i="7"/>
  <c r="U614" i="7"/>
  <c r="V144" i="7"/>
  <c r="D147" i="1"/>
  <c r="R573" i="7" l="1"/>
  <c r="R592" i="7"/>
  <c r="R574" i="7" s="1"/>
  <c r="R591" i="7"/>
  <c r="R594" i="7"/>
  <c r="R595" i="7" s="1"/>
  <c r="R590" i="7"/>
  <c r="R572" i="7" s="1"/>
  <c r="R585" i="7"/>
  <c r="R586" i="7" s="1"/>
  <c r="R58" i="7"/>
  <c r="R29" i="7"/>
  <c r="S2" i="7"/>
  <c r="R612" i="7"/>
  <c r="R606" i="7"/>
  <c r="R54" i="7"/>
  <c r="E147" i="1"/>
  <c r="S594" i="7" l="1"/>
  <c r="S595" i="7" s="1"/>
  <c r="S590" i="7"/>
  <c r="S572" i="7" s="1"/>
  <c r="S592" i="7"/>
  <c r="S574" i="7" s="1"/>
  <c r="S591" i="7"/>
  <c r="S585" i="7"/>
  <c r="S586" i="7" s="1"/>
  <c r="S573" i="7"/>
  <c r="S58" i="7"/>
  <c r="S29" i="7"/>
  <c r="F147" i="1"/>
  <c r="G147" i="1" s="1"/>
  <c r="T2" i="7"/>
  <c r="S606" i="7"/>
  <c r="S612" i="7"/>
  <c r="S54" i="7"/>
  <c r="B82" i="7"/>
  <c r="T594" i="7" l="1"/>
  <c r="T595" i="7" s="1"/>
  <c r="T590" i="7"/>
  <c r="T572" i="7" s="1"/>
  <c r="T592" i="7"/>
  <c r="T574" i="7" s="1"/>
  <c r="T591" i="7"/>
  <c r="T585" i="7"/>
  <c r="T586" i="7" s="1"/>
  <c r="T573" i="7"/>
  <c r="T58" i="7"/>
  <c r="T29" i="7"/>
  <c r="U2" i="7"/>
  <c r="T606" i="7"/>
  <c r="T612" i="7"/>
  <c r="T54" i="7"/>
  <c r="H147" i="1"/>
  <c r="B81" i="7"/>
  <c r="U591" i="7" l="1"/>
  <c r="U585" i="7"/>
  <c r="U586" i="7" s="1"/>
  <c r="U573" i="7"/>
  <c r="U590" i="7"/>
  <c r="U572" i="7" s="1"/>
  <c r="U594" i="7"/>
  <c r="U595" i="7" s="1"/>
  <c r="U592" i="7"/>
  <c r="U574" i="7" s="1"/>
  <c r="U58" i="7"/>
  <c r="U29" i="7"/>
  <c r="V2" i="7"/>
  <c r="U612" i="7"/>
  <c r="U606" i="7"/>
  <c r="U54" i="7"/>
  <c r="I147" i="1"/>
  <c r="V592" i="7" l="1"/>
  <c r="V574" i="7" s="1"/>
  <c r="V591" i="7"/>
  <c r="V585" i="7"/>
  <c r="V586" i="7" s="1"/>
  <c r="V594" i="7"/>
  <c r="V595" i="7" s="1"/>
  <c r="V590" i="7"/>
  <c r="V572" i="7" s="1"/>
  <c r="V573" i="7"/>
  <c r="V29" i="7"/>
  <c r="V58" i="7"/>
  <c r="W2" i="7"/>
  <c r="V612" i="7"/>
  <c r="V606" i="7"/>
  <c r="V54" i="7"/>
  <c r="J147" i="1"/>
  <c r="M381" i="7"/>
  <c r="B408" i="7"/>
  <c r="B407" i="7"/>
  <c r="B405" i="7"/>
  <c r="B269" i="7"/>
  <c r="B402" i="7"/>
  <c r="B401" i="7"/>
  <c r="B400" i="7"/>
  <c r="B399" i="7"/>
  <c r="B266" i="7"/>
  <c r="B265" i="7"/>
  <c r="B264" i="7"/>
  <c r="B272" i="7"/>
  <c r="B271" i="7"/>
  <c r="W594" i="7" l="1"/>
  <c r="W595" i="7" s="1"/>
  <c r="W590" i="7"/>
  <c r="W572" i="7" s="1"/>
  <c r="W592" i="7"/>
  <c r="W574" i="7" s="1"/>
  <c r="W591" i="7"/>
  <c r="W585" i="7"/>
  <c r="W586" i="7" s="1"/>
  <c r="W573" i="7"/>
  <c r="W58" i="7"/>
  <c r="W29" i="7"/>
  <c r="X2" i="7"/>
  <c r="W606" i="7"/>
  <c r="W612" i="7"/>
  <c r="W54" i="7"/>
  <c r="K147" i="1"/>
  <c r="F9" i="1"/>
  <c r="X594" i="7" l="1"/>
  <c r="X595" i="7" s="1"/>
  <c r="X590" i="7"/>
  <c r="X572" i="7" s="1"/>
  <c r="X592" i="7"/>
  <c r="X574" i="7" s="1"/>
  <c r="X591" i="7"/>
  <c r="X585" i="7"/>
  <c r="X586" i="7" s="1"/>
  <c r="X573" i="7"/>
  <c r="X29" i="7"/>
  <c r="X58" i="7"/>
  <c r="Y2" i="7"/>
  <c r="X612" i="7"/>
  <c r="X606" i="7"/>
  <c r="X54" i="7"/>
  <c r="L147" i="1"/>
  <c r="B620" i="7"/>
  <c r="B92" i="7"/>
  <c r="Y591" i="7" l="1"/>
  <c r="Y585" i="7"/>
  <c r="Y586" i="7" s="1"/>
  <c r="Y573" i="7"/>
  <c r="Y590" i="7"/>
  <c r="Y572" i="7" s="1"/>
  <c r="Y592" i="7"/>
  <c r="Y574" i="7" s="1"/>
  <c r="Y594" i="7"/>
  <c r="Y595" i="7" s="1"/>
  <c r="Y58" i="7"/>
  <c r="Y29" i="7"/>
  <c r="Z2" i="7"/>
  <c r="Y612" i="7"/>
  <c r="Y606" i="7"/>
  <c r="Y54" i="7"/>
  <c r="M147" i="1"/>
  <c r="F10" i="1"/>
  <c r="B83" i="7"/>
  <c r="B80" i="7"/>
  <c r="Z585" i="7" l="1"/>
  <c r="Z586" i="7" s="1"/>
  <c r="Z573" i="7"/>
  <c r="Z594" i="7"/>
  <c r="Z595" i="7" s="1"/>
  <c r="Z590" i="7"/>
  <c r="Z572" i="7" s="1"/>
  <c r="Z592" i="7"/>
  <c r="Z574" i="7" s="1"/>
  <c r="Z591" i="7"/>
  <c r="Z29" i="7"/>
  <c r="Z58" i="7"/>
  <c r="AA2" i="7"/>
  <c r="Z612" i="7"/>
  <c r="Z606" i="7"/>
  <c r="Z54" i="7"/>
  <c r="N147" i="1"/>
  <c r="G84" i="1"/>
  <c r="G83" i="1"/>
  <c r="G82" i="1"/>
  <c r="G81" i="1"/>
  <c r="G80" i="1"/>
  <c r="AA594" i="7" l="1"/>
  <c r="AA595" i="7" s="1"/>
  <c r="AA590" i="7"/>
  <c r="AA572" i="7" s="1"/>
  <c r="AA592" i="7"/>
  <c r="AA574" i="7" s="1"/>
  <c r="AA591" i="7"/>
  <c r="AA585" i="7"/>
  <c r="AA586" i="7" s="1"/>
  <c r="AA573" i="7"/>
  <c r="AA58" i="7"/>
  <c r="AA29" i="7"/>
  <c r="AB2" i="7"/>
  <c r="AA606" i="7"/>
  <c r="AA612" i="7"/>
  <c r="AA54" i="7"/>
  <c r="O147" i="1"/>
  <c r="B385" i="7"/>
  <c r="B384" i="7"/>
  <c r="B249" i="7"/>
  <c r="B248" i="7"/>
  <c r="B382" i="7"/>
  <c r="B247" i="7"/>
  <c r="B381" i="7"/>
  <c r="B246" i="7"/>
  <c r="B245" i="7"/>
  <c r="B383" i="7"/>
  <c r="B386" i="7"/>
  <c r="C144" i="1"/>
  <c r="H80" i="1"/>
  <c r="I80" i="1" s="1"/>
  <c r="H82" i="1"/>
  <c r="I82" i="1" s="1"/>
  <c r="H83" i="1"/>
  <c r="I83" i="1" s="1"/>
  <c r="H84" i="1"/>
  <c r="I84" i="1" s="1"/>
  <c r="H81" i="1"/>
  <c r="I81" i="1" s="1"/>
  <c r="G85" i="1"/>
  <c r="AB594" i="7" l="1"/>
  <c r="AB595" i="7" s="1"/>
  <c r="AB590" i="7"/>
  <c r="AB572" i="7" s="1"/>
  <c r="AB592" i="7"/>
  <c r="AB574" i="7" s="1"/>
  <c r="AB591" i="7"/>
  <c r="AB585" i="7"/>
  <c r="AB586" i="7" s="1"/>
  <c r="AB573" i="7"/>
  <c r="AB29" i="7"/>
  <c r="AB58" i="7"/>
  <c r="AC2" i="7"/>
  <c r="AB606" i="7"/>
  <c r="AB612" i="7"/>
  <c r="AB54" i="7"/>
  <c r="B252" i="7"/>
  <c r="B388" i="7"/>
  <c r="P147" i="1"/>
  <c r="H85" i="1"/>
  <c r="I85" i="1"/>
  <c r="B84" i="7" s="1"/>
  <c r="C41" i="1"/>
  <c r="AC591" i="7" l="1"/>
  <c r="AC585" i="7"/>
  <c r="AC586" i="7" s="1"/>
  <c r="AC573" i="7"/>
  <c r="AC592" i="7"/>
  <c r="AC574" i="7" s="1"/>
  <c r="AC594" i="7"/>
  <c r="AC595" i="7" s="1"/>
  <c r="AC590" i="7"/>
  <c r="AC572" i="7" s="1"/>
  <c r="AC58" i="7"/>
  <c r="AC29" i="7"/>
  <c r="AD2" i="7"/>
  <c r="AC612" i="7"/>
  <c r="AC606" i="7"/>
  <c r="AC54" i="7"/>
  <c r="Q147" i="1"/>
  <c r="G42" i="4"/>
  <c r="G3" i="4"/>
  <c r="AD573" i="7" l="1"/>
  <c r="AD592" i="7"/>
  <c r="AD574" i="7" s="1"/>
  <c r="AD591" i="7"/>
  <c r="AD594" i="7"/>
  <c r="AD595" i="7" s="1"/>
  <c r="AD590" i="7"/>
  <c r="AD572" i="7" s="1"/>
  <c r="AD585" i="7"/>
  <c r="AD586" i="7" s="1"/>
  <c r="AD29" i="7"/>
  <c r="AD58" i="7"/>
  <c r="AE2" i="7"/>
  <c r="AD612" i="7"/>
  <c r="AD606" i="7"/>
  <c r="AD54" i="7"/>
  <c r="R147" i="1"/>
  <c r="C544" i="7"/>
  <c r="C545" i="7"/>
  <c r="C546" i="7"/>
  <c r="C547" i="7"/>
  <c r="C537" i="7"/>
  <c r="B263" i="7" s="1"/>
  <c r="C538" i="7"/>
  <c r="C179" i="7" s="1"/>
  <c r="C539" i="7"/>
  <c r="C180" i="7" s="1"/>
  <c r="C540" i="7"/>
  <c r="C181" i="7" s="1"/>
  <c r="AE594" i="7" l="1"/>
  <c r="AE595" i="7" s="1"/>
  <c r="AE590" i="7"/>
  <c r="AE572" i="7" s="1"/>
  <c r="AE592" i="7"/>
  <c r="AE574" i="7" s="1"/>
  <c r="AE591" i="7"/>
  <c r="AE585" i="7"/>
  <c r="AE586" i="7" s="1"/>
  <c r="AE573" i="7"/>
  <c r="AE58" i="7"/>
  <c r="AE29" i="7"/>
  <c r="C227" i="7"/>
  <c r="C187" i="7"/>
  <c r="C226" i="7"/>
  <c r="C186" i="7"/>
  <c r="C225" i="7"/>
  <c r="C185" i="7"/>
  <c r="C184" i="7"/>
  <c r="C224" i="7"/>
  <c r="AF2" i="7"/>
  <c r="AE606" i="7"/>
  <c r="AE612" i="7"/>
  <c r="AE54" i="7"/>
  <c r="S147" i="1"/>
  <c r="B270" i="7"/>
  <c r="B273" i="7" s="1"/>
  <c r="E252" i="7" s="1"/>
  <c r="B406" i="7"/>
  <c r="C541" i="7"/>
  <c r="C548" i="7"/>
  <c r="B86" i="7" s="1"/>
  <c r="C218" i="7"/>
  <c r="C220" i="7"/>
  <c r="C178" i="7"/>
  <c r="C219" i="7"/>
  <c r="C221" i="7"/>
  <c r="AF594" i="7" l="1"/>
  <c r="AF595" i="7" s="1"/>
  <c r="AF590" i="7"/>
  <c r="AF572" i="7" s="1"/>
  <c r="AF592" i="7"/>
  <c r="AF574" i="7" s="1"/>
  <c r="AF591" i="7"/>
  <c r="AF585" i="7"/>
  <c r="AF586" i="7" s="1"/>
  <c r="AF573" i="7"/>
  <c r="AF58" i="7"/>
  <c r="AF29" i="7"/>
  <c r="AG2" i="7"/>
  <c r="AF612" i="7"/>
  <c r="AF606" i="7"/>
  <c r="AF54" i="7"/>
  <c r="T147" i="1"/>
  <c r="B106" i="7"/>
  <c r="C228" i="7"/>
  <c r="C54" i="1"/>
  <c r="C49" i="1"/>
  <c r="C29" i="7" s="1"/>
  <c r="AG591" i="7" l="1"/>
  <c r="AG585" i="7"/>
  <c r="AG586" i="7" s="1"/>
  <c r="AG573" i="7"/>
  <c r="AG590" i="7"/>
  <c r="AG572" i="7" s="1"/>
  <c r="AG594" i="7"/>
  <c r="AG595" i="7" s="1"/>
  <c r="AG592" i="7"/>
  <c r="AG574" i="7" s="1"/>
  <c r="AG58" i="7"/>
  <c r="AG29" i="7"/>
  <c r="AH2" i="7"/>
  <c r="AG612" i="7"/>
  <c r="AG606" i="7"/>
  <c r="AG54" i="7"/>
  <c r="U147" i="1"/>
  <c r="B396" i="7"/>
  <c r="B395" i="7"/>
  <c r="B394" i="7"/>
  <c r="B393" i="7"/>
  <c r="B260" i="7"/>
  <c r="B259" i="7"/>
  <c r="B258" i="7"/>
  <c r="B257"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591" i="7" l="1"/>
  <c r="AH585" i="7"/>
  <c r="AH586" i="7" s="1"/>
  <c r="AH594" i="7"/>
  <c r="AH595" i="7" s="1"/>
  <c r="AH590" i="7"/>
  <c r="AH572" i="7" s="1"/>
  <c r="AH592" i="7"/>
  <c r="AH574" i="7" s="1"/>
  <c r="AH573" i="7"/>
  <c r="AH58" i="7"/>
  <c r="AH29" i="7"/>
  <c r="B261" i="7"/>
  <c r="AI2" i="7"/>
  <c r="AH612" i="7"/>
  <c r="AH606" i="7"/>
  <c r="AH54" i="7"/>
  <c r="V147" i="1"/>
  <c r="AI594" i="7" l="1"/>
  <c r="AI595" i="7" s="1"/>
  <c r="AI590" i="7"/>
  <c r="AI572" i="7" s="1"/>
  <c r="AI592" i="7"/>
  <c r="AI574" i="7" s="1"/>
  <c r="AI591" i="7"/>
  <c r="AI585" i="7"/>
  <c r="AI586" i="7" s="1"/>
  <c r="AI573" i="7"/>
  <c r="AI58" i="7"/>
  <c r="AI29" i="7"/>
  <c r="AJ2" i="7"/>
  <c r="AI606" i="7"/>
  <c r="AI612" i="7"/>
  <c r="AI54" i="7"/>
  <c r="C59" i="7"/>
  <c r="W147" i="1"/>
  <c r="C579" i="7"/>
  <c r="C613" i="7"/>
  <c r="C524" i="7"/>
  <c r="C518" i="7"/>
  <c r="C564" i="7"/>
  <c r="C560" i="7"/>
  <c r="C556" i="7"/>
  <c r="C552" i="7"/>
  <c r="C36" i="7"/>
  <c r="C40" i="7"/>
  <c r="C41" i="7" s="1"/>
  <c r="C33" i="7"/>
  <c r="C581" i="7"/>
  <c r="D581" i="7" s="1"/>
  <c r="C144" i="7"/>
  <c r="C688" i="7"/>
  <c r="C656" i="7"/>
  <c r="C624" i="7"/>
  <c r="C26" i="7"/>
  <c r="C60" i="7"/>
  <c r="AJ594" i="7" l="1"/>
  <c r="AJ595" i="7" s="1"/>
  <c r="AJ590" i="7"/>
  <c r="AJ572" i="7" s="1"/>
  <c r="AJ592" i="7"/>
  <c r="AJ574" i="7" s="1"/>
  <c r="AJ591" i="7"/>
  <c r="AJ585" i="7"/>
  <c r="AJ586" i="7" s="1"/>
  <c r="AJ573" i="7"/>
  <c r="AJ58" i="7"/>
  <c r="AJ29" i="7"/>
  <c r="AK2" i="7"/>
  <c r="AJ612" i="7"/>
  <c r="AJ606" i="7"/>
  <c r="AJ54" i="7"/>
  <c r="D59" i="7"/>
  <c r="D428" i="7"/>
  <c r="D292" i="7"/>
  <c r="C91" i="7"/>
  <c r="X147" i="1"/>
  <c r="D579" i="7"/>
  <c r="D613" i="7"/>
  <c r="D564" i="7"/>
  <c r="D560" i="7"/>
  <c r="D556" i="7"/>
  <c r="D552" i="7"/>
  <c r="D524" i="7"/>
  <c r="D518" i="7"/>
  <c r="D36" i="7"/>
  <c r="D40" i="7"/>
  <c r="D33" i="7"/>
  <c r="E581" i="7"/>
  <c r="D688" i="7"/>
  <c r="D656" i="7"/>
  <c r="D624" i="7"/>
  <c r="D26" i="7"/>
  <c r="D60" i="7"/>
  <c r="AK591" i="7" l="1"/>
  <c r="AK585" i="7"/>
  <c r="AK586" i="7" s="1"/>
  <c r="AK573" i="7"/>
  <c r="AK594" i="7"/>
  <c r="AK595" i="7" s="1"/>
  <c r="AK590" i="7"/>
  <c r="AK572" i="7" s="1"/>
  <c r="AK592" i="7"/>
  <c r="AK574" i="7" s="1"/>
  <c r="AK58" i="7"/>
  <c r="AK29" i="7"/>
  <c r="AL2" i="7"/>
  <c r="AK612" i="7"/>
  <c r="AK606" i="7"/>
  <c r="AK54" i="7"/>
  <c r="E59" i="7"/>
  <c r="E428" i="7"/>
  <c r="E292" i="7"/>
  <c r="D91" i="7"/>
  <c r="Y147" i="1"/>
  <c r="E579" i="7"/>
  <c r="E613" i="7"/>
  <c r="E524" i="7"/>
  <c r="E518" i="7"/>
  <c r="E564" i="7"/>
  <c r="E560" i="7"/>
  <c r="E556" i="7"/>
  <c r="E552" i="7"/>
  <c r="E36" i="7"/>
  <c r="E40" i="7"/>
  <c r="E33" i="7"/>
  <c r="F581" i="7"/>
  <c r="E688" i="7"/>
  <c r="E656" i="7"/>
  <c r="E624" i="7"/>
  <c r="E60" i="7"/>
  <c r="E26" i="7"/>
  <c r="D93" i="1"/>
  <c r="D95" i="1"/>
  <c r="D94" i="1"/>
  <c r="AL592" i="7" l="1"/>
  <c r="AL574" i="7" s="1"/>
  <c r="AL585" i="7"/>
  <c r="AL586" i="7" s="1"/>
  <c r="AL573" i="7"/>
  <c r="AL594" i="7"/>
  <c r="AL595" i="7" s="1"/>
  <c r="AL590" i="7"/>
  <c r="AL572" i="7" s="1"/>
  <c r="AL591" i="7"/>
  <c r="AL58" i="7"/>
  <c r="AL29" i="7"/>
  <c r="AM2" i="7"/>
  <c r="AL612" i="7"/>
  <c r="AL606" i="7"/>
  <c r="AL54" i="7"/>
  <c r="F59" i="7"/>
  <c r="F428" i="7"/>
  <c r="F292" i="7"/>
  <c r="Z147" i="1"/>
  <c r="E91" i="7"/>
  <c r="F579" i="7"/>
  <c r="F613" i="7"/>
  <c r="F518" i="7"/>
  <c r="F564" i="7"/>
  <c r="F560" i="7"/>
  <c r="F556" i="7"/>
  <c r="F552" i="7"/>
  <c r="F524" i="7"/>
  <c r="F36" i="7"/>
  <c r="F40" i="7"/>
  <c r="F33" i="7"/>
  <c r="G581" i="7"/>
  <c r="F656" i="7"/>
  <c r="F688" i="7"/>
  <c r="F624" i="7"/>
  <c r="F60" i="7"/>
  <c r="F26" i="7"/>
  <c r="AP608" i="7"/>
  <c r="AM594" i="7" l="1"/>
  <c r="AM595" i="7" s="1"/>
  <c r="AM590" i="7"/>
  <c r="AM572" i="7" s="1"/>
  <c r="AM592" i="7"/>
  <c r="AM574" i="7" s="1"/>
  <c r="AM591" i="7"/>
  <c r="AM585" i="7"/>
  <c r="AM586" i="7" s="1"/>
  <c r="AM573" i="7"/>
  <c r="AM58" i="7"/>
  <c r="AM29" i="7"/>
  <c r="AN2" i="7"/>
  <c r="AM606" i="7"/>
  <c r="AM612" i="7"/>
  <c r="AM54" i="7"/>
  <c r="G59" i="7"/>
  <c r="G428" i="7"/>
  <c r="G292" i="7"/>
  <c r="F91" i="7"/>
  <c r="AA147" i="1"/>
  <c r="G579" i="7"/>
  <c r="G613" i="7"/>
  <c r="G524" i="7"/>
  <c r="G518" i="7"/>
  <c r="G556" i="7"/>
  <c r="G564" i="7"/>
  <c r="G560" i="7"/>
  <c r="G552" i="7"/>
  <c r="G36" i="7"/>
  <c r="G40" i="7"/>
  <c r="G33" i="7"/>
  <c r="H581" i="7"/>
  <c r="G688" i="7"/>
  <c r="G656" i="7"/>
  <c r="G624" i="7"/>
  <c r="G26" i="7"/>
  <c r="G60"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AN594" i="7" l="1"/>
  <c r="AN595" i="7" s="1"/>
  <c r="AN590" i="7"/>
  <c r="AN572" i="7" s="1"/>
  <c r="AN592" i="7"/>
  <c r="AN574" i="7" s="1"/>
  <c r="AN591" i="7"/>
  <c r="AN585" i="7"/>
  <c r="AN586" i="7" s="1"/>
  <c r="AN573" i="7"/>
  <c r="AN58" i="7"/>
  <c r="AN29" i="7"/>
  <c r="AO2" i="7"/>
  <c r="AN606" i="7"/>
  <c r="AN612" i="7"/>
  <c r="AN54" i="7"/>
  <c r="H59" i="7"/>
  <c r="H428" i="7"/>
  <c r="H292" i="7"/>
  <c r="G91" i="7"/>
  <c r="AB147" i="1"/>
  <c r="H579" i="7"/>
  <c r="H613" i="7"/>
  <c r="H556" i="7"/>
  <c r="H524" i="7"/>
  <c r="H518" i="7"/>
  <c r="H564" i="7"/>
  <c r="H560" i="7"/>
  <c r="H552" i="7"/>
  <c r="H36" i="7"/>
  <c r="H40" i="7"/>
  <c r="H33" i="7"/>
  <c r="I581" i="7"/>
  <c r="H688" i="7"/>
  <c r="H624" i="7"/>
  <c r="H656" i="7"/>
  <c r="H26" i="7"/>
  <c r="H60" i="7"/>
  <c r="A701" i="7"/>
  <c r="A702" i="7" s="1"/>
  <c r="A703" i="7" s="1"/>
  <c r="A704" i="7" s="1"/>
  <c r="A705" i="7" s="1"/>
  <c r="A706" i="7" s="1"/>
  <c r="A707" i="7" s="1"/>
  <c r="A708" i="7" s="1"/>
  <c r="A709" i="7" s="1"/>
  <c r="A689" i="7"/>
  <c r="H689" i="7" s="1"/>
  <c r="B684" i="7"/>
  <c r="C681" i="7" s="1"/>
  <c r="A669" i="7"/>
  <c r="A670" i="7" s="1"/>
  <c r="A671" i="7" s="1"/>
  <c r="A672" i="7" s="1"/>
  <c r="A673" i="7" s="1"/>
  <c r="A674" i="7" s="1"/>
  <c r="A675" i="7" s="1"/>
  <c r="A676" i="7" s="1"/>
  <c r="A677" i="7" s="1"/>
  <c r="A657" i="7"/>
  <c r="H657" i="7" s="1"/>
  <c r="B652" i="7"/>
  <c r="C649" i="7" s="1"/>
  <c r="A637" i="7"/>
  <c r="A638" i="7" s="1"/>
  <c r="A639" i="7" s="1"/>
  <c r="A640" i="7" s="1"/>
  <c r="A641" i="7" s="1"/>
  <c r="A642" i="7" s="1"/>
  <c r="A643" i="7" s="1"/>
  <c r="A644" i="7" s="1"/>
  <c r="A645" i="7" s="1"/>
  <c r="A625" i="7"/>
  <c r="H625" i="7" s="1"/>
  <c r="C617" i="7"/>
  <c r="A563" i="7"/>
  <c r="A559" i="7"/>
  <c r="A555" i="7"/>
  <c r="A551" i="7"/>
  <c r="A547" i="7"/>
  <c r="A272" i="7" s="1"/>
  <c r="A546" i="7"/>
  <c r="A271" i="7" s="1"/>
  <c r="A545" i="7"/>
  <c r="A270" i="7" s="1"/>
  <c r="A544" i="7"/>
  <c r="A269" i="7" s="1"/>
  <c r="A540" i="7"/>
  <c r="A266" i="7" s="1"/>
  <c r="A539" i="7"/>
  <c r="A265" i="7" s="1"/>
  <c r="A538" i="7"/>
  <c r="A264" i="7" s="1"/>
  <c r="A537" i="7"/>
  <c r="A263" i="7" s="1"/>
  <c r="A536" i="7"/>
  <c r="A262" i="7" s="1"/>
  <c r="C534" i="7"/>
  <c r="A534" i="7"/>
  <c r="A260" i="7" s="1"/>
  <c r="C533" i="7"/>
  <c r="A533" i="7"/>
  <c r="A259" i="7" s="1"/>
  <c r="C532" i="7"/>
  <c r="A532" i="7"/>
  <c r="A258" i="7" s="1"/>
  <c r="C531" i="7"/>
  <c r="A531" i="7"/>
  <c r="A257" i="7" s="1"/>
  <c r="A530" i="7"/>
  <c r="A256" i="7" s="1"/>
  <c r="K388" i="7"/>
  <c r="K252" i="7"/>
  <c r="A504" i="7"/>
  <c r="A505" i="7" s="1"/>
  <c r="A506" i="7" s="1"/>
  <c r="A507" i="7" s="1"/>
  <c r="A508" i="7" s="1"/>
  <c r="A509" i="7" s="1"/>
  <c r="A510" i="7" s="1"/>
  <c r="A511" i="7" s="1"/>
  <c r="A512" i="7" s="1"/>
  <c r="A492" i="7"/>
  <c r="A493" i="7" s="1"/>
  <c r="A494" i="7" s="1"/>
  <c r="A495" i="7" s="1"/>
  <c r="A496" i="7" s="1"/>
  <c r="A497" i="7" s="1"/>
  <c r="A498" i="7" s="1"/>
  <c r="A499" i="7" s="1"/>
  <c r="A500" i="7" s="1"/>
  <c r="A478" i="7"/>
  <c r="A479" i="7" s="1"/>
  <c r="A480" i="7" s="1"/>
  <c r="A481" i="7" s="1"/>
  <c r="A482" i="7" s="1"/>
  <c r="A483" i="7" s="1"/>
  <c r="A484" i="7" s="1"/>
  <c r="A485" i="7" s="1"/>
  <c r="A486" i="7" s="1"/>
  <c r="A466" i="7"/>
  <c r="A467" i="7" s="1"/>
  <c r="A468" i="7" s="1"/>
  <c r="A469" i="7" s="1"/>
  <c r="A470" i="7" s="1"/>
  <c r="A471" i="7" s="1"/>
  <c r="A472" i="7" s="1"/>
  <c r="A473" i="7" s="1"/>
  <c r="A474" i="7" s="1"/>
  <c r="A452" i="7"/>
  <c r="A453" i="7" s="1"/>
  <c r="A454" i="7" s="1"/>
  <c r="A455" i="7" s="1"/>
  <c r="A456" i="7" s="1"/>
  <c r="A457" i="7" s="1"/>
  <c r="A458" i="7" s="1"/>
  <c r="A459" i="7" s="1"/>
  <c r="A460" i="7" s="1"/>
  <c r="A440" i="7"/>
  <c r="A441" i="7" s="1"/>
  <c r="A442" i="7" s="1"/>
  <c r="A443" i="7" s="1"/>
  <c r="A444" i="7" s="1"/>
  <c r="A445" i="7" s="1"/>
  <c r="A446" i="7" s="1"/>
  <c r="A447" i="7" s="1"/>
  <c r="A448" i="7" s="1"/>
  <c r="B434" i="7"/>
  <c r="B433" i="7"/>
  <c r="A410" i="7"/>
  <c r="A367" i="7"/>
  <c r="A368" i="7" s="1"/>
  <c r="A369" i="7" s="1"/>
  <c r="A370" i="7" s="1"/>
  <c r="A371" i="7" s="1"/>
  <c r="A372" i="7" s="1"/>
  <c r="A373" i="7" s="1"/>
  <c r="A374" i="7" s="1"/>
  <c r="A375" i="7" s="1"/>
  <c r="A355" i="7"/>
  <c r="A356" i="7" s="1"/>
  <c r="A357" i="7" s="1"/>
  <c r="A358" i="7" s="1"/>
  <c r="A359" i="7" s="1"/>
  <c r="A360" i="7" s="1"/>
  <c r="A361" i="7" s="1"/>
  <c r="A362" i="7" s="1"/>
  <c r="A363" i="7" s="1"/>
  <c r="A341" i="7"/>
  <c r="A342" i="7" s="1"/>
  <c r="A343" i="7" s="1"/>
  <c r="A344" i="7" s="1"/>
  <c r="A345" i="7" s="1"/>
  <c r="A346" i="7" s="1"/>
  <c r="A347" i="7" s="1"/>
  <c r="A348" i="7" s="1"/>
  <c r="A349" i="7" s="1"/>
  <c r="A329" i="7"/>
  <c r="A330" i="7" s="1"/>
  <c r="A331" i="7" s="1"/>
  <c r="A332" i="7" s="1"/>
  <c r="A333" i="7" s="1"/>
  <c r="A334" i="7" s="1"/>
  <c r="A335" i="7" s="1"/>
  <c r="A336" i="7" s="1"/>
  <c r="A337" i="7" s="1"/>
  <c r="A315" i="7"/>
  <c r="A316" i="7" s="1"/>
  <c r="A317" i="7" s="1"/>
  <c r="A318" i="7" s="1"/>
  <c r="A319" i="7" s="1"/>
  <c r="A320" i="7" s="1"/>
  <c r="A321" i="7" s="1"/>
  <c r="A322" i="7" s="1"/>
  <c r="A323" i="7" s="1"/>
  <c r="A304" i="7"/>
  <c r="A305" i="7" s="1"/>
  <c r="A306" i="7" s="1"/>
  <c r="A307" i="7" s="1"/>
  <c r="A308" i="7" s="1"/>
  <c r="A309" i="7" s="1"/>
  <c r="A310" i="7" s="1"/>
  <c r="A311" i="7" s="1"/>
  <c r="A312" i="7" s="1"/>
  <c r="B298" i="7"/>
  <c r="B297" i="7"/>
  <c r="A273" i="7"/>
  <c r="A268" i="7"/>
  <c r="A267" i="7"/>
  <c r="A261" i="7"/>
  <c r="A255" i="7"/>
  <c r="A250" i="7"/>
  <c r="A386" i="7" s="1"/>
  <c r="A249" i="7"/>
  <c r="A385" i="7" s="1"/>
  <c r="A248" i="7"/>
  <c r="A384" i="7" s="1"/>
  <c r="A247" i="7"/>
  <c r="A383" i="7" s="1"/>
  <c r="A246" i="7"/>
  <c r="A382" i="7" s="1"/>
  <c r="A245" i="7"/>
  <c r="A381" i="7" s="1"/>
  <c r="A229" i="7"/>
  <c r="A223" i="7"/>
  <c r="A217" i="7"/>
  <c r="A211" i="7"/>
  <c r="A210" i="7"/>
  <c r="A189" i="7"/>
  <c r="A183" i="7"/>
  <c r="A177" i="7"/>
  <c r="A171" i="7"/>
  <c r="A170" i="7"/>
  <c r="B130" i="7"/>
  <c r="B129" i="7"/>
  <c r="B126" i="7"/>
  <c r="B12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99" i="7"/>
  <c r="B98" i="7"/>
  <c r="B97" i="7"/>
  <c r="B94" i="7"/>
  <c r="B93" i="7"/>
  <c r="B76" i="7"/>
  <c r="A72" i="7"/>
  <c r="A71" i="7"/>
  <c r="A70" i="7"/>
  <c r="A69" i="7"/>
  <c r="AO591" i="7" l="1"/>
  <c r="AO585" i="7"/>
  <c r="AO586" i="7" s="1"/>
  <c r="AO573" i="7"/>
  <c r="AO592" i="7"/>
  <c r="AO574" i="7" s="1"/>
  <c r="AO594" i="7"/>
  <c r="AO595" i="7" s="1"/>
  <c r="AO590" i="7"/>
  <c r="AO572" i="7" s="1"/>
  <c r="AO58" i="7"/>
  <c r="AO29" i="7"/>
  <c r="AP2" i="7"/>
  <c r="AO612" i="7"/>
  <c r="AO606" i="7"/>
  <c r="AO54" i="7"/>
  <c r="I59" i="7"/>
  <c r="I428" i="7"/>
  <c r="I292" i="7"/>
  <c r="AC147" i="1"/>
  <c r="I579" i="7"/>
  <c r="I613" i="7"/>
  <c r="H91" i="7"/>
  <c r="I524" i="7"/>
  <c r="I518" i="7"/>
  <c r="I564" i="7"/>
  <c r="I560" i="7"/>
  <c r="I556" i="7"/>
  <c r="I552" i="7"/>
  <c r="I36" i="7"/>
  <c r="I40" i="7"/>
  <c r="I33" i="7"/>
  <c r="J581" i="7"/>
  <c r="A690" i="7"/>
  <c r="C702" i="7" s="1"/>
  <c r="C689" i="7"/>
  <c r="C355" i="7" s="1"/>
  <c r="D689" i="7"/>
  <c r="E689" i="7"/>
  <c r="F689" i="7"/>
  <c r="G689" i="7"/>
  <c r="A626" i="7"/>
  <c r="C638" i="7" s="1"/>
  <c r="C625" i="7"/>
  <c r="D625" i="7"/>
  <c r="E625" i="7"/>
  <c r="F625" i="7"/>
  <c r="G625" i="7"/>
  <c r="A658" i="7"/>
  <c r="I658" i="7" s="1"/>
  <c r="C657" i="7"/>
  <c r="C329" i="7" s="1"/>
  <c r="D657" i="7"/>
  <c r="E657" i="7"/>
  <c r="F657" i="7"/>
  <c r="G657" i="7"/>
  <c r="I689" i="7"/>
  <c r="I688" i="7"/>
  <c r="I690" i="7"/>
  <c r="I656" i="7"/>
  <c r="I657" i="7"/>
  <c r="I624" i="7"/>
  <c r="I625" i="7"/>
  <c r="I60" i="7"/>
  <c r="I26" i="7"/>
  <c r="C212" i="7"/>
  <c r="C172" i="7"/>
  <c r="C214" i="7"/>
  <c r="C174" i="7"/>
  <c r="C213" i="7"/>
  <c r="C173" i="7"/>
  <c r="C215" i="7"/>
  <c r="C175" i="7"/>
  <c r="C607" i="7"/>
  <c r="C535" i="7"/>
  <c r="B85" i="7" s="1"/>
  <c r="B267" i="7"/>
  <c r="B100" i="7"/>
  <c r="B397" i="7"/>
  <c r="B403" i="7"/>
  <c r="D637" i="7"/>
  <c r="D417" i="7"/>
  <c r="D283" i="7"/>
  <c r="C701" i="7"/>
  <c r="C354" i="7"/>
  <c r="C669" i="7"/>
  <c r="C637" i="7"/>
  <c r="C303" i="7"/>
  <c r="C525" i="7"/>
  <c r="C519" i="7"/>
  <c r="C418" i="7"/>
  <c r="C417" i="7"/>
  <c r="C416" i="7"/>
  <c r="C415" i="7"/>
  <c r="C414" i="7"/>
  <c r="C434" i="7"/>
  <c r="C298" i="7"/>
  <c r="C282" i="7"/>
  <c r="C281" i="7"/>
  <c r="C280" i="7"/>
  <c r="C279" i="7"/>
  <c r="C278" i="7"/>
  <c r="B131" i="7"/>
  <c r="C35" i="7"/>
  <c r="D35" i="7"/>
  <c r="B127" i="7"/>
  <c r="A415" i="7"/>
  <c r="A423" i="7" s="1"/>
  <c r="A417" i="7"/>
  <c r="A425" i="7" s="1"/>
  <c r="A419" i="7"/>
  <c r="A427" i="7" s="1"/>
  <c r="A392" i="7"/>
  <c r="A403" i="7"/>
  <c r="A404" i="7"/>
  <c r="A278" i="7"/>
  <c r="A286" i="7" s="1"/>
  <c r="A279" i="7"/>
  <c r="A287" i="7" s="1"/>
  <c r="A280" i="7"/>
  <c r="A288" i="7" s="1"/>
  <c r="A281" i="7"/>
  <c r="A289" i="7" s="1"/>
  <c r="A282" i="7"/>
  <c r="A290" i="7" s="1"/>
  <c r="A283" i="7"/>
  <c r="A291" i="7" s="1"/>
  <c r="A414" i="7"/>
  <c r="A422" i="7" s="1"/>
  <c r="A416" i="7"/>
  <c r="A424" i="7" s="1"/>
  <c r="A418" i="7"/>
  <c r="A426" i="7" s="1"/>
  <c r="A391" i="7"/>
  <c r="A397" i="7"/>
  <c r="A398" i="7"/>
  <c r="A409" i="7"/>
  <c r="AP594" i="7" l="1"/>
  <c r="AP595" i="7" s="1"/>
  <c r="AP590" i="7"/>
  <c r="AP572" i="7" s="1"/>
  <c r="AP592" i="7"/>
  <c r="AP574" i="7" s="1"/>
  <c r="AP591" i="7"/>
  <c r="AP585" i="7"/>
  <c r="AP586" i="7" s="1"/>
  <c r="AP573" i="7"/>
  <c r="AP58" i="7"/>
  <c r="AP29" i="7"/>
  <c r="AP612" i="7"/>
  <c r="AP606" i="7"/>
  <c r="AP54" i="7"/>
  <c r="D388" i="7"/>
  <c r="D387" i="7" s="1"/>
  <c r="J59" i="7"/>
  <c r="J428" i="7"/>
  <c r="J292" i="7"/>
  <c r="D252" i="7"/>
  <c r="B274" i="7"/>
  <c r="I91" i="7"/>
  <c r="AD147" i="1"/>
  <c r="J579" i="7"/>
  <c r="J613" i="7"/>
  <c r="J524" i="7"/>
  <c r="J552" i="7"/>
  <c r="J518" i="7"/>
  <c r="J564" i="7"/>
  <c r="J560" i="7"/>
  <c r="J556" i="7"/>
  <c r="J36" i="7"/>
  <c r="J40" i="7"/>
  <c r="J33" i="7"/>
  <c r="K581" i="7"/>
  <c r="B87" i="7"/>
  <c r="B105" i="7"/>
  <c r="I626" i="7"/>
  <c r="D670" i="7"/>
  <c r="C670" i="7"/>
  <c r="C299" i="7"/>
  <c r="A627" i="7"/>
  <c r="D639" i="7" s="1"/>
  <c r="C626" i="7"/>
  <c r="C305" i="7" s="1"/>
  <c r="D626" i="7"/>
  <c r="E626" i="7"/>
  <c r="F626" i="7"/>
  <c r="G626" i="7"/>
  <c r="H626" i="7"/>
  <c r="A659" i="7"/>
  <c r="D671" i="7" s="1"/>
  <c r="C658" i="7"/>
  <c r="C330" i="7" s="1"/>
  <c r="D658" i="7"/>
  <c r="E658" i="7"/>
  <c r="F658" i="7"/>
  <c r="G658" i="7"/>
  <c r="H658" i="7"/>
  <c r="A691" i="7"/>
  <c r="J691" i="7" s="1"/>
  <c r="C690" i="7"/>
  <c r="C356" i="7" s="1"/>
  <c r="D690" i="7"/>
  <c r="E690" i="7"/>
  <c r="F690" i="7"/>
  <c r="G690" i="7"/>
  <c r="H690" i="7"/>
  <c r="J688" i="7"/>
  <c r="J659" i="7"/>
  <c r="J658" i="7"/>
  <c r="J657" i="7"/>
  <c r="J656" i="7"/>
  <c r="J690" i="7"/>
  <c r="J689" i="7"/>
  <c r="J625" i="7"/>
  <c r="J626" i="7"/>
  <c r="J624" i="7"/>
  <c r="C176" i="7"/>
  <c r="J60" i="7"/>
  <c r="J26" i="7"/>
  <c r="D519" i="7"/>
  <c r="D279" i="7"/>
  <c r="D280" i="7"/>
  <c r="D414" i="7"/>
  <c r="D418" i="7"/>
  <c r="D525" i="7"/>
  <c r="D638" i="7"/>
  <c r="D328" i="7"/>
  <c r="D355" i="7"/>
  <c r="D298" i="7"/>
  <c r="D281" i="7"/>
  <c r="D415" i="7"/>
  <c r="D419" i="7"/>
  <c r="D303" i="7"/>
  <c r="D701" i="7"/>
  <c r="D37" i="7"/>
  <c r="D278" i="7"/>
  <c r="D282" i="7"/>
  <c r="D416" i="7"/>
  <c r="D434" i="7"/>
  <c r="D304" i="7"/>
  <c r="D669" i="7"/>
  <c r="D702" i="7"/>
  <c r="D607" i="7"/>
  <c r="C216" i="7"/>
  <c r="C435" i="7"/>
  <c r="C328" i="7"/>
  <c r="C37" i="7"/>
  <c r="E701" i="7"/>
  <c r="E702" i="7"/>
  <c r="E670" i="7"/>
  <c r="E669" i="7"/>
  <c r="E637" i="7"/>
  <c r="E525" i="7"/>
  <c r="E419" i="7"/>
  <c r="E418" i="7"/>
  <c r="E417" i="7"/>
  <c r="E415" i="7"/>
  <c r="E414" i="7"/>
  <c r="E434" i="7"/>
  <c r="E283" i="7"/>
  <c r="E282" i="7"/>
  <c r="E281" i="7"/>
  <c r="E279" i="7"/>
  <c r="E278" i="7"/>
  <c r="E35" i="7"/>
  <c r="C492" i="7"/>
  <c r="C304" i="7"/>
  <c r="C439" i="7"/>
  <c r="C466" i="7"/>
  <c r="C491" i="7"/>
  <c r="D354" i="7"/>
  <c r="K59" i="7" l="1"/>
  <c r="K428" i="7"/>
  <c r="K292" i="7"/>
  <c r="J91" i="7"/>
  <c r="D250" i="7"/>
  <c r="AE147" i="1"/>
  <c r="K579" i="7"/>
  <c r="K613" i="7"/>
  <c r="K524" i="7"/>
  <c r="K518" i="7"/>
  <c r="K564" i="7"/>
  <c r="K560" i="7"/>
  <c r="K556" i="7"/>
  <c r="K552" i="7"/>
  <c r="K36" i="7"/>
  <c r="K40" i="7"/>
  <c r="K33" i="7"/>
  <c r="L581" i="7"/>
  <c r="D246" i="7"/>
  <c r="D247" i="7"/>
  <c r="D249" i="7"/>
  <c r="D245" i="7"/>
  <c r="D248" i="7"/>
  <c r="D386" i="7"/>
  <c r="D384" i="7"/>
  <c r="D381" i="7"/>
  <c r="D382" i="7"/>
  <c r="D383" i="7"/>
  <c r="D385" i="7"/>
  <c r="D465" i="7"/>
  <c r="C441" i="7"/>
  <c r="C467" i="7"/>
  <c r="D440" i="7"/>
  <c r="C493" i="7"/>
  <c r="C465" i="7"/>
  <c r="E671" i="7"/>
  <c r="E639" i="7"/>
  <c r="D305" i="7"/>
  <c r="D356" i="7"/>
  <c r="D703" i="7"/>
  <c r="J627" i="7"/>
  <c r="A692" i="7"/>
  <c r="C704" i="7" s="1"/>
  <c r="C691" i="7"/>
  <c r="D691" i="7"/>
  <c r="E691" i="7"/>
  <c r="F691" i="7"/>
  <c r="G691" i="7"/>
  <c r="H691" i="7"/>
  <c r="C703" i="7"/>
  <c r="I691" i="7"/>
  <c r="A628" i="7"/>
  <c r="F640" i="7" s="1"/>
  <c r="C627" i="7"/>
  <c r="D627" i="7"/>
  <c r="E627" i="7"/>
  <c r="F627" i="7"/>
  <c r="G627" i="7"/>
  <c r="H627" i="7"/>
  <c r="I627" i="7"/>
  <c r="C639" i="7"/>
  <c r="D330" i="7"/>
  <c r="A660" i="7"/>
  <c r="K660" i="7" s="1"/>
  <c r="C659" i="7"/>
  <c r="D659" i="7"/>
  <c r="E659" i="7"/>
  <c r="F659" i="7"/>
  <c r="G659" i="7"/>
  <c r="H659" i="7"/>
  <c r="C671" i="7"/>
  <c r="I659" i="7"/>
  <c r="K691" i="7"/>
  <c r="K690" i="7"/>
  <c r="K688" i="7"/>
  <c r="K659" i="7"/>
  <c r="K689" i="7"/>
  <c r="K657" i="7"/>
  <c r="K627" i="7"/>
  <c r="K625" i="7"/>
  <c r="K658" i="7"/>
  <c r="K626" i="7"/>
  <c r="K624" i="7"/>
  <c r="K656" i="7"/>
  <c r="D299" i="7"/>
  <c r="D435" i="7"/>
  <c r="K26" i="7"/>
  <c r="K60" i="7"/>
  <c r="E280" i="7"/>
  <c r="E298" i="7"/>
  <c r="E416" i="7"/>
  <c r="E519" i="7"/>
  <c r="E638" i="7"/>
  <c r="E703" i="7"/>
  <c r="E330" i="7"/>
  <c r="E303" i="7"/>
  <c r="E356" i="7"/>
  <c r="E355" i="7"/>
  <c r="D329" i="7"/>
  <c r="E304" i="7"/>
  <c r="E329" i="7"/>
  <c r="F607" i="7"/>
  <c r="E607" i="7"/>
  <c r="E354" i="7"/>
  <c r="E37" i="7"/>
  <c r="D492" i="7"/>
  <c r="D491" i="7"/>
  <c r="C440" i="7"/>
  <c r="D439" i="7"/>
  <c r="F703" i="7"/>
  <c r="F702" i="7"/>
  <c r="F356" i="7"/>
  <c r="F355" i="7"/>
  <c r="F354" i="7"/>
  <c r="F671" i="7"/>
  <c r="F670" i="7"/>
  <c r="F669" i="7"/>
  <c r="F330" i="7"/>
  <c r="F329" i="7"/>
  <c r="F328" i="7"/>
  <c r="F639" i="7"/>
  <c r="F638" i="7"/>
  <c r="F637" i="7"/>
  <c r="F304" i="7"/>
  <c r="F303" i="7"/>
  <c r="F525" i="7"/>
  <c r="F519" i="7"/>
  <c r="F434" i="7"/>
  <c r="F419" i="7"/>
  <c r="F418" i="7"/>
  <c r="F417" i="7"/>
  <c r="F416" i="7"/>
  <c r="F415" i="7"/>
  <c r="F414" i="7"/>
  <c r="F283" i="7"/>
  <c r="F282" i="7"/>
  <c r="F281" i="7"/>
  <c r="F280" i="7"/>
  <c r="F279" i="7"/>
  <c r="F278" i="7"/>
  <c r="F298" i="7"/>
  <c r="F35" i="7"/>
  <c r="E299" i="7"/>
  <c r="E435" i="7"/>
  <c r="C672" i="7" l="1"/>
  <c r="L59" i="7"/>
  <c r="L428" i="7"/>
  <c r="L292" i="7"/>
  <c r="K91" i="7"/>
  <c r="AF147" i="1"/>
  <c r="L579" i="7"/>
  <c r="L613" i="7"/>
  <c r="L560" i="7"/>
  <c r="L552" i="7"/>
  <c r="L524" i="7"/>
  <c r="L518" i="7"/>
  <c r="L564" i="7"/>
  <c r="L556" i="7"/>
  <c r="L36" i="7"/>
  <c r="L40" i="7"/>
  <c r="L33" i="7"/>
  <c r="M581" i="7"/>
  <c r="D467" i="7"/>
  <c r="E466" i="7"/>
  <c r="E440" i="7"/>
  <c r="D466" i="7"/>
  <c r="E492" i="7"/>
  <c r="E491" i="7"/>
  <c r="E493" i="7"/>
  <c r="D493" i="7"/>
  <c r="E439" i="7"/>
  <c r="D441" i="7"/>
  <c r="E467" i="7"/>
  <c r="F704" i="7"/>
  <c r="F672" i="7"/>
  <c r="F306" i="7"/>
  <c r="E331" i="7"/>
  <c r="F331" i="7"/>
  <c r="K628" i="7"/>
  <c r="E306" i="7"/>
  <c r="E357" i="7"/>
  <c r="C331" i="7"/>
  <c r="D331" i="7"/>
  <c r="C306" i="7"/>
  <c r="D306" i="7"/>
  <c r="A661" i="7"/>
  <c r="C673" i="7" s="1"/>
  <c r="C660" i="7"/>
  <c r="D660" i="7"/>
  <c r="E660" i="7"/>
  <c r="F660" i="7"/>
  <c r="G660" i="7"/>
  <c r="H660" i="7"/>
  <c r="I660" i="7"/>
  <c r="J660" i="7"/>
  <c r="D672" i="7"/>
  <c r="A629" i="7"/>
  <c r="E641" i="7" s="1"/>
  <c r="C628" i="7"/>
  <c r="D628" i="7"/>
  <c r="E628" i="7"/>
  <c r="F628" i="7"/>
  <c r="G628" i="7"/>
  <c r="H628" i="7"/>
  <c r="I628" i="7"/>
  <c r="J628" i="7"/>
  <c r="E640" i="7"/>
  <c r="D640" i="7"/>
  <c r="E672" i="7"/>
  <c r="K692" i="7"/>
  <c r="C640" i="7"/>
  <c r="C357" i="7"/>
  <c r="D357" i="7"/>
  <c r="A693" i="7"/>
  <c r="C705" i="7" s="1"/>
  <c r="C692" i="7"/>
  <c r="D692" i="7"/>
  <c r="E692" i="7"/>
  <c r="F692" i="7"/>
  <c r="G692" i="7"/>
  <c r="H692" i="7"/>
  <c r="I692" i="7"/>
  <c r="E704" i="7"/>
  <c r="J692" i="7"/>
  <c r="D704" i="7"/>
  <c r="L691" i="7"/>
  <c r="L689" i="7"/>
  <c r="L692" i="7"/>
  <c r="L690" i="7"/>
  <c r="L688" i="7"/>
  <c r="L659" i="7"/>
  <c r="L657" i="7"/>
  <c r="L628" i="7"/>
  <c r="L627" i="7"/>
  <c r="L626" i="7"/>
  <c r="L625" i="7"/>
  <c r="L624" i="7"/>
  <c r="L660" i="7"/>
  <c r="L658" i="7"/>
  <c r="L656" i="7"/>
  <c r="L26" i="7"/>
  <c r="L60" i="7"/>
  <c r="E305" i="7"/>
  <c r="E328" i="7"/>
  <c r="F357" i="7"/>
  <c r="F305" i="7"/>
  <c r="G607" i="7"/>
  <c r="F37" i="7"/>
  <c r="F439" i="7"/>
  <c r="F467" i="7"/>
  <c r="F491" i="7"/>
  <c r="F492" i="7"/>
  <c r="G704" i="7"/>
  <c r="G703" i="7"/>
  <c r="G702" i="7"/>
  <c r="G357" i="7"/>
  <c r="G356" i="7"/>
  <c r="G355" i="7"/>
  <c r="G354" i="7"/>
  <c r="G672" i="7"/>
  <c r="G671" i="7"/>
  <c r="G670" i="7"/>
  <c r="G669" i="7"/>
  <c r="G331" i="7"/>
  <c r="G330" i="7"/>
  <c r="G329" i="7"/>
  <c r="G328" i="7"/>
  <c r="G640" i="7"/>
  <c r="G639" i="7"/>
  <c r="G638" i="7"/>
  <c r="G637" i="7"/>
  <c r="G306" i="7"/>
  <c r="G305" i="7"/>
  <c r="G304" i="7"/>
  <c r="G303" i="7"/>
  <c r="G525" i="7"/>
  <c r="G519" i="7"/>
  <c r="G419" i="7"/>
  <c r="G418" i="7"/>
  <c r="G417" i="7"/>
  <c r="G416" i="7"/>
  <c r="G415" i="7"/>
  <c r="G414" i="7"/>
  <c r="G434" i="7"/>
  <c r="G298" i="7"/>
  <c r="G283" i="7"/>
  <c r="G282" i="7"/>
  <c r="G281" i="7"/>
  <c r="G280" i="7"/>
  <c r="G279" i="7"/>
  <c r="G278" i="7"/>
  <c r="G35" i="7"/>
  <c r="F299" i="7"/>
  <c r="F440" i="7"/>
  <c r="F465" i="7"/>
  <c r="F493" i="7"/>
  <c r="F435" i="7"/>
  <c r="F466" i="7"/>
  <c r="E705" i="7" l="1"/>
  <c r="D705" i="7"/>
  <c r="C641" i="7"/>
  <c r="M59" i="7"/>
  <c r="M428" i="7"/>
  <c r="M292" i="7"/>
  <c r="L91" i="7"/>
  <c r="AG147" i="1"/>
  <c r="M579" i="7"/>
  <c r="M613" i="7"/>
  <c r="M524" i="7"/>
  <c r="M518" i="7"/>
  <c r="M564" i="7"/>
  <c r="M560" i="7"/>
  <c r="M556" i="7"/>
  <c r="M552" i="7"/>
  <c r="M36" i="7"/>
  <c r="M40" i="7"/>
  <c r="M33" i="7"/>
  <c r="N581" i="7"/>
  <c r="E465" i="7"/>
  <c r="F468" i="7"/>
  <c r="D442" i="7"/>
  <c r="E468" i="7"/>
  <c r="C442" i="7"/>
  <c r="F442" i="7"/>
  <c r="D468" i="7"/>
  <c r="F441" i="7"/>
  <c r="C468" i="7"/>
  <c r="F494" i="7"/>
  <c r="E494" i="7"/>
  <c r="D494" i="7"/>
  <c r="E442" i="7"/>
  <c r="E441" i="7"/>
  <c r="C494" i="7"/>
  <c r="G673" i="7"/>
  <c r="E673" i="7"/>
  <c r="L661" i="7"/>
  <c r="G332" i="7"/>
  <c r="D641" i="7"/>
  <c r="G307" i="7"/>
  <c r="G641" i="7"/>
  <c r="L629" i="7"/>
  <c r="G358" i="7"/>
  <c r="D673" i="7"/>
  <c r="G705" i="7"/>
  <c r="L693" i="7"/>
  <c r="F673" i="7"/>
  <c r="C307" i="7"/>
  <c r="D307" i="7"/>
  <c r="F307" i="7"/>
  <c r="E307" i="7"/>
  <c r="D358" i="7"/>
  <c r="C358" i="7"/>
  <c r="F358" i="7"/>
  <c r="E358" i="7"/>
  <c r="A630" i="7"/>
  <c r="C642" i="7" s="1"/>
  <c r="C629" i="7"/>
  <c r="D629" i="7"/>
  <c r="E629" i="7"/>
  <c r="F629" i="7"/>
  <c r="G629" i="7"/>
  <c r="H629" i="7"/>
  <c r="I629" i="7"/>
  <c r="J629" i="7"/>
  <c r="K629" i="7"/>
  <c r="F641" i="7"/>
  <c r="C332" i="7"/>
  <c r="D332" i="7"/>
  <c r="F332" i="7"/>
  <c r="E332" i="7"/>
  <c r="A694" i="7"/>
  <c r="E706" i="7" s="1"/>
  <c r="C693" i="7"/>
  <c r="D693" i="7"/>
  <c r="E693" i="7"/>
  <c r="F693" i="7"/>
  <c r="G693" i="7"/>
  <c r="H693" i="7"/>
  <c r="I693" i="7"/>
  <c r="J693" i="7"/>
  <c r="K693" i="7"/>
  <c r="F705" i="7"/>
  <c r="A662" i="7"/>
  <c r="D674" i="7" s="1"/>
  <c r="C661" i="7"/>
  <c r="D661" i="7"/>
  <c r="E661" i="7"/>
  <c r="F661" i="7"/>
  <c r="G661" i="7"/>
  <c r="H661" i="7"/>
  <c r="I661" i="7"/>
  <c r="J661" i="7"/>
  <c r="K661" i="7"/>
  <c r="M692" i="7"/>
  <c r="M690" i="7"/>
  <c r="M689" i="7"/>
  <c r="M688" i="7"/>
  <c r="M693" i="7"/>
  <c r="M656" i="7"/>
  <c r="M661" i="7"/>
  <c r="M659" i="7"/>
  <c r="M691" i="7"/>
  <c r="M660" i="7"/>
  <c r="M658" i="7"/>
  <c r="M628" i="7"/>
  <c r="M626" i="7"/>
  <c r="M624" i="7"/>
  <c r="M657" i="7"/>
  <c r="M629" i="7"/>
  <c r="M627" i="7"/>
  <c r="M625" i="7"/>
  <c r="M60" i="7"/>
  <c r="M26" i="7"/>
  <c r="H607" i="7"/>
  <c r="G37" i="7"/>
  <c r="G439" i="7"/>
  <c r="G442" i="7"/>
  <c r="G466" i="7"/>
  <c r="G494" i="7"/>
  <c r="G467" i="7"/>
  <c r="G491" i="7"/>
  <c r="H705" i="7"/>
  <c r="H704" i="7"/>
  <c r="H703" i="7"/>
  <c r="H702" i="7"/>
  <c r="H358" i="7"/>
  <c r="H357" i="7"/>
  <c r="H356" i="7"/>
  <c r="H355" i="7"/>
  <c r="H354" i="7"/>
  <c r="H673" i="7"/>
  <c r="H672" i="7"/>
  <c r="H671" i="7"/>
  <c r="H670" i="7"/>
  <c r="H669" i="7"/>
  <c r="H332" i="7"/>
  <c r="H331" i="7"/>
  <c r="H330" i="7"/>
  <c r="H329" i="7"/>
  <c r="H328" i="7"/>
  <c r="H641" i="7"/>
  <c r="H640" i="7"/>
  <c r="H639" i="7"/>
  <c r="H638" i="7"/>
  <c r="H637" i="7"/>
  <c r="H307" i="7"/>
  <c r="H306" i="7"/>
  <c r="H305" i="7"/>
  <c r="H304" i="7"/>
  <c r="H303" i="7"/>
  <c r="H525" i="7"/>
  <c r="H519" i="7"/>
  <c r="H434" i="7"/>
  <c r="H419" i="7"/>
  <c r="H418" i="7"/>
  <c r="H417" i="7"/>
  <c r="H416" i="7"/>
  <c r="H415" i="7"/>
  <c r="H414" i="7"/>
  <c r="H283" i="7"/>
  <c r="H282" i="7"/>
  <c r="H281" i="7"/>
  <c r="H280" i="7"/>
  <c r="H279" i="7"/>
  <c r="H278" i="7"/>
  <c r="H298" i="7"/>
  <c r="H35" i="7"/>
  <c r="G299" i="7"/>
  <c r="G441" i="7"/>
  <c r="G440" i="7"/>
  <c r="G468" i="7"/>
  <c r="G492" i="7"/>
  <c r="G465" i="7"/>
  <c r="G493" i="7"/>
  <c r="G435" i="7"/>
  <c r="N59" i="7" l="1"/>
  <c r="N428" i="7"/>
  <c r="N292" i="7"/>
  <c r="M91" i="7"/>
  <c r="AH147" i="1"/>
  <c r="N579" i="7"/>
  <c r="N613" i="7"/>
  <c r="N518" i="7"/>
  <c r="N564" i="7"/>
  <c r="N560" i="7"/>
  <c r="N556" i="7"/>
  <c r="N552" i="7"/>
  <c r="N524" i="7"/>
  <c r="N36" i="7"/>
  <c r="N40" i="7"/>
  <c r="N33" i="7"/>
  <c r="O581" i="7"/>
  <c r="C443" i="7"/>
  <c r="G443" i="7"/>
  <c r="E495" i="7"/>
  <c r="E469" i="7"/>
  <c r="F495" i="7"/>
  <c r="G469" i="7"/>
  <c r="F469" i="7"/>
  <c r="C495" i="7"/>
  <c r="D443" i="7"/>
  <c r="D469" i="7"/>
  <c r="D495" i="7"/>
  <c r="F443" i="7"/>
  <c r="C469" i="7"/>
  <c r="E443" i="7"/>
  <c r="G495" i="7"/>
  <c r="H674" i="7"/>
  <c r="H706" i="7"/>
  <c r="H642" i="7"/>
  <c r="F642" i="7"/>
  <c r="M662" i="7"/>
  <c r="E674" i="7"/>
  <c r="F674" i="7"/>
  <c r="H308" i="7"/>
  <c r="D642" i="7"/>
  <c r="C674" i="7"/>
  <c r="E642" i="7"/>
  <c r="M630" i="7"/>
  <c r="H333" i="7"/>
  <c r="M694" i="7"/>
  <c r="F706" i="7"/>
  <c r="D706" i="7"/>
  <c r="C706" i="7"/>
  <c r="H359" i="7"/>
  <c r="A663" i="7"/>
  <c r="E675" i="7" s="1"/>
  <c r="C662" i="7"/>
  <c r="D662" i="7"/>
  <c r="E662" i="7"/>
  <c r="F662" i="7"/>
  <c r="G662" i="7"/>
  <c r="H662" i="7"/>
  <c r="I662" i="7"/>
  <c r="J662" i="7"/>
  <c r="K662" i="7"/>
  <c r="L662" i="7"/>
  <c r="G674" i="7"/>
  <c r="C359" i="7"/>
  <c r="D359" i="7"/>
  <c r="E359" i="7"/>
  <c r="F359" i="7"/>
  <c r="G359" i="7"/>
  <c r="C308" i="7"/>
  <c r="D308" i="7"/>
  <c r="E308" i="7"/>
  <c r="G308" i="7"/>
  <c r="F308" i="7"/>
  <c r="C333" i="7"/>
  <c r="D333" i="7"/>
  <c r="E333" i="7"/>
  <c r="F333" i="7"/>
  <c r="G333" i="7"/>
  <c r="A695" i="7"/>
  <c r="G707" i="7" s="1"/>
  <c r="C694" i="7"/>
  <c r="D694" i="7"/>
  <c r="E694" i="7"/>
  <c r="F694" i="7"/>
  <c r="G694" i="7"/>
  <c r="H694" i="7"/>
  <c r="I694" i="7"/>
  <c r="J694" i="7"/>
  <c r="K694" i="7"/>
  <c r="G706" i="7"/>
  <c r="L694" i="7"/>
  <c r="A631" i="7"/>
  <c r="G643" i="7" s="1"/>
  <c r="C630" i="7"/>
  <c r="D630" i="7"/>
  <c r="E630" i="7"/>
  <c r="F630" i="7"/>
  <c r="G630" i="7"/>
  <c r="H630" i="7"/>
  <c r="I630" i="7"/>
  <c r="J630" i="7"/>
  <c r="K630" i="7"/>
  <c r="L630" i="7"/>
  <c r="G642" i="7"/>
  <c r="N694" i="7"/>
  <c r="N692" i="7"/>
  <c r="N690" i="7"/>
  <c r="N662" i="7"/>
  <c r="N661" i="7"/>
  <c r="N660" i="7"/>
  <c r="N659" i="7"/>
  <c r="N658" i="7"/>
  <c r="N657" i="7"/>
  <c r="N656" i="7"/>
  <c r="N689" i="7"/>
  <c r="N693" i="7"/>
  <c r="N688" i="7"/>
  <c r="N691" i="7"/>
  <c r="N630" i="7"/>
  <c r="N628" i="7"/>
  <c r="N626" i="7"/>
  <c r="N624" i="7"/>
  <c r="N629" i="7"/>
  <c r="N627" i="7"/>
  <c r="N625" i="7"/>
  <c r="N60" i="7"/>
  <c r="N26" i="7"/>
  <c r="I607" i="7"/>
  <c r="H37" i="7"/>
  <c r="H440" i="7"/>
  <c r="H441" i="7"/>
  <c r="H465" i="7"/>
  <c r="H469" i="7"/>
  <c r="H493" i="7"/>
  <c r="H435" i="7"/>
  <c r="H466" i="7"/>
  <c r="H494" i="7"/>
  <c r="I706" i="7"/>
  <c r="I705" i="7"/>
  <c r="I704" i="7"/>
  <c r="I703" i="7"/>
  <c r="I359" i="7"/>
  <c r="I358" i="7"/>
  <c r="I357" i="7"/>
  <c r="I356" i="7"/>
  <c r="I355" i="7"/>
  <c r="I333" i="7"/>
  <c r="I332" i="7"/>
  <c r="I354" i="7"/>
  <c r="I674" i="7"/>
  <c r="I673" i="7"/>
  <c r="I672" i="7"/>
  <c r="I671" i="7"/>
  <c r="I670" i="7"/>
  <c r="I669" i="7"/>
  <c r="I308" i="7"/>
  <c r="I307" i="7"/>
  <c r="I331" i="7"/>
  <c r="I329" i="7"/>
  <c r="I328" i="7"/>
  <c r="I642" i="7"/>
  <c r="I641" i="7"/>
  <c r="I640" i="7"/>
  <c r="I639" i="7"/>
  <c r="I638" i="7"/>
  <c r="I637" i="7"/>
  <c r="I306" i="7"/>
  <c r="I305" i="7"/>
  <c r="I304" i="7"/>
  <c r="I303" i="7"/>
  <c r="I525" i="7"/>
  <c r="I519" i="7"/>
  <c r="I419" i="7"/>
  <c r="I418" i="7"/>
  <c r="I417" i="7"/>
  <c r="I416" i="7"/>
  <c r="I415" i="7"/>
  <c r="I414" i="7"/>
  <c r="I330" i="7"/>
  <c r="I434" i="7"/>
  <c r="I298" i="7"/>
  <c r="I283" i="7"/>
  <c r="I282" i="7"/>
  <c r="I281" i="7"/>
  <c r="I280" i="7"/>
  <c r="I279" i="7"/>
  <c r="I278" i="7"/>
  <c r="I35" i="7"/>
  <c r="H299" i="7"/>
  <c r="H442" i="7"/>
  <c r="H439" i="7"/>
  <c r="H443" i="7"/>
  <c r="H467" i="7"/>
  <c r="H491" i="7"/>
  <c r="H495" i="7"/>
  <c r="H468" i="7"/>
  <c r="H492" i="7"/>
  <c r="C643" i="7" l="1"/>
  <c r="O59" i="7"/>
  <c r="O428" i="7"/>
  <c r="O292" i="7"/>
  <c r="AI147" i="1"/>
  <c r="O579" i="7"/>
  <c r="O613" i="7"/>
  <c r="N91" i="7"/>
  <c r="O524" i="7"/>
  <c r="O564" i="7"/>
  <c r="O560" i="7"/>
  <c r="O552" i="7"/>
  <c r="O518" i="7"/>
  <c r="O556" i="7"/>
  <c r="O36" i="7"/>
  <c r="O40" i="7"/>
  <c r="O33" i="7"/>
  <c r="P581" i="7"/>
  <c r="G470" i="7"/>
  <c r="D444" i="7"/>
  <c r="H470" i="7"/>
  <c r="E470" i="7"/>
  <c r="G496" i="7"/>
  <c r="D470" i="7"/>
  <c r="F496" i="7"/>
  <c r="H496" i="7"/>
  <c r="C444" i="7"/>
  <c r="C470" i="7"/>
  <c r="E496" i="7"/>
  <c r="F444" i="7"/>
  <c r="D496" i="7"/>
  <c r="H444" i="7"/>
  <c r="G444" i="7"/>
  <c r="C496" i="7"/>
  <c r="F470" i="7"/>
  <c r="E444" i="7"/>
  <c r="C707" i="7"/>
  <c r="F707" i="7"/>
  <c r="I675" i="7"/>
  <c r="N663" i="7"/>
  <c r="F675" i="7"/>
  <c r="C675" i="7"/>
  <c r="I707" i="7"/>
  <c r="E707" i="7"/>
  <c r="D707" i="7"/>
  <c r="I643" i="7"/>
  <c r="N695" i="7"/>
  <c r="I334" i="7"/>
  <c r="D675" i="7"/>
  <c r="D643" i="7"/>
  <c r="G675" i="7"/>
  <c r="N631" i="7"/>
  <c r="F643" i="7"/>
  <c r="I360" i="7"/>
  <c r="A696" i="7"/>
  <c r="D708" i="7" s="1"/>
  <c r="C695" i="7"/>
  <c r="D695" i="7"/>
  <c r="E695" i="7"/>
  <c r="F695" i="7"/>
  <c r="G695" i="7"/>
  <c r="H695" i="7"/>
  <c r="I695" i="7"/>
  <c r="J695" i="7"/>
  <c r="K695" i="7"/>
  <c r="L695" i="7"/>
  <c r="H707" i="7"/>
  <c r="M695" i="7"/>
  <c r="C309" i="7"/>
  <c r="E309" i="7"/>
  <c r="D309" i="7"/>
  <c r="F309" i="7"/>
  <c r="G309" i="7"/>
  <c r="H309" i="7"/>
  <c r="C334" i="7"/>
  <c r="D334" i="7"/>
  <c r="F334" i="7"/>
  <c r="E334" i="7"/>
  <c r="G334" i="7"/>
  <c r="H334" i="7"/>
  <c r="A632" i="7"/>
  <c r="E644" i="7" s="1"/>
  <c r="C631" i="7"/>
  <c r="D631" i="7"/>
  <c r="E631" i="7"/>
  <c r="F631" i="7"/>
  <c r="G631" i="7"/>
  <c r="H631" i="7"/>
  <c r="I631" i="7"/>
  <c r="J631" i="7"/>
  <c r="K631" i="7"/>
  <c r="L631" i="7"/>
  <c r="M631" i="7"/>
  <c r="H643" i="7"/>
  <c r="A664" i="7"/>
  <c r="F676" i="7" s="1"/>
  <c r="C663" i="7"/>
  <c r="D663" i="7"/>
  <c r="E663" i="7"/>
  <c r="F663" i="7"/>
  <c r="G663" i="7"/>
  <c r="H663" i="7"/>
  <c r="I663" i="7"/>
  <c r="C676" i="7"/>
  <c r="J663" i="7"/>
  <c r="K663" i="7"/>
  <c r="L663" i="7"/>
  <c r="M663" i="7"/>
  <c r="H675" i="7"/>
  <c r="I309" i="7"/>
  <c r="E643" i="7"/>
  <c r="C360" i="7"/>
  <c r="D360" i="7"/>
  <c r="E360" i="7"/>
  <c r="F360" i="7"/>
  <c r="G360" i="7"/>
  <c r="H360" i="7"/>
  <c r="O695" i="7"/>
  <c r="O694" i="7"/>
  <c r="O693" i="7"/>
  <c r="O692" i="7"/>
  <c r="O691" i="7"/>
  <c r="O690" i="7"/>
  <c r="O688" i="7"/>
  <c r="O663" i="7"/>
  <c r="O661" i="7"/>
  <c r="O689" i="7"/>
  <c r="O662" i="7"/>
  <c r="O660" i="7"/>
  <c r="O658" i="7"/>
  <c r="O656" i="7"/>
  <c r="O629" i="7"/>
  <c r="O627" i="7"/>
  <c r="O625" i="7"/>
  <c r="O657" i="7"/>
  <c r="O631" i="7"/>
  <c r="O659" i="7"/>
  <c r="O630" i="7"/>
  <c r="O628" i="7"/>
  <c r="O626" i="7"/>
  <c r="O624" i="7"/>
  <c r="O26" i="7"/>
  <c r="O60" i="7"/>
  <c r="J607" i="7"/>
  <c r="I443" i="7"/>
  <c r="I442" i="7"/>
  <c r="I466" i="7"/>
  <c r="I470" i="7"/>
  <c r="I494" i="7"/>
  <c r="I467" i="7"/>
  <c r="I491" i="7"/>
  <c r="I495" i="7"/>
  <c r="I37" i="7"/>
  <c r="J707" i="7"/>
  <c r="J706" i="7"/>
  <c r="J705" i="7"/>
  <c r="J704" i="7"/>
  <c r="J703" i="7"/>
  <c r="J360" i="7"/>
  <c r="J359" i="7"/>
  <c r="J358" i="7"/>
  <c r="J357" i="7"/>
  <c r="J356" i="7"/>
  <c r="J355" i="7"/>
  <c r="J354" i="7"/>
  <c r="J675" i="7"/>
  <c r="J674" i="7"/>
  <c r="J673" i="7"/>
  <c r="J672" i="7"/>
  <c r="J671" i="7"/>
  <c r="J670" i="7"/>
  <c r="J669" i="7"/>
  <c r="J334" i="7"/>
  <c r="J333" i="7"/>
  <c r="J332" i="7"/>
  <c r="J331" i="7"/>
  <c r="J330" i="7"/>
  <c r="J329" i="7"/>
  <c r="J328" i="7"/>
  <c r="J643" i="7"/>
  <c r="J642" i="7"/>
  <c r="J641" i="7"/>
  <c r="J640" i="7"/>
  <c r="J639" i="7"/>
  <c r="J638" i="7"/>
  <c r="J637" i="7"/>
  <c r="J309" i="7"/>
  <c r="J308" i="7"/>
  <c r="J307" i="7"/>
  <c r="J306" i="7"/>
  <c r="J305" i="7"/>
  <c r="J304" i="7"/>
  <c r="J303" i="7"/>
  <c r="J525" i="7"/>
  <c r="J519" i="7"/>
  <c r="J434" i="7"/>
  <c r="J419" i="7"/>
  <c r="J418" i="7"/>
  <c r="J417" i="7"/>
  <c r="J416" i="7"/>
  <c r="J415" i="7"/>
  <c r="J414" i="7"/>
  <c r="J283" i="7"/>
  <c r="J282" i="7"/>
  <c r="J281" i="7"/>
  <c r="J280" i="7"/>
  <c r="J279" i="7"/>
  <c r="J278" i="7"/>
  <c r="J298" i="7"/>
  <c r="J35" i="7"/>
  <c r="I299" i="7"/>
  <c r="I439" i="7"/>
  <c r="I441" i="7"/>
  <c r="I440" i="7"/>
  <c r="I444" i="7"/>
  <c r="I468" i="7"/>
  <c r="I492" i="7"/>
  <c r="I496" i="7"/>
  <c r="I465" i="7"/>
  <c r="I469" i="7"/>
  <c r="I493" i="7"/>
  <c r="I435" i="7"/>
  <c r="C708" i="7" l="1"/>
  <c r="C644" i="7"/>
  <c r="P59" i="7"/>
  <c r="P428" i="7"/>
  <c r="P292" i="7"/>
  <c r="AJ147" i="1"/>
  <c r="O91" i="7"/>
  <c r="P579" i="7"/>
  <c r="P613" i="7"/>
  <c r="P564" i="7"/>
  <c r="P556" i="7"/>
  <c r="P524" i="7"/>
  <c r="P518" i="7"/>
  <c r="P560" i="7"/>
  <c r="P552" i="7"/>
  <c r="P36" i="7"/>
  <c r="P40" i="7"/>
  <c r="P33" i="7"/>
  <c r="Q581" i="7"/>
  <c r="O632" i="7"/>
  <c r="C445" i="7"/>
  <c r="H497" i="7"/>
  <c r="D471" i="7"/>
  <c r="I445" i="7"/>
  <c r="G497" i="7"/>
  <c r="C471" i="7"/>
  <c r="F497" i="7"/>
  <c r="H445" i="7"/>
  <c r="F471" i="7"/>
  <c r="E497" i="7"/>
  <c r="G445" i="7"/>
  <c r="D497" i="7"/>
  <c r="H471" i="7"/>
  <c r="F445" i="7"/>
  <c r="I471" i="7"/>
  <c r="C497" i="7"/>
  <c r="G471" i="7"/>
  <c r="D445" i="7"/>
  <c r="E471" i="7"/>
  <c r="E445" i="7"/>
  <c r="I497" i="7"/>
  <c r="E676" i="7"/>
  <c r="G644" i="7"/>
  <c r="D644" i="7"/>
  <c r="J644" i="7"/>
  <c r="H644" i="7"/>
  <c r="F644" i="7"/>
  <c r="J708" i="7"/>
  <c r="F708" i="7"/>
  <c r="O664" i="7"/>
  <c r="H676" i="7"/>
  <c r="G676" i="7"/>
  <c r="J310" i="7"/>
  <c r="H708" i="7"/>
  <c r="J676" i="7"/>
  <c r="D676" i="7"/>
  <c r="E708" i="7"/>
  <c r="O696" i="7"/>
  <c r="G708" i="7"/>
  <c r="J335" i="7"/>
  <c r="A665" i="7"/>
  <c r="D677" i="7" s="1"/>
  <c r="C664" i="7"/>
  <c r="D664" i="7"/>
  <c r="E664" i="7"/>
  <c r="F664" i="7"/>
  <c r="G664" i="7"/>
  <c r="H664" i="7"/>
  <c r="I664" i="7"/>
  <c r="J664" i="7"/>
  <c r="K664" i="7"/>
  <c r="L664" i="7"/>
  <c r="M664" i="7"/>
  <c r="I676" i="7"/>
  <c r="N664" i="7"/>
  <c r="D361" i="7"/>
  <c r="C361" i="7"/>
  <c r="E361" i="7"/>
  <c r="F361" i="7"/>
  <c r="G361" i="7"/>
  <c r="H361" i="7"/>
  <c r="I361" i="7"/>
  <c r="C310" i="7"/>
  <c r="D310" i="7"/>
  <c r="F310" i="7"/>
  <c r="E310" i="7"/>
  <c r="G310" i="7"/>
  <c r="H310" i="7"/>
  <c r="I310" i="7"/>
  <c r="A697" i="7"/>
  <c r="I709" i="7" s="1"/>
  <c r="C696" i="7"/>
  <c r="D696" i="7"/>
  <c r="E696" i="7"/>
  <c r="F696" i="7"/>
  <c r="G696" i="7"/>
  <c r="H696" i="7"/>
  <c r="I696" i="7"/>
  <c r="J696" i="7"/>
  <c r="K696" i="7"/>
  <c r="L696" i="7"/>
  <c r="M696" i="7"/>
  <c r="I708" i="7"/>
  <c r="N696" i="7"/>
  <c r="J361" i="7"/>
  <c r="C335" i="7"/>
  <c r="E335" i="7"/>
  <c r="D335" i="7"/>
  <c r="F335" i="7"/>
  <c r="G335" i="7"/>
  <c r="H335" i="7"/>
  <c r="I335" i="7"/>
  <c r="A633" i="7"/>
  <c r="F645" i="7" s="1"/>
  <c r="C632" i="7"/>
  <c r="D632" i="7"/>
  <c r="E632" i="7"/>
  <c r="F632" i="7"/>
  <c r="G632" i="7"/>
  <c r="H632" i="7"/>
  <c r="I632" i="7"/>
  <c r="J632" i="7"/>
  <c r="K632" i="7"/>
  <c r="L632" i="7"/>
  <c r="M632" i="7"/>
  <c r="N632" i="7"/>
  <c r="I644" i="7"/>
  <c r="P695" i="7"/>
  <c r="P693" i="7"/>
  <c r="P691" i="7"/>
  <c r="P694" i="7"/>
  <c r="P690" i="7"/>
  <c r="P692" i="7"/>
  <c r="P663" i="7"/>
  <c r="P661" i="7"/>
  <c r="P657" i="7"/>
  <c r="P688" i="7"/>
  <c r="P689" i="7"/>
  <c r="P664" i="7"/>
  <c r="P662" i="7"/>
  <c r="P660" i="7"/>
  <c r="P696" i="7"/>
  <c r="P630" i="7"/>
  <c r="P629" i="7"/>
  <c r="P628" i="7"/>
  <c r="P627" i="7"/>
  <c r="P626" i="7"/>
  <c r="P625" i="7"/>
  <c r="P624" i="7"/>
  <c r="P659" i="7"/>
  <c r="P656" i="7"/>
  <c r="P631" i="7"/>
  <c r="P658" i="7"/>
  <c r="P632" i="7"/>
  <c r="P26" i="7"/>
  <c r="P60" i="7"/>
  <c r="K607" i="7"/>
  <c r="J444" i="7"/>
  <c r="J439" i="7"/>
  <c r="J443" i="7"/>
  <c r="J467" i="7"/>
  <c r="J471" i="7"/>
  <c r="J491" i="7"/>
  <c r="J495" i="7"/>
  <c r="J468" i="7"/>
  <c r="J492" i="7"/>
  <c r="J496" i="7"/>
  <c r="J37" i="7"/>
  <c r="K708" i="7"/>
  <c r="K707" i="7"/>
  <c r="K706" i="7"/>
  <c r="K705" i="7"/>
  <c r="K704" i="7"/>
  <c r="K703" i="7"/>
  <c r="K361" i="7"/>
  <c r="K360" i="7"/>
  <c r="K359" i="7"/>
  <c r="K358" i="7"/>
  <c r="K357" i="7"/>
  <c r="K356" i="7"/>
  <c r="K335" i="7"/>
  <c r="K334" i="7"/>
  <c r="K333" i="7"/>
  <c r="K332" i="7"/>
  <c r="K355" i="7"/>
  <c r="K676" i="7"/>
  <c r="K675" i="7"/>
  <c r="K674" i="7"/>
  <c r="K673" i="7"/>
  <c r="K672" i="7"/>
  <c r="K671" i="7"/>
  <c r="K670" i="7"/>
  <c r="K669" i="7"/>
  <c r="K331" i="7"/>
  <c r="K310" i="7"/>
  <c r="K309" i="7"/>
  <c r="K308" i="7"/>
  <c r="K307" i="7"/>
  <c r="K330" i="7"/>
  <c r="K329" i="7"/>
  <c r="K328" i="7"/>
  <c r="K644" i="7"/>
  <c r="K643" i="7"/>
  <c r="K642" i="7"/>
  <c r="K641" i="7"/>
  <c r="K640" i="7"/>
  <c r="K639" i="7"/>
  <c r="K638" i="7"/>
  <c r="K637" i="7"/>
  <c r="K305" i="7"/>
  <c r="K306" i="7"/>
  <c r="K304" i="7"/>
  <c r="K525" i="7"/>
  <c r="K519" i="7"/>
  <c r="K419" i="7"/>
  <c r="K418" i="7"/>
  <c r="K417" i="7"/>
  <c r="K416" i="7"/>
  <c r="K415" i="7"/>
  <c r="K414" i="7"/>
  <c r="K434" i="7"/>
  <c r="K298" i="7"/>
  <c r="K283" i="7"/>
  <c r="K282" i="7"/>
  <c r="K281" i="7"/>
  <c r="K280" i="7"/>
  <c r="K279" i="7"/>
  <c r="K278" i="7"/>
  <c r="K35" i="7"/>
  <c r="J442" i="7"/>
  <c r="J299" i="7"/>
  <c r="J440" i="7"/>
  <c r="J441" i="7"/>
  <c r="J445" i="7"/>
  <c r="J465" i="7"/>
  <c r="J469" i="7"/>
  <c r="J493" i="7"/>
  <c r="J497" i="7"/>
  <c r="J435" i="7"/>
  <c r="J466" i="7"/>
  <c r="J470" i="7"/>
  <c r="J494" i="7"/>
  <c r="C645" i="7" l="1"/>
  <c r="C709" i="7"/>
  <c r="K709" i="7"/>
  <c r="Q59" i="7"/>
  <c r="Q428" i="7"/>
  <c r="Q292" i="7"/>
  <c r="K677" i="7"/>
  <c r="AK147" i="1"/>
  <c r="Q579" i="7"/>
  <c r="Q613" i="7"/>
  <c r="P91" i="7"/>
  <c r="Q524" i="7"/>
  <c r="Q518" i="7"/>
  <c r="Q564" i="7"/>
  <c r="Q560" i="7"/>
  <c r="Q556" i="7"/>
  <c r="Q552" i="7"/>
  <c r="Q36" i="7"/>
  <c r="Q40" i="7"/>
  <c r="Q33" i="7"/>
  <c r="R581" i="7"/>
  <c r="E472" i="7"/>
  <c r="C446" i="7"/>
  <c r="D472" i="7"/>
  <c r="C472" i="7"/>
  <c r="I498" i="7"/>
  <c r="D498" i="7"/>
  <c r="J498" i="7"/>
  <c r="I446" i="7"/>
  <c r="H498" i="7"/>
  <c r="D446" i="7"/>
  <c r="I472" i="7"/>
  <c r="H446" i="7"/>
  <c r="G498" i="7"/>
  <c r="H472" i="7"/>
  <c r="G446" i="7"/>
  <c r="F498" i="7"/>
  <c r="G472" i="7"/>
  <c r="E446" i="7"/>
  <c r="E498" i="7"/>
  <c r="J446" i="7"/>
  <c r="F472" i="7"/>
  <c r="F446" i="7"/>
  <c r="C498" i="7"/>
  <c r="J472" i="7"/>
  <c r="C677" i="7"/>
  <c r="G677" i="7"/>
  <c r="G645" i="7"/>
  <c r="P633" i="7"/>
  <c r="K336" i="7"/>
  <c r="F709" i="7"/>
  <c r="H709" i="7"/>
  <c r="K362" i="7"/>
  <c r="I645" i="7"/>
  <c r="D645" i="7"/>
  <c r="E677" i="7"/>
  <c r="E709" i="7"/>
  <c r="H645" i="7"/>
  <c r="E645" i="7"/>
  <c r="G709" i="7"/>
  <c r="D709" i="7"/>
  <c r="I677" i="7"/>
  <c r="K645" i="7"/>
  <c r="P665" i="7"/>
  <c r="P697" i="7"/>
  <c r="H677" i="7"/>
  <c r="F677" i="7"/>
  <c r="K311" i="7"/>
  <c r="C362" i="7"/>
  <c r="D362" i="7"/>
  <c r="E362" i="7"/>
  <c r="F362" i="7"/>
  <c r="G362" i="7"/>
  <c r="H362" i="7"/>
  <c r="I362" i="7"/>
  <c r="J362" i="7"/>
  <c r="C633" i="7"/>
  <c r="D633" i="7"/>
  <c r="D634" i="7" s="1"/>
  <c r="D619" i="7" s="1"/>
  <c r="D97" i="7" s="1"/>
  <c r="E633" i="7"/>
  <c r="E634" i="7" s="1"/>
  <c r="E619" i="7" s="1"/>
  <c r="E97" i="7" s="1"/>
  <c r="F633" i="7"/>
  <c r="F634" i="7" s="1"/>
  <c r="F619" i="7" s="1"/>
  <c r="F97" i="7" s="1"/>
  <c r="G633" i="7"/>
  <c r="G634" i="7" s="1"/>
  <c r="G619" i="7" s="1"/>
  <c r="G97" i="7" s="1"/>
  <c r="H633" i="7"/>
  <c r="H634" i="7" s="1"/>
  <c r="H619" i="7" s="1"/>
  <c r="H97" i="7" s="1"/>
  <c r="I633" i="7"/>
  <c r="I634" i="7" s="1"/>
  <c r="I619" i="7" s="1"/>
  <c r="I97" i="7" s="1"/>
  <c r="J633" i="7"/>
  <c r="J634" i="7" s="1"/>
  <c r="J619" i="7" s="1"/>
  <c r="J97" i="7" s="1"/>
  <c r="K633" i="7"/>
  <c r="K634" i="7" s="1"/>
  <c r="K619" i="7" s="1"/>
  <c r="K97" i="7" s="1"/>
  <c r="L633" i="7"/>
  <c r="M633" i="7"/>
  <c r="N633" i="7"/>
  <c r="O633" i="7"/>
  <c r="J645" i="7"/>
  <c r="C697" i="7"/>
  <c r="D697" i="7"/>
  <c r="D698" i="7" s="1"/>
  <c r="D683" i="7" s="1"/>
  <c r="D99" i="7" s="1"/>
  <c r="E697" i="7"/>
  <c r="E698" i="7" s="1"/>
  <c r="E683" i="7" s="1"/>
  <c r="E99" i="7" s="1"/>
  <c r="F697" i="7"/>
  <c r="F698" i="7" s="1"/>
  <c r="F683" i="7" s="1"/>
  <c r="F99" i="7" s="1"/>
  <c r="G697" i="7"/>
  <c r="G698" i="7" s="1"/>
  <c r="G683" i="7" s="1"/>
  <c r="G99" i="7" s="1"/>
  <c r="H697" i="7"/>
  <c r="H698" i="7" s="1"/>
  <c r="H683" i="7" s="1"/>
  <c r="H99" i="7" s="1"/>
  <c r="I697" i="7"/>
  <c r="I698" i="7" s="1"/>
  <c r="I683" i="7" s="1"/>
  <c r="I99" i="7" s="1"/>
  <c r="J697" i="7"/>
  <c r="J698" i="7" s="1"/>
  <c r="J683" i="7" s="1"/>
  <c r="J99" i="7" s="1"/>
  <c r="K697" i="7"/>
  <c r="K698" i="7" s="1"/>
  <c r="K683" i="7" s="1"/>
  <c r="K99" i="7" s="1"/>
  <c r="L697" i="7"/>
  <c r="M697" i="7"/>
  <c r="N697" i="7"/>
  <c r="O697" i="7"/>
  <c r="J709" i="7"/>
  <c r="C336" i="7"/>
  <c r="D336" i="7"/>
  <c r="F336" i="7"/>
  <c r="E336" i="7"/>
  <c r="G336" i="7"/>
  <c r="H336" i="7"/>
  <c r="I336" i="7"/>
  <c r="J336" i="7"/>
  <c r="C311" i="7"/>
  <c r="D311" i="7"/>
  <c r="E311" i="7"/>
  <c r="F311" i="7"/>
  <c r="G311" i="7"/>
  <c r="H311" i="7"/>
  <c r="I311" i="7"/>
  <c r="J311" i="7"/>
  <c r="C665" i="7"/>
  <c r="D665" i="7"/>
  <c r="D666" i="7" s="1"/>
  <c r="D651" i="7" s="1"/>
  <c r="D98" i="7" s="1"/>
  <c r="E665" i="7"/>
  <c r="E666" i="7" s="1"/>
  <c r="E651" i="7" s="1"/>
  <c r="E98" i="7" s="1"/>
  <c r="F665" i="7"/>
  <c r="F666" i="7" s="1"/>
  <c r="F651" i="7" s="1"/>
  <c r="F98" i="7" s="1"/>
  <c r="G665" i="7"/>
  <c r="G666" i="7" s="1"/>
  <c r="G651" i="7" s="1"/>
  <c r="G98" i="7" s="1"/>
  <c r="H665" i="7"/>
  <c r="H666" i="7" s="1"/>
  <c r="H651" i="7" s="1"/>
  <c r="H98" i="7" s="1"/>
  <c r="I665" i="7"/>
  <c r="I666" i="7" s="1"/>
  <c r="I651" i="7" s="1"/>
  <c r="I98" i="7" s="1"/>
  <c r="J665" i="7"/>
  <c r="J666" i="7" s="1"/>
  <c r="J651" i="7" s="1"/>
  <c r="J98" i="7" s="1"/>
  <c r="K665" i="7"/>
  <c r="K666" i="7" s="1"/>
  <c r="K651" i="7" s="1"/>
  <c r="K98" i="7" s="1"/>
  <c r="L665" i="7"/>
  <c r="M665" i="7"/>
  <c r="N665" i="7"/>
  <c r="J677" i="7"/>
  <c r="O665" i="7"/>
  <c r="Q689" i="7"/>
  <c r="Q688" i="7"/>
  <c r="Q697" i="7"/>
  <c r="Q695" i="7"/>
  <c r="Q693" i="7"/>
  <c r="Q691" i="7"/>
  <c r="Q694" i="7"/>
  <c r="Q664" i="7"/>
  <c r="Q662" i="7"/>
  <c r="Q696" i="7"/>
  <c r="Q690" i="7"/>
  <c r="Q692" i="7"/>
  <c r="Q665" i="7"/>
  <c r="Q663" i="7"/>
  <c r="Q661" i="7"/>
  <c r="Q659" i="7"/>
  <c r="Q657" i="7"/>
  <c r="Q633" i="7"/>
  <c r="Q631" i="7"/>
  <c r="Q656" i="7"/>
  <c r="Q629" i="7"/>
  <c r="Q627" i="7"/>
  <c r="Q625" i="7"/>
  <c r="Q658" i="7"/>
  <c r="Q632" i="7"/>
  <c r="Q630" i="7"/>
  <c r="Q628" i="7"/>
  <c r="Q626" i="7"/>
  <c r="Q624" i="7"/>
  <c r="Q660" i="7"/>
  <c r="Q60" i="7"/>
  <c r="Q26" i="7"/>
  <c r="L607" i="7"/>
  <c r="K467" i="7"/>
  <c r="K446" i="7"/>
  <c r="K495" i="7"/>
  <c r="K442" i="7"/>
  <c r="K471" i="7"/>
  <c r="K299" i="7"/>
  <c r="K443" i="7"/>
  <c r="L709" i="7"/>
  <c r="L708" i="7"/>
  <c r="L707" i="7"/>
  <c r="L706" i="7"/>
  <c r="L705" i="7"/>
  <c r="L704" i="7"/>
  <c r="L702" i="7"/>
  <c r="L362" i="7"/>
  <c r="L361" i="7"/>
  <c r="L360" i="7"/>
  <c r="L359" i="7"/>
  <c r="L358" i="7"/>
  <c r="L357" i="7"/>
  <c r="L356" i="7"/>
  <c r="L355" i="7"/>
  <c r="L677" i="7"/>
  <c r="L676" i="7"/>
  <c r="L675" i="7"/>
  <c r="L674" i="7"/>
  <c r="L673" i="7"/>
  <c r="L672" i="7"/>
  <c r="L671" i="7"/>
  <c r="L670" i="7"/>
  <c r="L669" i="7"/>
  <c r="L336" i="7"/>
  <c r="L335" i="7"/>
  <c r="L334" i="7"/>
  <c r="L333" i="7"/>
  <c r="L332" i="7"/>
  <c r="L331" i="7"/>
  <c r="L330" i="7"/>
  <c r="L329" i="7"/>
  <c r="L328" i="7"/>
  <c r="L645" i="7"/>
  <c r="L644" i="7"/>
  <c r="L643" i="7"/>
  <c r="L642" i="7"/>
  <c r="L641" i="7"/>
  <c r="L640" i="7"/>
  <c r="L639" i="7"/>
  <c r="L638" i="7"/>
  <c r="L637" i="7"/>
  <c r="L311" i="7"/>
  <c r="L310" i="7"/>
  <c r="L309" i="7"/>
  <c r="L308" i="7"/>
  <c r="L307" i="7"/>
  <c r="L306" i="7"/>
  <c r="L305" i="7"/>
  <c r="L304" i="7"/>
  <c r="L525" i="7"/>
  <c r="L519" i="7"/>
  <c r="L434" i="7"/>
  <c r="L419" i="7"/>
  <c r="L418" i="7"/>
  <c r="L417" i="7"/>
  <c r="L416" i="7"/>
  <c r="L415" i="7"/>
  <c r="L414" i="7"/>
  <c r="L283" i="7"/>
  <c r="L282" i="7"/>
  <c r="L281" i="7"/>
  <c r="L280" i="7"/>
  <c r="L279" i="7"/>
  <c r="L278" i="7"/>
  <c r="L298" i="7"/>
  <c r="L35" i="7"/>
  <c r="K445" i="7"/>
  <c r="K466" i="7"/>
  <c r="K470" i="7"/>
  <c r="K494" i="7"/>
  <c r="K498" i="7"/>
  <c r="K37" i="7"/>
  <c r="K303" i="7"/>
  <c r="K354" i="7"/>
  <c r="K441" i="7"/>
  <c r="K440" i="7"/>
  <c r="K444" i="7"/>
  <c r="K468" i="7"/>
  <c r="K472" i="7"/>
  <c r="K492" i="7"/>
  <c r="K496" i="7"/>
  <c r="K465" i="7"/>
  <c r="K469" i="7"/>
  <c r="K493" i="7"/>
  <c r="K497" i="7"/>
  <c r="K435" i="7"/>
  <c r="R59" i="7" l="1"/>
  <c r="R428" i="7"/>
  <c r="R292" i="7"/>
  <c r="Q91" i="7"/>
  <c r="AL147" i="1"/>
  <c r="R579" i="7"/>
  <c r="R613" i="7"/>
  <c r="R560" i="7"/>
  <c r="R556" i="7"/>
  <c r="R524" i="7"/>
  <c r="R518" i="7"/>
  <c r="R564" i="7"/>
  <c r="R552" i="7"/>
  <c r="R36" i="7"/>
  <c r="R40" i="7"/>
  <c r="R33" i="7"/>
  <c r="S581" i="7"/>
  <c r="D447" i="7"/>
  <c r="D473" i="7"/>
  <c r="H499" i="7"/>
  <c r="K473" i="7"/>
  <c r="G499" i="7"/>
  <c r="J447" i="7"/>
  <c r="J473" i="7"/>
  <c r="F499" i="7"/>
  <c r="I447" i="7"/>
  <c r="I473" i="7"/>
  <c r="E499" i="7"/>
  <c r="H447" i="7"/>
  <c r="H473" i="7"/>
  <c r="D499" i="7"/>
  <c r="G447" i="7"/>
  <c r="G473" i="7"/>
  <c r="C499" i="7"/>
  <c r="K499" i="7"/>
  <c r="C447" i="7"/>
  <c r="F447" i="7"/>
  <c r="E473" i="7"/>
  <c r="J499" i="7"/>
  <c r="K447" i="7"/>
  <c r="C473" i="7"/>
  <c r="E447" i="7"/>
  <c r="F473" i="7"/>
  <c r="I499" i="7"/>
  <c r="L312" i="7"/>
  <c r="L363" i="7"/>
  <c r="L337" i="7"/>
  <c r="J100" i="7"/>
  <c r="H100" i="7"/>
  <c r="I100" i="7"/>
  <c r="D100" i="7"/>
  <c r="G100" i="7"/>
  <c r="C312" i="7"/>
  <c r="D312" i="7"/>
  <c r="E312" i="7"/>
  <c r="F312" i="7"/>
  <c r="G312" i="7"/>
  <c r="H312" i="7"/>
  <c r="I312" i="7"/>
  <c r="J312" i="7"/>
  <c r="K312" i="7"/>
  <c r="C634" i="7"/>
  <c r="C619" i="7" s="1"/>
  <c r="C97" i="7" s="1"/>
  <c r="C337" i="7"/>
  <c r="D337" i="7"/>
  <c r="E337" i="7"/>
  <c r="F337" i="7"/>
  <c r="G337" i="7"/>
  <c r="H337" i="7"/>
  <c r="I337" i="7"/>
  <c r="J337" i="7"/>
  <c r="K337" i="7"/>
  <c r="C666" i="7"/>
  <c r="C651" i="7" s="1"/>
  <c r="C98" i="7" s="1"/>
  <c r="F100" i="7"/>
  <c r="C363" i="7"/>
  <c r="D363" i="7"/>
  <c r="F363" i="7"/>
  <c r="E363" i="7"/>
  <c r="G363" i="7"/>
  <c r="H363" i="7"/>
  <c r="I363" i="7"/>
  <c r="J363" i="7"/>
  <c r="K363" i="7"/>
  <c r="C698" i="7"/>
  <c r="C683" i="7" s="1"/>
  <c r="C99" i="7" s="1"/>
  <c r="E100" i="7"/>
  <c r="R696" i="7"/>
  <c r="R694" i="7"/>
  <c r="R692" i="7"/>
  <c r="R690" i="7"/>
  <c r="R695" i="7"/>
  <c r="R691" i="7"/>
  <c r="R689" i="7"/>
  <c r="R665" i="7"/>
  <c r="R664" i="7"/>
  <c r="R663" i="7"/>
  <c r="R662" i="7"/>
  <c r="R661" i="7"/>
  <c r="R660" i="7"/>
  <c r="R659" i="7"/>
  <c r="R658" i="7"/>
  <c r="R657" i="7"/>
  <c r="R656" i="7"/>
  <c r="R633" i="7"/>
  <c r="R632" i="7"/>
  <c r="R631" i="7"/>
  <c r="R693" i="7"/>
  <c r="R688" i="7"/>
  <c r="R697" i="7"/>
  <c r="R630" i="7"/>
  <c r="R628" i="7"/>
  <c r="R626" i="7"/>
  <c r="R624" i="7"/>
  <c r="R629" i="7"/>
  <c r="R627" i="7"/>
  <c r="R625" i="7"/>
  <c r="R60" i="7"/>
  <c r="R26" i="7"/>
  <c r="M607" i="7"/>
  <c r="L354" i="7"/>
  <c r="L634" i="7"/>
  <c r="L619" i="7" s="1"/>
  <c r="L97" i="7" s="1"/>
  <c r="L698" i="7"/>
  <c r="L683" i="7" s="1"/>
  <c r="L99" i="7" s="1"/>
  <c r="L303" i="7"/>
  <c r="L37" i="7"/>
  <c r="L666" i="7"/>
  <c r="L651" i="7" s="1"/>
  <c r="L98" i="7" s="1"/>
  <c r="K491" i="7"/>
  <c r="L444" i="7"/>
  <c r="L299" i="7"/>
  <c r="L442" i="7"/>
  <c r="L443" i="7"/>
  <c r="L447" i="7"/>
  <c r="L467" i="7"/>
  <c r="L471" i="7"/>
  <c r="L495" i="7"/>
  <c r="L499" i="7"/>
  <c r="L468" i="7"/>
  <c r="L472" i="7"/>
  <c r="L492" i="7"/>
  <c r="L496" i="7"/>
  <c r="K439" i="7"/>
  <c r="M709" i="7"/>
  <c r="M708" i="7"/>
  <c r="M707" i="7"/>
  <c r="M706" i="7"/>
  <c r="M705" i="7"/>
  <c r="M704" i="7"/>
  <c r="M701" i="7"/>
  <c r="M363" i="7"/>
  <c r="M362" i="7"/>
  <c r="M361" i="7"/>
  <c r="M360" i="7"/>
  <c r="M359" i="7"/>
  <c r="M358" i="7"/>
  <c r="M357" i="7"/>
  <c r="M356" i="7"/>
  <c r="M355" i="7"/>
  <c r="M337" i="7"/>
  <c r="M336" i="7"/>
  <c r="M335" i="7"/>
  <c r="M334" i="7"/>
  <c r="M333" i="7"/>
  <c r="M332" i="7"/>
  <c r="M331" i="7"/>
  <c r="M677" i="7"/>
  <c r="M676" i="7"/>
  <c r="M675" i="7"/>
  <c r="M674" i="7"/>
  <c r="M673" i="7"/>
  <c r="M672" i="7"/>
  <c r="M671" i="7"/>
  <c r="M670" i="7"/>
  <c r="M669" i="7"/>
  <c r="M312" i="7"/>
  <c r="M311" i="7"/>
  <c r="M310" i="7"/>
  <c r="M309" i="7"/>
  <c r="M308" i="7"/>
  <c r="M307" i="7"/>
  <c r="M330" i="7"/>
  <c r="M329" i="7"/>
  <c r="M328" i="7"/>
  <c r="M645" i="7"/>
  <c r="M644" i="7"/>
  <c r="M643" i="7"/>
  <c r="M642" i="7"/>
  <c r="M641" i="7"/>
  <c r="M640" i="7"/>
  <c r="M639" i="7"/>
  <c r="M638" i="7"/>
  <c r="M637" i="7"/>
  <c r="M306" i="7"/>
  <c r="M305" i="7"/>
  <c r="M304" i="7"/>
  <c r="M303" i="7"/>
  <c r="M525" i="7"/>
  <c r="M519" i="7"/>
  <c r="M419" i="7"/>
  <c r="M418" i="7"/>
  <c r="M417" i="7"/>
  <c r="M416" i="7"/>
  <c r="M415" i="7"/>
  <c r="M414" i="7"/>
  <c r="M434" i="7"/>
  <c r="M298" i="7"/>
  <c r="M283" i="7"/>
  <c r="M282" i="7"/>
  <c r="M281" i="7"/>
  <c r="M280" i="7"/>
  <c r="M279" i="7"/>
  <c r="M278" i="7"/>
  <c r="M35" i="7"/>
  <c r="L440" i="7"/>
  <c r="L446" i="7"/>
  <c r="L441" i="7"/>
  <c r="L445" i="7"/>
  <c r="L465" i="7"/>
  <c r="L469" i="7"/>
  <c r="L473" i="7"/>
  <c r="L493" i="7"/>
  <c r="L497" i="7"/>
  <c r="L435" i="7"/>
  <c r="L466" i="7"/>
  <c r="L470" i="7"/>
  <c r="L494" i="7"/>
  <c r="L498" i="7"/>
  <c r="K100" i="7"/>
  <c r="S59" i="7" l="1"/>
  <c r="S428" i="7"/>
  <c r="S292" i="7"/>
  <c r="R91" i="7"/>
  <c r="AM147" i="1"/>
  <c r="S579" i="7"/>
  <c r="S613" i="7"/>
  <c r="S524" i="7"/>
  <c r="S518" i="7"/>
  <c r="S564" i="7"/>
  <c r="S560" i="7"/>
  <c r="S556" i="7"/>
  <c r="S552" i="7"/>
  <c r="S36" i="7"/>
  <c r="S40" i="7"/>
  <c r="S33" i="7"/>
  <c r="T581" i="7"/>
  <c r="H448" i="7"/>
  <c r="J500" i="7"/>
  <c r="E474" i="7"/>
  <c r="G448" i="7"/>
  <c r="L439" i="7"/>
  <c r="I500" i="7"/>
  <c r="D474" i="7"/>
  <c r="F448" i="7"/>
  <c r="F474" i="7"/>
  <c r="L491" i="7"/>
  <c r="H500" i="7"/>
  <c r="K474" i="7"/>
  <c r="C474" i="7"/>
  <c r="E448" i="7"/>
  <c r="L474" i="7"/>
  <c r="G500" i="7"/>
  <c r="J474" i="7"/>
  <c r="D448" i="7"/>
  <c r="L500" i="7"/>
  <c r="C500" i="7"/>
  <c r="E500" i="7"/>
  <c r="I474" i="7"/>
  <c r="K448" i="7"/>
  <c r="C448" i="7"/>
  <c r="L448" i="7"/>
  <c r="K500" i="7"/>
  <c r="F500" i="7"/>
  <c r="H474" i="7"/>
  <c r="J448" i="7"/>
  <c r="D500" i="7"/>
  <c r="G474" i="7"/>
  <c r="I448" i="7"/>
  <c r="C100" i="7"/>
  <c r="S697" i="7"/>
  <c r="S696" i="7"/>
  <c r="S695" i="7"/>
  <c r="S694" i="7"/>
  <c r="S693" i="7"/>
  <c r="S692" i="7"/>
  <c r="S691" i="7"/>
  <c r="S690" i="7"/>
  <c r="S660" i="7"/>
  <c r="S689" i="7"/>
  <c r="S665" i="7"/>
  <c r="S663" i="7"/>
  <c r="S661" i="7"/>
  <c r="S659" i="7"/>
  <c r="S688" i="7"/>
  <c r="S664" i="7"/>
  <c r="S662" i="7"/>
  <c r="S658" i="7"/>
  <c r="S656" i="7"/>
  <c r="S631" i="7"/>
  <c r="S630" i="7"/>
  <c r="S628" i="7"/>
  <c r="S626" i="7"/>
  <c r="S624" i="7"/>
  <c r="S657" i="7"/>
  <c r="S632" i="7"/>
  <c r="S629" i="7"/>
  <c r="S627" i="7"/>
  <c r="S625" i="7"/>
  <c r="S633" i="7"/>
  <c r="S26" i="7"/>
  <c r="S60" i="7"/>
  <c r="N607" i="7"/>
  <c r="M354" i="7"/>
  <c r="L100" i="7"/>
  <c r="M698" i="7"/>
  <c r="M683" i="7" s="1"/>
  <c r="M99" i="7" s="1"/>
  <c r="M37" i="7"/>
  <c r="M440" i="7"/>
  <c r="M469" i="7"/>
  <c r="M473" i="7"/>
  <c r="M492" i="7"/>
  <c r="M447" i="7"/>
  <c r="M496" i="7"/>
  <c r="M500" i="7"/>
  <c r="M443" i="7"/>
  <c r="M445" i="7"/>
  <c r="M442" i="7"/>
  <c r="M446" i="7"/>
  <c r="M466" i="7"/>
  <c r="M470" i="7"/>
  <c r="M474" i="7"/>
  <c r="M494" i="7"/>
  <c r="M498" i="7"/>
  <c r="M467" i="7"/>
  <c r="M471" i="7"/>
  <c r="M495" i="7"/>
  <c r="M499" i="7"/>
  <c r="N709" i="7"/>
  <c r="N708" i="7"/>
  <c r="N707" i="7"/>
  <c r="N706" i="7"/>
  <c r="N705" i="7"/>
  <c r="N704" i="7"/>
  <c r="N701" i="7"/>
  <c r="N363" i="7"/>
  <c r="N362" i="7"/>
  <c r="N361" i="7"/>
  <c r="N360" i="7"/>
  <c r="N359" i="7"/>
  <c r="N358" i="7"/>
  <c r="N357" i="7"/>
  <c r="N356" i="7"/>
  <c r="N355" i="7"/>
  <c r="N354" i="7"/>
  <c r="N677" i="7"/>
  <c r="N676" i="7"/>
  <c r="N675" i="7"/>
  <c r="N674" i="7"/>
  <c r="N673" i="7"/>
  <c r="N672" i="7"/>
  <c r="N671" i="7"/>
  <c r="N670" i="7"/>
  <c r="N669" i="7"/>
  <c r="N337" i="7"/>
  <c r="N336" i="7"/>
  <c r="N335" i="7"/>
  <c r="N334" i="7"/>
  <c r="N333" i="7"/>
  <c r="N332" i="7"/>
  <c r="N331" i="7"/>
  <c r="N330" i="7"/>
  <c r="N329" i="7"/>
  <c r="N328" i="7"/>
  <c r="N645" i="7"/>
  <c r="N644" i="7"/>
  <c r="N643" i="7"/>
  <c r="N642" i="7"/>
  <c r="N641" i="7"/>
  <c r="N640" i="7"/>
  <c r="N639" i="7"/>
  <c r="N638" i="7"/>
  <c r="N637" i="7"/>
  <c r="N312" i="7"/>
  <c r="N311" i="7"/>
  <c r="N310" i="7"/>
  <c r="N309" i="7"/>
  <c r="N308" i="7"/>
  <c r="N307" i="7"/>
  <c r="N306" i="7"/>
  <c r="N305" i="7"/>
  <c r="N304" i="7"/>
  <c r="N303" i="7"/>
  <c r="N525" i="7"/>
  <c r="N519" i="7"/>
  <c r="N434" i="7"/>
  <c r="N419" i="7"/>
  <c r="N418" i="7"/>
  <c r="N417" i="7"/>
  <c r="N416" i="7"/>
  <c r="N415" i="7"/>
  <c r="N414" i="7"/>
  <c r="N283" i="7"/>
  <c r="N282" i="7"/>
  <c r="N281" i="7"/>
  <c r="N280" i="7"/>
  <c r="N279" i="7"/>
  <c r="N278" i="7"/>
  <c r="N298" i="7"/>
  <c r="N35" i="7"/>
  <c r="M299" i="7"/>
  <c r="M439" i="7"/>
  <c r="M441" i="7"/>
  <c r="M444" i="7"/>
  <c r="M448" i="7"/>
  <c r="M468" i="7"/>
  <c r="M472" i="7"/>
  <c r="M465" i="7"/>
  <c r="M493" i="7"/>
  <c r="M497" i="7"/>
  <c r="M435" i="7"/>
  <c r="M634" i="7"/>
  <c r="M619" i="7" s="1"/>
  <c r="M97" i="7" s="1"/>
  <c r="M666" i="7"/>
  <c r="M651" i="7" s="1"/>
  <c r="M98" i="7" s="1"/>
  <c r="T59" i="7" l="1"/>
  <c r="T428" i="7"/>
  <c r="T292" i="7"/>
  <c r="S91" i="7"/>
  <c r="AN147" i="1"/>
  <c r="T579" i="7"/>
  <c r="T613" i="7"/>
  <c r="T560" i="7"/>
  <c r="T552" i="7"/>
  <c r="T524" i="7"/>
  <c r="T518" i="7"/>
  <c r="T564" i="7"/>
  <c r="T556" i="7"/>
  <c r="T36" i="7"/>
  <c r="T40" i="7"/>
  <c r="T33" i="7"/>
  <c r="U581" i="7"/>
  <c r="M491" i="7"/>
  <c r="T696" i="7"/>
  <c r="T694" i="7"/>
  <c r="T692" i="7"/>
  <c r="T690" i="7"/>
  <c r="T688" i="7"/>
  <c r="T689" i="7"/>
  <c r="T695" i="7"/>
  <c r="T665" i="7"/>
  <c r="T663" i="7"/>
  <c r="T661" i="7"/>
  <c r="T697" i="7"/>
  <c r="T691" i="7"/>
  <c r="T693" i="7"/>
  <c r="T664" i="7"/>
  <c r="T662" i="7"/>
  <c r="T660" i="7"/>
  <c r="T658" i="7"/>
  <c r="T656" i="7"/>
  <c r="T632" i="7"/>
  <c r="T630" i="7"/>
  <c r="T629" i="7"/>
  <c r="T628" i="7"/>
  <c r="T627" i="7"/>
  <c r="T626" i="7"/>
  <c r="T625" i="7"/>
  <c r="T624" i="7"/>
  <c r="T657" i="7"/>
  <c r="T659" i="7"/>
  <c r="T633" i="7"/>
  <c r="T631" i="7"/>
  <c r="T26" i="7"/>
  <c r="T60" i="7"/>
  <c r="O607" i="7"/>
  <c r="N468" i="7"/>
  <c r="N444" i="7"/>
  <c r="N446" i="7"/>
  <c r="N492" i="7"/>
  <c r="N496" i="7"/>
  <c r="N500" i="7"/>
  <c r="N472" i="7"/>
  <c r="N442" i="7"/>
  <c r="N299" i="7"/>
  <c r="N440" i="7"/>
  <c r="N448" i="7"/>
  <c r="N441" i="7"/>
  <c r="N445" i="7"/>
  <c r="N465" i="7"/>
  <c r="N469" i="7"/>
  <c r="N473" i="7"/>
  <c r="N493" i="7"/>
  <c r="N497" i="7"/>
  <c r="N435" i="7"/>
  <c r="N466" i="7"/>
  <c r="N470" i="7"/>
  <c r="N474" i="7"/>
  <c r="N494" i="7"/>
  <c r="N498" i="7"/>
  <c r="O709" i="7"/>
  <c r="O708" i="7"/>
  <c r="O707" i="7"/>
  <c r="O706" i="7"/>
  <c r="O705" i="7"/>
  <c r="O703" i="7"/>
  <c r="O363" i="7"/>
  <c r="O362" i="7"/>
  <c r="O361" i="7"/>
  <c r="O360" i="7"/>
  <c r="O359" i="7"/>
  <c r="O358" i="7"/>
  <c r="O357" i="7"/>
  <c r="O356" i="7"/>
  <c r="O701" i="7"/>
  <c r="O354" i="7"/>
  <c r="O337" i="7"/>
  <c r="O336" i="7"/>
  <c r="O335" i="7"/>
  <c r="O334" i="7"/>
  <c r="O333" i="7"/>
  <c r="O332" i="7"/>
  <c r="O331" i="7"/>
  <c r="O355" i="7"/>
  <c r="O677" i="7"/>
  <c r="O676" i="7"/>
  <c r="O675" i="7"/>
  <c r="O674" i="7"/>
  <c r="O673" i="7"/>
  <c r="O672" i="7"/>
  <c r="O671" i="7"/>
  <c r="O670" i="7"/>
  <c r="O669" i="7"/>
  <c r="O312" i="7"/>
  <c r="O311" i="7"/>
  <c r="O310" i="7"/>
  <c r="O309" i="7"/>
  <c r="O308" i="7"/>
  <c r="O307" i="7"/>
  <c r="O330" i="7"/>
  <c r="O329" i="7"/>
  <c r="O328" i="7"/>
  <c r="O645" i="7"/>
  <c r="O644" i="7"/>
  <c r="O643" i="7"/>
  <c r="O642" i="7"/>
  <c r="O641" i="7"/>
  <c r="O640" i="7"/>
  <c r="O639" i="7"/>
  <c r="O638" i="7"/>
  <c r="O636" i="7"/>
  <c r="O305" i="7"/>
  <c r="O306" i="7"/>
  <c r="O304" i="7"/>
  <c r="O525" i="7"/>
  <c r="O519" i="7"/>
  <c r="O419" i="7"/>
  <c r="O418" i="7"/>
  <c r="O417" i="7"/>
  <c r="O416" i="7"/>
  <c r="O415" i="7"/>
  <c r="O414" i="7"/>
  <c r="O434" i="7"/>
  <c r="O298" i="7"/>
  <c r="O283" i="7"/>
  <c r="O282" i="7"/>
  <c r="O281" i="7"/>
  <c r="O280" i="7"/>
  <c r="O279" i="7"/>
  <c r="O278" i="7"/>
  <c r="O35" i="7"/>
  <c r="N439" i="7"/>
  <c r="N443" i="7"/>
  <c r="N447" i="7"/>
  <c r="N467" i="7"/>
  <c r="N471" i="7"/>
  <c r="N491" i="7"/>
  <c r="N495" i="7"/>
  <c r="N499" i="7"/>
  <c r="M100" i="7"/>
  <c r="N37" i="7"/>
  <c r="N634" i="7"/>
  <c r="N619" i="7" s="1"/>
  <c r="N97" i="7" s="1"/>
  <c r="N666" i="7"/>
  <c r="N651" i="7" s="1"/>
  <c r="N98" i="7" s="1"/>
  <c r="N698" i="7"/>
  <c r="N683" i="7" s="1"/>
  <c r="N99" i="7" s="1"/>
  <c r="U59" i="7" l="1"/>
  <c r="U428" i="7"/>
  <c r="U292" i="7"/>
  <c r="T91" i="7"/>
  <c r="AO147" i="1"/>
  <c r="U579" i="7"/>
  <c r="U613" i="7"/>
  <c r="U524" i="7"/>
  <c r="U518" i="7"/>
  <c r="U564" i="7"/>
  <c r="U560" i="7"/>
  <c r="U556" i="7"/>
  <c r="U552" i="7"/>
  <c r="U36" i="7"/>
  <c r="U40" i="7"/>
  <c r="U33" i="7"/>
  <c r="V581" i="7"/>
  <c r="U697" i="7"/>
  <c r="U695" i="7"/>
  <c r="U693" i="7"/>
  <c r="U691" i="7"/>
  <c r="U689" i="7"/>
  <c r="U688" i="7"/>
  <c r="U665" i="7"/>
  <c r="U696" i="7"/>
  <c r="U692" i="7"/>
  <c r="U694" i="7"/>
  <c r="U690" i="7"/>
  <c r="U664" i="7"/>
  <c r="U662" i="7"/>
  <c r="U660" i="7"/>
  <c r="U663" i="7"/>
  <c r="U661" i="7"/>
  <c r="U659" i="7"/>
  <c r="U657" i="7"/>
  <c r="U633" i="7"/>
  <c r="U632" i="7"/>
  <c r="U658" i="7"/>
  <c r="U629" i="7"/>
  <c r="U627" i="7"/>
  <c r="U625" i="7"/>
  <c r="U631" i="7"/>
  <c r="U656" i="7"/>
  <c r="U630" i="7"/>
  <c r="U628" i="7"/>
  <c r="U626" i="7"/>
  <c r="U624" i="7"/>
  <c r="U60" i="7"/>
  <c r="U26" i="7"/>
  <c r="P607" i="7"/>
  <c r="O37" i="7"/>
  <c r="O634" i="7"/>
  <c r="O619" i="7" s="1"/>
  <c r="O97" i="7" s="1"/>
  <c r="O666" i="7"/>
  <c r="O651" i="7" s="1"/>
  <c r="O98" i="7" s="1"/>
  <c r="O467" i="7"/>
  <c r="O446" i="7"/>
  <c r="O495" i="7"/>
  <c r="O442" i="7"/>
  <c r="O470" i="7"/>
  <c r="P709" i="7"/>
  <c r="P708" i="7"/>
  <c r="P707" i="7"/>
  <c r="P706" i="7"/>
  <c r="P705" i="7"/>
  <c r="P703" i="7"/>
  <c r="P701" i="7"/>
  <c r="P363" i="7"/>
  <c r="P362" i="7"/>
  <c r="P361" i="7"/>
  <c r="P360" i="7"/>
  <c r="P359" i="7"/>
  <c r="P358" i="7"/>
  <c r="P357" i="7"/>
  <c r="P356" i="7"/>
  <c r="P355" i="7"/>
  <c r="P354" i="7"/>
  <c r="P677" i="7"/>
  <c r="P676" i="7"/>
  <c r="P675" i="7"/>
  <c r="P674" i="7"/>
  <c r="P673" i="7"/>
  <c r="P672" i="7"/>
  <c r="P671" i="7"/>
  <c r="P670" i="7"/>
  <c r="P669" i="7"/>
  <c r="P337" i="7"/>
  <c r="P336" i="7"/>
  <c r="P335" i="7"/>
  <c r="P334" i="7"/>
  <c r="P333" i="7"/>
  <c r="P332" i="7"/>
  <c r="P331" i="7"/>
  <c r="P330" i="7"/>
  <c r="P329" i="7"/>
  <c r="P328" i="7"/>
  <c r="P645" i="7"/>
  <c r="P644" i="7"/>
  <c r="P643" i="7"/>
  <c r="P642" i="7"/>
  <c r="P641" i="7"/>
  <c r="P640" i="7"/>
  <c r="P639" i="7"/>
  <c r="P638" i="7"/>
  <c r="P636" i="7"/>
  <c r="P312" i="7"/>
  <c r="P311" i="7"/>
  <c r="P310" i="7"/>
  <c r="P309" i="7"/>
  <c r="P308" i="7"/>
  <c r="P307" i="7"/>
  <c r="P306" i="7"/>
  <c r="P305" i="7"/>
  <c r="P304" i="7"/>
  <c r="P525" i="7"/>
  <c r="P519" i="7"/>
  <c r="P434" i="7"/>
  <c r="P419" i="7"/>
  <c r="P418" i="7"/>
  <c r="P417" i="7"/>
  <c r="P416" i="7"/>
  <c r="P415" i="7"/>
  <c r="P414" i="7"/>
  <c r="P283" i="7"/>
  <c r="P282" i="7"/>
  <c r="P281" i="7"/>
  <c r="P280" i="7"/>
  <c r="P279" i="7"/>
  <c r="P278" i="7"/>
  <c r="P298" i="7"/>
  <c r="P35" i="7"/>
  <c r="O443" i="7"/>
  <c r="O444" i="7"/>
  <c r="O468" i="7"/>
  <c r="O492" i="7"/>
  <c r="O496" i="7"/>
  <c r="O500" i="7"/>
  <c r="O469" i="7"/>
  <c r="O473" i="7"/>
  <c r="O497" i="7"/>
  <c r="O435" i="7"/>
  <c r="O445" i="7"/>
  <c r="O447" i="7"/>
  <c r="O466" i="7"/>
  <c r="O474" i="7"/>
  <c r="O494" i="7"/>
  <c r="O498" i="7"/>
  <c r="O471" i="7"/>
  <c r="O491" i="7"/>
  <c r="O499" i="7"/>
  <c r="N100" i="7"/>
  <c r="O303" i="7"/>
  <c r="O698" i="7"/>
  <c r="O683" i="7" s="1"/>
  <c r="O99" i="7" s="1"/>
  <c r="O299" i="7"/>
  <c r="O441" i="7"/>
  <c r="O440" i="7"/>
  <c r="O448" i="7"/>
  <c r="O472" i="7"/>
  <c r="O465" i="7"/>
  <c r="O493" i="7"/>
  <c r="V59" i="7" l="1"/>
  <c r="V428" i="7"/>
  <c r="V292" i="7"/>
  <c r="U91" i="7"/>
  <c r="AP147" i="1"/>
  <c r="V579" i="7"/>
  <c r="V613" i="7"/>
  <c r="V518" i="7"/>
  <c r="V564" i="7"/>
  <c r="V560" i="7"/>
  <c r="V556" i="7"/>
  <c r="V552" i="7"/>
  <c r="V524" i="7"/>
  <c r="V36" i="7"/>
  <c r="V40" i="7"/>
  <c r="V33" i="7"/>
  <c r="W581" i="7"/>
  <c r="V697" i="7"/>
  <c r="V695" i="7"/>
  <c r="V693" i="7"/>
  <c r="V691" i="7"/>
  <c r="V664" i="7"/>
  <c r="V663" i="7"/>
  <c r="V662" i="7"/>
  <c r="V661" i="7"/>
  <c r="V660" i="7"/>
  <c r="V659" i="7"/>
  <c r="V658" i="7"/>
  <c r="V657" i="7"/>
  <c r="V656" i="7"/>
  <c r="V633" i="7"/>
  <c r="V632" i="7"/>
  <c r="V631" i="7"/>
  <c r="V690" i="7"/>
  <c r="V665" i="7"/>
  <c r="V696" i="7"/>
  <c r="V692" i="7"/>
  <c r="V688" i="7"/>
  <c r="V694" i="7"/>
  <c r="V689" i="7"/>
  <c r="V629" i="7"/>
  <c r="V627" i="7"/>
  <c r="V625" i="7"/>
  <c r="V630" i="7"/>
  <c r="V628" i="7"/>
  <c r="V626" i="7"/>
  <c r="V624" i="7"/>
  <c r="V60" i="7"/>
  <c r="V26" i="7"/>
  <c r="Q607" i="7"/>
  <c r="O100" i="7"/>
  <c r="O439" i="7"/>
  <c r="P444" i="7"/>
  <c r="P299" i="7"/>
  <c r="P442" i="7"/>
  <c r="P443" i="7"/>
  <c r="P447" i="7"/>
  <c r="P467" i="7"/>
  <c r="P471" i="7"/>
  <c r="P491" i="7"/>
  <c r="P495" i="7"/>
  <c r="P499" i="7"/>
  <c r="P468" i="7"/>
  <c r="P472" i="7"/>
  <c r="P492" i="7"/>
  <c r="P496" i="7"/>
  <c r="P500" i="7"/>
  <c r="P37" i="7"/>
  <c r="P303" i="7"/>
  <c r="P634" i="7"/>
  <c r="P619" i="7" s="1"/>
  <c r="P97" i="7" s="1"/>
  <c r="P666" i="7"/>
  <c r="P651" i="7" s="1"/>
  <c r="P98" i="7" s="1"/>
  <c r="P698" i="7"/>
  <c r="P683" i="7" s="1"/>
  <c r="P99" i="7" s="1"/>
  <c r="Q709" i="7"/>
  <c r="Q708" i="7"/>
  <c r="Q707" i="7"/>
  <c r="Q706" i="7"/>
  <c r="Q705" i="7"/>
  <c r="Q703" i="7"/>
  <c r="Q701" i="7"/>
  <c r="Q363" i="7"/>
  <c r="Q362" i="7"/>
  <c r="Q361" i="7"/>
  <c r="Q360" i="7"/>
  <c r="Q359" i="7"/>
  <c r="Q358" i="7"/>
  <c r="Q357" i="7"/>
  <c r="Q356" i="7"/>
  <c r="Q355" i="7"/>
  <c r="Q337" i="7"/>
  <c r="Q336" i="7"/>
  <c r="Q335" i="7"/>
  <c r="Q334" i="7"/>
  <c r="Q333" i="7"/>
  <c r="Q332" i="7"/>
  <c r="Q331" i="7"/>
  <c r="Q354" i="7"/>
  <c r="Q677" i="7"/>
  <c r="Q676" i="7"/>
  <c r="Q675" i="7"/>
  <c r="Q674" i="7"/>
  <c r="Q673" i="7"/>
  <c r="Q672" i="7"/>
  <c r="Q671" i="7"/>
  <c r="Q670" i="7"/>
  <c r="Q669" i="7"/>
  <c r="Q330" i="7"/>
  <c r="Q312" i="7"/>
  <c r="Q311" i="7"/>
  <c r="Q310" i="7"/>
  <c r="Q309" i="7"/>
  <c r="Q308" i="7"/>
  <c r="Q307" i="7"/>
  <c r="Q329" i="7"/>
  <c r="Q645" i="7"/>
  <c r="Q644" i="7"/>
  <c r="Q643" i="7"/>
  <c r="Q642" i="7"/>
  <c r="Q641" i="7"/>
  <c r="Q640" i="7"/>
  <c r="Q639" i="7"/>
  <c r="Q638" i="7"/>
  <c r="Q636" i="7"/>
  <c r="Q306" i="7"/>
  <c r="Q305" i="7"/>
  <c r="Q304" i="7"/>
  <c r="Q525" i="7"/>
  <c r="Q519" i="7"/>
  <c r="Q419" i="7"/>
  <c r="Q418" i="7"/>
  <c r="Q417" i="7"/>
  <c r="Q416" i="7"/>
  <c r="Q415" i="7"/>
  <c r="Q414" i="7"/>
  <c r="Q434" i="7"/>
  <c r="Q298" i="7"/>
  <c r="Q283" i="7"/>
  <c r="Q282" i="7"/>
  <c r="Q281" i="7"/>
  <c r="Q280" i="7"/>
  <c r="Q279" i="7"/>
  <c r="Q278" i="7"/>
  <c r="Q35" i="7"/>
  <c r="P440" i="7"/>
  <c r="P448" i="7"/>
  <c r="P446" i="7"/>
  <c r="P441" i="7"/>
  <c r="P445" i="7"/>
  <c r="P465" i="7"/>
  <c r="P469" i="7"/>
  <c r="P473" i="7"/>
  <c r="P493" i="7"/>
  <c r="P497" i="7"/>
  <c r="P435" i="7"/>
  <c r="P466" i="7"/>
  <c r="P470" i="7"/>
  <c r="P474" i="7"/>
  <c r="P494" i="7"/>
  <c r="P498" i="7"/>
  <c r="W59" i="7" l="1"/>
  <c r="W428" i="7"/>
  <c r="W292" i="7"/>
  <c r="AQ147" i="1"/>
  <c r="V91" i="7"/>
  <c r="W579" i="7"/>
  <c r="W613" i="7"/>
  <c r="W524" i="7"/>
  <c r="W518" i="7"/>
  <c r="W556" i="7"/>
  <c r="W564" i="7"/>
  <c r="W560" i="7"/>
  <c r="W552" i="7"/>
  <c r="W36" i="7"/>
  <c r="W40" i="7"/>
  <c r="W33" i="7"/>
  <c r="X581" i="7"/>
  <c r="W697" i="7"/>
  <c r="W696" i="7"/>
  <c r="W695" i="7"/>
  <c r="W694" i="7"/>
  <c r="W693" i="7"/>
  <c r="W692" i="7"/>
  <c r="W691" i="7"/>
  <c r="W690" i="7"/>
  <c r="W689" i="7"/>
  <c r="W665" i="7"/>
  <c r="W688" i="7"/>
  <c r="W664" i="7"/>
  <c r="W662" i="7"/>
  <c r="W663" i="7"/>
  <c r="W661" i="7"/>
  <c r="W659" i="7"/>
  <c r="W657" i="7"/>
  <c r="W633" i="7"/>
  <c r="W631" i="7"/>
  <c r="W658" i="7"/>
  <c r="W630" i="7"/>
  <c r="W628" i="7"/>
  <c r="W626" i="7"/>
  <c r="W624" i="7"/>
  <c r="W660" i="7"/>
  <c r="W656" i="7"/>
  <c r="W632" i="7"/>
  <c r="W629" i="7"/>
  <c r="W627" i="7"/>
  <c r="W625" i="7"/>
  <c r="W26" i="7"/>
  <c r="W60" i="7"/>
  <c r="R607" i="7"/>
  <c r="Q303" i="7"/>
  <c r="Q666" i="7"/>
  <c r="Q651" i="7" s="1"/>
  <c r="Q98" i="7" s="1"/>
  <c r="Q37" i="7"/>
  <c r="Q328" i="7"/>
  <c r="Q634" i="7"/>
  <c r="Q619" i="7" s="1"/>
  <c r="Q97" i="7" s="1"/>
  <c r="Q443" i="7"/>
  <c r="Q445" i="7"/>
  <c r="Q442" i="7"/>
  <c r="Q446" i="7"/>
  <c r="Q466" i="7"/>
  <c r="Q470" i="7"/>
  <c r="Q474" i="7"/>
  <c r="Q494" i="7"/>
  <c r="Q498" i="7"/>
  <c r="Q467" i="7"/>
  <c r="Q471" i="7"/>
  <c r="Q491" i="7"/>
  <c r="Q495" i="7"/>
  <c r="Q499" i="7"/>
  <c r="P439" i="7"/>
  <c r="Q698" i="7"/>
  <c r="Q683" i="7" s="1"/>
  <c r="Q99" i="7" s="1"/>
  <c r="P100" i="7"/>
  <c r="R709" i="7"/>
  <c r="R708" i="7"/>
  <c r="R707" i="7"/>
  <c r="R706" i="7"/>
  <c r="R704" i="7"/>
  <c r="R702" i="7"/>
  <c r="R701" i="7"/>
  <c r="R363" i="7"/>
  <c r="R362" i="7"/>
  <c r="R361" i="7"/>
  <c r="R360" i="7"/>
  <c r="R359" i="7"/>
  <c r="R358" i="7"/>
  <c r="R357" i="7"/>
  <c r="R356" i="7"/>
  <c r="R355" i="7"/>
  <c r="R354" i="7"/>
  <c r="R677" i="7"/>
  <c r="R676" i="7"/>
  <c r="R675" i="7"/>
  <c r="R674" i="7"/>
  <c r="R673" i="7"/>
  <c r="R672" i="7"/>
  <c r="R671" i="7"/>
  <c r="R670" i="7"/>
  <c r="R668" i="7"/>
  <c r="R337" i="7"/>
  <c r="R336" i="7"/>
  <c r="R335" i="7"/>
  <c r="R334" i="7"/>
  <c r="R333" i="7"/>
  <c r="R332" i="7"/>
  <c r="R331" i="7"/>
  <c r="R330" i="7"/>
  <c r="R329" i="7"/>
  <c r="R328" i="7"/>
  <c r="R645" i="7"/>
  <c r="R644" i="7"/>
  <c r="R643" i="7"/>
  <c r="R642" i="7"/>
  <c r="R641" i="7"/>
  <c r="R640" i="7"/>
  <c r="R639" i="7"/>
  <c r="R638" i="7"/>
  <c r="R636" i="7"/>
  <c r="R312" i="7"/>
  <c r="R311" i="7"/>
  <c r="R310" i="7"/>
  <c r="R309" i="7"/>
  <c r="R308" i="7"/>
  <c r="R307" i="7"/>
  <c r="R306" i="7"/>
  <c r="R305" i="7"/>
  <c r="R304" i="7"/>
  <c r="R525" i="7"/>
  <c r="R519" i="7"/>
  <c r="R434" i="7"/>
  <c r="R419" i="7"/>
  <c r="R418" i="7"/>
  <c r="R417" i="7"/>
  <c r="R416" i="7"/>
  <c r="R415" i="7"/>
  <c r="R414" i="7"/>
  <c r="R283" i="7"/>
  <c r="R282" i="7"/>
  <c r="R281" i="7"/>
  <c r="R280" i="7"/>
  <c r="R279" i="7"/>
  <c r="R278" i="7"/>
  <c r="R298" i="7"/>
  <c r="R35" i="7"/>
  <c r="Q299" i="7"/>
  <c r="Q447" i="7"/>
  <c r="Q441" i="7"/>
  <c r="Q440" i="7"/>
  <c r="Q444" i="7"/>
  <c r="Q448" i="7"/>
  <c r="Q468" i="7"/>
  <c r="Q472" i="7"/>
  <c r="Q492" i="7"/>
  <c r="Q496" i="7"/>
  <c r="Q500" i="7"/>
  <c r="Q469" i="7"/>
  <c r="Q473" i="7"/>
  <c r="Q493" i="7"/>
  <c r="Q497" i="7"/>
  <c r="Q435" i="7"/>
  <c r="X59" i="7" l="1"/>
  <c r="X428" i="7"/>
  <c r="X292" i="7"/>
  <c r="W91" i="7"/>
  <c r="X579" i="7"/>
  <c r="X613" i="7"/>
  <c r="X556" i="7"/>
  <c r="X524" i="7"/>
  <c r="X518" i="7"/>
  <c r="X564" i="7"/>
  <c r="X560" i="7"/>
  <c r="X552" i="7"/>
  <c r="X36" i="7"/>
  <c r="X40" i="7"/>
  <c r="X33" i="7"/>
  <c r="Y581" i="7"/>
  <c r="Q465" i="7"/>
  <c r="Q439" i="7"/>
  <c r="X696" i="7"/>
  <c r="X694" i="7"/>
  <c r="X692" i="7"/>
  <c r="X690" i="7"/>
  <c r="X697" i="7"/>
  <c r="X693" i="7"/>
  <c r="X689" i="7"/>
  <c r="X695" i="7"/>
  <c r="X688" i="7"/>
  <c r="X664" i="7"/>
  <c r="X662" i="7"/>
  <c r="X658" i="7"/>
  <c r="X691" i="7"/>
  <c r="X663" i="7"/>
  <c r="X661" i="7"/>
  <c r="X659" i="7"/>
  <c r="X665" i="7"/>
  <c r="X630" i="7"/>
  <c r="X629" i="7"/>
  <c r="X628" i="7"/>
  <c r="X627" i="7"/>
  <c r="X626" i="7"/>
  <c r="X625" i="7"/>
  <c r="X624" i="7"/>
  <c r="X660" i="7"/>
  <c r="X656" i="7"/>
  <c r="X633" i="7"/>
  <c r="X631" i="7"/>
  <c r="X632" i="7"/>
  <c r="X657" i="7"/>
  <c r="X26" i="7"/>
  <c r="X60" i="7"/>
  <c r="S607" i="7"/>
  <c r="B409" i="7"/>
  <c r="E388" i="7" s="1"/>
  <c r="E387" i="7" s="1"/>
  <c r="R303" i="7"/>
  <c r="Q100" i="7"/>
  <c r="S709" i="7"/>
  <c r="S708" i="7"/>
  <c r="S707" i="7"/>
  <c r="S706" i="7"/>
  <c r="S704" i="7"/>
  <c r="S702" i="7"/>
  <c r="S363" i="7"/>
  <c r="S362" i="7"/>
  <c r="S361" i="7"/>
  <c r="S360" i="7"/>
  <c r="S359" i="7"/>
  <c r="S358" i="7"/>
  <c r="S357" i="7"/>
  <c r="S356" i="7"/>
  <c r="S701" i="7"/>
  <c r="S354" i="7"/>
  <c r="S337" i="7"/>
  <c r="S336" i="7"/>
  <c r="S335" i="7"/>
  <c r="S334" i="7"/>
  <c r="S333" i="7"/>
  <c r="S332" i="7"/>
  <c r="S331" i="7"/>
  <c r="S355" i="7"/>
  <c r="S677" i="7"/>
  <c r="S676" i="7"/>
  <c r="S675" i="7"/>
  <c r="S674" i="7"/>
  <c r="S673" i="7"/>
  <c r="S672" i="7"/>
  <c r="S671" i="7"/>
  <c r="S670" i="7"/>
  <c r="S668" i="7"/>
  <c r="S312" i="7"/>
  <c r="S311" i="7"/>
  <c r="S310" i="7"/>
  <c r="S309" i="7"/>
  <c r="S308" i="7"/>
  <c r="S307" i="7"/>
  <c r="S330" i="7"/>
  <c r="S329" i="7"/>
  <c r="S328" i="7"/>
  <c r="S645" i="7"/>
  <c r="S644" i="7"/>
  <c r="S643" i="7"/>
  <c r="S642" i="7"/>
  <c r="S641" i="7"/>
  <c r="S640" i="7"/>
  <c r="S639" i="7"/>
  <c r="S638" i="7"/>
  <c r="S636" i="7"/>
  <c r="S305" i="7"/>
  <c r="S306" i="7"/>
  <c r="S304" i="7"/>
  <c r="S525" i="7"/>
  <c r="S519" i="7"/>
  <c r="S419" i="7"/>
  <c r="S418" i="7"/>
  <c r="S417" i="7"/>
  <c r="S416" i="7"/>
  <c r="S415" i="7"/>
  <c r="S414" i="7"/>
  <c r="S434" i="7"/>
  <c r="S298" i="7"/>
  <c r="S283" i="7"/>
  <c r="S282" i="7"/>
  <c r="S281" i="7"/>
  <c r="S280" i="7"/>
  <c r="S279" i="7"/>
  <c r="S278" i="7"/>
  <c r="S35" i="7"/>
  <c r="R446" i="7"/>
  <c r="R444" i="7"/>
  <c r="R443" i="7"/>
  <c r="R447" i="7"/>
  <c r="R467" i="7"/>
  <c r="R471" i="7"/>
  <c r="R491" i="7"/>
  <c r="R495" i="7"/>
  <c r="R499" i="7"/>
  <c r="R468" i="7"/>
  <c r="R472" i="7"/>
  <c r="R492" i="7"/>
  <c r="R496" i="7"/>
  <c r="R500" i="7"/>
  <c r="R37" i="7"/>
  <c r="R634" i="7"/>
  <c r="R619" i="7" s="1"/>
  <c r="R97" i="7" s="1"/>
  <c r="R666" i="7"/>
  <c r="R651" i="7" s="1"/>
  <c r="R98" i="7" s="1"/>
  <c r="R698" i="7"/>
  <c r="R683" i="7" s="1"/>
  <c r="R99" i="7" s="1"/>
  <c r="R442" i="7"/>
  <c r="R299" i="7"/>
  <c r="R440" i="7"/>
  <c r="R448" i="7"/>
  <c r="R441" i="7"/>
  <c r="R445" i="7"/>
  <c r="R465" i="7"/>
  <c r="R469" i="7"/>
  <c r="R473" i="7"/>
  <c r="R493" i="7"/>
  <c r="R497" i="7"/>
  <c r="R435" i="7"/>
  <c r="R466" i="7"/>
  <c r="R470" i="7"/>
  <c r="R474" i="7"/>
  <c r="R494" i="7"/>
  <c r="R498" i="7"/>
  <c r="Y428" i="7" l="1"/>
  <c r="Y292" i="7"/>
  <c r="Y579" i="7"/>
  <c r="Y613" i="7"/>
  <c r="X91" i="7"/>
  <c r="Y524" i="7"/>
  <c r="Y518" i="7"/>
  <c r="Y564" i="7"/>
  <c r="Y560" i="7"/>
  <c r="Y556" i="7"/>
  <c r="Y552" i="7"/>
  <c r="Y36" i="7"/>
  <c r="Y40" i="7"/>
  <c r="Y33" i="7"/>
  <c r="Z581" i="7"/>
  <c r="E384" i="7"/>
  <c r="B410" i="7"/>
  <c r="E245" i="7"/>
  <c r="E248" i="7"/>
  <c r="E250" i="7"/>
  <c r="E249" i="7"/>
  <c r="E246" i="7"/>
  <c r="E247" i="7"/>
  <c r="R439" i="7"/>
  <c r="Y59" i="7"/>
  <c r="Y688" i="7"/>
  <c r="Y665" i="7"/>
  <c r="Y696" i="7"/>
  <c r="Y694" i="7"/>
  <c r="Y692" i="7"/>
  <c r="Y690" i="7"/>
  <c r="Y691" i="7"/>
  <c r="Y697" i="7"/>
  <c r="Y663" i="7"/>
  <c r="Y661" i="7"/>
  <c r="Y693" i="7"/>
  <c r="Y689" i="7"/>
  <c r="Y695" i="7"/>
  <c r="Y664" i="7"/>
  <c r="Y662" i="7"/>
  <c r="Y660" i="7"/>
  <c r="Y658" i="7"/>
  <c r="Y656" i="7"/>
  <c r="Y632" i="7"/>
  <c r="Y633" i="7"/>
  <c r="Y631" i="7"/>
  <c r="Y630" i="7"/>
  <c r="Y628" i="7"/>
  <c r="Y626" i="7"/>
  <c r="Y624" i="7"/>
  <c r="Y659" i="7"/>
  <c r="Y657" i="7"/>
  <c r="Y629" i="7"/>
  <c r="Y627" i="7"/>
  <c r="Y625" i="7"/>
  <c r="Y60" i="7"/>
  <c r="Y26" i="7"/>
  <c r="C188" i="7"/>
  <c r="T607" i="7"/>
  <c r="S303" i="7"/>
  <c r="T709" i="7"/>
  <c r="T708" i="7"/>
  <c r="T707" i="7"/>
  <c r="T706" i="7"/>
  <c r="T704" i="7"/>
  <c r="T702" i="7"/>
  <c r="T701" i="7"/>
  <c r="T363" i="7"/>
  <c r="T362" i="7"/>
  <c r="T361" i="7"/>
  <c r="T360" i="7"/>
  <c r="T359" i="7"/>
  <c r="T358" i="7"/>
  <c r="T357" i="7"/>
  <c r="T356" i="7"/>
  <c r="T355" i="7"/>
  <c r="T354" i="7"/>
  <c r="T677" i="7"/>
  <c r="T676" i="7"/>
  <c r="T675" i="7"/>
  <c r="T674" i="7"/>
  <c r="T673" i="7"/>
  <c r="T672" i="7"/>
  <c r="T671" i="7"/>
  <c r="T670" i="7"/>
  <c r="T668" i="7"/>
  <c r="T337" i="7"/>
  <c r="T336" i="7"/>
  <c r="T335" i="7"/>
  <c r="T334" i="7"/>
  <c r="T333" i="7"/>
  <c r="T332" i="7"/>
  <c r="T331" i="7"/>
  <c r="T330" i="7"/>
  <c r="T329" i="7"/>
  <c r="T328" i="7"/>
  <c r="T645" i="7"/>
  <c r="T644" i="7"/>
  <c r="T643" i="7"/>
  <c r="T642" i="7"/>
  <c r="T641" i="7"/>
  <c r="T640" i="7"/>
  <c r="T639" i="7"/>
  <c r="T638" i="7"/>
  <c r="T636" i="7"/>
  <c r="T312" i="7"/>
  <c r="T311" i="7"/>
  <c r="T310" i="7"/>
  <c r="T309" i="7"/>
  <c r="T308" i="7"/>
  <c r="T307" i="7"/>
  <c r="T306" i="7"/>
  <c r="T305" i="7"/>
  <c r="T304" i="7"/>
  <c r="T525" i="7"/>
  <c r="T519" i="7"/>
  <c r="T434" i="7"/>
  <c r="T419" i="7"/>
  <c r="T418" i="7"/>
  <c r="T417" i="7"/>
  <c r="T416" i="7"/>
  <c r="T415" i="7"/>
  <c r="T414" i="7"/>
  <c r="T283" i="7"/>
  <c r="T282" i="7"/>
  <c r="T281" i="7"/>
  <c r="T280" i="7"/>
  <c r="T279" i="7"/>
  <c r="T278" i="7"/>
  <c r="T298" i="7"/>
  <c r="T35" i="7"/>
  <c r="S299" i="7"/>
  <c r="S441" i="7"/>
  <c r="S443" i="7"/>
  <c r="S440" i="7"/>
  <c r="S444" i="7"/>
  <c r="S448" i="7"/>
  <c r="S468" i="7"/>
  <c r="S472" i="7"/>
  <c r="S492" i="7"/>
  <c r="S496" i="7"/>
  <c r="S500" i="7"/>
  <c r="S465" i="7"/>
  <c r="S469" i="7"/>
  <c r="S473" i="7"/>
  <c r="S493" i="7"/>
  <c r="S497" i="7"/>
  <c r="S435" i="7"/>
  <c r="R100" i="7"/>
  <c r="S37" i="7"/>
  <c r="S634" i="7"/>
  <c r="S619" i="7" s="1"/>
  <c r="S97" i="7" s="1"/>
  <c r="S666" i="7"/>
  <c r="S651" i="7" s="1"/>
  <c r="S98" i="7" s="1"/>
  <c r="S445" i="7"/>
  <c r="S447" i="7"/>
  <c r="S442" i="7"/>
  <c r="S446" i="7"/>
  <c r="S466" i="7"/>
  <c r="S470" i="7"/>
  <c r="S474" i="7"/>
  <c r="S494" i="7"/>
  <c r="S498" i="7"/>
  <c r="S467" i="7"/>
  <c r="S471" i="7"/>
  <c r="S491" i="7"/>
  <c r="S495" i="7"/>
  <c r="S499" i="7"/>
  <c r="S698" i="7"/>
  <c r="S683" i="7" s="1"/>
  <c r="S99" i="7" s="1"/>
  <c r="Z59" i="7" l="1"/>
  <c r="Z428" i="7"/>
  <c r="Z292" i="7"/>
  <c r="Y91" i="7"/>
  <c r="Z579" i="7"/>
  <c r="Z613" i="7"/>
  <c r="Z524" i="7"/>
  <c r="Z552" i="7"/>
  <c r="Z518" i="7"/>
  <c r="Z564" i="7"/>
  <c r="Z560" i="7"/>
  <c r="Z556" i="7"/>
  <c r="Z36" i="7"/>
  <c r="Z40" i="7"/>
  <c r="Z33" i="7"/>
  <c r="AA581" i="7"/>
  <c r="E381" i="7"/>
  <c r="E383" i="7"/>
  <c r="E382" i="7"/>
  <c r="E386" i="7"/>
  <c r="E385" i="7"/>
  <c r="S439" i="7"/>
  <c r="Z697" i="7"/>
  <c r="Z695" i="7"/>
  <c r="Z693" i="7"/>
  <c r="Z691" i="7"/>
  <c r="Z689" i="7"/>
  <c r="Z694" i="7"/>
  <c r="Z690" i="7"/>
  <c r="Z688" i="7"/>
  <c r="Z664" i="7"/>
  <c r="Z663" i="7"/>
  <c r="Z662" i="7"/>
  <c r="Z661" i="7"/>
  <c r="Z660" i="7"/>
  <c r="Z659" i="7"/>
  <c r="Z658" i="7"/>
  <c r="Z657" i="7"/>
  <c r="Z656" i="7"/>
  <c r="Z633" i="7"/>
  <c r="Z632" i="7"/>
  <c r="Z631" i="7"/>
  <c r="Z696" i="7"/>
  <c r="Z692" i="7"/>
  <c r="Z665" i="7"/>
  <c r="Z624" i="7"/>
  <c r="Z629" i="7"/>
  <c r="Z627" i="7"/>
  <c r="Z625" i="7"/>
  <c r="Z630" i="7"/>
  <c r="Z628" i="7"/>
  <c r="Z626" i="7"/>
  <c r="Z60" i="7"/>
  <c r="Z26" i="7"/>
  <c r="U607" i="7"/>
  <c r="T303" i="7"/>
  <c r="T698" i="7"/>
  <c r="T683" i="7" s="1"/>
  <c r="T99" i="7" s="1"/>
  <c r="U709" i="7"/>
  <c r="U708" i="7"/>
  <c r="U707" i="7"/>
  <c r="U705" i="7"/>
  <c r="U704" i="7"/>
  <c r="U702" i="7"/>
  <c r="U701" i="7"/>
  <c r="U363" i="7"/>
  <c r="U362" i="7"/>
  <c r="U361" i="7"/>
  <c r="U360" i="7"/>
  <c r="U359" i="7"/>
  <c r="U358" i="7"/>
  <c r="U357" i="7"/>
  <c r="U356" i="7"/>
  <c r="U355" i="7"/>
  <c r="U337" i="7"/>
  <c r="U336" i="7"/>
  <c r="U335" i="7"/>
  <c r="U334" i="7"/>
  <c r="U333" i="7"/>
  <c r="U332" i="7"/>
  <c r="U331" i="7"/>
  <c r="U354" i="7"/>
  <c r="U677" i="7"/>
  <c r="U676" i="7"/>
  <c r="U675" i="7"/>
  <c r="U674" i="7"/>
  <c r="U673" i="7"/>
  <c r="U672" i="7"/>
  <c r="U671" i="7"/>
  <c r="U670" i="7"/>
  <c r="U668" i="7"/>
  <c r="U330" i="7"/>
  <c r="U312" i="7"/>
  <c r="U311" i="7"/>
  <c r="U310" i="7"/>
  <c r="U309" i="7"/>
  <c r="U308" i="7"/>
  <c r="U307" i="7"/>
  <c r="U329" i="7"/>
  <c r="U328" i="7"/>
  <c r="U645" i="7"/>
  <c r="U644" i="7"/>
  <c r="U643" i="7"/>
  <c r="U642" i="7"/>
  <c r="U641" i="7"/>
  <c r="U640" i="7"/>
  <c r="U639" i="7"/>
  <c r="U638" i="7"/>
  <c r="U636" i="7"/>
  <c r="U306" i="7"/>
  <c r="U305" i="7"/>
  <c r="U304" i="7"/>
  <c r="U525" i="7"/>
  <c r="U519" i="7"/>
  <c r="U419" i="7"/>
  <c r="U418" i="7"/>
  <c r="U417" i="7"/>
  <c r="U416" i="7"/>
  <c r="U415" i="7"/>
  <c r="U414" i="7"/>
  <c r="U434" i="7"/>
  <c r="U298" i="7"/>
  <c r="U283" i="7"/>
  <c r="U282" i="7"/>
  <c r="U281" i="7"/>
  <c r="U280" i="7"/>
  <c r="U279" i="7"/>
  <c r="U278" i="7"/>
  <c r="U35" i="7"/>
  <c r="T444" i="7"/>
  <c r="T299" i="7"/>
  <c r="T442" i="7"/>
  <c r="T443" i="7"/>
  <c r="T447" i="7"/>
  <c r="T467" i="7"/>
  <c r="T471" i="7"/>
  <c r="T491" i="7"/>
  <c r="T495" i="7"/>
  <c r="T499" i="7"/>
  <c r="T468" i="7"/>
  <c r="T472" i="7"/>
  <c r="T492" i="7"/>
  <c r="T496" i="7"/>
  <c r="T500" i="7"/>
  <c r="T37" i="7"/>
  <c r="T634" i="7"/>
  <c r="T619" i="7" s="1"/>
  <c r="T97" i="7" s="1"/>
  <c r="T666" i="7"/>
  <c r="T651" i="7" s="1"/>
  <c r="T98" i="7" s="1"/>
  <c r="T440" i="7"/>
  <c r="T448" i="7"/>
  <c r="T446" i="7"/>
  <c r="T441" i="7"/>
  <c r="T445" i="7"/>
  <c r="T465" i="7"/>
  <c r="T469" i="7"/>
  <c r="T473" i="7"/>
  <c r="T493" i="7"/>
  <c r="T497" i="7"/>
  <c r="T435" i="7"/>
  <c r="T466" i="7"/>
  <c r="T470" i="7"/>
  <c r="T474" i="7"/>
  <c r="T494" i="7"/>
  <c r="T498" i="7"/>
  <c r="S100" i="7"/>
  <c r="Z91" i="7" l="1"/>
  <c r="AA59" i="7"/>
  <c r="AA428" i="7"/>
  <c r="AA292" i="7"/>
  <c r="AA579" i="7"/>
  <c r="AA613" i="7"/>
  <c r="AA524" i="7"/>
  <c r="AA518" i="7"/>
  <c r="AA564" i="7"/>
  <c r="AA560" i="7"/>
  <c r="AA556" i="7"/>
  <c r="AA552" i="7"/>
  <c r="AA36" i="7"/>
  <c r="AA40" i="7"/>
  <c r="AA33" i="7"/>
  <c r="AB581" i="7"/>
  <c r="T439" i="7"/>
  <c r="AA697" i="7"/>
  <c r="AA696" i="7"/>
  <c r="AA695" i="7"/>
  <c r="AA694" i="7"/>
  <c r="AA693" i="7"/>
  <c r="AA692" i="7"/>
  <c r="AA691" i="7"/>
  <c r="AA690" i="7"/>
  <c r="AA689" i="7"/>
  <c r="AA665" i="7"/>
  <c r="AA664" i="7"/>
  <c r="AA662" i="7"/>
  <c r="AA660" i="7"/>
  <c r="AA688" i="7"/>
  <c r="AA663" i="7"/>
  <c r="AA661" i="7"/>
  <c r="AA659" i="7"/>
  <c r="AA657" i="7"/>
  <c r="AA633" i="7"/>
  <c r="AA629" i="7"/>
  <c r="AA627" i="7"/>
  <c r="AA625" i="7"/>
  <c r="AA656" i="7"/>
  <c r="AA632" i="7"/>
  <c r="AA630" i="7"/>
  <c r="AA628" i="7"/>
  <c r="AA626" i="7"/>
  <c r="AA624" i="7"/>
  <c r="AA658" i="7"/>
  <c r="AA631" i="7"/>
  <c r="AA26" i="7"/>
  <c r="AA60" i="7"/>
  <c r="V607" i="7"/>
  <c r="U303" i="7"/>
  <c r="U698" i="7"/>
  <c r="U683" i="7" s="1"/>
  <c r="U99" i="7" s="1"/>
  <c r="V709" i="7"/>
  <c r="V708" i="7"/>
  <c r="V707" i="7"/>
  <c r="V705" i="7"/>
  <c r="V704" i="7"/>
  <c r="V702" i="7"/>
  <c r="V701" i="7"/>
  <c r="V363" i="7"/>
  <c r="V362" i="7"/>
  <c r="V361" i="7"/>
  <c r="V360" i="7"/>
  <c r="V359" i="7"/>
  <c r="V358" i="7"/>
  <c r="V357" i="7"/>
  <c r="V356" i="7"/>
  <c r="V355" i="7"/>
  <c r="V354" i="7"/>
  <c r="V677" i="7"/>
  <c r="V676" i="7"/>
  <c r="V675" i="7"/>
  <c r="V674" i="7"/>
  <c r="V673" i="7"/>
  <c r="V672" i="7"/>
  <c r="V671" i="7"/>
  <c r="V670" i="7"/>
  <c r="V668" i="7"/>
  <c r="V337" i="7"/>
  <c r="V336" i="7"/>
  <c r="V335" i="7"/>
  <c r="V334" i="7"/>
  <c r="V333" i="7"/>
  <c r="V332" i="7"/>
  <c r="V331" i="7"/>
  <c r="V330" i="7"/>
  <c r="V329" i="7"/>
  <c r="V328" i="7"/>
  <c r="V645" i="7"/>
  <c r="V644" i="7"/>
  <c r="V643" i="7"/>
  <c r="V642" i="7"/>
  <c r="V641" i="7"/>
  <c r="V640" i="7"/>
  <c r="V639" i="7"/>
  <c r="V638" i="7"/>
  <c r="V636" i="7"/>
  <c r="V312" i="7"/>
  <c r="V311" i="7"/>
  <c r="V310" i="7"/>
  <c r="V309" i="7"/>
  <c r="V308" i="7"/>
  <c r="V307" i="7"/>
  <c r="V306" i="7"/>
  <c r="V305" i="7"/>
  <c r="V304" i="7"/>
  <c r="V525" i="7"/>
  <c r="V519" i="7"/>
  <c r="V434" i="7"/>
  <c r="V419" i="7"/>
  <c r="V418" i="7"/>
  <c r="V417" i="7"/>
  <c r="V416" i="7"/>
  <c r="V415" i="7"/>
  <c r="V414" i="7"/>
  <c r="V283" i="7"/>
  <c r="V282" i="7"/>
  <c r="V281" i="7"/>
  <c r="V280" i="7"/>
  <c r="V279" i="7"/>
  <c r="V278" i="7"/>
  <c r="V298" i="7"/>
  <c r="V35" i="7"/>
  <c r="U299" i="7"/>
  <c r="U447" i="7"/>
  <c r="U441" i="7"/>
  <c r="U440" i="7"/>
  <c r="U444" i="7"/>
  <c r="U448" i="7"/>
  <c r="U468" i="7"/>
  <c r="U472" i="7"/>
  <c r="U492" i="7"/>
  <c r="U496" i="7"/>
  <c r="U500" i="7"/>
  <c r="U465" i="7"/>
  <c r="U469" i="7"/>
  <c r="U473" i="7"/>
  <c r="U493" i="7"/>
  <c r="U497" i="7"/>
  <c r="U435" i="7"/>
  <c r="T100" i="7"/>
  <c r="U37" i="7"/>
  <c r="U634" i="7"/>
  <c r="U619" i="7" s="1"/>
  <c r="U97" i="7" s="1"/>
  <c r="U666" i="7"/>
  <c r="U651" i="7" s="1"/>
  <c r="U98" i="7" s="1"/>
  <c r="U443" i="7"/>
  <c r="U445" i="7"/>
  <c r="U442" i="7"/>
  <c r="U446" i="7"/>
  <c r="U466" i="7"/>
  <c r="U470" i="7"/>
  <c r="U474" i="7"/>
  <c r="U494" i="7"/>
  <c r="U498" i="7"/>
  <c r="U467" i="7"/>
  <c r="U471" i="7"/>
  <c r="U491" i="7"/>
  <c r="U495" i="7"/>
  <c r="U499" i="7"/>
  <c r="AB428" i="7" l="1"/>
  <c r="AB292" i="7"/>
  <c r="AA91" i="7"/>
  <c r="AB579" i="7"/>
  <c r="AB613" i="7"/>
  <c r="AB560" i="7"/>
  <c r="AB552" i="7"/>
  <c r="AB524" i="7"/>
  <c r="AB518" i="7"/>
  <c r="AB564" i="7"/>
  <c r="AB556" i="7"/>
  <c r="AB36" i="7"/>
  <c r="AB33" i="7"/>
  <c r="AB40" i="7"/>
  <c r="AC581" i="7"/>
  <c r="U439" i="7"/>
  <c r="AB59" i="7"/>
  <c r="AB697" i="7"/>
  <c r="AB695" i="7"/>
  <c r="AB693" i="7"/>
  <c r="AB691" i="7"/>
  <c r="AB665" i="7"/>
  <c r="AB692" i="7"/>
  <c r="AB689" i="7"/>
  <c r="AB664" i="7"/>
  <c r="AB662" i="7"/>
  <c r="AB694" i="7"/>
  <c r="AB688" i="7"/>
  <c r="AB696" i="7"/>
  <c r="AB690" i="7"/>
  <c r="AB663" i="7"/>
  <c r="AB661" i="7"/>
  <c r="AB659" i="7"/>
  <c r="AB657" i="7"/>
  <c r="AB633" i="7"/>
  <c r="AB631" i="7"/>
  <c r="AB630" i="7"/>
  <c r="AB629" i="7"/>
  <c r="AB628" i="7"/>
  <c r="AB627" i="7"/>
  <c r="AB626" i="7"/>
  <c r="AB625" i="7"/>
  <c r="AB624" i="7"/>
  <c r="AB656" i="7"/>
  <c r="AB632" i="7"/>
  <c r="AB660" i="7"/>
  <c r="AB658" i="7"/>
  <c r="AB26" i="7"/>
  <c r="AB60" i="7"/>
  <c r="W607" i="7"/>
  <c r="W578" i="7"/>
  <c r="V634" i="7"/>
  <c r="V619" i="7" s="1"/>
  <c r="V97" i="7" s="1"/>
  <c r="V698" i="7"/>
  <c r="V683" i="7" s="1"/>
  <c r="V99" i="7" s="1"/>
  <c r="V303" i="7"/>
  <c r="V37" i="7"/>
  <c r="V666" i="7"/>
  <c r="V651" i="7" s="1"/>
  <c r="V98" i="7" s="1"/>
  <c r="W709" i="7"/>
  <c r="W708" i="7"/>
  <c r="W707" i="7"/>
  <c r="W705" i="7"/>
  <c r="W703" i="7"/>
  <c r="W702" i="7"/>
  <c r="W363" i="7"/>
  <c r="W362" i="7"/>
  <c r="W361" i="7"/>
  <c r="W360" i="7"/>
  <c r="W359" i="7"/>
  <c r="W358" i="7"/>
  <c r="W357" i="7"/>
  <c r="W356" i="7"/>
  <c r="W700" i="7"/>
  <c r="W354" i="7"/>
  <c r="W337" i="7"/>
  <c r="W336" i="7"/>
  <c r="W335" i="7"/>
  <c r="W334" i="7"/>
  <c r="W333" i="7"/>
  <c r="W332" i="7"/>
  <c r="W331" i="7"/>
  <c r="W355" i="7"/>
  <c r="W677" i="7"/>
  <c r="W676" i="7"/>
  <c r="W675" i="7"/>
  <c r="W674" i="7"/>
  <c r="W673" i="7"/>
  <c r="W672" i="7"/>
  <c r="W671" i="7"/>
  <c r="W670" i="7"/>
  <c r="W668" i="7"/>
  <c r="W312" i="7"/>
  <c r="W311" i="7"/>
  <c r="W310" i="7"/>
  <c r="W309" i="7"/>
  <c r="W308" i="7"/>
  <c r="W307" i="7"/>
  <c r="W330" i="7"/>
  <c r="W329" i="7"/>
  <c r="W328" i="7"/>
  <c r="W645" i="7"/>
  <c r="W644" i="7"/>
  <c r="W643" i="7"/>
  <c r="W642" i="7"/>
  <c r="W641" i="7"/>
  <c r="W640" i="7"/>
  <c r="W639" i="7"/>
  <c r="W638" i="7"/>
  <c r="W636" i="7"/>
  <c r="W305" i="7"/>
  <c r="W306" i="7"/>
  <c r="W304" i="7"/>
  <c r="W525" i="7"/>
  <c r="W519" i="7"/>
  <c r="W419" i="7"/>
  <c r="W418" i="7"/>
  <c r="W417" i="7"/>
  <c r="W416" i="7"/>
  <c r="W415" i="7"/>
  <c r="W414" i="7"/>
  <c r="W434" i="7"/>
  <c r="W298" i="7"/>
  <c r="W283" i="7"/>
  <c r="W282" i="7"/>
  <c r="W281" i="7"/>
  <c r="W280" i="7"/>
  <c r="W279" i="7"/>
  <c r="W278" i="7"/>
  <c r="W35" i="7"/>
  <c r="V442" i="7"/>
  <c r="V299" i="7"/>
  <c r="V440" i="7"/>
  <c r="V448" i="7"/>
  <c r="V441" i="7"/>
  <c r="V445" i="7"/>
  <c r="V465" i="7"/>
  <c r="V469" i="7"/>
  <c r="V473" i="7"/>
  <c r="V493" i="7"/>
  <c r="V497" i="7"/>
  <c r="V435" i="7"/>
  <c r="V466" i="7"/>
  <c r="V470" i="7"/>
  <c r="V474" i="7"/>
  <c r="V494" i="7"/>
  <c r="V498" i="7"/>
  <c r="V446" i="7"/>
  <c r="V444" i="7"/>
  <c r="V443" i="7"/>
  <c r="V447" i="7"/>
  <c r="V467" i="7"/>
  <c r="V471" i="7"/>
  <c r="V491" i="7"/>
  <c r="V495" i="7"/>
  <c r="V499" i="7"/>
  <c r="V468" i="7"/>
  <c r="V472" i="7"/>
  <c r="V492" i="7"/>
  <c r="V496" i="7"/>
  <c r="V500" i="7"/>
  <c r="U100" i="7"/>
  <c r="AB91" i="7" l="1"/>
  <c r="AC59" i="7"/>
  <c r="AC428" i="7"/>
  <c r="AC292" i="7"/>
  <c r="AC579" i="7"/>
  <c r="AC613" i="7"/>
  <c r="AC524" i="7"/>
  <c r="AC518" i="7"/>
  <c r="AC564" i="7"/>
  <c r="AC560" i="7"/>
  <c r="AC556" i="7"/>
  <c r="AC552" i="7"/>
  <c r="AC36" i="7"/>
  <c r="AC40" i="7"/>
  <c r="AC33" i="7"/>
  <c r="AD581" i="7"/>
  <c r="V439" i="7"/>
  <c r="AC696" i="7"/>
  <c r="AC694" i="7"/>
  <c r="AC692" i="7"/>
  <c r="AC690" i="7"/>
  <c r="AC688" i="7"/>
  <c r="AC665" i="7"/>
  <c r="AC695" i="7"/>
  <c r="AC691" i="7"/>
  <c r="AC697" i="7"/>
  <c r="AC689" i="7"/>
  <c r="AC656" i="7"/>
  <c r="AC693" i="7"/>
  <c r="AC663" i="7"/>
  <c r="AC661" i="7"/>
  <c r="AC659" i="7"/>
  <c r="AC664" i="7"/>
  <c r="AC662" i="7"/>
  <c r="AC660" i="7"/>
  <c r="AC658" i="7"/>
  <c r="AC657" i="7"/>
  <c r="AC630" i="7"/>
  <c r="AC628" i="7"/>
  <c r="AC626" i="7"/>
  <c r="AC624" i="7"/>
  <c r="AC631" i="7"/>
  <c r="AC633" i="7"/>
  <c r="AC632" i="7"/>
  <c r="AC629" i="7"/>
  <c r="AC627" i="7"/>
  <c r="AC625" i="7"/>
  <c r="AC60" i="7"/>
  <c r="AC26" i="7"/>
  <c r="W580" i="7"/>
  <c r="W582" i="7" s="1"/>
  <c r="X607" i="7"/>
  <c r="X578" i="7"/>
  <c r="W204" i="7"/>
  <c r="W167" i="7"/>
  <c r="W75" i="7"/>
  <c r="W89" i="7"/>
  <c r="V100" i="7"/>
  <c r="W303" i="7"/>
  <c r="W37" i="7"/>
  <c r="W666" i="7"/>
  <c r="W651" i="7" s="1"/>
  <c r="W98" i="7" s="1"/>
  <c r="W634" i="7"/>
  <c r="W619" i="7" s="1"/>
  <c r="W97" i="7" s="1"/>
  <c r="W445" i="7"/>
  <c r="W447" i="7"/>
  <c r="W442" i="7"/>
  <c r="W446" i="7"/>
  <c r="W466" i="7"/>
  <c r="W470" i="7"/>
  <c r="W474" i="7"/>
  <c r="W494" i="7"/>
  <c r="W498" i="7"/>
  <c r="W467" i="7"/>
  <c r="W471" i="7"/>
  <c r="W491" i="7"/>
  <c r="W495" i="7"/>
  <c r="W499" i="7"/>
  <c r="X599" i="7"/>
  <c r="W698" i="7"/>
  <c r="W683" i="7" s="1"/>
  <c r="W99" i="7" s="1"/>
  <c r="X709" i="7"/>
  <c r="X708" i="7"/>
  <c r="X706" i="7"/>
  <c r="X705" i="7"/>
  <c r="X703" i="7"/>
  <c r="X702" i="7"/>
  <c r="X700" i="7"/>
  <c r="X363" i="7"/>
  <c r="X362" i="7"/>
  <c r="X361" i="7"/>
  <c r="X360" i="7"/>
  <c r="X359" i="7"/>
  <c r="X357" i="7"/>
  <c r="X356" i="7"/>
  <c r="X355" i="7"/>
  <c r="X354" i="7"/>
  <c r="X677" i="7"/>
  <c r="X676" i="7"/>
  <c r="X675" i="7"/>
  <c r="X674" i="7"/>
  <c r="X673" i="7"/>
  <c r="X672" i="7"/>
  <c r="X671" i="7"/>
  <c r="X670" i="7"/>
  <c r="X668" i="7"/>
  <c r="X337" i="7"/>
  <c r="X336" i="7"/>
  <c r="X335" i="7"/>
  <c r="X334" i="7"/>
  <c r="X333" i="7"/>
  <c r="X332" i="7"/>
  <c r="X331" i="7"/>
  <c r="X330" i="7"/>
  <c r="X329" i="7"/>
  <c r="X328" i="7"/>
  <c r="X645" i="7"/>
  <c r="X644" i="7"/>
  <c r="X643" i="7"/>
  <c r="X642" i="7"/>
  <c r="X641" i="7"/>
  <c r="X640" i="7"/>
  <c r="X639" i="7"/>
  <c r="X638" i="7"/>
  <c r="X636" i="7"/>
  <c r="X312" i="7"/>
  <c r="X311" i="7"/>
  <c r="X310" i="7"/>
  <c r="X309" i="7"/>
  <c r="X308" i="7"/>
  <c r="X307" i="7"/>
  <c r="X306" i="7"/>
  <c r="X305" i="7"/>
  <c r="X304" i="7"/>
  <c r="X525" i="7"/>
  <c r="X519" i="7"/>
  <c r="X434" i="7"/>
  <c r="X419" i="7"/>
  <c r="X418" i="7"/>
  <c r="X417" i="7"/>
  <c r="X416" i="7"/>
  <c r="X415" i="7"/>
  <c r="X414" i="7"/>
  <c r="X358" i="7"/>
  <c r="X283" i="7"/>
  <c r="X282" i="7"/>
  <c r="X281" i="7"/>
  <c r="X280" i="7"/>
  <c r="X279" i="7"/>
  <c r="X278" i="7"/>
  <c r="X298" i="7"/>
  <c r="X35" i="7"/>
  <c r="W299" i="7"/>
  <c r="W441" i="7"/>
  <c r="W443" i="7"/>
  <c r="W440" i="7"/>
  <c r="W444" i="7"/>
  <c r="W448" i="7"/>
  <c r="W468" i="7"/>
  <c r="W472" i="7"/>
  <c r="W492" i="7"/>
  <c r="W496" i="7"/>
  <c r="W500" i="7"/>
  <c r="W465" i="7"/>
  <c r="W469" i="7"/>
  <c r="W473" i="7"/>
  <c r="W493" i="7"/>
  <c r="W497" i="7"/>
  <c r="W435" i="7"/>
  <c r="AD59" i="7" l="1"/>
  <c r="AD428" i="7"/>
  <c r="AD292" i="7"/>
  <c r="AC91" i="7"/>
  <c r="AD579" i="7"/>
  <c r="AD613" i="7"/>
  <c r="AD564" i="7"/>
  <c r="AD560" i="7"/>
  <c r="AD556" i="7"/>
  <c r="AD552" i="7"/>
  <c r="AD524" i="7"/>
  <c r="AD518" i="7"/>
  <c r="AD36" i="7"/>
  <c r="AD40" i="7"/>
  <c r="AD33" i="7"/>
  <c r="AE581" i="7"/>
  <c r="W439" i="7"/>
  <c r="AD696" i="7"/>
  <c r="AD694" i="7"/>
  <c r="AD692" i="7"/>
  <c r="AD690" i="7"/>
  <c r="AD689" i="7"/>
  <c r="AD664" i="7"/>
  <c r="AD663" i="7"/>
  <c r="AD662" i="7"/>
  <c r="AD661" i="7"/>
  <c r="AD660" i="7"/>
  <c r="AD659" i="7"/>
  <c r="AD658" i="7"/>
  <c r="AD657" i="7"/>
  <c r="AD656" i="7"/>
  <c r="AD633" i="7"/>
  <c r="AD632" i="7"/>
  <c r="AD631" i="7"/>
  <c r="AD693" i="7"/>
  <c r="AD688" i="7"/>
  <c r="AD695" i="7"/>
  <c r="AD697" i="7"/>
  <c r="AD691" i="7"/>
  <c r="AD665" i="7"/>
  <c r="AD630" i="7"/>
  <c r="AD628" i="7"/>
  <c r="AD626" i="7"/>
  <c r="AD624" i="7"/>
  <c r="AD629" i="7"/>
  <c r="AD627" i="7"/>
  <c r="AD625" i="7"/>
  <c r="AD60" i="7"/>
  <c r="AD26" i="7"/>
  <c r="X580" i="7"/>
  <c r="X582" i="7" s="1"/>
  <c r="Y607" i="7"/>
  <c r="Y578" i="7"/>
  <c r="X204" i="7"/>
  <c r="X167" i="7"/>
  <c r="X75" i="7"/>
  <c r="X303" i="7"/>
  <c r="W100" i="7"/>
  <c r="X444" i="7"/>
  <c r="X299" i="7"/>
  <c r="X442" i="7"/>
  <c r="X443" i="7"/>
  <c r="X447" i="7"/>
  <c r="X467" i="7"/>
  <c r="X471" i="7"/>
  <c r="X491" i="7"/>
  <c r="X495" i="7"/>
  <c r="X499" i="7"/>
  <c r="X468" i="7"/>
  <c r="X472" i="7"/>
  <c r="X492" i="7"/>
  <c r="X496" i="7"/>
  <c r="X500" i="7"/>
  <c r="Y599" i="7"/>
  <c r="X37" i="7"/>
  <c r="X89" i="7"/>
  <c r="X634" i="7"/>
  <c r="X619" i="7" s="1"/>
  <c r="X97" i="7" s="1"/>
  <c r="X666" i="7"/>
  <c r="X651" i="7" s="1"/>
  <c r="X98" i="7" s="1"/>
  <c r="X698" i="7"/>
  <c r="X683" i="7" s="1"/>
  <c r="X99" i="7" s="1"/>
  <c r="Y709" i="7"/>
  <c r="Y708" i="7"/>
  <c r="Y706" i="7"/>
  <c r="Y705" i="7"/>
  <c r="Y703" i="7"/>
  <c r="Y702" i="7"/>
  <c r="Y363" i="7"/>
  <c r="Y362" i="7"/>
  <c r="Y361" i="7"/>
  <c r="Y360" i="7"/>
  <c r="Y359" i="7"/>
  <c r="Y358" i="7"/>
  <c r="Y357" i="7"/>
  <c r="Y356" i="7"/>
  <c r="Y700" i="7"/>
  <c r="Y355" i="7"/>
  <c r="Y337" i="7"/>
  <c r="Y336" i="7"/>
  <c r="Y335" i="7"/>
  <c r="Y334" i="7"/>
  <c r="Y333" i="7"/>
  <c r="Y332" i="7"/>
  <c r="Y331" i="7"/>
  <c r="Y354" i="7"/>
  <c r="Y677" i="7"/>
  <c r="Y676" i="7"/>
  <c r="Y675" i="7"/>
  <c r="Y674" i="7"/>
  <c r="Y673" i="7"/>
  <c r="Y672" i="7"/>
  <c r="Y671" i="7"/>
  <c r="Y670" i="7"/>
  <c r="Y668" i="7"/>
  <c r="Y330" i="7"/>
  <c r="Y312" i="7"/>
  <c r="Y311" i="7"/>
  <c r="Y310" i="7"/>
  <c r="Y309" i="7"/>
  <c r="Y308" i="7"/>
  <c r="Y307" i="7"/>
  <c r="Y329" i="7"/>
  <c r="Y328" i="7"/>
  <c r="Y645" i="7"/>
  <c r="Y644" i="7"/>
  <c r="Y643" i="7"/>
  <c r="Y642" i="7"/>
  <c r="Y641" i="7"/>
  <c r="Y640" i="7"/>
  <c r="Y639" i="7"/>
  <c r="Y638" i="7"/>
  <c r="Y636" i="7"/>
  <c r="Y306" i="7"/>
  <c r="Y305" i="7"/>
  <c r="Y304" i="7"/>
  <c r="Y525" i="7"/>
  <c r="Y519" i="7"/>
  <c r="Y419" i="7"/>
  <c r="Y418" i="7"/>
  <c r="Y417" i="7"/>
  <c r="Y416" i="7"/>
  <c r="Y415" i="7"/>
  <c r="Y414" i="7"/>
  <c r="Y434" i="7"/>
  <c r="Y298" i="7"/>
  <c r="Y283" i="7"/>
  <c r="Y282" i="7"/>
  <c r="Y281" i="7"/>
  <c r="Y280" i="7"/>
  <c r="Y279" i="7"/>
  <c r="Y278" i="7"/>
  <c r="Y35" i="7"/>
  <c r="X440" i="7"/>
  <c r="X448" i="7"/>
  <c r="X446" i="7"/>
  <c r="X441" i="7"/>
  <c r="X445" i="7"/>
  <c r="X465" i="7"/>
  <c r="X469" i="7"/>
  <c r="X473" i="7"/>
  <c r="X493" i="7"/>
  <c r="X497" i="7"/>
  <c r="X435" i="7"/>
  <c r="X466" i="7"/>
  <c r="X470" i="7"/>
  <c r="X474" i="7"/>
  <c r="X494" i="7"/>
  <c r="X498" i="7"/>
  <c r="AD91" i="7" l="1"/>
  <c r="AE59" i="7"/>
  <c r="AE428" i="7"/>
  <c r="AE292" i="7"/>
  <c r="AE579" i="7"/>
  <c r="AE613" i="7"/>
  <c r="AE524" i="7"/>
  <c r="AE518" i="7"/>
  <c r="AE564" i="7"/>
  <c r="AE560" i="7"/>
  <c r="AE552" i="7"/>
  <c r="AE556" i="7"/>
  <c r="AE36" i="7"/>
  <c r="AE40" i="7"/>
  <c r="AE33" i="7"/>
  <c r="AF581" i="7"/>
  <c r="W110" i="7"/>
  <c r="W111" i="7" s="1"/>
  <c r="X439" i="7"/>
  <c r="AE697" i="7"/>
  <c r="AE696" i="7"/>
  <c r="AE695" i="7"/>
  <c r="AE694" i="7"/>
  <c r="AE693" i="7"/>
  <c r="AE692" i="7"/>
  <c r="AE691" i="7"/>
  <c r="AE690" i="7"/>
  <c r="AE689" i="7"/>
  <c r="AE688" i="7"/>
  <c r="AE663" i="7"/>
  <c r="AE661" i="7"/>
  <c r="AE665" i="7"/>
  <c r="AE664" i="7"/>
  <c r="AE662" i="7"/>
  <c r="AE660" i="7"/>
  <c r="AE658" i="7"/>
  <c r="AE656" i="7"/>
  <c r="AE632" i="7"/>
  <c r="AE624" i="7"/>
  <c r="AE659" i="7"/>
  <c r="AE657" i="7"/>
  <c r="AE631" i="7"/>
  <c r="AE629" i="7"/>
  <c r="AE627" i="7"/>
  <c r="AE625" i="7"/>
  <c r="AE633" i="7"/>
  <c r="AE630" i="7"/>
  <c r="AE628" i="7"/>
  <c r="AE626" i="7"/>
  <c r="AE26" i="7"/>
  <c r="AE60" i="7"/>
  <c r="Y580" i="7"/>
  <c r="Y582" i="7" s="1"/>
  <c r="Z607" i="7"/>
  <c r="Y303" i="7"/>
  <c r="Z578" i="7"/>
  <c r="Y204" i="7"/>
  <c r="Y167" i="7"/>
  <c r="Y75" i="7"/>
  <c r="Y698" i="7"/>
  <c r="Y683" i="7" s="1"/>
  <c r="Y99" i="7" s="1"/>
  <c r="Y37" i="7"/>
  <c r="Z709" i="7"/>
  <c r="Z708" i="7"/>
  <c r="Z706" i="7"/>
  <c r="Z705" i="7"/>
  <c r="Z703" i="7"/>
  <c r="Z702" i="7"/>
  <c r="Z700" i="7"/>
  <c r="Z363" i="7"/>
  <c r="Z362" i="7"/>
  <c r="Z361" i="7"/>
  <c r="Z360" i="7"/>
  <c r="Z359" i="7"/>
  <c r="Z358" i="7"/>
  <c r="Z357" i="7"/>
  <c r="Z356" i="7"/>
  <c r="Z355" i="7"/>
  <c r="Z354" i="7"/>
  <c r="Z677" i="7"/>
  <c r="Z676" i="7"/>
  <c r="Z675" i="7"/>
  <c r="Z674" i="7"/>
  <c r="Z673" i="7"/>
  <c r="Z672" i="7"/>
  <c r="Z671" i="7"/>
  <c r="Z670" i="7"/>
  <c r="Z668" i="7"/>
  <c r="Z337" i="7"/>
  <c r="Z336" i="7"/>
  <c r="Z335" i="7"/>
  <c r="Z334" i="7"/>
  <c r="Z333" i="7"/>
  <c r="Z332" i="7"/>
  <c r="Z331" i="7"/>
  <c r="Z330" i="7"/>
  <c r="Z329" i="7"/>
  <c r="Z328" i="7"/>
  <c r="Z645" i="7"/>
  <c r="Z644" i="7"/>
  <c r="Z643" i="7"/>
  <c r="Z642" i="7"/>
  <c r="Z641" i="7"/>
  <c r="Z640" i="7"/>
  <c r="Z639" i="7"/>
  <c r="Z638" i="7"/>
  <c r="Z636" i="7"/>
  <c r="Z312" i="7"/>
  <c r="Z311" i="7"/>
  <c r="Z310" i="7"/>
  <c r="Z309" i="7"/>
  <c r="Z308" i="7"/>
  <c r="Z307" i="7"/>
  <c r="Z306" i="7"/>
  <c r="Z305" i="7"/>
  <c r="Z304" i="7"/>
  <c r="Z525" i="7"/>
  <c r="Z519" i="7"/>
  <c r="Z434" i="7"/>
  <c r="Z419" i="7"/>
  <c r="Z418" i="7"/>
  <c r="Z417" i="7"/>
  <c r="Z416" i="7"/>
  <c r="Z415" i="7"/>
  <c r="Z414" i="7"/>
  <c r="Z283" i="7"/>
  <c r="Z282" i="7"/>
  <c r="Z281" i="7"/>
  <c r="Z280" i="7"/>
  <c r="Z279" i="7"/>
  <c r="Z278" i="7"/>
  <c r="Z298" i="7"/>
  <c r="Z35" i="7"/>
  <c r="Y299" i="7"/>
  <c r="Y447" i="7"/>
  <c r="Y441" i="7"/>
  <c r="Y440" i="7"/>
  <c r="Y444" i="7"/>
  <c r="Y448" i="7"/>
  <c r="Y468" i="7"/>
  <c r="Y472" i="7"/>
  <c r="Y492" i="7"/>
  <c r="Y496" i="7"/>
  <c r="Y500" i="7"/>
  <c r="Y465" i="7"/>
  <c r="Y469" i="7"/>
  <c r="Y473" i="7"/>
  <c r="Y493" i="7"/>
  <c r="Y497" i="7"/>
  <c r="Y435" i="7"/>
  <c r="Y89" i="7"/>
  <c r="Y634" i="7"/>
  <c r="Y619" i="7" s="1"/>
  <c r="Y97" i="7" s="1"/>
  <c r="Y666" i="7"/>
  <c r="Y651" i="7" s="1"/>
  <c r="Y98" i="7" s="1"/>
  <c r="X100" i="7"/>
  <c r="Y443" i="7"/>
  <c r="Y445" i="7"/>
  <c r="Y442" i="7"/>
  <c r="Y446" i="7"/>
  <c r="Y466" i="7"/>
  <c r="Y470" i="7"/>
  <c r="Y474" i="7"/>
  <c r="Y494" i="7"/>
  <c r="Y498" i="7"/>
  <c r="Y467" i="7"/>
  <c r="Y471" i="7"/>
  <c r="Y491" i="7"/>
  <c r="Y495" i="7"/>
  <c r="Y499" i="7"/>
  <c r="Z599" i="7"/>
  <c r="AF59" i="7" l="1"/>
  <c r="AF428" i="7"/>
  <c r="AF292" i="7"/>
  <c r="AE91" i="7"/>
  <c r="AF579" i="7"/>
  <c r="AF613" i="7"/>
  <c r="W599" i="7"/>
  <c r="AF556" i="7"/>
  <c r="AF524" i="7"/>
  <c r="AF518" i="7"/>
  <c r="AF564" i="7"/>
  <c r="AF560" i="7"/>
  <c r="AF552" i="7"/>
  <c r="AF36" i="7"/>
  <c r="AF40" i="7"/>
  <c r="AF33" i="7"/>
  <c r="AG581" i="7"/>
  <c r="Y439" i="7"/>
  <c r="AF697" i="7"/>
  <c r="AF695" i="7"/>
  <c r="AF693" i="7"/>
  <c r="AF691" i="7"/>
  <c r="AF689" i="7"/>
  <c r="AF696" i="7"/>
  <c r="AF692" i="7"/>
  <c r="AF688" i="7"/>
  <c r="AF663" i="7"/>
  <c r="AF661" i="7"/>
  <c r="AF659" i="7"/>
  <c r="AF657" i="7"/>
  <c r="AF633" i="7"/>
  <c r="AF694" i="7"/>
  <c r="AF690" i="7"/>
  <c r="AF665" i="7"/>
  <c r="AF664" i="7"/>
  <c r="AF662" i="7"/>
  <c r="AF660" i="7"/>
  <c r="AF630" i="7"/>
  <c r="AF629" i="7"/>
  <c r="AF628" i="7"/>
  <c r="AF627" i="7"/>
  <c r="AF626" i="7"/>
  <c r="AF625" i="7"/>
  <c r="AF624" i="7"/>
  <c r="AF631" i="7"/>
  <c r="AF658" i="7"/>
  <c r="AF632" i="7"/>
  <c r="AF656" i="7"/>
  <c r="AF26" i="7"/>
  <c r="AF60" i="7"/>
  <c r="X110" i="7"/>
  <c r="X111" i="7" s="1"/>
  <c r="Z580" i="7"/>
  <c r="Z582" i="7" s="1"/>
  <c r="Z303" i="7"/>
  <c r="AA578" i="7"/>
  <c r="Z204" i="7"/>
  <c r="Z167" i="7"/>
  <c r="Z75" i="7"/>
  <c r="AA709" i="7"/>
  <c r="AA707" i="7"/>
  <c r="AA706" i="7"/>
  <c r="AA705" i="7"/>
  <c r="AA703" i="7"/>
  <c r="AA702" i="7"/>
  <c r="AA363" i="7"/>
  <c r="AA362" i="7"/>
  <c r="AA361" i="7"/>
  <c r="AA360" i="7"/>
  <c r="AA359" i="7"/>
  <c r="AA358" i="7"/>
  <c r="AA357" i="7"/>
  <c r="AA356" i="7"/>
  <c r="AA700" i="7"/>
  <c r="AA354" i="7"/>
  <c r="AA337" i="7"/>
  <c r="AA336" i="7"/>
  <c r="AA335" i="7"/>
  <c r="AA334" i="7"/>
  <c r="AA333" i="7"/>
  <c r="AA332" i="7"/>
  <c r="AA331" i="7"/>
  <c r="AA355" i="7"/>
  <c r="AA677" i="7"/>
  <c r="AA676" i="7"/>
  <c r="AA675" i="7"/>
  <c r="AA674" i="7"/>
  <c r="AA673" i="7"/>
  <c r="AA672" i="7"/>
  <c r="AA671" i="7"/>
  <c r="AA670" i="7"/>
  <c r="AA668" i="7"/>
  <c r="AA312" i="7"/>
  <c r="AA311" i="7"/>
  <c r="AA310" i="7"/>
  <c r="AA309" i="7"/>
  <c r="AA308" i="7"/>
  <c r="AA307" i="7"/>
  <c r="AA330" i="7"/>
  <c r="AA329" i="7"/>
  <c r="AA328" i="7"/>
  <c r="AA645" i="7"/>
  <c r="AA644" i="7"/>
  <c r="AA643" i="7"/>
  <c r="AA642" i="7"/>
  <c r="AA641" i="7"/>
  <c r="AA640" i="7"/>
  <c r="AA639" i="7"/>
  <c r="AA637" i="7"/>
  <c r="AA636" i="7"/>
  <c r="AA305" i="7"/>
  <c r="AA306" i="7"/>
  <c r="AA304" i="7"/>
  <c r="AA525" i="7"/>
  <c r="AA519" i="7"/>
  <c r="AA419" i="7"/>
  <c r="AA418" i="7"/>
  <c r="AA417" i="7"/>
  <c r="AA416" i="7"/>
  <c r="AA415" i="7"/>
  <c r="AA414" i="7"/>
  <c r="AA434" i="7"/>
  <c r="AA298" i="7"/>
  <c r="AA283" i="7"/>
  <c r="AA282" i="7"/>
  <c r="AA281" i="7"/>
  <c r="AA280" i="7"/>
  <c r="AA279" i="7"/>
  <c r="AA278" i="7"/>
  <c r="AA35" i="7"/>
  <c r="Z446" i="7"/>
  <c r="Z444" i="7"/>
  <c r="Z443" i="7"/>
  <c r="Z447" i="7"/>
  <c r="Z467" i="7"/>
  <c r="Z471" i="7"/>
  <c r="Z491" i="7"/>
  <c r="Z495" i="7"/>
  <c r="Z499" i="7"/>
  <c r="Z468" i="7"/>
  <c r="Z472" i="7"/>
  <c r="Z492" i="7"/>
  <c r="Z496" i="7"/>
  <c r="Z500" i="7"/>
  <c r="AA599" i="7"/>
  <c r="Z37" i="7"/>
  <c r="Z89" i="7"/>
  <c r="Z634" i="7"/>
  <c r="Z619" i="7" s="1"/>
  <c r="Z97" i="7" s="1"/>
  <c r="Z666" i="7"/>
  <c r="Z651" i="7" s="1"/>
  <c r="Z98" i="7" s="1"/>
  <c r="Z698" i="7"/>
  <c r="Z683" i="7" s="1"/>
  <c r="Z99" i="7" s="1"/>
  <c r="Z442" i="7"/>
  <c r="Z299" i="7"/>
  <c r="Z440" i="7"/>
  <c r="Z448" i="7"/>
  <c r="Z441" i="7"/>
  <c r="Z445" i="7"/>
  <c r="Z465" i="7"/>
  <c r="Z469" i="7"/>
  <c r="Z473" i="7"/>
  <c r="Z493" i="7"/>
  <c r="Z497" i="7"/>
  <c r="Z435" i="7"/>
  <c r="Z466" i="7"/>
  <c r="Z470" i="7"/>
  <c r="Z474" i="7"/>
  <c r="Z494" i="7"/>
  <c r="Z498" i="7"/>
  <c r="Y100" i="7"/>
  <c r="AG59" i="7" l="1"/>
  <c r="AG428" i="7"/>
  <c r="AG292" i="7"/>
  <c r="AF91" i="7"/>
  <c r="AG579" i="7"/>
  <c r="AG613" i="7"/>
  <c r="AG524" i="7"/>
  <c r="AG518" i="7"/>
  <c r="AG564" i="7"/>
  <c r="AG560" i="7"/>
  <c r="AG556" i="7"/>
  <c r="AG552" i="7"/>
  <c r="AG36" i="7"/>
  <c r="AG40" i="7"/>
  <c r="AG33" i="7"/>
  <c r="AH581" i="7"/>
  <c r="Z110" i="7"/>
  <c r="Z111" i="7" s="1"/>
  <c r="Z439" i="7"/>
  <c r="Y110" i="7"/>
  <c r="Y111" i="7" s="1"/>
  <c r="AG688" i="7"/>
  <c r="AG665" i="7"/>
  <c r="AG697" i="7"/>
  <c r="AG695" i="7"/>
  <c r="AG693" i="7"/>
  <c r="AG691" i="7"/>
  <c r="AG694" i="7"/>
  <c r="AG690" i="7"/>
  <c r="AG664" i="7"/>
  <c r="AG662" i="7"/>
  <c r="AG660" i="7"/>
  <c r="AG696" i="7"/>
  <c r="AG692" i="7"/>
  <c r="AG689" i="7"/>
  <c r="AG663" i="7"/>
  <c r="AG661" i="7"/>
  <c r="AG659" i="7"/>
  <c r="AG657" i="7"/>
  <c r="AG633" i="7"/>
  <c r="AG631" i="7"/>
  <c r="AG658" i="7"/>
  <c r="AG629" i="7"/>
  <c r="AG627" i="7"/>
  <c r="AG625" i="7"/>
  <c r="AG632" i="7"/>
  <c r="AG656" i="7"/>
  <c r="AG630" i="7"/>
  <c r="AG628" i="7"/>
  <c r="AG626" i="7"/>
  <c r="AG624" i="7"/>
  <c r="AG714" i="7"/>
  <c r="AG60" i="7"/>
  <c r="AG26" i="7"/>
  <c r="AA303" i="7"/>
  <c r="AA580" i="7"/>
  <c r="AA582" i="7" s="1"/>
  <c r="AB607" i="7"/>
  <c r="AB578" i="7"/>
  <c r="AA204" i="7"/>
  <c r="AA167" i="7"/>
  <c r="AA75" i="7"/>
  <c r="AA666" i="7"/>
  <c r="AA651" i="7" s="1"/>
  <c r="AA98" i="7" s="1"/>
  <c r="AA634" i="7"/>
  <c r="AA619" i="7" s="1"/>
  <c r="AA97" i="7" s="1"/>
  <c r="AA89" i="7"/>
  <c r="AB709" i="7"/>
  <c r="AB707" i="7"/>
  <c r="AB706" i="7"/>
  <c r="AB704" i="7"/>
  <c r="AB703" i="7"/>
  <c r="AB702" i="7"/>
  <c r="AB700" i="7"/>
  <c r="AB363" i="7"/>
  <c r="AB362" i="7"/>
  <c r="AB361" i="7"/>
  <c r="AB360" i="7"/>
  <c r="AB359" i="7"/>
  <c r="AB358" i="7"/>
  <c r="AB357" i="7"/>
  <c r="AB356" i="7"/>
  <c r="AB355" i="7"/>
  <c r="AB354" i="7"/>
  <c r="AB677" i="7"/>
  <c r="AB676" i="7"/>
  <c r="AB675" i="7"/>
  <c r="AB674" i="7"/>
  <c r="AB673" i="7"/>
  <c r="AB672" i="7"/>
  <c r="AB671" i="7"/>
  <c r="AB670" i="7"/>
  <c r="AB668" i="7"/>
  <c r="AB337" i="7"/>
  <c r="AB336" i="7"/>
  <c r="AB335" i="7"/>
  <c r="AB334" i="7"/>
  <c r="AB333" i="7"/>
  <c r="AB332" i="7"/>
  <c r="AB331" i="7"/>
  <c r="AB330" i="7"/>
  <c r="AB329" i="7"/>
  <c r="AB328" i="7"/>
  <c r="AB645" i="7"/>
  <c r="AB644" i="7"/>
  <c r="AB643" i="7"/>
  <c r="AB642" i="7"/>
  <c r="AB641" i="7"/>
  <c r="AB640" i="7"/>
  <c r="AB639" i="7"/>
  <c r="AB637" i="7"/>
  <c r="AB636" i="7"/>
  <c r="AB312" i="7"/>
  <c r="AB311" i="7"/>
  <c r="AB310" i="7"/>
  <c r="AB309" i="7"/>
  <c r="AB308" i="7"/>
  <c r="AB307" i="7"/>
  <c r="AB306" i="7"/>
  <c r="AB305" i="7"/>
  <c r="AB304" i="7"/>
  <c r="AB303" i="7"/>
  <c r="AB525" i="7"/>
  <c r="AB519" i="7"/>
  <c r="AB434" i="7"/>
  <c r="AB419" i="7"/>
  <c r="AB418" i="7"/>
  <c r="AB417" i="7"/>
  <c r="AB416" i="7"/>
  <c r="AB415" i="7"/>
  <c r="AB414" i="7"/>
  <c r="AB298" i="7"/>
  <c r="AB283" i="7"/>
  <c r="AB282" i="7"/>
  <c r="AB281" i="7"/>
  <c r="AB280" i="7"/>
  <c r="AB279" i="7"/>
  <c r="AB278" i="7"/>
  <c r="AB35" i="7"/>
  <c r="AA445" i="7"/>
  <c r="AA447" i="7"/>
  <c r="AA442" i="7"/>
  <c r="AA446" i="7"/>
  <c r="AA466" i="7"/>
  <c r="AA470" i="7"/>
  <c r="AA474" i="7"/>
  <c r="AA494" i="7"/>
  <c r="AA498" i="7"/>
  <c r="AA467" i="7"/>
  <c r="AA471" i="7"/>
  <c r="AA491" i="7"/>
  <c r="AA495" i="7"/>
  <c r="AA499" i="7"/>
  <c r="AB599" i="7"/>
  <c r="Z100" i="7"/>
  <c r="AA37" i="7"/>
  <c r="AA698" i="7"/>
  <c r="AA683" i="7" s="1"/>
  <c r="AA99" i="7" s="1"/>
  <c r="AA299" i="7"/>
  <c r="AA441" i="7"/>
  <c r="AA443" i="7"/>
  <c r="AA440" i="7"/>
  <c r="AA444" i="7"/>
  <c r="AA448" i="7"/>
  <c r="AA468" i="7"/>
  <c r="AA472" i="7"/>
  <c r="AA492" i="7"/>
  <c r="AA496" i="7"/>
  <c r="AA500" i="7"/>
  <c r="AA465" i="7"/>
  <c r="AA469" i="7"/>
  <c r="AA473" i="7"/>
  <c r="AA493" i="7"/>
  <c r="AA497" i="7"/>
  <c r="AA435" i="7"/>
  <c r="AG91" i="7" l="1"/>
  <c r="AH59" i="7"/>
  <c r="AH428" i="7"/>
  <c r="AH292" i="7"/>
  <c r="AH579" i="7"/>
  <c r="AH613" i="7"/>
  <c r="AH518" i="7"/>
  <c r="AH556" i="7"/>
  <c r="AH524" i="7"/>
  <c r="AH564" i="7"/>
  <c r="AH560" i="7"/>
  <c r="AH552" i="7"/>
  <c r="AH36" i="7"/>
  <c r="AH40" i="7"/>
  <c r="AH33" i="7"/>
  <c r="AI581" i="7"/>
  <c r="AA439" i="7"/>
  <c r="AH696" i="7"/>
  <c r="AH694" i="7"/>
  <c r="AH692" i="7"/>
  <c r="AH690" i="7"/>
  <c r="AH697" i="7"/>
  <c r="AH693" i="7"/>
  <c r="AH665" i="7"/>
  <c r="AH664" i="7"/>
  <c r="AH663" i="7"/>
  <c r="AH662" i="7"/>
  <c r="AH661" i="7"/>
  <c r="AH660" i="7"/>
  <c r="AH659" i="7"/>
  <c r="AH658" i="7"/>
  <c r="AH657" i="7"/>
  <c r="AH656" i="7"/>
  <c r="AH633" i="7"/>
  <c r="AH632" i="7"/>
  <c r="AH631" i="7"/>
  <c r="AH695" i="7"/>
  <c r="AH691" i="7"/>
  <c r="AH689" i="7"/>
  <c r="AH688" i="7"/>
  <c r="AH630" i="7"/>
  <c r="AH628" i="7"/>
  <c r="AH626" i="7"/>
  <c r="AH624" i="7"/>
  <c r="AH629" i="7"/>
  <c r="AH627" i="7"/>
  <c r="AH625" i="7"/>
  <c r="AH714" i="7"/>
  <c r="AH60" i="7"/>
  <c r="AH26" i="7"/>
  <c r="AB580" i="7"/>
  <c r="AB582" i="7" s="1"/>
  <c r="AC607" i="7"/>
  <c r="AC578" i="7"/>
  <c r="AB204" i="7"/>
  <c r="AB167" i="7"/>
  <c r="AB75" i="7"/>
  <c r="AA100" i="7"/>
  <c r="AB634" i="7"/>
  <c r="AB619" i="7" s="1"/>
  <c r="AB97" i="7" s="1"/>
  <c r="AB698" i="7"/>
  <c r="AB683" i="7" s="1"/>
  <c r="AB99" i="7" s="1"/>
  <c r="AB37" i="7"/>
  <c r="AB666" i="7"/>
  <c r="AB651" i="7" s="1"/>
  <c r="AB98" i="7" s="1"/>
  <c r="AB89" i="7"/>
  <c r="AC709" i="7"/>
  <c r="AC707" i="7"/>
  <c r="AC706" i="7"/>
  <c r="AC704" i="7"/>
  <c r="AC703" i="7"/>
  <c r="AC702" i="7"/>
  <c r="AC363" i="7"/>
  <c r="AC362" i="7"/>
  <c r="AC361" i="7"/>
  <c r="AC360" i="7"/>
  <c r="AC359" i="7"/>
  <c r="AC358" i="7"/>
  <c r="AC357" i="7"/>
  <c r="AC356" i="7"/>
  <c r="AC700" i="7"/>
  <c r="AC355" i="7"/>
  <c r="AC337" i="7"/>
  <c r="AC336" i="7"/>
  <c r="AC335" i="7"/>
  <c r="AC334" i="7"/>
  <c r="AC333" i="7"/>
  <c r="AC332" i="7"/>
  <c r="AC331" i="7"/>
  <c r="AC354" i="7"/>
  <c r="AC677" i="7"/>
  <c r="AC676" i="7"/>
  <c r="AC675" i="7"/>
  <c r="AC674" i="7"/>
  <c r="AC673" i="7"/>
  <c r="AC672" i="7"/>
  <c r="AC671" i="7"/>
  <c r="AC670" i="7"/>
  <c r="AC668" i="7"/>
  <c r="AC330" i="7"/>
  <c r="AC312" i="7"/>
  <c r="AC311" i="7"/>
  <c r="AC310" i="7"/>
  <c r="AC309" i="7"/>
  <c r="AC308" i="7"/>
  <c r="AC307" i="7"/>
  <c r="AC329" i="7"/>
  <c r="AC328" i="7"/>
  <c r="AC645" i="7"/>
  <c r="AC644" i="7"/>
  <c r="AC643" i="7"/>
  <c r="AC642" i="7"/>
  <c r="AC641" i="7"/>
  <c r="AC640" i="7"/>
  <c r="AC639" i="7"/>
  <c r="AC637" i="7"/>
  <c r="AC636" i="7"/>
  <c r="AC306" i="7"/>
  <c r="AC305" i="7"/>
  <c r="AC304" i="7"/>
  <c r="AC303" i="7"/>
  <c r="AC525" i="7"/>
  <c r="AC519" i="7"/>
  <c r="AC419" i="7"/>
  <c r="AC418" i="7"/>
  <c r="AC417" i="7"/>
  <c r="AC416" i="7"/>
  <c r="AC415" i="7"/>
  <c r="AC414" i="7"/>
  <c r="AC434" i="7"/>
  <c r="AC298" i="7"/>
  <c r="AC283" i="7"/>
  <c r="AC282" i="7"/>
  <c r="AC281" i="7"/>
  <c r="AC280" i="7"/>
  <c r="AC279" i="7"/>
  <c r="AC278" i="7"/>
  <c r="AC35" i="7"/>
  <c r="AB444" i="7"/>
  <c r="AB299" i="7"/>
  <c r="AB442" i="7"/>
  <c r="AB441" i="7"/>
  <c r="AB445" i="7"/>
  <c r="AB465" i="7"/>
  <c r="AB469" i="7"/>
  <c r="AB473" i="7"/>
  <c r="AB493" i="7"/>
  <c r="AB497" i="7"/>
  <c r="AB435" i="7"/>
  <c r="AB466" i="7"/>
  <c r="AB470" i="7"/>
  <c r="AB474" i="7"/>
  <c r="AB494" i="7"/>
  <c r="AB498" i="7"/>
  <c r="AB440" i="7"/>
  <c r="AB448" i="7"/>
  <c r="AB446" i="7"/>
  <c r="AB439" i="7"/>
  <c r="AB443" i="7"/>
  <c r="AB447" i="7"/>
  <c r="AB467" i="7"/>
  <c r="AB471" i="7"/>
  <c r="AB491" i="7"/>
  <c r="AB495" i="7"/>
  <c r="AB499" i="7"/>
  <c r="AB468" i="7"/>
  <c r="AB472" i="7"/>
  <c r="AB492" i="7"/>
  <c r="AB496" i="7"/>
  <c r="AB500" i="7"/>
  <c r="AC599" i="7"/>
  <c r="AI59" i="7" l="1"/>
  <c r="AI428" i="7"/>
  <c r="AI292" i="7"/>
  <c r="AH91" i="7"/>
  <c r="AI579" i="7"/>
  <c r="AI613" i="7"/>
  <c r="AI524" i="7"/>
  <c r="AI518" i="7"/>
  <c r="AI564" i="7"/>
  <c r="AI560" i="7"/>
  <c r="AI556" i="7"/>
  <c r="AI552" i="7"/>
  <c r="AI36" i="7"/>
  <c r="AI40" i="7"/>
  <c r="AI33" i="7"/>
  <c r="AJ581" i="7"/>
  <c r="AB110" i="7"/>
  <c r="AB111" i="7" s="1"/>
  <c r="AA110" i="7"/>
  <c r="AA111" i="7" s="1"/>
  <c r="AI697" i="7"/>
  <c r="AI696" i="7"/>
  <c r="AI695" i="7"/>
  <c r="AI694" i="7"/>
  <c r="AI693" i="7"/>
  <c r="AI692" i="7"/>
  <c r="AI691" i="7"/>
  <c r="AI690" i="7"/>
  <c r="AI689" i="7"/>
  <c r="AI664" i="7"/>
  <c r="AI660" i="7"/>
  <c r="AI665" i="7"/>
  <c r="AI688" i="7"/>
  <c r="AI663" i="7"/>
  <c r="AI661" i="7"/>
  <c r="AI659" i="7"/>
  <c r="AI662" i="7"/>
  <c r="AI658" i="7"/>
  <c r="AI656" i="7"/>
  <c r="AI632" i="7"/>
  <c r="AI630" i="7"/>
  <c r="AI628" i="7"/>
  <c r="AI626" i="7"/>
  <c r="AI624" i="7"/>
  <c r="AI633" i="7"/>
  <c r="AI629" i="7"/>
  <c r="AI627" i="7"/>
  <c r="AI625" i="7"/>
  <c r="AI657" i="7"/>
  <c r="AI631" i="7"/>
  <c r="AI714" i="7"/>
  <c r="AI26" i="7"/>
  <c r="AI60" i="7"/>
  <c r="AC580" i="7"/>
  <c r="AC582" i="7" s="1"/>
  <c r="AD607" i="7"/>
  <c r="AD578" i="7"/>
  <c r="AC204" i="7"/>
  <c r="AC167" i="7"/>
  <c r="AC75" i="7"/>
  <c r="AB100" i="7"/>
  <c r="AC698" i="7"/>
  <c r="AC683" i="7" s="1"/>
  <c r="AC99" i="7" s="1"/>
  <c r="AC37" i="7"/>
  <c r="AD708" i="7"/>
  <c r="AD707" i="7"/>
  <c r="AD706" i="7"/>
  <c r="AD704" i="7"/>
  <c r="AD703" i="7"/>
  <c r="AD702" i="7"/>
  <c r="AD700" i="7"/>
  <c r="AD363" i="7"/>
  <c r="AD362" i="7"/>
  <c r="AD361" i="7"/>
  <c r="AD360" i="7"/>
  <c r="AD359" i="7"/>
  <c r="AD358" i="7"/>
  <c r="AD357" i="7"/>
  <c r="AD356" i="7"/>
  <c r="AD355" i="7"/>
  <c r="AD354" i="7"/>
  <c r="AD677" i="7"/>
  <c r="AD676" i="7"/>
  <c r="AD675" i="7"/>
  <c r="AD674" i="7"/>
  <c r="AD673" i="7"/>
  <c r="AD672" i="7"/>
  <c r="AD671" i="7"/>
  <c r="AD670" i="7"/>
  <c r="AD668" i="7"/>
  <c r="AD337" i="7"/>
  <c r="AD336" i="7"/>
  <c r="AD335" i="7"/>
  <c r="AD334" i="7"/>
  <c r="AD333" i="7"/>
  <c r="AD332" i="7"/>
  <c r="AD331" i="7"/>
  <c r="AD330" i="7"/>
  <c r="AD329" i="7"/>
  <c r="AD328" i="7"/>
  <c r="AD645" i="7"/>
  <c r="AD644" i="7"/>
  <c r="AD643" i="7"/>
  <c r="AD642" i="7"/>
  <c r="AD641" i="7"/>
  <c r="AD640" i="7"/>
  <c r="AD639" i="7"/>
  <c r="AD637" i="7"/>
  <c r="AD636" i="7"/>
  <c r="AD312" i="7"/>
  <c r="AD311" i="7"/>
  <c r="AD310" i="7"/>
  <c r="AD309" i="7"/>
  <c r="AD308" i="7"/>
  <c r="AD307" i="7"/>
  <c r="AD306" i="7"/>
  <c r="AD305" i="7"/>
  <c r="AD304" i="7"/>
  <c r="AD303" i="7"/>
  <c r="AD525" i="7"/>
  <c r="AD519" i="7"/>
  <c r="AD434" i="7"/>
  <c r="AD419" i="7"/>
  <c r="AD418" i="7"/>
  <c r="AD417" i="7"/>
  <c r="AD416" i="7"/>
  <c r="AD415" i="7"/>
  <c r="AD414" i="7"/>
  <c r="AD298" i="7"/>
  <c r="AD283" i="7"/>
  <c r="AD282" i="7"/>
  <c r="AD281" i="7"/>
  <c r="AD280" i="7"/>
  <c r="AD279" i="7"/>
  <c r="AD278" i="7"/>
  <c r="AD35" i="7"/>
  <c r="AC299" i="7"/>
  <c r="AC443" i="7"/>
  <c r="AC441" i="7"/>
  <c r="AC440" i="7"/>
  <c r="AC444" i="7"/>
  <c r="AC448" i="7"/>
  <c r="AC468" i="7"/>
  <c r="AC472" i="7"/>
  <c r="AC492" i="7"/>
  <c r="AC496" i="7"/>
  <c r="AC500" i="7"/>
  <c r="AC465" i="7"/>
  <c r="AC469" i="7"/>
  <c r="AC473" i="7"/>
  <c r="AC493" i="7"/>
  <c r="AC497" i="7"/>
  <c r="AC435" i="7"/>
  <c r="AC89" i="7"/>
  <c r="AC634" i="7"/>
  <c r="AC619" i="7" s="1"/>
  <c r="AC97" i="7" s="1"/>
  <c r="AC666" i="7"/>
  <c r="AC651" i="7" s="1"/>
  <c r="AC98" i="7" s="1"/>
  <c r="AC439" i="7"/>
  <c r="AC447" i="7"/>
  <c r="AC445" i="7"/>
  <c r="AC442" i="7"/>
  <c r="AC446" i="7"/>
  <c r="AC466" i="7"/>
  <c r="AC470" i="7"/>
  <c r="AC474" i="7"/>
  <c r="AC494" i="7"/>
  <c r="AC498" i="7"/>
  <c r="AC467" i="7"/>
  <c r="AC471" i="7"/>
  <c r="AC491" i="7"/>
  <c r="AC495" i="7"/>
  <c r="AC499" i="7"/>
  <c r="AD599" i="7"/>
  <c r="AI91" i="7" l="1"/>
  <c r="AJ59" i="7"/>
  <c r="AJ428" i="7"/>
  <c r="AJ292" i="7"/>
  <c r="AJ579" i="7"/>
  <c r="AJ613" i="7"/>
  <c r="AJ560" i="7"/>
  <c r="AJ556" i="7"/>
  <c r="AJ552" i="7"/>
  <c r="AJ524" i="7"/>
  <c r="AJ518" i="7"/>
  <c r="AJ564" i="7"/>
  <c r="AJ36" i="7"/>
  <c r="AJ40" i="7"/>
  <c r="AJ33" i="7"/>
  <c r="AK581" i="7"/>
  <c r="AJ696" i="7"/>
  <c r="AJ694" i="7"/>
  <c r="AJ692" i="7"/>
  <c r="AJ690" i="7"/>
  <c r="AJ688" i="7"/>
  <c r="AJ695" i="7"/>
  <c r="AJ665" i="7"/>
  <c r="AJ691" i="7"/>
  <c r="AJ689" i="7"/>
  <c r="AJ663" i="7"/>
  <c r="AJ661" i="7"/>
  <c r="AJ697" i="7"/>
  <c r="AJ693" i="7"/>
  <c r="AJ664" i="7"/>
  <c r="AJ662" i="7"/>
  <c r="AJ660" i="7"/>
  <c r="AJ658" i="7"/>
  <c r="AJ656" i="7"/>
  <c r="AJ632" i="7"/>
  <c r="AJ630" i="7"/>
  <c r="AJ629" i="7"/>
  <c r="AJ628" i="7"/>
  <c r="AJ627" i="7"/>
  <c r="AJ626" i="7"/>
  <c r="AJ625" i="7"/>
  <c r="AJ624" i="7"/>
  <c r="AJ633" i="7"/>
  <c r="AJ657" i="7"/>
  <c r="AJ631" i="7"/>
  <c r="AJ659" i="7"/>
  <c r="AJ714" i="7"/>
  <c r="AJ26" i="7"/>
  <c r="AJ60" i="7"/>
  <c r="AD580" i="7"/>
  <c r="AD582" i="7" s="1"/>
  <c r="AE607" i="7"/>
  <c r="AE578" i="7"/>
  <c r="AD204" i="7"/>
  <c r="AD167" i="7"/>
  <c r="AD75" i="7"/>
  <c r="AE708" i="7"/>
  <c r="AE707" i="7"/>
  <c r="AE706" i="7"/>
  <c r="AE704" i="7"/>
  <c r="AE703" i="7"/>
  <c r="AE702" i="7"/>
  <c r="AE700" i="7"/>
  <c r="AE363" i="7"/>
  <c r="AE362" i="7"/>
  <c r="AE361" i="7"/>
  <c r="AE360" i="7"/>
  <c r="AE359" i="7"/>
  <c r="AE358" i="7"/>
  <c r="AE357" i="7"/>
  <c r="AE356" i="7"/>
  <c r="AE354" i="7"/>
  <c r="AE337" i="7"/>
  <c r="AE336" i="7"/>
  <c r="AE335" i="7"/>
  <c r="AE334" i="7"/>
  <c r="AE333" i="7"/>
  <c r="AE332" i="7"/>
  <c r="AE331" i="7"/>
  <c r="AE355" i="7"/>
  <c r="AE677" i="7"/>
  <c r="AE676" i="7"/>
  <c r="AE675" i="7"/>
  <c r="AE674" i="7"/>
  <c r="AE673" i="7"/>
  <c r="AE672" i="7"/>
  <c r="AE671" i="7"/>
  <c r="AE670" i="7"/>
  <c r="AE668" i="7"/>
  <c r="AE312" i="7"/>
  <c r="AE311" i="7"/>
  <c r="AE310" i="7"/>
  <c r="AE309" i="7"/>
  <c r="AE308" i="7"/>
  <c r="AE307" i="7"/>
  <c r="AE330" i="7"/>
  <c r="AE329" i="7"/>
  <c r="AE328" i="7"/>
  <c r="AE645" i="7"/>
  <c r="AE644" i="7"/>
  <c r="AE643" i="7"/>
  <c r="AE642" i="7"/>
  <c r="AE641" i="7"/>
  <c r="AE640" i="7"/>
  <c r="AE639" i="7"/>
  <c r="AE637" i="7"/>
  <c r="AE636" i="7"/>
  <c r="AE305" i="7"/>
  <c r="AE306" i="7"/>
  <c r="AE304" i="7"/>
  <c r="AE303" i="7"/>
  <c r="AE525" i="7"/>
  <c r="AE519" i="7"/>
  <c r="AE419" i="7"/>
  <c r="AE418" i="7"/>
  <c r="AE417" i="7"/>
  <c r="AE416" i="7"/>
  <c r="AE415" i="7"/>
  <c r="AE414" i="7"/>
  <c r="AE434" i="7"/>
  <c r="AE298" i="7"/>
  <c r="AE283" i="7"/>
  <c r="AE282" i="7"/>
  <c r="AE281" i="7"/>
  <c r="AE280" i="7"/>
  <c r="AE279" i="7"/>
  <c r="AE278" i="7"/>
  <c r="AE35" i="7"/>
  <c r="AD442" i="7"/>
  <c r="AD299" i="7"/>
  <c r="AD440" i="7"/>
  <c r="AD448" i="7"/>
  <c r="AD439" i="7"/>
  <c r="AD443" i="7"/>
  <c r="AD447" i="7"/>
  <c r="AD467" i="7"/>
  <c r="AD471" i="7"/>
  <c r="AD491" i="7"/>
  <c r="AD495" i="7"/>
  <c r="AD499" i="7"/>
  <c r="AD468" i="7"/>
  <c r="AD472" i="7"/>
  <c r="AD492" i="7"/>
  <c r="AD496" i="7"/>
  <c r="AD500" i="7"/>
  <c r="AE599" i="7"/>
  <c r="AD37" i="7"/>
  <c r="AD89" i="7"/>
  <c r="AD634" i="7"/>
  <c r="AD619" i="7" s="1"/>
  <c r="AD97" i="7" s="1"/>
  <c r="AD666" i="7"/>
  <c r="AD651" i="7" s="1"/>
  <c r="AD98" i="7" s="1"/>
  <c r="AD698" i="7"/>
  <c r="AD683" i="7" s="1"/>
  <c r="AD99" i="7" s="1"/>
  <c r="AD446" i="7"/>
  <c r="AD444" i="7"/>
  <c r="AD441" i="7"/>
  <c r="AD445" i="7"/>
  <c r="AD465" i="7"/>
  <c r="AD469" i="7"/>
  <c r="AD473" i="7"/>
  <c r="AD493" i="7"/>
  <c r="AD497" i="7"/>
  <c r="AD435" i="7"/>
  <c r="AD466" i="7"/>
  <c r="AD470" i="7"/>
  <c r="AD474" i="7"/>
  <c r="AD494" i="7"/>
  <c r="AD498" i="7"/>
  <c r="AC100" i="7"/>
  <c r="AK59" i="7" l="1"/>
  <c r="AK428" i="7"/>
  <c r="AK292" i="7"/>
  <c r="AJ91" i="7"/>
  <c r="AK579" i="7"/>
  <c r="AK613" i="7"/>
  <c r="AK524" i="7"/>
  <c r="AK518" i="7"/>
  <c r="AK564" i="7"/>
  <c r="AK560" i="7"/>
  <c r="AK556" i="7"/>
  <c r="AK552" i="7"/>
  <c r="AK36" i="7"/>
  <c r="AK40" i="7"/>
  <c r="AK33" i="7"/>
  <c r="AL581" i="7"/>
  <c r="AC110" i="7"/>
  <c r="AC111" i="7" s="1"/>
  <c r="AK697" i="7"/>
  <c r="AK695" i="7"/>
  <c r="AK693" i="7"/>
  <c r="AK691" i="7"/>
  <c r="AK689" i="7"/>
  <c r="AK688" i="7"/>
  <c r="AK665" i="7"/>
  <c r="AK694" i="7"/>
  <c r="AK690" i="7"/>
  <c r="AK696" i="7"/>
  <c r="AK692" i="7"/>
  <c r="AK664" i="7"/>
  <c r="AK662" i="7"/>
  <c r="AK660" i="7"/>
  <c r="AK663" i="7"/>
  <c r="AK661" i="7"/>
  <c r="AK659" i="7"/>
  <c r="AK657" i="7"/>
  <c r="AK633" i="7"/>
  <c r="AK656" i="7"/>
  <c r="AK631" i="7"/>
  <c r="AK629" i="7"/>
  <c r="AK627" i="7"/>
  <c r="AK625" i="7"/>
  <c r="AK658" i="7"/>
  <c r="AK632" i="7"/>
  <c r="AK630" i="7"/>
  <c r="AK628" i="7"/>
  <c r="AK626" i="7"/>
  <c r="AK624" i="7"/>
  <c r="AK714" i="7"/>
  <c r="AK60" i="7"/>
  <c r="AK26" i="7"/>
  <c r="AE580" i="7"/>
  <c r="AE582" i="7" s="1"/>
  <c r="AF578" i="7"/>
  <c r="AE204" i="7"/>
  <c r="AE167" i="7"/>
  <c r="AE75" i="7"/>
  <c r="AE634" i="7"/>
  <c r="AE619" i="7" s="1"/>
  <c r="AE97" i="7" s="1"/>
  <c r="AE666" i="7"/>
  <c r="AE651" i="7" s="1"/>
  <c r="AE98" i="7" s="1"/>
  <c r="AE89" i="7"/>
  <c r="AE445" i="7"/>
  <c r="AE439" i="7"/>
  <c r="AE447" i="7"/>
  <c r="AE442" i="7"/>
  <c r="AE446" i="7"/>
  <c r="AE466" i="7"/>
  <c r="AE470" i="7"/>
  <c r="AE474" i="7"/>
  <c r="AE494" i="7"/>
  <c r="AE498" i="7"/>
  <c r="AE467" i="7"/>
  <c r="AE471" i="7"/>
  <c r="AE491" i="7"/>
  <c r="AE495" i="7"/>
  <c r="AE499" i="7"/>
  <c r="AF599" i="7"/>
  <c r="AE37" i="7"/>
  <c r="AE698" i="7"/>
  <c r="AE683" i="7" s="1"/>
  <c r="AE99" i="7" s="1"/>
  <c r="AF708" i="7"/>
  <c r="AF707" i="7"/>
  <c r="AF706" i="7"/>
  <c r="AF704" i="7"/>
  <c r="AF703" i="7"/>
  <c r="AF702" i="7"/>
  <c r="AF700" i="7"/>
  <c r="AF363" i="7"/>
  <c r="AF362" i="7"/>
  <c r="AF361" i="7"/>
  <c r="AF360" i="7"/>
  <c r="AF359" i="7"/>
  <c r="AF358" i="7"/>
  <c r="AF357" i="7"/>
  <c r="AF356" i="7"/>
  <c r="AF355" i="7"/>
  <c r="AF354" i="7"/>
  <c r="AF677" i="7"/>
  <c r="AF676" i="7"/>
  <c r="AF675" i="7"/>
  <c r="AF674" i="7"/>
  <c r="AF673" i="7"/>
  <c r="AF672" i="7"/>
  <c r="AF671" i="7"/>
  <c r="AF670" i="7"/>
  <c r="AF668" i="7"/>
  <c r="AF337" i="7"/>
  <c r="AF336" i="7"/>
  <c r="AF335" i="7"/>
  <c r="AF334" i="7"/>
  <c r="AF333" i="7"/>
  <c r="AF332" i="7"/>
  <c r="AF331" i="7"/>
  <c r="AF330" i="7"/>
  <c r="AF329" i="7"/>
  <c r="AF328" i="7"/>
  <c r="AF645" i="7"/>
  <c r="AF644" i="7"/>
  <c r="AF643" i="7"/>
  <c r="AF642" i="7"/>
  <c r="AF641" i="7"/>
  <c r="AF640" i="7"/>
  <c r="AF639" i="7"/>
  <c r="AF637" i="7"/>
  <c r="AF636" i="7"/>
  <c r="AF312" i="7"/>
  <c r="AF311" i="7"/>
  <c r="AF310" i="7"/>
  <c r="AF309" i="7"/>
  <c r="AF308" i="7"/>
  <c r="AF307" i="7"/>
  <c r="AF306" i="7"/>
  <c r="AF305" i="7"/>
  <c r="AF304" i="7"/>
  <c r="AF303" i="7"/>
  <c r="AF525" i="7"/>
  <c r="AF519" i="7"/>
  <c r="AF434" i="7"/>
  <c r="AF419" i="7"/>
  <c r="AF418" i="7"/>
  <c r="AF417" i="7"/>
  <c r="AF416" i="7"/>
  <c r="AF415" i="7"/>
  <c r="AF414" i="7"/>
  <c r="AF298" i="7"/>
  <c r="AF283" i="7"/>
  <c r="AF282" i="7"/>
  <c r="AF281" i="7"/>
  <c r="AF280" i="7"/>
  <c r="AF279" i="7"/>
  <c r="AF278" i="7"/>
  <c r="AF35" i="7"/>
  <c r="AE299" i="7"/>
  <c r="AE441" i="7"/>
  <c r="AE443" i="7"/>
  <c r="AE440" i="7"/>
  <c r="AE444" i="7"/>
  <c r="AE448" i="7"/>
  <c r="AE468" i="7"/>
  <c r="AE472" i="7"/>
  <c r="AE492" i="7"/>
  <c r="AE496" i="7"/>
  <c r="AE500" i="7"/>
  <c r="AE465" i="7"/>
  <c r="AE469" i="7"/>
  <c r="AE473" i="7"/>
  <c r="AE493" i="7"/>
  <c r="AE497" i="7"/>
  <c r="AE435" i="7"/>
  <c r="AD100" i="7"/>
  <c r="AK91" i="7" l="1"/>
  <c r="AL59" i="7"/>
  <c r="AL428" i="7"/>
  <c r="AL292" i="7"/>
  <c r="AL579" i="7"/>
  <c r="AL613" i="7"/>
  <c r="AL564" i="7"/>
  <c r="AL560" i="7"/>
  <c r="AL556" i="7"/>
  <c r="AL552" i="7"/>
  <c r="AL524" i="7"/>
  <c r="AL518" i="7"/>
  <c r="AL36" i="7"/>
  <c r="AL40" i="7"/>
  <c r="AL33" i="7"/>
  <c r="AM581" i="7"/>
  <c r="AE110" i="7"/>
  <c r="AE111" i="7" s="1"/>
  <c r="AD110" i="7"/>
  <c r="AD111" i="7" s="1"/>
  <c r="AL697" i="7"/>
  <c r="AL695" i="7"/>
  <c r="AL693" i="7"/>
  <c r="AL691" i="7"/>
  <c r="AL689" i="7"/>
  <c r="AL664" i="7"/>
  <c r="AL663" i="7"/>
  <c r="AL662" i="7"/>
  <c r="AL661" i="7"/>
  <c r="AL660" i="7"/>
  <c r="AL659" i="7"/>
  <c r="AL658" i="7"/>
  <c r="AL657" i="7"/>
  <c r="AL656" i="7"/>
  <c r="AL633" i="7"/>
  <c r="AL632" i="7"/>
  <c r="AL631" i="7"/>
  <c r="AL696" i="7"/>
  <c r="AL690" i="7"/>
  <c r="AL692" i="7"/>
  <c r="AL688" i="7"/>
  <c r="AL694" i="7"/>
  <c r="AL665" i="7"/>
  <c r="AL629" i="7"/>
  <c r="AL627" i="7"/>
  <c r="AL625" i="7"/>
  <c r="AL630" i="7"/>
  <c r="AL628" i="7"/>
  <c r="AL626" i="7"/>
  <c r="AL624" i="7"/>
  <c r="AL714" i="7"/>
  <c r="AL60" i="7"/>
  <c r="AL26" i="7"/>
  <c r="AF580" i="7"/>
  <c r="AF582" i="7" s="1"/>
  <c r="AG607" i="7"/>
  <c r="C419" i="7"/>
  <c r="C283" i="7"/>
  <c r="AG578" i="7"/>
  <c r="AF204" i="7"/>
  <c r="AF167" i="7"/>
  <c r="AF75" i="7"/>
  <c r="AE100" i="7"/>
  <c r="AF666" i="7"/>
  <c r="AF651" i="7" s="1"/>
  <c r="AF98" i="7" s="1"/>
  <c r="AF37" i="7"/>
  <c r="AF634" i="7"/>
  <c r="AF619" i="7" s="1"/>
  <c r="AF97" i="7" s="1"/>
  <c r="AF698" i="7"/>
  <c r="AF683" i="7" s="1"/>
  <c r="AF99" i="7" s="1"/>
  <c r="AF89" i="7"/>
  <c r="AG709" i="7"/>
  <c r="AG708" i="7"/>
  <c r="AG707" i="7"/>
  <c r="AG705" i="7"/>
  <c r="AG704" i="7"/>
  <c r="AG703" i="7"/>
  <c r="AG702" i="7"/>
  <c r="AG363" i="7"/>
  <c r="AG361" i="7"/>
  <c r="AG360" i="7"/>
  <c r="AG359" i="7"/>
  <c r="AG358" i="7"/>
  <c r="AG357" i="7"/>
  <c r="AG356" i="7"/>
  <c r="AG700" i="7"/>
  <c r="AG355" i="7"/>
  <c r="AG337" i="7"/>
  <c r="AG336" i="7"/>
  <c r="AG335" i="7"/>
  <c r="AG334" i="7"/>
  <c r="AG333" i="7"/>
  <c r="AG332" i="7"/>
  <c r="AG331" i="7"/>
  <c r="AG354" i="7"/>
  <c r="AG677" i="7"/>
  <c r="AG676" i="7"/>
  <c r="AG675" i="7"/>
  <c r="AG674" i="7"/>
  <c r="AG673" i="7"/>
  <c r="AG672" i="7"/>
  <c r="AG671" i="7"/>
  <c r="AG669" i="7"/>
  <c r="AG668" i="7"/>
  <c r="AG330" i="7"/>
  <c r="AG312" i="7"/>
  <c r="AG311" i="7"/>
  <c r="AG310" i="7"/>
  <c r="AG309" i="7"/>
  <c r="AG308" i="7"/>
  <c r="AG307" i="7"/>
  <c r="AG329" i="7"/>
  <c r="AG328" i="7"/>
  <c r="AG645" i="7"/>
  <c r="AG644" i="7"/>
  <c r="AG643" i="7"/>
  <c r="AG642" i="7"/>
  <c r="AG641" i="7"/>
  <c r="AG640" i="7"/>
  <c r="AG639" i="7"/>
  <c r="AG637" i="7"/>
  <c r="AG636" i="7"/>
  <c r="AG306" i="7"/>
  <c r="AG305" i="7"/>
  <c r="AG304" i="7"/>
  <c r="AG303" i="7"/>
  <c r="AG525" i="7"/>
  <c r="AG519" i="7"/>
  <c r="AG419" i="7"/>
  <c r="AG418" i="7"/>
  <c r="AG417" i="7"/>
  <c r="AG416" i="7"/>
  <c r="AG415" i="7"/>
  <c r="AG414" i="7"/>
  <c r="AG362" i="7"/>
  <c r="AG434" i="7"/>
  <c r="AG298" i="7"/>
  <c r="AG283" i="7"/>
  <c r="AG282" i="7"/>
  <c r="AG281" i="7"/>
  <c r="AG280" i="7"/>
  <c r="AG279" i="7"/>
  <c r="AG278" i="7"/>
  <c r="AG35" i="7"/>
  <c r="AF444" i="7"/>
  <c r="AF299" i="7"/>
  <c r="AF442" i="7"/>
  <c r="AF441" i="7"/>
  <c r="AF445" i="7"/>
  <c r="AF465" i="7"/>
  <c r="AF469" i="7"/>
  <c r="AF473" i="7"/>
  <c r="AF493" i="7"/>
  <c r="AF497" i="7"/>
  <c r="AF435" i="7"/>
  <c r="AF466" i="7"/>
  <c r="AF470" i="7"/>
  <c r="AF474" i="7"/>
  <c r="AF494" i="7"/>
  <c r="AF498" i="7"/>
  <c r="AF440" i="7"/>
  <c r="AF448" i="7"/>
  <c r="AF446" i="7"/>
  <c r="AF439" i="7"/>
  <c r="AF443" i="7"/>
  <c r="AF447" i="7"/>
  <c r="AF467" i="7"/>
  <c r="AF471" i="7"/>
  <c r="AF491" i="7"/>
  <c r="AF495" i="7"/>
  <c r="AF499" i="7"/>
  <c r="AF468" i="7"/>
  <c r="AF472" i="7"/>
  <c r="AF492" i="7"/>
  <c r="AF496" i="7"/>
  <c r="AF500" i="7"/>
  <c r="AG599" i="7"/>
  <c r="AM59" i="7" l="1"/>
  <c r="AM428" i="7"/>
  <c r="AM292" i="7"/>
  <c r="AL91" i="7"/>
  <c r="AM579" i="7"/>
  <c r="AM613" i="7"/>
  <c r="AM518" i="7"/>
  <c r="AM524" i="7"/>
  <c r="AM556" i="7"/>
  <c r="AM564" i="7"/>
  <c r="AM560" i="7"/>
  <c r="AM552" i="7"/>
  <c r="AM36" i="7"/>
  <c r="AM40" i="7"/>
  <c r="AM33" i="7"/>
  <c r="AN581" i="7"/>
  <c r="AF110" i="7"/>
  <c r="AF111" i="7" s="1"/>
  <c r="AM697" i="7"/>
  <c r="AM696" i="7"/>
  <c r="AM695" i="7"/>
  <c r="AM694" i="7"/>
  <c r="AM693" i="7"/>
  <c r="AM692" i="7"/>
  <c r="AM691" i="7"/>
  <c r="AM690" i="7"/>
  <c r="AM689" i="7"/>
  <c r="AM665" i="7"/>
  <c r="AM688" i="7"/>
  <c r="AM664" i="7"/>
  <c r="AM662" i="7"/>
  <c r="AM660" i="7"/>
  <c r="AM663" i="7"/>
  <c r="AM661" i="7"/>
  <c r="AM659" i="7"/>
  <c r="AM657" i="7"/>
  <c r="AM633" i="7"/>
  <c r="AM631" i="7"/>
  <c r="AM627" i="7"/>
  <c r="AM656" i="7"/>
  <c r="AM630" i="7"/>
  <c r="AM628" i="7"/>
  <c r="AM626" i="7"/>
  <c r="AM624" i="7"/>
  <c r="AM658" i="7"/>
  <c r="AM632" i="7"/>
  <c r="AM629" i="7"/>
  <c r="AM625" i="7"/>
  <c r="AM714" i="7"/>
  <c r="AM26" i="7"/>
  <c r="AM60" i="7"/>
  <c r="AG580" i="7"/>
  <c r="AG582" i="7" s="1"/>
  <c r="AH607" i="7"/>
  <c r="AH578" i="7"/>
  <c r="AG204" i="7"/>
  <c r="AG167" i="7"/>
  <c r="AG75" i="7"/>
  <c r="AG698" i="7"/>
  <c r="AG683" i="7" s="1"/>
  <c r="AG99" i="7" s="1"/>
  <c r="AF100" i="7"/>
  <c r="AH709" i="7"/>
  <c r="AH708" i="7"/>
  <c r="AH707" i="7"/>
  <c r="AH705" i="7"/>
  <c r="AH704" i="7"/>
  <c r="AH703" i="7"/>
  <c r="AH702" i="7"/>
  <c r="AH700" i="7"/>
  <c r="AH363" i="7"/>
  <c r="AH362" i="7"/>
  <c r="AH361" i="7"/>
  <c r="AH360" i="7"/>
  <c r="AH359" i="7"/>
  <c r="AH357" i="7"/>
  <c r="AH356" i="7"/>
  <c r="AH355" i="7"/>
  <c r="AH354" i="7"/>
  <c r="AH677" i="7"/>
  <c r="AH676" i="7"/>
  <c r="AH675" i="7"/>
  <c r="AH674" i="7"/>
  <c r="AH673" i="7"/>
  <c r="AH672" i="7"/>
  <c r="AH671" i="7"/>
  <c r="AH669" i="7"/>
  <c r="AH668" i="7"/>
  <c r="AH337" i="7"/>
  <c r="AH336" i="7"/>
  <c r="AH335" i="7"/>
  <c r="AH334" i="7"/>
  <c r="AH333" i="7"/>
  <c r="AH332" i="7"/>
  <c r="AH331" i="7"/>
  <c r="AH330" i="7"/>
  <c r="AH329" i="7"/>
  <c r="AH328" i="7"/>
  <c r="AH645" i="7"/>
  <c r="AH644" i="7"/>
  <c r="AH643" i="7"/>
  <c r="AH642" i="7"/>
  <c r="AH641" i="7"/>
  <c r="AH640" i="7"/>
  <c r="AH639" i="7"/>
  <c r="AH637" i="7"/>
  <c r="AH636" i="7"/>
  <c r="AH312" i="7"/>
  <c r="AH311" i="7"/>
  <c r="AH310" i="7"/>
  <c r="AH309" i="7"/>
  <c r="AH308" i="7"/>
  <c r="AH307" i="7"/>
  <c r="AH306" i="7"/>
  <c r="AH305" i="7"/>
  <c r="AH304" i="7"/>
  <c r="AH303" i="7"/>
  <c r="AH525" i="7"/>
  <c r="AH519" i="7"/>
  <c r="AH434" i="7"/>
  <c r="AH419" i="7"/>
  <c r="AH418" i="7"/>
  <c r="AH417" i="7"/>
  <c r="AH416" i="7"/>
  <c r="AH415" i="7"/>
  <c r="AH414" i="7"/>
  <c r="AH358" i="7"/>
  <c r="AH298" i="7"/>
  <c r="AH283" i="7"/>
  <c r="AH282" i="7"/>
  <c r="AH281" i="7"/>
  <c r="AH280" i="7"/>
  <c r="AH279" i="7"/>
  <c r="AH278" i="7"/>
  <c r="AH35" i="7"/>
  <c r="AG299" i="7"/>
  <c r="AG443" i="7"/>
  <c r="AG441" i="7"/>
  <c r="AG440" i="7"/>
  <c r="AG444" i="7"/>
  <c r="AG448" i="7"/>
  <c r="AG468" i="7"/>
  <c r="AG472" i="7"/>
  <c r="AG492" i="7"/>
  <c r="AG496" i="7"/>
  <c r="AG500" i="7"/>
  <c r="AG465" i="7"/>
  <c r="AG469" i="7"/>
  <c r="AG473" i="7"/>
  <c r="AG493" i="7"/>
  <c r="AG497" i="7"/>
  <c r="AG435" i="7"/>
  <c r="AG37" i="7"/>
  <c r="AG89" i="7"/>
  <c r="AG634" i="7"/>
  <c r="AG619" i="7" s="1"/>
  <c r="AG97" i="7" s="1"/>
  <c r="AG666" i="7"/>
  <c r="AG651" i="7" s="1"/>
  <c r="AG98" i="7" s="1"/>
  <c r="AG439" i="7"/>
  <c r="AG447" i="7"/>
  <c r="AG445" i="7"/>
  <c r="AG442" i="7"/>
  <c r="AG446" i="7"/>
  <c r="AG466" i="7"/>
  <c r="AG470" i="7"/>
  <c r="AG474" i="7"/>
  <c r="AG494" i="7"/>
  <c r="AG498" i="7"/>
  <c r="AG467" i="7"/>
  <c r="AG471" i="7"/>
  <c r="AG491" i="7"/>
  <c r="AG495" i="7"/>
  <c r="AG499" i="7"/>
  <c r="AH599" i="7"/>
  <c r="AN59" i="7" l="1"/>
  <c r="AN428" i="7"/>
  <c r="AN292" i="7"/>
  <c r="AM91" i="7"/>
  <c r="AN579" i="7"/>
  <c r="AN613" i="7"/>
  <c r="AN524" i="7"/>
  <c r="AN518" i="7"/>
  <c r="AN564" i="7"/>
  <c r="AN560" i="7"/>
  <c r="AN556" i="7"/>
  <c r="AN552" i="7"/>
  <c r="AN36" i="7"/>
  <c r="AN40" i="7"/>
  <c r="AN33" i="7"/>
  <c r="AO581" i="7"/>
  <c r="AN696" i="7"/>
  <c r="AN694" i="7"/>
  <c r="AN692" i="7"/>
  <c r="AN690" i="7"/>
  <c r="AN695" i="7"/>
  <c r="AN691" i="7"/>
  <c r="AN689" i="7"/>
  <c r="AN662" i="7"/>
  <c r="AN658" i="7"/>
  <c r="AN656" i="7"/>
  <c r="AN697" i="7"/>
  <c r="AN693" i="7"/>
  <c r="AN665" i="7"/>
  <c r="AN663" i="7"/>
  <c r="AN661" i="7"/>
  <c r="AN659" i="7"/>
  <c r="AN688" i="7"/>
  <c r="AN630" i="7"/>
  <c r="AN629" i="7"/>
  <c r="AN628" i="7"/>
  <c r="AN627" i="7"/>
  <c r="AN626" i="7"/>
  <c r="AN625" i="7"/>
  <c r="AN624" i="7"/>
  <c r="AN664" i="7"/>
  <c r="AN660" i="7"/>
  <c r="AN632" i="7"/>
  <c r="AN631" i="7"/>
  <c r="AN657" i="7"/>
  <c r="AN633" i="7"/>
  <c r="AN714" i="7"/>
  <c r="AN26" i="7"/>
  <c r="AN60" i="7"/>
  <c r="AH580" i="7"/>
  <c r="AH582" i="7" s="1"/>
  <c r="AI607" i="7"/>
  <c r="AI578" i="7"/>
  <c r="AH204" i="7"/>
  <c r="AH167" i="7"/>
  <c r="AH75" i="7"/>
  <c r="AH37" i="7"/>
  <c r="AH634" i="7"/>
  <c r="AH619" i="7" s="1"/>
  <c r="AH97" i="7" s="1"/>
  <c r="AH89" i="7"/>
  <c r="AI709" i="7"/>
  <c r="AI708" i="7"/>
  <c r="AI707" i="7"/>
  <c r="AI705" i="7"/>
  <c r="AI704" i="7"/>
  <c r="AI703" i="7"/>
  <c r="AI702" i="7"/>
  <c r="AI700" i="7"/>
  <c r="AI363" i="7"/>
  <c r="AI362" i="7"/>
  <c r="AI361" i="7"/>
  <c r="AI360" i="7"/>
  <c r="AI359" i="7"/>
  <c r="AI358" i="7"/>
  <c r="AI357" i="7"/>
  <c r="AI356" i="7"/>
  <c r="AI354" i="7"/>
  <c r="AI337" i="7"/>
  <c r="AI336" i="7"/>
  <c r="AI335" i="7"/>
  <c r="AI334" i="7"/>
  <c r="AI333" i="7"/>
  <c r="AI332" i="7"/>
  <c r="AI331" i="7"/>
  <c r="AI355" i="7"/>
  <c r="AI677" i="7"/>
  <c r="AI676" i="7"/>
  <c r="AI675" i="7"/>
  <c r="AI674" i="7"/>
  <c r="AI673" i="7"/>
  <c r="AI672" i="7"/>
  <c r="AI671" i="7"/>
  <c r="AI669" i="7"/>
  <c r="AI668" i="7"/>
  <c r="AI312" i="7"/>
  <c r="AI311" i="7"/>
  <c r="AI310" i="7"/>
  <c r="AI309" i="7"/>
  <c r="AI308" i="7"/>
  <c r="AI307" i="7"/>
  <c r="AI330" i="7"/>
  <c r="AI329" i="7"/>
  <c r="AI328" i="7"/>
  <c r="AI645" i="7"/>
  <c r="AI644" i="7"/>
  <c r="AI643" i="7"/>
  <c r="AI642" i="7"/>
  <c r="AI641" i="7"/>
  <c r="AI640" i="7"/>
  <c r="AI639" i="7"/>
  <c r="AI637" i="7"/>
  <c r="AI636" i="7"/>
  <c r="AI305" i="7"/>
  <c r="AI306" i="7"/>
  <c r="AI304" i="7"/>
  <c r="AI303" i="7"/>
  <c r="AI525" i="7"/>
  <c r="AI519" i="7"/>
  <c r="AI419" i="7"/>
  <c r="AI418" i="7"/>
  <c r="AI417" i="7"/>
  <c r="AI416" i="7"/>
  <c r="AI415" i="7"/>
  <c r="AI414" i="7"/>
  <c r="AI434" i="7"/>
  <c r="AI298" i="7"/>
  <c r="AI283" i="7"/>
  <c r="AI282" i="7"/>
  <c r="AI281" i="7"/>
  <c r="AI280" i="7"/>
  <c r="AI279" i="7"/>
  <c r="AI278" i="7"/>
  <c r="AI35" i="7"/>
  <c r="AH446" i="7"/>
  <c r="AH444" i="7"/>
  <c r="AH441" i="7"/>
  <c r="AH445" i="7"/>
  <c r="AH465" i="7"/>
  <c r="AH469" i="7"/>
  <c r="AH473" i="7"/>
  <c r="AH493" i="7"/>
  <c r="AH497" i="7"/>
  <c r="AH435" i="7"/>
  <c r="AH466" i="7"/>
  <c r="AH470" i="7"/>
  <c r="AH474" i="7"/>
  <c r="AH494" i="7"/>
  <c r="AH498" i="7"/>
  <c r="AG100" i="7"/>
  <c r="AH442" i="7"/>
  <c r="AH299" i="7"/>
  <c r="AH440" i="7"/>
  <c r="AH448" i="7"/>
  <c r="AH439" i="7"/>
  <c r="AH443" i="7"/>
  <c r="AH447" i="7"/>
  <c r="AH467" i="7"/>
  <c r="AH471" i="7"/>
  <c r="AH491" i="7"/>
  <c r="AH495" i="7"/>
  <c r="AH499" i="7"/>
  <c r="AH468" i="7"/>
  <c r="AH472" i="7"/>
  <c r="AH492" i="7"/>
  <c r="AH496" i="7"/>
  <c r="AH500" i="7"/>
  <c r="AI599" i="7"/>
  <c r="AH666" i="7"/>
  <c r="AH651" i="7" s="1"/>
  <c r="AH98" i="7" s="1"/>
  <c r="AH698" i="7"/>
  <c r="AH683" i="7" s="1"/>
  <c r="AH99" i="7" s="1"/>
  <c r="AO59" i="7" l="1"/>
  <c r="AO428" i="7"/>
  <c r="AO292" i="7"/>
  <c r="AN91" i="7"/>
  <c r="AO579" i="7"/>
  <c r="AO613" i="7"/>
  <c r="AO524" i="7"/>
  <c r="AO518" i="7"/>
  <c r="AO564" i="7"/>
  <c r="AO560" i="7"/>
  <c r="AO556" i="7"/>
  <c r="AO552" i="7"/>
  <c r="AO36" i="7"/>
  <c r="AO40" i="7"/>
  <c r="AO33" i="7"/>
  <c r="AP581" i="7"/>
  <c r="AG110" i="7"/>
  <c r="AG111" i="7" s="1"/>
  <c r="AO688" i="7"/>
  <c r="AO665" i="7"/>
  <c r="AO696" i="7"/>
  <c r="AO694" i="7"/>
  <c r="AO692" i="7"/>
  <c r="AO690" i="7"/>
  <c r="AO697" i="7"/>
  <c r="AO691" i="7"/>
  <c r="AO693" i="7"/>
  <c r="AO663" i="7"/>
  <c r="AO661" i="7"/>
  <c r="AO695" i="7"/>
  <c r="AO689" i="7"/>
  <c r="AO664" i="7"/>
  <c r="AO662" i="7"/>
  <c r="AO660" i="7"/>
  <c r="AO658" i="7"/>
  <c r="AO656" i="7"/>
  <c r="AO632" i="7"/>
  <c r="AO657" i="7"/>
  <c r="AO630" i="7"/>
  <c r="AO628" i="7"/>
  <c r="AO626" i="7"/>
  <c r="AO624" i="7"/>
  <c r="AO659" i="7"/>
  <c r="AO633" i="7"/>
  <c r="AO629" i="7"/>
  <c r="AO627" i="7"/>
  <c r="AO625" i="7"/>
  <c r="AO631" i="7"/>
  <c r="AO714" i="7"/>
  <c r="AO60" i="7"/>
  <c r="AO26" i="7"/>
  <c r="AI580" i="7"/>
  <c r="AI582" i="7" s="1"/>
  <c r="AJ607" i="7"/>
  <c r="AJ578" i="7"/>
  <c r="AI204" i="7"/>
  <c r="AI167" i="7"/>
  <c r="AI75" i="7"/>
  <c r="AH100" i="7"/>
  <c r="AJ709" i="7"/>
  <c r="AJ708" i="7"/>
  <c r="AJ707" i="7"/>
  <c r="AJ705" i="7"/>
  <c r="AJ704" i="7"/>
  <c r="AJ703" i="7"/>
  <c r="AJ702" i="7"/>
  <c r="AJ700" i="7"/>
  <c r="AJ363" i="7"/>
  <c r="AJ362" i="7"/>
  <c r="AJ361" i="7"/>
  <c r="AJ360" i="7"/>
  <c r="AJ359" i="7"/>
  <c r="AJ358" i="7"/>
  <c r="AJ357" i="7"/>
  <c r="AJ356" i="7"/>
  <c r="AJ355" i="7"/>
  <c r="AJ677" i="7"/>
  <c r="AJ676" i="7"/>
  <c r="AJ675" i="7"/>
  <c r="AJ674" i="7"/>
  <c r="AJ673" i="7"/>
  <c r="AJ672" i="7"/>
  <c r="AJ671" i="7"/>
  <c r="AJ669" i="7"/>
  <c r="AJ668" i="7"/>
  <c r="AJ337" i="7"/>
  <c r="AJ336" i="7"/>
  <c r="AJ335" i="7"/>
  <c r="AJ334" i="7"/>
  <c r="AJ333" i="7"/>
  <c r="AJ332" i="7"/>
  <c r="AJ331" i="7"/>
  <c r="AJ330" i="7"/>
  <c r="AJ329" i="7"/>
  <c r="AJ328" i="7"/>
  <c r="AJ645" i="7"/>
  <c r="AJ644" i="7"/>
  <c r="AJ643" i="7"/>
  <c r="AJ642" i="7"/>
  <c r="AJ641" i="7"/>
  <c r="AJ640" i="7"/>
  <c r="AJ639" i="7"/>
  <c r="AJ637" i="7"/>
  <c r="AJ636" i="7"/>
  <c r="AJ312" i="7"/>
  <c r="AJ311" i="7"/>
  <c r="AJ310" i="7"/>
  <c r="AJ309" i="7"/>
  <c r="AJ308" i="7"/>
  <c r="AJ307" i="7"/>
  <c r="AJ306" i="7"/>
  <c r="AJ305" i="7"/>
  <c r="AJ304" i="7"/>
  <c r="AJ303" i="7"/>
  <c r="AJ525" i="7"/>
  <c r="AJ519" i="7"/>
  <c r="AJ434" i="7"/>
  <c r="AJ419" i="7"/>
  <c r="AJ418" i="7"/>
  <c r="AJ417" i="7"/>
  <c r="AJ416" i="7"/>
  <c r="AJ415" i="7"/>
  <c r="AJ414" i="7"/>
  <c r="AJ354" i="7"/>
  <c r="AJ298" i="7"/>
  <c r="AJ283" i="7"/>
  <c r="AJ282" i="7"/>
  <c r="AJ281" i="7"/>
  <c r="AJ280" i="7"/>
  <c r="AJ279" i="7"/>
  <c r="AJ278" i="7"/>
  <c r="AJ35" i="7"/>
  <c r="AI299" i="7"/>
  <c r="AI441" i="7"/>
  <c r="AI443" i="7"/>
  <c r="AI440" i="7"/>
  <c r="AI444" i="7"/>
  <c r="AI448" i="7"/>
  <c r="AI468" i="7"/>
  <c r="AI472" i="7"/>
  <c r="AI492" i="7"/>
  <c r="AI496" i="7"/>
  <c r="AI500" i="7"/>
  <c r="AI465" i="7"/>
  <c r="AI469" i="7"/>
  <c r="AI473" i="7"/>
  <c r="AI493" i="7"/>
  <c r="AI497" i="7"/>
  <c r="AI435" i="7"/>
  <c r="AI37" i="7"/>
  <c r="AI89" i="7"/>
  <c r="AI634" i="7"/>
  <c r="AI619" i="7" s="1"/>
  <c r="AI97" i="7" s="1"/>
  <c r="AI666" i="7"/>
  <c r="AI651" i="7" s="1"/>
  <c r="AI98" i="7" s="1"/>
  <c r="AI445" i="7"/>
  <c r="AI439" i="7"/>
  <c r="AI447" i="7"/>
  <c r="AI442" i="7"/>
  <c r="AI446" i="7"/>
  <c r="AI466" i="7"/>
  <c r="AI470" i="7"/>
  <c r="AI474" i="7"/>
  <c r="AI494" i="7"/>
  <c r="AI498" i="7"/>
  <c r="AI467" i="7"/>
  <c r="AI471" i="7"/>
  <c r="AI491" i="7"/>
  <c r="AI495" i="7"/>
  <c r="AI499" i="7"/>
  <c r="AJ599" i="7"/>
  <c r="AI698" i="7"/>
  <c r="AI683" i="7" s="1"/>
  <c r="AI99" i="7" s="1"/>
  <c r="AO91" i="7" l="1"/>
  <c r="AP59" i="7"/>
  <c r="AP428" i="7"/>
  <c r="AP292" i="7"/>
  <c r="B292" i="7" s="1" a="1"/>
  <c r="B292" i="7" s="1"/>
  <c r="AP579" i="7"/>
  <c r="AP613" i="7"/>
  <c r="AP524" i="7"/>
  <c r="AP560" i="7"/>
  <c r="AP556" i="7"/>
  <c r="AP552" i="7"/>
  <c r="AP518" i="7"/>
  <c r="AP564" i="7"/>
  <c r="AP36" i="7"/>
  <c r="AP40" i="7"/>
  <c r="AP33" i="7"/>
  <c r="AH110" i="7"/>
  <c r="AH111" i="7" s="1"/>
  <c r="AP697" i="7"/>
  <c r="AP695" i="7"/>
  <c r="AP693" i="7"/>
  <c r="AP691" i="7"/>
  <c r="AP689" i="7"/>
  <c r="AP696" i="7"/>
  <c r="AP692" i="7"/>
  <c r="AP688" i="7"/>
  <c r="AP664" i="7"/>
  <c r="AP663" i="7"/>
  <c r="AP662" i="7"/>
  <c r="AP661" i="7"/>
  <c r="AP660" i="7"/>
  <c r="AP659" i="7"/>
  <c r="AP658" i="7"/>
  <c r="AP657" i="7"/>
  <c r="AP656" i="7"/>
  <c r="AP633" i="7"/>
  <c r="AP632" i="7"/>
  <c r="AP631" i="7"/>
  <c r="AP665" i="7"/>
  <c r="AP694" i="7"/>
  <c r="AP690" i="7"/>
  <c r="AP629" i="7"/>
  <c r="AP627" i="7"/>
  <c r="AP625" i="7"/>
  <c r="AP630" i="7"/>
  <c r="AP628" i="7"/>
  <c r="AP626" i="7"/>
  <c r="AP624" i="7"/>
  <c r="AP714" i="7"/>
  <c r="AP60" i="7"/>
  <c r="AP26" i="7"/>
  <c r="AJ580" i="7"/>
  <c r="AJ582" i="7" s="1"/>
  <c r="AK607" i="7"/>
  <c r="AK578" i="7"/>
  <c r="AJ204" i="7"/>
  <c r="AJ167" i="7"/>
  <c r="AJ75" i="7"/>
  <c r="AK709" i="7"/>
  <c r="AK708" i="7"/>
  <c r="AK707" i="7"/>
  <c r="AK705" i="7"/>
  <c r="AK704" i="7"/>
  <c r="AK703" i="7"/>
  <c r="AK702" i="7"/>
  <c r="AK363" i="7"/>
  <c r="AK361" i="7"/>
  <c r="AK360" i="7"/>
  <c r="AK359" i="7"/>
  <c r="AK358" i="7"/>
  <c r="AK357" i="7"/>
  <c r="AK356" i="7"/>
  <c r="AK700" i="7"/>
  <c r="AK355" i="7"/>
  <c r="AK337" i="7"/>
  <c r="AK336" i="7"/>
  <c r="AK335" i="7"/>
  <c r="AK334" i="7"/>
  <c r="AK333" i="7"/>
  <c r="AK332" i="7"/>
  <c r="AK331" i="7"/>
  <c r="AK354" i="7"/>
  <c r="AK677" i="7"/>
  <c r="AK676" i="7"/>
  <c r="AK675" i="7"/>
  <c r="AK674" i="7"/>
  <c r="AK673" i="7"/>
  <c r="AK672" i="7"/>
  <c r="AK671" i="7"/>
  <c r="AK669" i="7"/>
  <c r="AK668" i="7"/>
  <c r="AK330" i="7"/>
  <c r="AK312" i="7"/>
  <c r="AK311" i="7"/>
  <c r="AK310" i="7"/>
  <c r="AK309" i="7"/>
  <c r="AK308" i="7"/>
  <c r="AK307" i="7"/>
  <c r="AK329" i="7"/>
  <c r="AK328" i="7"/>
  <c r="AK645" i="7"/>
  <c r="AK644" i="7"/>
  <c r="AK643" i="7"/>
  <c r="AK642" i="7"/>
  <c r="AK641" i="7"/>
  <c r="AK640" i="7"/>
  <c r="AK639" i="7"/>
  <c r="AK637" i="7"/>
  <c r="AK636" i="7"/>
  <c r="AK306" i="7"/>
  <c r="AK305" i="7"/>
  <c r="AK304" i="7"/>
  <c r="AK303" i="7"/>
  <c r="AK525" i="7"/>
  <c r="AK519" i="7"/>
  <c r="AK419" i="7"/>
  <c r="AK418" i="7"/>
  <c r="AK417" i="7"/>
  <c r="AK416" i="7"/>
  <c r="AK415" i="7"/>
  <c r="AK414" i="7"/>
  <c r="AK362" i="7"/>
  <c r="AK434" i="7"/>
  <c r="AK298" i="7"/>
  <c r="AK283" i="7"/>
  <c r="AK282" i="7"/>
  <c r="AK281" i="7"/>
  <c r="AK280" i="7"/>
  <c r="AK279" i="7"/>
  <c r="AK278" i="7"/>
  <c r="AK35" i="7"/>
  <c r="AJ440" i="7"/>
  <c r="AJ448" i="7"/>
  <c r="AJ446" i="7"/>
  <c r="AJ439" i="7"/>
  <c r="AJ443" i="7"/>
  <c r="AJ447" i="7"/>
  <c r="AJ467" i="7"/>
  <c r="AJ471" i="7"/>
  <c r="AJ491" i="7"/>
  <c r="AJ495" i="7"/>
  <c r="AJ499" i="7"/>
  <c r="AJ468" i="7"/>
  <c r="AJ472" i="7"/>
  <c r="AJ492" i="7"/>
  <c r="AJ496" i="7"/>
  <c r="AJ500" i="7"/>
  <c r="AK599" i="7"/>
  <c r="AJ37" i="7"/>
  <c r="AJ89" i="7"/>
  <c r="AJ634" i="7"/>
  <c r="AJ619" i="7" s="1"/>
  <c r="AJ97" i="7" s="1"/>
  <c r="AJ666" i="7"/>
  <c r="AJ651" i="7" s="1"/>
  <c r="AJ98" i="7" s="1"/>
  <c r="AJ698" i="7"/>
  <c r="AJ683" i="7" s="1"/>
  <c r="AJ99" i="7" s="1"/>
  <c r="AJ444" i="7"/>
  <c r="AJ299" i="7"/>
  <c r="AJ442" i="7"/>
  <c r="AJ441" i="7"/>
  <c r="AJ445" i="7"/>
  <c r="AJ465" i="7"/>
  <c r="AJ469" i="7"/>
  <c r="AJ473" i="7"/>
  <c r="AJ493" i="7"/>
  <c r="AJ497" i="7"/>
  <c r="AJ435" i="7"/>
  <c r="AJ466" i="7"/>
  <c r="AJ470" i="7"/>
  <c r="AJ474" i="7"/>
  <c r="AJ494" i="7"/>
  <c r="AJ498" i="7"/>
  <c r="AI100" i="7"/>
  <c r="AP91" i="7" l="1"/>
  <c r="AI110" i="7"/>
  <c r="AI111" i="7" s="1"/>
  <c r="AK580" i="7"/>
  <c r="AK582" i="7" s="1"/>
  <c r="AL607" i="7"/>
  <c r="AL578" i="7"/>
  <c r="AK204" i="7"/>
  <c r="AK167" i="7"/>
  <c r="AK75" i="7"/>
  <c r="AK698" i="7"/>
  <c r="AK683" i="7" s="1"/>
  <c r="AK99" i="7" s="1"/>
  <c r="AK37" i="7"/>
  <c r="AK439" i="7"/>
  <c r="AK447" i="7"/>
  <c r="AK445" i="7"/>
  <c r="AK442" i="7"/>
  <c r="AK446" i="7"/>
  <c r="AK466" i="7"/>
  <c r="AK470" i="7"/>
  <c r="AK474" i="7"/>
  <c r="AK494" i="7"/>
  <c r="AK498" i="7"/>
  <c r="AK467" i="7"/>
  <c r="AK471" i="7"/>
  <c r="AK491" i="7"/>
  <c r="AK495" i="7"/>
  <c r="AK499" i="7"/>
  <c r="AL599" i="7"/>
  <c r="AL709" i="7"/>
  <c r="AL708" i="7"/>
  <c r="AL706" i="7"/>
  <c r="AL705" i="7"/>
  <c r="AL704" i="7"/>
  <c r="AL703" i="7"/>
  <c r="AL702" i="7"/>
  <c r="AL700" i="7"/>
  <c r="AL363" i="7"/>
  <c r="AL361" i="7"/>
  <c r="AL360" i="7"/>
  <c r="AL359" i="7"/>
  <c r="AL358" i="7"/>
  <c r="AL357" i="7"/>
  <c r="AL356" i="7"/>
  <c r="AL355" i="7"/>
  <c r="AL354" i="7"/>
  <c r="AL677" i="7"/>
  <c r="AL676" i="7"/>
  <c r="AL675" i="7"/>
  <c r="AL674" i="7"/>
  <c r="AL673" i="7"/>
  <c r="AL672" i="7"/>
  <c r="AL671" i="7"/>
  <c r="AL669" i="7"/>
  <c r="AL668" i="7"/>
  <c r="AL337" i="7"/>
  <c r="AL336" i="7"/>
  <c r="AL335" i="7"/>
  <c r="AL334" i="7"/>
  <c r="AL333" i="7"/>
  <c r="AL332" i="7"/>
  <c r="AL331" i="7"/>
  <c r="AL330" i="7"/>
  <c r="AL329" i="7"/>
  <c r="AL328" i="7"/>
  <c r="AL645" i="7"/>
  <c r="AL644" i="7"/>
  <c r="AL643" i="7"/>
  <c r="AL642" i="7"/>
  <c r="AL641" i="7"/>
  <c r="AL640" i="7"/>
  <c r="AL639" i="7"/>
  <c r="AL637" i="7"/>
  <c r="AL636" i="7"/>
  <c r="AL312" i="7"/>
  <c r="AL311" i="7"/>
  <c r="AL310" i="7"/>
  <c r="AL309" i="7"/>
  <c r="AL308" i="7"/>
  <c r="AL307" i="7"/>
  <c r="AL306" i="7"/>
  <c r="AL305" i="7"/>
  <c r="AL304" i="7"/>
  <c r="AL303" i="7"/>
  <c r="AL525" i="7"/>
  <c r="AL519" i="7"/>
  <c r="AL434" i="7"/>
  <c r="AL419" i="7"/>
  <c r="AL418" i="7"/>
  <c r="AL417" i="7"/>
  <c r="AL416" i="7"/>
  <c r="AL415" i="7"/>
  <c r="AL414" i="7"/>
  <c r="AL362" i="7"/>
  <c r="AL298" i="7"/>
  <c r="AL283" i="7"/>
  <c r="AL282" i="7"/>
  <c r="AL281" i="7"/>
  <c r="AL280" i="7"/>
  <c r="AL279" i="7"/>
  <c r="AL278" i="7"/>
  <c r="AL35" i="7"/>
  <c r="AK299" i="7"/>
  <c r="AK443" i="7"/>
  <c r="AK441" i="7"/>
  <c r="AK440" i="7"/>
  <c r="AK444" i="7"/>
  <c r="AK448" i="7"/>
  <c r="AK468" i="7"/>
  <c r="AK472" i="7"/>
  <c r="AK492" i="7"/>
  <c r="AK496" i="7"/>
  <c r="AK500" i="7"/>
  <c r="AK465" i="7"/>
  <c r="AK469" i="7"/>
  <c r="AK473" i="7"/>
  <c r="AK493" i="7"/>
  <c r="AK497" i="7"/>
  <c r="AK435" i="7"/>
  <c r="AJ100" i="7"/>
  <c r="AK89" i="7"/>
  <c r="AK634" i="7"/>
  <c r="AK619" i="7" s="1"/>
  <c r="AK97" i="7" s="1"/>
  <c r="AK666" i="7"/>
  <c r="AK651" i="7" s="1"/>
  <c r="AK98" i="7" s="1"/>
  <c r="AJ110" i="7" l="1"/>
  <c r="AJ111" i="7" s="1"/>
  <c r="AL580" i="7"/>
  <c r="AL582" i="7" s="1"/>
  <c r="AM607" i="7"/>
  <c r="AM578" i="7"/>
  <c r="AL204" i="7"/>
  <c r="AL167" i="7"/>
  <c r="AL75" i="7"/>
  <c r="AL634" i="7"/>
  <c r="AL619" i="7" s="1"/>
  <c r="AL97" i="7" s="1"/>
  <c r="AL698" i="7"/>
  <c r="AL683" i="7" s="1"/>
  <c r="AL99" i="7" s="1"/>
  <c r="AL37" i="7"/>
  <c r="AL666" i="7"/>
  <c r="AL651" i="7" s="1"/>
  <c r="AL98" i="7" s="1"/>
  <c r="AL89" i="7"/>
  <c r="AM709" i="7"/>
  <c r="AM708" i="7"/>
  <c r="AM706" i="7"/>
  <c r="AM705" i="7"/>
  <c r="AM704" i="7"/>
  <c r="AM703" i="7"/>
  <c r="AM702" i="7"/>
  <c r="AM700" i="7"/>
  <c r="AM363" i="7"/>
  <c r="AM362" i="7"/>
  <c r="AM361" i="7"/>
  <c r="AM360" i="7"/>
  <c r="AM359" i="7"/>
  <c r="AM358" i="7"/>
  <c r="AM357" i="7"/>
  <c r="AM356" i="7"/>
  <c r="AM354" i="7"/>
  <c r="AM337" i="7"/>
  <c r="AM336" i="7"/>
  <c r="AM335" i="7"/>
  <c r="AM334" i="7"/>
  <c r="AM333" i="7"/>
  <c r="AM332" i="7"/>
  <c r="AM331" i="7"/>
  <c r="AM355" i="7"/>
  <c r="AM677" i="7"/>
  <c r="AM676" i="7"/>
  <c r="AM675" i="7"/>
  <c r="AM674" i="7"/>
  <c r="AM673" i="7"/>
  <c r="AM672" i="7"/>
  <c r="AM671" i="7"/>
  <c r="AM669" i="7"/>
  <c r="AM668" i="7"/>
  <c r="AM312" i="7"/>
  <c r="AM311" i="7"/>
  <c r="AM310" i="7"/>
  <c r="AM309" i="7"/>
  <c r="AM308" i="7"/>
  <c r="AM307" i="7"/>
  <c r="AM330" i="7"/>
  <c r="AM329" i="7"/>
  <c r="AM328" i="7"/>
  <c r="AM645" i="7"/>
  <c r="AM644" i="7"/>
  <c r="AM643" i="7"/>
  <c r="AM642" i="7"/>
  <c r="AM641" i="7"/>
  <c r="AM640" i="7"/>
  <c r="AM638" i="7"/>
  <c r="AM637" i="7"/>
  <c r="AM636" i="7"/>
  <c r="AM305" i="7"/>
  <c r="AM306" i="7"/>
  <c r="AM304" i="7"/>
  <c r="AM303" i="7"/>
  <c r="AM525" i="7"/>
  <c r="AM519" i="7"/>
  <c r="AM419" i="7"/>
  <c r="AM418" i="7"/>
  <c r="AM417" i="7"/>
  <c r="AM416" i="7"/>
  <c r="AM415" i="7"/>
  <c r="AM414" i="7"/>
  <c r="AM434" i="7"/>
  <c r="AM298" i="7"/>
  <c r="AM283" i="7"/>
  <c r="AM282" i="7"/>
  <c r="AM281" i="7"/>
  <c r="AM280" i="7"/>
  <c r="AM279" i="7"/>
  <c r="AM278" i="7"/>
  <c r="AM35" i="7"/>
  <c r="AL446" i="7"/>
  <c r="AL444" i="7"/>
  <c r="AL441" i="7"/>
  <c r="AL445" i="7"/>
  <c r="AL465" i="7"/>
  <c r="AL469" i="7"/>
  <c r="AL473" i="7"/>
  <c r="AL493" i="7"/>
  <c r="AL497" i="7"/>
  <c r="AL435" i="7"/>
  <c r="AL466" i="7"/>
  <c r="AL470" i="7"/>
  <c r="AL474" i="7"/>
  <c r="AL494" i="7"/>
  <c r="AL498" i="7"/>
  <c r="AK100" i="7"/>
  <c r="AL442" i="7"/>
  <c r="AL299" i="7"/>
  <c r="AL440" i="7"/>
  <c r="AL448" i="7"/>
  <c r="AL439" i="7"/>
  <c r="AL443" i="7"/>
  <c r="AL447" i="7"/>
  <c r="AL467" i="7"/>
  <c r="AL471" i="7"/>
  <c r="AL491" i="7"/>
  <c r="AL495" i="7"/>
  <c r="AL499" i="7"/>
  <c r="AL468" i="7"/>
  <c r="AL472" i="7"/>
  <c r="AL492" i="7"/>
  <c r="AL496" i="7"/>
  <c r="AL500" i="7"/>
  <c r="AM599" i="7"/>
  <c r="AK110" i="7" l="1"/>
  <c r="AK111" i="7" s="1"/>
  <c r="AM580" i="7"/>
  <c r="AM582" i="7" s="1"/>
  <c r="AN607" i="7"/>
  <c r="AN578" i="7"/>
  <c r="AM204" i="7"/>
  <c r="AM167" i="7"/>
  <c r="AM75" i="7"/>
  <c r="AL100" i="7"/>
  <c r="AM37" i="7"/>
  <c r="AM634" i="7"/>
  <c r="AM619" i="7" s="1"/>
  <c r="AM97" i="7" s="1"/>
  <c r="AM666" i="7"/>
  <c r="AM651" i="7" s="1"/>
  <c r="AM98" i="7" s="1"/>
  <c r="AM89" i="7"/>
  <c r="AM445" i="7"/>
  <c r="AM439" i="7"/>
  <c r="AM447" i="7"/>
  <c r="AM442" i="7"/>
  <c r="AM446" i="7"/>
  <c r="AM466" i="7"/>
  <c r="AM470" i="7"/>
  <c r="AM474" i="7"/>
  <c r="AM494" i="7"/>
  <c r="AM498" i="7"/>
  <c r="AM467" i="7"/>
  <c r="AM471" i="7"/>
  <c r="AM491" i="7"/>
  <c r="AM495" i="7"/>
  <c r="AM499" i="7"/>
  <c r="AN599" i="7"/>
  <c r="AM698" i="7"/>
  <c r="AM683" i="7" s="1"/>
  <c r="AM99" i="7" s="1"/>
  <c r="AN709" i="7"/>
  <c r="AN708" i="7"/>
  <c r="AN706" i="7"/>
  <c r="AN705" i="7"/>
  <c r="AN704" i="7"/>
  <c r="AN703" i="7"/>
  <c r="AN702" i="7"/>
  <c r="AN700" i="7"/>
  <c r="AN363" i="7"/>
  <c r="AN362" i="7"/>
  <c r="AN361" i="7"/>
  <c r="AN360" i="7"/>
  <c r="AN359" i="7"/>
  <c r="AN358" i="7"/>
  <c r="AN357" i="7"/>
  <c r="AN356" i="7"/>
  <c r="AN355" i="7"/>
  <c r="AN354" i="7"/>
  <c r="AN677" i="7"/>
  <c r="AN676" i="7"/>
  <c r="AN675" i="7"/>
  <c r="AN674" i="7"/>
  <c r="AN673" i="7"/>
  <c r="AN672" i="7"/>
  <c r="AN671" i="7"/>
  <c r="AN669" i="7"/>
  <c r="AN668" i="7"/>
  <c r="AN336" i="7"/>
  <c r="AN335" i="7"/>
  <c r="AN334" i="7"/>
  <c r="AN333" i="7"/>
  <c r="AN332" i="7"/>
  <c r="AN331" i="7"/>
  <c r="AN330" i="7"/>
  <c r="AN329" i="7"/>
  <c r="AN328" i="7"/>
  <c r="AN645" i="7"/>
  <c r="AN644" i="7"/>
  <c r="AN643" i="7"/>
  <c r="AN642" i="7"/>
  <c r="AN641" i="7"/>
  <c r="AN640" i="7"/>
  <c r="AN638" i="7"/>
  <c r="AN637" i="7"/>
  <c r="AN636" i="7"/>
  <c r="AN312" i="7"/>
  <c r="AN311" i="7"/>
  <c r="AN310" i="7"/>
  <c r="AN309" i="7"/>
  <c r="AN308" i="7"/>
  <c r="AN307" i="7"/>
  <c r="AN306" i="7"/>
  <c r="AN305" i="7"/>
  <c r="AN304" i="7"/>
  <c r="AN303" i="7"/>
  <c r="AN525" i="7"/>
  <c r="AN519" i="7"/>
  <c r="AN434" i="7"/>
  <c r="AN337" i="7"/>
  <c r="AN419" i="7"/>
  <c r="AN418" i="7"/>
  <c r="AN417" i="7"/>
  <c r="AN416" i="7"/>
  <c r="AN415" i="7"/>
  <c r="AN414" i="7"/>
  <c r="AN298" i="7"/>
  <c r="AN283" i="7"/>
  <c r="AN282" i="7"/>
  <c r="AN281" i="7"/>
  <c r="AN280" i="7"/>
  <c r="AN279" i="7"/>
  <c r="AN278" i="7"/>
  <c r="AN35" i="7"/>
  <c r="AM299" i="7"/>
  <c r="AM441" i="7"/>
  <c r="AM443" i="7"/>
  <c r="AM440" i="7"/>
  <c r="AM444" i="7"/>
  <c r="AM448" i="7"/>
  <c r="AM468" i="7"/>
  <c r="AM472" i="7"/>
  <c r="AM492" i="7"/>
  <c r="AM496" i="7"/>
  <c r="AM500" i="7"/>
  <c r="AM465" i="7"/>
  <c r="AM469" i="7"/>
  <c r="AM473" i="7"/>
  <c r="AM493" i="7"/>
  <c r="AM497" i="7"/>
  <c r="AM435" i="7"/>
  <c r="AL110" i="7" l="1"/>
  <c r="AL111" i="7" s="1"/>
  <c r="AN580" i="7"/>
  <c r="AN582" i="7" s="1"/>
  <c r="AO607" i="7"/>
  <c r="AO578" i="7"/>
  <c r="AN204" i="7"/>
  <c r="AN167" i="7"/>
  <c r="AN75" i="7"/>
  <c r="AM100" i="7"/>
  <c r="AN444" i="7"/>
  <c r="AN299" i="7"/>
  <c r="AN442" i="7"/>
  <c r="AN441" i="7"/>
  <c r="AN445" i="7"/>
  <c r="AN465" i="7"/>
  <c r="AN469" i="7"/>
  <c r="AN473" i="7"/>
  <c r="AN493" i="7"/>
  <c r="AN497" i="7"/>
  <c r="AN435" i="7"/>
  <c r="AN466" i="7"/>
  <c r="AN470" i="7"/>
  <c r="AN474" i="7"/>
  <c r="AN494" i="7"/>
  <c r="AN498" i="7"/>
  <c r="AO709" i="7"/>
  <c r="AO708" i="7"/>
  <c r="AO706" i="7"/>
  <c r="AO705" i="7"/>
  <c r="AO704" i="7"/>
  <c r="AO703" i="7"/>
  <c r="AO702" i="7"/>
  <c r="AO363" i="7"/>
  <c r="AO361" i="7"/>
  <c r="AO360" i="7"/>
  <c r="AO359" i="7"/>
  <c r="AO358" i="7"/>
  <c r="AO357" i="7"/>
  <c r="AO356" i="7"/>
  <c r="AO700" i="7"/>
  <c r="AO355" i="7"/>
  <c r="AO337" i="7"/>
  <c r="AO336" i="7"/>
  <c r="AO335" i="7"/>
  <c r="AO334" i="7"/>
  <c r="AO333" i="7"/>
  <c r="AO332" i="7"/>
  <c r="AO331" i="7"/>
  <c r="AO354" i="7"/>
  <c r="AO677" i="7"/>
  <c r="AO676" i="7"/>
  <c r="AO675" i="7"/>
  <c r="AO674" i="7"/>
  <c r="AO673" i="7"/>
  <c r="AO672" i="7"/>
  <c r="AO671" i="7"/>
  <c r="AO669" i="7"/>
  <c r="AO668" i="7"/>
  <c r="AO330" i="7"/>
  <c r="AO312" i="7"/>
  <c r="AO311" i="7"/>
  <c r="AO310" i="7"/>
  <c r="AO309" i="7"/>
  <c r="AO308" i="7"/>
  <c r="AO307" i="7"/>
  <c r="AO329" i="7"/>
  <c r="AO328" i="7"/>
  <c r="AO645" i="7"/>
  <c r="AO644" i="7"/>
  <c r="AO643" i="7"/>
  <c r="AO642" i="7"/>
  <c r="AO641" i="7"/>
  <c r="AO640" i="7"/>
  <c r="AO638" i="7"/>
  <c r="AO637" i="7"/>
  <c r="AO636" i="7"/>
  <c r="AO306" i="7"/>
  <c r="AO305" i="7"/>
  <c r="AO304" i="7"/>
  <c r="AO303" i="7"/>
  <c r="AO525" i="7"/>
  <c r="AO519" i="7"/>
  <c r="AO419" i="7"/>
  <c r="AO418" i="7"/>
  <c r="AO417" i="7"/>
  <c r="AO416" i="7"/>
  <c r="AO415" i="7"/>
  <c r="AO414" i="7"/>
  <c r="AO362" i="7"/>
  <c r="AO434" i="7"/>
  <c r="AO298" i="7"/>
  <c r="AO283" i="7"/>
  <c r="AO282" i="7"/>
  <c r="AO281" i="7"/>
  <c r="AO280" i="7"/>
  <c r="AO279" i="7"/>
  <c r="AO278" i="7"/>
  <c r="AO35" i="7"/>
  <c r="AN440" i="7"/>
  <c r="AN448" i="7"/>
  <c r="AN446" i="7"/>
  <c r="AN439" i="7"/>
  <c r="AN443" i="7"/>
  <c r="AN447" i="7"/>
  <c r="AN467" i="7"/>
  <c r="AN471" i="7"/>
  <c r="AN491" i="7"/>
  <c r="AN495" i="7"/>
  <c r="AN499" i="7"/>
  <c r="AN468" i="7"/>
  <c r="AN472" i="7"/>
  <c r="AN492" i="7"/>
  <c r="AN496" i="7"/>
  <c r="AN500" i="7"/>
  <c r="AO599" i="7"/>
  <c r="AN37" i="7"/>
  <c r="AN89" i="7"/>
  <c r="AN634" i="7"/>
  <c r="AN619" i="7" s="1"/>
  <c r="AN97" i="7" s="1"/>
  <c r="AN666" i="7"/>
  <c r="AN651" i="7" s="1"/>
  <c r="AN98" i="7" s="1"/>
  <c r="AN698" i="7"/>
  <c r="AN683" i="7" s="1"/>
  <c r="AN99" i="7" s="1"/>
  <c r="AM110" i="7" l="1"/>
  <c r="AM111" i="7" s="1"/>
  <c r="AO580" i="7"/>
  <c r="AO582" i="7" s="1"/>
  <c r="AP578" i="7"/>
  <c r="AO204" i="7"/>
  <c r="AO167" i="7"/>
  <c r="AO75" i="7"/>
  <c r="AO37" i="7"/>
  <c r="AO634" i="7"/>
  <c r="AO619" i="7" s="1"/>
  <c r="AO97" i="7" s="1"/>
  <c r="AO666" i="7"/>
  <c r="AO651" i="7" s="1"/>
  <c r="AO98" i="7" s="1"/>
  <c r="AO89" i="7"/>
  <c r="AO439" i="7"/>
  <c r="AO447" i="7"/>
  <c r="AO445" i="7"/>
  <c r="AO442" i="7"/>
  <c r="AO446" i="7"/>
  <c r="AO466" i="7"/>
  <c r="AO470" i="7"/>
  <c r="AO474" i="7"/>
  <c r="AO494" i="7"/>
  <c r="AO498" i="7"/>
  <c r="AO467" i="7"/>
  <c r="AO471" i="7"/>
  <c r="AO491" i="7"/>
  <c r="AO495" i="7"/>
  <c r="AO499" i="7"/>
  <c r="AP599" i="7"/>
  <c r="AO698" i="7"/>
  <c r="AO683" i="7" s="1"/>
  <c r="AO99" i="7" s="1"/>
  <c r="AP709" i="7"/>
  <c r="AP708" i="7"/>
  <c r="AP706" i="7"/>
  <c r="AP705" i="7"/>
  <c r="AP704" i="7"/>
  <c r="AP703" i="7"/>
  <c r="AP702" i="7"/>
  <c r="AP700" i="7"/>
  <c r="B697" i="7"/>
  <c r="B696" i="7"/>
  <c r="B695" i="7"/>
  <c r="B694" i="7"/>
  <c r="B693" i="7"/>
  <c r="B692" i="7"/>
  <c r="B691" i="7"/>
  <c r="B690" i="7"/>
  <c r="B689" i="7"/>
  <c r="AP354" i="7"/>
  <c r="AP677" i="7"/>
  <c r="B677" i="7" s="1"/>
  <c r="AP676" i="7"/>
  <c r="B676" i="7" s="1"/>
  <c r="AP675" i="7"/>
  <c r="B675" i="7" s="1"/>
  <c r="AP674" i="7"/>
  <c r="B674" i="7" s="1"/>
  <c r="AP673" i="7"/>
  <c r="B673" i="7" s="1"/>
  <c r="AP672" i="7"/>
  <c r="B672" i="7" s="1"/>
  <c r="AP671" i="7"/>
  <c r="B671" i="7" s="1"/>
  <c r="AP669" i="7"/>
  <c r="AP668" i="7"/>
  <c r="B665" i="7"/>
  <c r="B664" i="7"/>
  <c r="B663" i="7"/>
  <c r="B662" i="7"/>
  <c r="B661" i="7"/>
  <c r="B660" i="7"/>
  <c r="B659" i="7"/>
  <c r="B658" i="7"/>
  <c r="B657" i="7"/>
  <c r="AP328" i="7"/>
  <c r="AP645" i="7"/>
  <c r="B645" i="7" s="1"/>
  <c r="AP644" i="7"/>
  <c r="B644" i="7" s="1"/>
  <c r="AP643" i="7"/>
  <c r="B643" i="7" s="1"/>
  <c r="AP642" i="7"/>
  <c r="B642" i="7" s="1"/>
  <c r="AP641" i="7"/>
  <c r="B641" i="7" s="1"/>
  <c r="AP640" i="7"/>
  <c r="B640" i="7" s="1"/>
  <c r="AP638" i="7"/>
  <c r="AP637" i="7"/>
  <c r="AP636" i="7"/>
  <c r="B633" i="7"/>
  <c r="B632" i="7"/>
  <c r="B631" i="7"/>
  <c r="B630" i="7"/>
  <c r="B629" i="7"/>
  <c r="B628" i="7"/>
  <c r="B627" i="7"/>
  <c r="B626" i="7"/>
  <c r="B625" i="7"/>
  <c r="AP303" i="7"/>
  <c r="AP525" i="7"/>
  <c r="AP519" i="7"/>
  <c r="AP434" i="7"/>
  <c r="AP337" i="7"/>
  <c r="AP419" i="7"/>
  <c r="AP418" i="7"/>
  <c r="AP417" i="7"/>
  <c r="AP416" i="7"/>
  <c r="AP415" i="7"/>
  <c r="AP414" i="7"/>
  <c r="AP298" i="7"/>
  <c r="AP283" i="7"/>
  <c r="AP282" i="7"/>
  <c r="AP281" i="7"/>
  <c r="AP280" i="7"/>
  <c r="AP279" i="7"/>
  <c r="AP278" i="7"/>
  <c r="AP35" i="7"/>
  <c r="AO299" i="7"/>
  <c r="AO443" i="7"/>
  <c r="AO441" i="7"/>
  <c r="AO440" i="7"/>
  <c r="AO444" i="7"/>
  <c r="AO448" i="7"/>
  <c r="AO468" i="7"/>
  <c r="AO472" i="7"/>
  <c r="AO492" i="7"/>
  <c r="AO496" i="7"/>
  <c r="AO500" i="7"/>
  <c r="AO465" i="7"/>
  <c r="AO469" i="7"/>
  <c r="AO473" i="7"/>
  <c r="AO493" i="7"/>
  <c r="AO497" i="7"/>
  <c r="AO435" i="7"/>
  <c r="AN100" i="7"/>
  <c r="AO455" i="7" l="1"/>
  <c r="AO512" i="7"/>
  <c r="AN454" i="7"/>
  <c r="AO505" i="7"/>
  <c r="AO509" i="7"/>
  <c r="AO484" i="7"/>
  <c r="AO481" i="7"/>
  <c r="AO485" i="7"/>
  <c r="AO508" i="7"/>
  <c r="AO315" i="7"/>
  <c r="AN460" i="7"/>
  <c r="AO342" i="7"/>
  <c r="AN506" i="7"/>
  <c r="AN453" i="7"/>
  <c r="AO370" i="7"/>
  <c r="AN458" i="7"/>
  <c r="AN481" i="7"/>
  <c r="AN485" i="7"/>
  <c r="AN508" i="7"/>
  <c r="AP349" i="7"/>
  <c r="AN455" i="7"/>
  <c r="AN478" i="7"/>
  <c r="AN486" i="7"/>
  <c r="AO368" i="7"/>
  <c r="AO372" i="7"/>
  <c r="AO504" i="7"/>
  <c r="AO452" i="7"/>
  <c r="AO460" i="7"/>
  <c r="AO453" i="7"/>
  <c r="AO480" i="7"/>
  <c r="AO506" i="7"/>
  <c r="AN479" i="7"/>
  <c r="AO456" i="7"/>
  <c r="AO341" i="7"/>
  <c r="E319" i="7"/>
  <c r="D319" i="7"/>
  <c r="H319" i="7"/>
  <c r="G319" i="7"/>
  <c r="F319" i="7"/>
  <c r="C319" i="7"/>
  <c r="I319" i="7"/>
  <c r="J319" i="7"/>
  <c r="C456" i="7"/>
  <c r="E456" i="7"/>
  <c r="D456" i="7"/>
  <c r="G456" i="7"/>
  <c r="H456" i="7"/>
  <c r="F456" i="7"/>
  <c r="I456" i="7"/>
  <c r="K319" i="7"/>
  <c r="J456" i="7"/>
  <c r="K456" i="7"/>
  <c r="L319" i="7"/>
  <c r="L456" i="7"/>
  <c r="M319" i="7"/>
  <c r="M456" i="7"/>
  <c r="N319" i="7"/>
  <c r="O319" i="7"/>
  <c r="N456" i="7"/>
  <c r="P319" i="7"/>
  <c r="O456" i="7"/>
  <c r="Q319" i="7"/>
  <c r="P456" i="7"/>
  <c r="R319" i="7"/>
  <c r="Q456" i="7"/>
  <c r="S319" i="7"/>
  <c r="R456" i="7"/>
  <c r="T319" i="7"/>
  <c r="S456" i="7"/>
  <c r="T456" i="7"/>
  <c r="U319" i="7"/>
  <c r="U456" i="7"/>
  <c r="V319" i="7"/>
  <c r="V456" i="7"/>
  <c r="W319" i="7"/>
  <c r="X319" i="7"/>
  <c r="W456" i="7"/>
  <c r="Y319" i="7"/>
  <c r="X456" i="7"/>
  <c r="Y456" i="7"/>
  <c r="Z319" i="7"/>
  <c r="Z456" i="7"/>
  <c r="AA319" i="7"/>
  <c r="AB319" i="7"/>
  <c r="AA456" i="7"/>
  <c r="AC319" i="7"/>
  <c r="AB456" i="7"/>
  <c r="AC456" i="7"/>
  <c r="AD319" i="7"/>
  <c r="AD456" i="7"/>
  <c r="AE319" i="7"/>
  <c r="AF319" i="7"/>
  <c r="AE456" i="7"/>
  <c r="AF456" i="7"/>
  <c r="AG319" i="7"/>
  <c r="AG456" i="7"/>
  <c r="AH319" i="7"/>
  <c r="AH456" i="7"/>
  <c r="AI319" i="7"/>
  <c r="AI456" i="7"/>
  <c r="AJ319" i="7"/>
  <c r="AJ456" i="7"/>
  <c r="AK319" i="7"/>
  <c r="AK456" i="7"/>
  <c r="AL319" i="7"/>
  <c r="AL456" i="7"/>
  <c r="AM319" i="7"/>
  <c r="AN319" i="7"/>
  <c r="AM456" i="7"/>
  <c r="C342" i="7"/>
  <c r="F342" i="7"/>
  <c r="D342" i="7"/>
  <c r="C479" i="7"/>
  <c r="E342" i="7"/>
  <c r="D479" i="7"/>
  <c r="G342" i="7"/>
  <c r="E479" i="7"/>
  <c r="F479" i="7"/>
  <c r="G479" i="7"/>
  <c r="H342" i="7"/>
  <c r="I342" i="7"/>
  <c r="H479" i="7"/>
  <c r="I479" i="7"/>
  <c r="J342" i="7"/>
  <c r="J479" i="7"/>
  <c r="K342" i="7"/>
  <c r="L342" i="7"/>
  <c r="K479" i="7"/>
  <c r="M342" i="7"/>
  <c r="L479" i="7"/>
  <c r="M479" i="7"/>
  <c r="N342" i="7"/>
  <c r="N479" i="7"/>
  <c r="O342" i="7"/>
  <c r="P342" i="7"/>
  <c r="O479" i="7"/>
  <c r="P479" i="7"/>
  <c r="Q342" i="7"/>
  <c r="R342" i="7"/>
  <c r="Q479" i="7"/>
  <c r="R479" i="7"/>
  <c r="S342" i="7"/>
  <c r="T342" i="7"/>
  <c r="S479" i="7"/>
  <c r="U342" i="7"/>
  <c r="T479" i="7"/>
  <c r="V342" i="7"/>
  <c r="U479" i="7"/>
  <c r="V479" i="7"/>
  <c r="W342" i="7"/>
  <c r="W479" i="7"/>
  <c r="X342" i="7"/>
  <c r="Y342" i="7"/>
  <c r="X479" i="7"/>
  <c r="Y479" i="7"/>
  <c r="Z342" i="7"/>
  <c r="Z479" i="7"/>
  <c r="AA342" i="7"/>
  <c r="AA479" i="7"/>
  <c r="AB342" i="7"/>
  <c r="AB479" i="7"/>
  <c r="AC342" i="7"/>
  <c r="AC479" i="7"/>
  <c r="AD342" i="7"/>
  <c r="AD479" i="7"/>
  <c r="AE342" i="7"/>
  <c r="AF342" i="7"/>
  <c r="AE479" i="7"/>
  <c r="AG342" i="7"/>
  <c r="AF479" i="7"/>
  <c r="AG479" i="7"/>
  <c r="AH342" i="7"/>
  <c r="AI342" i="7"/>
  <c r="AH479" i="7"/>
  <c r="AI479" i="7"/>
  <c r="AJ342" i="7"/>
  <c r="AK342" i="7"/>
  <c r="AJ479" i="7"/>
  <c r="AK479" i="7"/>
  <c r="AL342" i="7"/>
  <c r="AL479" i="7"/>
  <c r="AM342" i="7"/>
  <c r="AN342" i="7"/>
  <c r="AM479" i="7"/>
  <c r="H373" i="7"/>
  <c r="D373" i="7"/>
  <c r="E373" i="7"/>
  <c r="G373" i="7"/>
  <c r="F373" i="7"/>
  <c r="C373" i="7"/>
  <c r="I373" i="7"/>
  <c r="J373" i="7"/>
  <c r="K373" i="7"/>
  <c r="J510" i="7"/>
  <c r="L373" i="7"/>
  <c r="I510" i="7"/>
  <c r="H510" i="7"/>
  <c r="C510" i="7"/>
  <c r="E510" i="7"/>
  <c r="G510" i="7"/>
  <c r="K510" i="7"/>
  <c r="F510" i="7"/>
  <c r="D510" i="7"/>
  <c r="L510" i="7"/>
  <c r="M373" i="7"/>
  <c r="M510" i="7"/>
  <c r="N373" i="7"/>
  <c r="N510" i="7"/>
  <c r="O373" i="7"/>
  <c r="P373" i="7"/>
  <c r="O510" i="7"/>
  <c r="P510" i="7"/>
  <c r="Q373" i="7"/>
  <c r="R373" i="7"/>
  <c r="Q510" i="7"/>
  <c r="R510" i="7"/>
  <c r="S373" i="7"/>
  <c r="T373" i="7"/>
  <c r="S510" i="7"/>
  <c r="U373" i="7"/>
  <c r="T510" i="7"/>
  <c r="V373" i="7"/>
  <c r="U510" i="7"/>
  <c r="V510" i="7"/>
  <c r="W373" i="7"/>
  <c r="W510" i="7"/>
  <c r="X373" i="7"/>
  <c r="X510" i="7"/>
  <c r="Y373" i="7"/>
  <c r="Y510" i="7"/>
  <c r="Z373" i="7"/>
  <c r="Z510" i="7"/>
  <c r="AA373" i="7"/>
  <c r="AB373" i="7"/>
  <c r="AA510" i="7"/>
  <c r="AC373" i="7"/>
  <c r="AB510" i="7"/>
  <c r="AC510" i="7"/>
  <c r="AD373" i="7"/>
  <c r="AE373" i="7"/>
  <c r="AD510" i="7"/>
  <c r="AF373" i="7"/>
  <c r="AE510" i="7"/>
  <c r="AG373" i="7"/>
  <c r="AF510" i="7"/>
  <c r="AH373" i="7"/>
  <c r="AG510" i="7"/>
  <c r="AI373" i="7"/>
  <c r="AH510" i="7"/>
  <c r="AI510" i="7"/>
  <c r="AJ373" i="7"/>
  <c r="AK373" i="7"/>
  <c r="AJ510" i="7"/>
  <c r="AL373" i="7"/>
  <c r="AK510" i="7"/>
  <c r="AL510" i="7"/>
  <c r="AM373" i="7"/>
  <c r="AN373" i="7"/>
  <c r="AM510" i="7"/>
  <c r="AO483" i="7"/>
  <c r="AO454" i="7"/>
  <c r="AN505" i="7"/>
  <c r="AN509" i="7"/>
  <c r="AO323" i="7"/>
  <c r="AO316" i="7"/>
  <c r="G320" i="7"/>
  <c r="F320" i="7"/>
  <c r="H320" i="7"/>
  <c r="D320" i="7"/>
  <c r="C320" i="7"/>
  <c r="I320" i="7"/>
  <c r="E320" i="7"/>
  <c r="J320" i="7"/>
  <c r="C457" i="7"/>
  <c r="K320" i="7"/>
  <c r="J457" i="7"/>
  <c r="I457" i="7"/>
  <c r="D457" i="7"/>
  <c r="F457" i="7"/>
  <c r="E457" i="7"/>
  <c r="G457" i="7"/>
  <c r="H457" i="7"/>
  <c r="L320" i="7"/>
  <c r="K457" i="7"/>
  <c r="M320" i="7"/>
  <c r="L457" i="7"/>
  <c r="N320" i="7"/>
  <c r="M457" i="7"/>
  <c r="O320" i="7"/>
  <c r="N457" i="7"/>
  <c r="P320" i="7"/>
  <c r="O457" i="7"/>
  <c r="P457" i="7"/>
  <c r="Q320" i="7"/>
  <c r="R320" i="7"/>
  <c r="Q457" i="7"/>
  <c r="S320" i="7"/>
  <c r="R457" i="7"/>
  <c r="T320" i="7"/>
  <c r="S457" i="7"/>
  <c r="T457" i="7"/>
  <c r="U320" i="7"/>
  <c r="V320" i="7"/>
  <c r="U457" i="7"/>
  <c r="V457" i="7"/>
  <c r="W320" i="7"/>
  <c r="X320" i="7"/>
  <c r="W457" i="7"/>
  <c r="Y320" i="7"/>
  <c r="X457" i="7"/>
  <c r="Z320" i="7"/>
  <c r="Y457" i="7"/>
  <c r="AA320" i="7"/>
  <c r="Z457" i="7"/>
  <c r="AB320" i="7"/>
  <c r="AA457" i="7"/>
  <c r="AC320" i="7"/>
  <c r="AB457" i="7"/>
  <c r="AD320" i="7"/>
  <c r="AC457" i="7"/>
  <c r="AE320" i="7"/>
  <c r="AD457" i="7"/>
  <c r="AF320" i="7"/>
  <c r="AE457" i="7"/>
  <c r="AG320" i="7"/>
  <c r="AF457" i="7"/>
  <c r="AH320" i="7"/>
  <c r="AG457" i="7"/>
  <c r="AI320" i="7"/>
  <c r="AH457" i="7"/>
  <c r="AI457" i="7"/>
  <c r="AJ320" i="7"/>
  <c r="AJ457" i="7"/>
  <c r="AK320" i="7"/>
  <c r="AK457" i="7"/>
  <c r="AL320" i="7"/>
  <c r="AM320" i="7"/>
  <c r="AL457" i="7"/>
  <c r="AM457" i="7"/>
  <c r="AN320" i="7"/>
  <c r="D343" i="7"/>
  <c r="F343" i="7"/>
  <c r="G343" i="7"/>
  <c r="E343" i="7"/>
  <c r="C343" i="7"/>
  <c r="G480" i="7"/>
  <c r="C480" i="7"/>
  <c r="H343" i="7"/>
  <c r="E480" i="7"/>
  <c r="F480" i="7"/>
  <c r="D480" i="7"/>
  <c r="I343" i="7"/>
  <c r="H480" i="7"/>
  <c r="I480" i="7"/>
  <c r="J343" i="7"/>
  <c r="J480" i="7"/>
  <c r="K343" i="7"/>
  <c r="L343" i="7"/>
  <c r="K480" i="7"/>
  <c r="L480" i="7"/>
  <c r="M343" i="7"/>
  <c r="M480" i="7"/>
  <c r="N343" i="7"/>
  <c r="N480" i="7"/>
  <c r="O343" i="7"/>
  <c r="P343" i="7"/>
  <c r="O480" i="7"/>
  <c r="Q343" i="7"/>
  <c r="P480" i="7"/>
  <c r="R343" i="7"/>
  <c r="Q480" i="7"/>
  <c r="R480" i="7"/>
  <c r="S343" i="7"/>
  <c r="T343" i="7"/>
  <c r="S480" i="7"/>
  <c r="U343" i="7"/>
  <c r="T480" i="7"/>
  <c r="V343" i="7"/>
  <c r="U480" i="7"/>
  <c r="V480" i="7"/>
  <c r="W343" i="7"/>
  <c r="X343" i="7"/>
  <c r="W480" i="7"/>
  <c r="Y343" i="7"/>
  <c r="X480" i="7"/>
  <c r="Z343" i="7"/>
  <c r="Y480" i="7"/>
  <c r="Z480" i="7"/>
  <c r="AA343" i="7"/>
  <c r="AA480" i="7"/>
  <c r="AB343" i="7"/>
  <c r="AC343" i="7"/>
  <c r="AB480" i="7"/>
  <c r="AD343" i="7"/>
  <c r="AC480" i="7"/>
  <c r="AE343" i="7"/>
  <c r="AD480" i="7"/>
  <c r="AF343" i="7"/>
  <c r="AE480" i="7"/>
  <c r="AF480" i="7"/>
  <c r="AG343" i="7"/>
  <c r="AG480" i="7"/>
  <c r="AH343" i="7"/>
  <c r="AH480" i="7"/>
  <c r="AI343" i="7"/>
  <c r="AJ343" i="7"/>
  <c r="AI480" i="7"/>
  <c r="AK343" i="7"/>
  <c r="AJ480" i="7"/>
  <c r="AK480" i="7"/>
  <c r="AL343" i="7"/>
  <c r="AL480" i="7"/>
  <c r="AM343" i="7"/>
  <c r="AM480" i="7"/>
  <c r="AN343" i="7"/>
  <c r="E374" i="7"/>
  <c r="D374" i="7"/>
  <c r="F374" i="7"/>
  <c r="L374" i="7"/>
  <c r="C374" i="7"/>
  <c r="K374" i="7"/>
  <c r="J374" i="7"/>
  <c r="I374" i="7"/>
  <c r="H374" i="7"/>
  <c r="G374" i="7"/>
  <c r="L511" i="7"/>
  <c r="M374" i="7"/>
  <c r="G511" i="7"/>
  <c r="C511" i="7"/>
  <c r="H511" i="7"/>
  <c r="F511" i="7"/>
  <c r="E511" i="7"/>
  <c r="I511" i="7"/>
  <c r="D511" i="7"/>
  <c r="J511" i="7"/>
  <c r="K511" i="7"/>
  <c r="M511" i="7"/>
  <c r="N374" i="7"/>
  <c r="O374" i="7"/>
  <c r="N511" i="7"/>
  <c r="O511" i="7"/>
  <c r="P374" i="7"/>
  <c r="Q374" i="7"/>
  <c r="P511" i="7"/>
  <c r="Q511" i="7"/>
  <c r="R374" i="7"/>
  <c r="R511" i="7"/>
  <c r="S374" i="7"/>
  <c r="S511" i="7"/>
  <c r="T374" i="7"/>
  <c r="U374" i="7"/>
  <c r="T511" i="7"/>
  <c r="U511" i="7"/>
  <c r="V374" i="7"/>
  <c r="W374" i="7"/>
  <c r="V511" i="7"/>
  <c r="W511" i="7"/>
  <c r="X374" i="7"/>
  <c r="X511" i="7"/>
  <c r="Y374" i="7"/>
  <c r="Y511" i="7"/>
  <c r="Z374" i="7"/>
  <c r="AA374" i="7"/>
  <c r="Z511" i="7"/>
  <c r="AA511" i="7"/>
  <c r="AB374" i="7"/>
  <c r="AC374" i="7"/>
  <c r="AB511" i="7"/>
  <c r="AD374" i="7"/>
  <c r="AC511" i="7"/>
  <c r="AE374" i="7"/>
  <c r="AD511" i="7"/>
  <c r="AE511" i="7"/>
  <c r="AF374" i="7"/>
  <c r="AF511" i="7"/>
  <c r="AG374" i="7"/>
  <c r="AG511" i="7"/>
  <c r="AH374" i="7"/>
  <c r="AH511" i="7"/>
  <c r="AI374" i="7"/>
  <c r="AJ374" i="7"/>
  <c r="AI511" i="7"/>
  <c r="AK374" i="7"/>
  <c r="AJ511" i="7"/>
  <c r="AK511" i="7"/>
  <c r="AL374" i="7"/>
  <c r="AM374" i="7"/>
  <c r="AL511" i="7"/>
  <c r="AM511" i="7"/>
  <c r="AN374" i="7"/>
  <c r="AO479" i="7"/>
  <c r="AO457" i="7"/>
  <c r="AO318" i="7"/>
  <c r="AO373" i="7"/>
  <c r="AN511" i="7"/>
  <c r="AN480" i="7"/>
  <c r="H321" i="7"/>
  <c r="G321" i="7"/>
  <c r="K321" i="7"/>
  <c r="F321" i="7"/>
  <c r="I321" i="7"/>
  <c r="J321" i="7"/>
  <c r="C321" i="7"/>
  <c r="D321" i="7"/>
  <c r="E321" i="7"/>
  <c r="G458" i="7"/>
  <c r="H458" i="7"/>
  <c r="D458" i="7"/>
  <c r="C458" i="7"/>
  <c r="I458" i="7"/>
  <c r="F458" i="7"/>
  <c r="L321" i="7"/>
  <c r="K458" i="7"/>
  <c r="J458" i="7"/>
  <c r="E458" i="7"/>
  <c r="L458" i="7"/>
  <c r="M321" i="7"/>
  <c r="M458" i="7"/>
  <c r="N321" i="7"/>
  <c r="N458" i="7"/>
  <c r="O321" i="7"/>
  <c r="O458" i="7"/>
  <c r="P321" i="7"/>
  <c r="P458" i="7"/>
  <c r="Q321" i="7"/>
  <c r="Q458" i="7"/>
  <c r="R321" i="7"/>
  <c r="R458" i="7"/>
  <c r="S321" i="7"/>
  <c r="S458" i="7"/>
  <c r="T321" i="7"/>
  <c r="U321" i="7"/>
  <c r="T458" i="7"/>
  <c r="V321" i="7"/>
  <c r="U458" i="7"/>
  <c r="V458" i="7"/>
  <c r="W321" i="7"/>
  <c r="X321" i="7"/>
  <c r="W458" i="7"/>
  <c r="X458" i="7"/>
  <c r="Y321" i="7"/>
  <c r="Y458" i="7"/>
  <c r="Z321" i="7"/>
  <c r="Z458" i="7"/>
  <c r="AA321" i="7"/>
  <c r="AB321" i="7"/>
  <c r="AA458" i="7"/>
  <c r="AB458" i="7"/>
  <c r="AC321" i="7"/>
  <c r="AC458" i="7"/>
  <c r="AD321" i="7"/>
  <c r="AE321" i="7"/>
  <c r="AD458" i="7"/>
  <c r="AF321" i="7"/>
  <c r="AE458" i="7"/>
  <c r="AG321" i="7"/>
  <c r="AF458" i="7"/>
  <c r="AH321" i="7"/>
  <c r="AG458" i="7"/>
  <c r="AI321" i="7"/>
  <c r="AH458" i="7"/>
  <c r="AJ321" i="7"/>
  <c r="AI458" i="7"/>
  <c r="AJ458" i="7"/>
  <c r="AK321" i="7"/>
  <c r="AK458" i="7"/>
  <c r="AL321" i="7"/>
  <c r="AM321" i="7"/>
  <c r="AL458" i="7"/>
  <c r="AM458" i="7"/>
  <c r="AN321" i="7"/>
  <c r="E344" i="7"/>
  <c r="C344" i="7"/>
  <c r="D344" i="7"/>
  <c r="G344" i="7"/>
  <c r="H344" i="7"/>
  <c r="F344" i="7"/>
  <c r="D481" i="7"/>
  <c r="C481" i="7"/>
  <c r="F481" i="7"/>
  <c r="G481" i="7"/>
  <c r="H481" i="7"/>
  <c r="E481" i="7"/>
  <c r="I344" i="7"/>
  <c r="J344" i="7"/>
  <c r="I481" i="7"/>
  <c r="K344" i="7"/>
  <c r="J481" i="7"/>
  <c r="K481" i="7"/>
  <c r="L344" i="7"/>
  <c r="L481" i="7"/>
  <c r="M344" i="7"/>
  <c r="N344" i="7"/>
  <c r="M481" i="7"/>
  <c r="N481" i="7"/>
  <c r="O344" i="7"/>
  <c r="P344" i="7"/>
  <c r="O481" i="7"/>
  <c r="P481" i="7"/>
  <c r="Q344" i="7"/>
  <c r="R344" i="7"/>
  <c r="Q481" i="7"/>
  <c r="S344" i="7"/>
  <c r="R481" i="7"/>
  <c r="T344" i="7"/>
  <c r="S481" i="7"/>
  <c r="T481" i="7"/>
  <c r="U344" i="7"/>
  <c r="U481" i="7"/>
  <c r="V344" i="7"/>
  <c r="W344" i="7"/>
  <c r="V481" i="7"/>
  <c r="X344" i="7"/>
  <c r="W481" i="7"/>
  <c r="X481" i="7"/>
  <c r="Y344" i="7"/>
  <c r="Y481" i="7"/>
  <c r="Z344" i="7"/>
  <c r="AA344" i="7"/>
  <c r="Z481" i="7"/>
  <c r="AA481" i="7"/>
  <c r="AB344" i="7"/>
  <c r="AB481" i="7"/>
  <c r="AC344" i="7"/>
  <c r="AC481" i="7"/>
  <c r="AD344" i="7"/>
  <c r="AE344" i="7"/>
  <c r="AD481" i="7"/>
  <c r="AE481" i="7"/>
  <c r="AF344" i="7"/>
  <c r="AG344" i="7"/>
  <c r="AF481" i="7"/>
  <c r="AH344" i="7"/>
  <c r="AG481" i="7"/>
  <c r="AI344" i="7"/>
  <c r="AH481" i="7"/>
  <c r="AI481" i="7"/>
  <c r="AJ344" i="7"/>
  <c r="AK344" i="7"/>
  <c r="AJ481" i="7"/>
  <c r="AL344" i="7"/>
  <c r="AK481" i="7"/>
  <c r="AM344" i="7"/>
  <c r="AL481" i="7"/>
  <c r="AM481" i="7"/>
  <c r="AN344" i="7"/>
  <c r="C367" i="7"/>
  <c r="C504" i="7"/>
  <c r="D367" i="7"/>
  <c r="F367" i="7"/>
  <c r="D504" i="7"/>
  <c r="E367" i="7"/>
  <c r="G367" i="7"/>
  <c r="E504" i="7"/>
  <c r="F504" i="7"/>
  <c r="G504" i="7"/>
  <c r="H367" i="7"/>
  <c r="I367" i="7"/>
  <c r="H504" i="7"/>
  <c r="J367" i="7"/>
  <c r="I504" i="7"/>
  <c r="J504" i="7"/>
  <c r="K367" i="7"/>
  <c r="L367" i="7"/>
  <c r="K504" i="7"/>
  <c r="L504" i="7"/>
  <c r="M367" i="7"/>
  <c r="M504" i="7"/>
  <c r="N367" i="7"/>
  <c r="N504" i="7"/>
  <c r="O367" i="7"/>
  <c r="P367" i="7"/>
  <c r="O504" i="7"/>
  <c r="Q367" i="7"/>
  <c r="P504" i="7"/>
  <c r="Q504" i="7"/>
  <c r="R367" i="7"/>
  <c r="R504" i="7"/>
  <c r="S367" i="7"/>
  <c r="S504" i="7"/>
  <c r="T367" i="7"/>
  <c r="U367" i="7"/>
  <c r="T504" i="7"/>
  <c r="U504" i="7"/>
  <c r="V367" i="7"/>
  <c r="V504" i="7"/>
  <c r="W367" i="7"/>
  <c r="X367" i="7"/>
  <c r="W504" i="7"/>
  <c r="Y367" i="7"/>
  <c r="X504" i="7"/>
  <c r="Y504" i="7"/>
  <c r="Z367" i="7"/>
  <c r="AA367" i="7"/>
  <c r="Z504" i="7"/>
  <c r="AB367" i="7"/>
  <c r="AA504" i="7"/>
  <c r="AC367" i="7"/>
  <c r="AB504" i="7"/>
  <c r="AC504" i="7"/>
  <c r="AD367" i="7"/>
  <c r="AD504" i="7"/>
  <c r="AE367" i="7"/>
  <c r="AE504" i="7"/>
  <c r="AF367" i="7"/>
  <c r="AG367" i="7"/>
  <c r="AF504" i="7"/>
  <c r="AH367" i="7"/>
  <c r="AG504" i="7"/>
  <c r="AI367" i="7"/>
  <c r="AH504" i="7"/>
  <c r="AJ367" i="7"/>
  <c r="AI504" i="7"/>
  <c r="AK367" i="7"/>
  <c r="AJ504" i="7"/>
  <c r="AL367" i="7"/>
  <c r="AK504" i="7"/>
  <c r="AL504" i="7"/>
  <c r="AM367" i="7"/>
  <c r="AN367" i="7"/>
  <c r="AM504" i="7"/>
  <c r="C375" i="7"/>
  <c r="L375" i="7"/>
  <c r="D375" i="7"/>
  <c r="I375" i="7"/>
  <c r="E375" i="7"/>
  <c r="K375" i="7"/>
  <c r="G375" i="7"/>
  <c r="F375" i="7"/>
  <c r="J375" i="7"/>
  <c r="H375" i="7"/>
  <c r="M375" i="7"/>
  <c r="F512" i="7"/>
  <c r="G512" i="7"/>
  <c r="K512" i="7"/>
  <c r="H512" i="7"/>
  <c r="D512" i="7"/>
  <c r="E512" i="7"/>
  <c r="L512" i="7"/>
  <c r="C512" i="7"/>
  <c r="J512" i="7"/>
  <c r="M512" i="7"/>
  <c r="N375" i="7"/>
  <c r="I512" i="7"/>
  <c r="N512" i="7"/>
  <c r="O375" i="7"/>
  <c r="O512" i="7"/>
  <c r="P375" i="7"/>
  <c r="P512" i="7"/>
  <c r="Q375" i="7"/>
  <c r="R375" i="7"/>
  <c r="Q512" i="7"/>
  <c r="S375" i="7"/>
  <c r="R512" i="7"/>
  <c r="T375" i="7"/>
  <c r="S512" i="7"/>
  <c r="T512" i="7"/>
  <c r="U375" i="7"/>
  <c r="V375" i="7"/>
  <c r="U512" i="7"/>
  <c r="W375" i="7"/>
  <c r="V512" i="7"/>
  <c r="W512" i="7"/>
  <c r="X375" i="7"/>
  <c r="X512" i="7"/>
  <c r="Y375" i="7"/>
  <c r="Y512" i="7"/>
  <c r="Z375" i="7"/>
  <c r="AA375" i="7"/>
  <c r="Z512" i="7"/>
  <c r="AB375" i="7"/>
  <c r="AA512" i="7"/>
  <c r="AB512" i="7"/>
  <c r="AC375" i="7"/>
  <c r="AC512" i="7"/>
  <c r="AD375" i="7"/>
  <c r="AD512" i="7"/>
  <c r="AE375" i="7"/>
  <c r="AF375" i="7"/>
  <c r="AE512" i="7"/>
  <c r="AF512" i="7"/>
  <c r="AG375" i="7"/>
  <c r="AH375" i="7"/>
  <c r="AG512" i="7"/>
  <c r="AH512" i="7"/>
  <c r="AI375" i="7"/>
  <c r="AJ375" i="7"/>
  <c r="AI512" i="7"/>
  <c r="AK375" i="7"/>
  <c r="AJ512" i="7"/>
  <c r="AL375" i="7"/>
  <c r="AK512" i="7"/>
  <c r="AL512" i="7"/>
  <c r="AM375" i="7"/>
  <c r="AN375" i="7"/>
  <c r="AM512" i="7"/>
  <c r="AO510" i="7"/>
  <c r="AO459" i="7"/>
  <c r="AO374" i="7"/>
  <c r="AO349" i="7"/>
  <c r="AO348" i="7"/>
  <c r="AN457" i="7"/>
  <c r="AO343" i="7"/>
  <c r="E345" i="7"/>
  <c r="I345" i="7"/>
  <c r="F345" i="7"/>
  <c r="H345" i="7"/>
  <c r="C345" i="7"/>
  <c r="G345" i="7"/>
  <c r="D345" i="7"/>
  <c r="C482" i="7"/>
  <c r="E482" i="7"/>
  <c r="J345" i="7"/>
  <c r="F482" i="7"/>
  <c r="H482" i="7"/>
  <c r="I482" i="7"/>
  <c r="D482" i="7"/>
  <c r="G482" i="7"/>
  <c r="J482" i="7"/>
  <c r="K345" i="7"/>
  <c r="K482" i="7"/>
  <c r="L345" i="7"/>
  <c r="L482" i="7"/>
  <c r="M345" i="7"/>
  <c r="N345" i="7"/>
  <c r="M482" i="7"/>
  <c r="O345" i="7"/>
  <c r="N482" i="7"/>
  <c r="P345" i="7"/>
  <c r="O482" i="7"/>
  <c r="P482" i="7"/>
  <c r="Q345" i="7"/>
  <c r="Q482" i="7"/>
  <c r="R345" i="7"/>
  <c r="S345" i="7"/>
  <c r="R482" i="7"/>
  <c r="T345" i="7"/>
  <c r="S482" i="7"/>
  <c r="U345" i="7"/>
  <c r="T482" i="7"/>
  <c r="V345" i="7"/>
  <c r="U482" i="7"/>
  <c r="V482" i="7"/>
  <c r="W345" i="7"/>
  <c r="X345" i="7"/>
  <c r="W482" i="7"/>
  <c r="X482" i="7"/>
  <c r="Y345" i="7"/>
  <c r="Y482" i="7"/>
  <c r="Z345" i="7"/>
  <c r="AA345" i="7"/>
  <c r="Z482" i="7"/>
  <c r="AB345" i="7"/>
  <c r="AA482" i="7"/>
  <c r="AC345" i="7"/>
  <c r="AB482" i="7"/>
  <c r="AC482" i="7"/>
  <c r="AD345" i="7"/>
  <c r="AE345" i="7"/>
  <c r="AD482" i="7"/>
  <c r="AE482" i="7"/>
  <c r="AF345" i="7"/>
  <c r="AG345" i="7"/>
  <c r="AF482" i="7"/>
  <c r="AG482" i="7"/>
  <c r="AH345" i="7"/>
  <c r="AH482" i="7"/>
  <c r="AI345" i="7"/>
  <c r="AJ345" i="7"/>
  <c r="AI482" i="7"/>
  <c r="AK345" i="7"/>
  <c r="AJ482" i="7"/>
  <c r="AL345" i="7"/>
  <c r="AK482" i="7"/>
  <c r="AM345" i="7"/>
  <c r="AL482" i="7"/>
  <c r="AM482" i="7"/>
  <c r="AN345" i="7"/>
  <c r="C315" i="7"/>
  <c r="D315" i="7"/>
  <c r="F315" i="7"/>
  <c r="E315" i="7"/>
  <c r="C452" i="7"/>
  <c r="D452" i="7"/>
  <c r="E452" i="7"/>
  <c r="F452" i="7"/>
  <c r="G315" i="7"/>
  <c r="G452" i="7"/>
  <c r="H315" i="7"/>
  <c r="I315" i="7"/>
  <c r="H452" i="7"/>
  <c r="I452" i="7"/>
  <c r="J315" i="7"/>
  <c r="K315" i="7"/>
  <c r="J452" i="7"/>
  <c r="K452" i="7"/>
  <c r="L315" i="7"/>
  <c r="L452" i="7"/>
  <c r="M315" i="7"/>
  <c r="N315" i="7"/>
  <c r="M452" i="7"/>
  <c r="O315" i="7"/>
  <c r="N452" i="7"/>
  <c r="O452" i="7"/>
  <c r="P315" i="7"/>
  <c r="Q315" i="7"/>
  <c r="P452" i="7"/>
  <c r="R315" i="7"/>
  <c r="Q452" i="7"/>
  <c r="S315" i="7"/>
  <c r="R452" i="7"/>
  <c r="T315" i="7"/>
  <c r="S452" i="7"/>
  <c r="T452" i="7"/>
  <c r="U315" i="7"/>
  <c r="U452" i="7"/>
  <c r="V315" i="7"/>
  <c r="W315" i="7"/>
  <c r="V452" i="7"/>
  <c r="X315" i="7"/>
  <c r="W452" i="7"/>
  <c r="X452" i="7"/>
  <c r="Y315" i="7"/>
  <c r="Y452" i="7"/>
  <c r="Z315" i="7"/>
  <c r="Z452" i="7"/>
  <c r="AA315" i="7"/>
  <c r="AB315" i="7"/>
  <c r="AA452" i="7"/>
  <c r="AB452" i="7"/>
  <c r="AC315" i="7"/>
  <c r="AD315" i="7"/>
  <c r="AC452" i="7"/>
  <c r="AD452" i="7"/>
  <c r="AE315" i="7"/>
  <c r="AE452" i="7"/>
  <c r="AF315" i="7"/>
  <c r="AF452" i="7"/>
  <c r="AG315" i="7"/>
  <c r="AH315" i="7"/>
  <c r="AG452" i="7"/>
  <c r="AI315" i="7"/>
  <c r="AH452" i="7"/>
  <c r="AI452" i="7"/>
  <c r="AJ315" i="7"/>
  <c r="AJ452" i="7"/>
  <c r="AK315" i="7"/>
  <c r="AL315" i="7"/>
  <c r="AK452" i="7"/>
  <c r="AM315" i="7"/>
  <c r="AL452" i="7"/>
  <c r="AM452" i="7"/>
  <c r="AN315" i="7"/>
  <c r="G323" i="7"/>
  <c r="C323" i="7"/>
  <c r="J323" i="7"/>
  <c r="H323" i="7"/>
  <c r="E323" i="7"/>
  <c r="L323" i="7"/>
  <c r="I323" i="7"/>
  <c r="F323" i="7"/>
  <c r="K323" i="7"/>
  <c r="M323" i="7"/>
  <c r="D323" i="7"/>
  <c r="K460" i="7"/>
  <c r="H460" i="7"/>
  <c r="M460" i="7"/>
  <c r="J460" i="7"/>
  <c r="N323" i="7"/>
  <c r="F460" i="7"/>
  <c r="D460" i="7"/>
  <c r="L460" i="7"/>
  <c r="E460" i="7"/>
  <c r="I460" i="7"/>
  <c r="G460" i="7"/>
  <c r="C460" i="7"/>
  <c r="O323" i="7"/>
  <c r="N460" i="7"/>
  <c r="O460" i="7"/>
  <c r="P323" i="7"/>
  <c r="P460" i="7"/>
  <c r="Q323" i="7"/>
  <c r="R323" i="7"/>
  <c r="Q460" i="7"/>
  <c r="R460" i="7"/>
  <c r="S323" i="7"/>
  <c r="T323" i="7"/>
  <c r="S460" i="7"/>
  <c r="U323" i="7"/>
  <c r="T460" i="7"/>
  <c r="U460" i="7"/>
  <c r="V323" i="7"/>
  <c r="V460" i="7"/>
  <c r="W323" i="7"/>
  <c r="X323" i="7"/>
  <c r="W460" i="7"/>
  <c r="Y323" i="7"/>
  <c r="X460" i="7"/>
  <c r="Z323" i="7"/>
  <c r="Y460" i="7"/>
  <c r="AA323" i="7"/>
  <c r="Z460" i="7"/>
  <c r="AB323" i="7"/>
  <c r="AA460" i="7"/>
  <c r="AC323" i="7"/>
  <c r="AB460" i="7"/>
  <c r="AD323" i="7"/>
  <c r="AC460" i="7"/>
  <c r="AE323" i="7"/>
  <c r="AD460" i="7"/>
  <c r="AF323" i="7"/>
  <c r="AE460" i="7"/>
  <c r="AF460" i="7"/>
  <c r="AG323" i="7"/>
  <c r="AG460" i="7"/>
  <c r="AH323" i="7"/>
  <c r="AH460" i="7"/>
  <c r="AI323" i="7"/>
  <c r="AJ323" i="7"/>
  <c r="AI460" i="7"/>
  <c r="AJ460" i="7"/>
  <c r="AK323" i="7"/>
  <c r="AL323" i="7"/>
  <c r="AK460" i="7"/>
  <c r="AM323" i="7"/>
  <c r="AL460" i="7"/>
  <c r="AM460" i="7"/>
  <c r="AN323" i="7"/>
  <c r="I346" i="7"/>
  <c r="E346" i="7"/>
  <c r="D346" i="7"/>
  <c r="F346" i="7"/>
  <c r="H346" i="7"/>
  <c r="J346" i="7"/>
  <c r="C346" i="7"/>
  <c r="G346" i="7"/>
  <c r="J483" i="7"/>
  <c r="K346" i="7"/>
  <c r="E483" i="7"/>
  <c r="G483" i="7"/>
  <c r="F483" i="7"/>
  <c r="I483" i="7"/>
  <c r="D483" i="7"/>
  <c r="C483" i="7"/>
  <c r="H483" i="7"/>
  <c r="L346" i="7"/>
  <c r="K483" i="7"/>
  <c r="L483" i="7"/>
  <c r="M346" i="7"/>
  <c r="N346" i="7"/>
  <c r="M483" i="7"/>
  <c r="O346" i="7"/>
  <c r="N483" i="7"/>
  <c r="P346" i="7"/>
  <c r="O483" i="7"/>
  <c r="P483" i="7"/>
  <c r="Q346" i="7"/>
  <c r="Q483" i="7"/>
  <c r="R346" i="7"/>
  <c r="S346" i="7"/>
  <c r="R483" i="7"/>
  <c r="S483" i="7"/>
  <c r="T346" i="7"/>
  <c r="T483" i="7"/>
  <c r="U346" i="7"/>
  <c r="U483" i="7"/>
  <c r="V346" i="7"/>
  <c r="W346" i="7"/>
  <c r="V483" i="7"/>
  <c r="W483" i="7"/>
  <c r="X346" i="7"/>
  <c r="X483" i="7"/>
  <c r="Y346" i="7"/>
  <c r="Y483" i="7"/>
  <c r="Z346" i="7"/>
  <c r="Z483" i="7"/>
  <c r="AA346" i="7"/>
  <c r="AA483" i="7"/>
  <c r="AB346" i="7"/>
  <c r="AB483" i="7"/>
  <c r="AC346" i="7"/>
  <c r="AC483" i="7"/>
  <c r="AD346" i="7"/>
  <c r="AE346" i="7"/>
  <c r="AD483" i="7"/>
  <c r="AF346" i="7"/>
  <c r="AE483" i="7"/>
  <c r="AG346" i="7"/>
  <c r="AF483" i="7"/>
  <c r="AG483" i="7"/>
  <c r="AH346" i="7"/>
  <c r="AI346" i="7"/>
  <c r="AH483" i="7"/>
  <c r="AJ346" i="7"/>
  <c r="AI483" i="7"/>
  <c r="AK346" i="7"/>
  <c r="AJ483" i="7"/>
  <c r="AK483" i="7"/>
  <c r="AL346" i="7"/>
  <c r="AM346" i="7"/>
  <c r="AL483" i="7"/>
  <c r="AM483" i="7"/>
  <c r="AN346" i="7"/>
  <c r="F369" i="7"/>
  <c r="G369" i="7"/>
  <c r="E369" i="7"/>
  <c r="C369" i="7"/>
  <c r="D369" i="7"/>
  <c r="F506" i="7"/>
  <c r="C506" i="7"/>
  <c r="D506" i="7"/>
  <c r="H369" i="7"/>
  <c r="E506" i="7"/>
  <c r="G506" i="7"/>
  <c r="I369" i="7"/>
  <c r="H506" i="7"/>
  <c r="I506" i="7"/>
  <c r="J369" i="7"/>
  <c r="J506" i="7"/>
  <c r="K369" i="7"/>
  <c r="K506" i="7"/>
  <c r="L369" i="7"/>
  <c r="M369" i="7"/>
  <c r="L506" i="7"/>
  <c r="N369" i="7"/>
  <c r="M506" i="7"/>
  <c r="O369" i="7"/>
  <c r="N506" i="7"/>
  <c r="P369" i="7"/>
  <c r="O506" i="7"/>
  <c r="P506" i="7"/>
  <c r="Q369" i="7"/>
  <c r="Q506" i="7"/>
  <c r="R369" i="7"/>
  <c r="S369" i="7"/>
  <c r="R506" i="7"/>
  <c r="S506" i="7"/>
  <c r="T369" i="7"/>
  <c r="U369" i="7"/>
  <c r="T506" i="7"/>
  <c r="V369" i="7"/>
  <c r="U506" i="7"/>
  <c r="V506" i="7"/>
  <c r="W369" i="7"/>
  <c r="W506" i="7"/>
  <c r="X369" i="7"/>
  <c r="X506" i="7"/>
  <c r="Y369" i="7"/>
  <c r="Y506" i="7"/>
  <c r="Z369" i="7"/>
  <c r="AA369" i="7"/>
  <c r="Z506" i="7"/>
  <c r="AB369" i="7"/>
  <c r="AA506" i="7"/>
  <c r="AC369" i="7"/>
  <c r="AB506" i="7"/>
  <c r="AD369" i="7"/>
  <c r="AC506" i="7"/>
  <c r="AE369" i="7"/>
  <c r="AD506" i="7"/>
  <c r="AF369" i="7"/>
  <c r="AE506" i="7"/>
  <c r="AG369" i="7"/>
  <c r="AF506" i="7"/>
  <c r="AG506" i="7"/>
  <c r="AH369" i="7"/>
  <c r="AI369" i="7"/>
  <c r="AH506" i="7"/>
  <c r="AI506" i="7"/>
  <c r="AJ369" i="7"/>
  <c r="AK369" i="7"/>
  <c r="AJ506" i="7"/>
  <c r="AK506" i="7"/>
  <c r="AL369" i="7"/>
  <c r="AM369" i="7"/>
  <c r="AL506" i="7"/>
  <c r="AN369" i="7"/>
  <c r="AM506" i="7"/>
  <c r="AO486" i="7"/>
  <c r="AN483" i="7"/>
  <c r="AN482" i="7"/>
  <c r="AO319" i="7"/>
  <c r="C322" i="7"/>
  <c r="F322" i="7"/>
  <c r="D322" i="7"/>
  <c r="L322" i="7"/>
  <c r="E322" i="7"/>
  <c r="I322" i="7"/>
  <c r="H322" i="7"/>
  <c r="J322" i="7"/>
  <c r="G322" i="7"/>
  <c r="K322" i="7"/>
  <c r="L459" i="7"/>
  <c r="D459" i="7"/>
  <c r="C459" i="7"/>
  <c r="E459" i="7"/>
  <c r="F459" i="7"/>
  <c r="H459" i="7"/>
  <c r="I459" i="7"/>
  <c r="M322" i="7"/>
  <c r="K459" i="7"/>
  <c r="J459" i="7"/>
  <c r="G459" i="7"/>
  <c r="M459" i="7"/>
  <c r="N322" i="7"/>
  <c r="O322" i="7"/>
  <c r="N459" i="7"/>
  <c r="P322" i="7"/>
  <c r="O459" i="7"/>
  <c r="Q322" i="7"/>
  <c r="P459" i="7"/>
  <c r="R322" i="7"/>
  <c r="Q459" i="7"/>
  <c r="R459" i="7"/>
  <c r="S322" i="7"/>
  <c r="S459" i="7"/>
  <c r="T322" i="7"/>
  <c r="T459" i="7"/>
  <c r="U322" i="7"/>
  <c r="U459" i="7"/>
  <c r="V322" i="7"/>
  <c r="V459" i="7"/>
  <c r="W322" i="7"/>
  <c r="W459" i="7"/>
  <c r="X322" i="7"/>
  <c r="Y322" i="7"/>
  <c r="X459" i="7"/>
  <c r="Y459" i="7"/>
  <c r="Z322" i="7"/>
  <c r="AA322" i="7"/>
  <c r="Z459" i="7"/>
  <c r="AB322" i="7"/>
  <c r="AA459" i="7"/>
  <c r="AC322" i="7"/>
  <c r="AB459" i="7"/>
  <c r="AC459" i="7"/>
  <c r="AD322" i="7"/>
  <c r="AD459" i="7"/>
  <c r="AE322" i="7"/>
  <c r="AF322" i="7"/>
  <c r="AE459" i="7"/>
  <c r="AF459" i="7"/>
  <c r="AG322" i="7"/>
  <c r="AG459" i="7"/>
  <c r="AH322" i="7"/>
  <c r="AI322" i="7"/>
  <c r="AH459" i="7"/>
  <c r="AJ322" i="7"/>
  <c r="AI459" i="7"/>
  <c r="AK322" i="7"/>
  <c r="AJ459" i="7"/>
  <c r="AK459" i="7"/>
  <c r="AL322" i="7"/>
  <c r="AM322" i="7"/>
  <c r="AL459" i="7"/>
  <c r="AM459" i="7"/>
  <c r="AN322" i="7"/>
  <c r="C316" i="7"/>
  <c r="D316" i="7"/>
  <c r="C453" i="7"/>
  <c r="E316" i="7"/>
  <c r="F316" i="7"/>
  <c r="G316" i="7"/>
  <c r="D453" i="7"/>
  <c r="G453" i="7"/>
  <c r="H316" i="7"/>
  <c r="F453" i="7"/>
  <c r="E453" i="7"/>
  <c r="H453" i="7"/>
  <c r="I316" i="7"/>
  <c r="J316" i="7"/>
  <c r="I453" i="7"/>
  <c r="J453" i="7"/>
  <c r="K316" i="7"/>
  <c r="K453" i="7"/>
  <c r="L316" i="7"/>
  <c r="L453" i="7"/>
  <c r="M316" i="7"/>
  <c r="N316" i="7"/>
  <c r="M453" i="7"/>
  <c r="N453" i="7"/>
  <c r="O316" i="7"/>
  <c r="P316" i="7"/>
  <c r="O453" i="7"/>
  <c r="Q316" i="7"/>
  <c r="P453" i="7"/>
  <c r="R316" i="7"/>
  <c r="Q453" i="7"/>
  <c r="R453" i="7"/>
  <c r="S316" i="7"/>
  <c r="T316" i="7"/>
  <c r="S453" i="7"/>
  <c r="U316" i="7"/>
  <c r="T453" i="7"/>
  <c r="V316" i="7"/>
  <c r="U453" i="7"/>
  <c r="W316" i="7"/>
  <c r="V453" i="7"/>
  <c r="W453" i="7"/>
  <c r="X316" i="7"/>
  <c r="Y316" i="7"/>
  <c r="X453" i="7"/>
  <c r="Z316" i="7"/>
  <c r="Y453" i="7"/>
  <c r="Z453" i="7"/>
  <c r="AA316" i="7"/>
  <c r="AA453" i="7"/>
  <c r="AB316" i="7"/>
  <c r="AC316" i="7"/>
  <c r="AB453" i="7"/>
  <c r="AD316" i="7"/>
  <c r="AC453" i="7"/>
  <c r="AE316" i="7"/>
  <c r="AD453" i="7"/>
  <c r="AE453" i="7"/>
  <c r="AF316" i="7"/>
  <c r="AG316" i="7"/>
  <c r="AF453" i="7"/>
  <c r="AH316" i="7"/>
  <c r="AG453" i="7"/>
  <c r="AH453" i="7"/>
  <c r="AI316" i="7"/>
  <c r="AI453" i="7"/>
  <c r="AJ316" i="7"/>
  <c r="AK316" i="7"/>
  <c r="AJ453" i="7"/>
  <c r="AK453" i="7"/>
  <c r="AL316" i="7"/>
  <c r="AM316" i="7"/>
  <c r="AL453" i="7"/>
  <c r="AN316" i="7"/>
  <c r="AM453" i="7"/>
  <c r="I347" i="7"/>
  <c r="H347" i="7"/>
  <c r="E347" i="7"/>
  <c r="C347" i="7"/>
  <c r="K347" i="7"/>
  <c r="D347" i="7"/>
  <c r="G347" i="7"/>
  <c r="J347" i="7"/>
  <c r="F347" i="7"/>
  <c r="C484" i="7"/>
  <c r="L347" i="7"/>
  <c r="J484" i="7"/>
  <c r="E484" i="7"/>
  <c r="H484" i="7"/>
  <c r="G484" i="7"/>
  <c r="F484" i="7"/>
  <c r="I484" i="7"/>
  <c r="K484" i="7"/>
  <c r="D484" i="7"/>
  <c r="L484" i="7"/>
  <c r="M347" i="7"/>
  <c r="N347" i="7"/>
  <c r="M484" i="7"/>
  <c r="N484" i="7"/>
  <c r="O347" i="7"/>
  <c r="O484" i="7"/>
  <c r="P347" i="7"/>
  <c r="P484" i="7"/>
  <c r="Q347" i="7"/>
  <c r="R347" i="7"/>
  <c r="Q484" i="7"/>
  <c r="R484" i="7"/>
  <c r="S347" i="7"/>
  <c r="T347" i="7"/>
  <c r="S484" i="7"/>
  <c r="U347" i="7"/>
  <c r="T484" i="7"/>
  <c r="U484" i="7"/>
  <c r="V347" i="7"/>
  <c r="V484" i="7"/>
  <c r="W347" i="7"/>
  <c r="X347" i="7"/>
  <c r="W484" i="7"/>
  <c r="Y347" i="7"/>
  <c r="X484" i="7"/>
  <c r="Z347" i="7"/>
  <c r="Y484" i="7"/>
  <c r="AA347" i="7"/>
  <c r="Z484" i="7"/>
  <c r="AA484" i="7"/>
  <c r="AB347" i="7"/>
  <c r="AC347" i="7"/>
  <c r="AB484" i="7"/>
  <c r="AD347" i="7"/>
  <c r="AC484" i="7"/>
  <c r="AE347" i="7"/>
  <c r="AD484" i="7"/>
  <c r="AE484" i="7"/>
  <c r="AF347" i="7"/>
  <c r="AF484" i="7"/>
  <c r="AG347" i="7"/>
  <c r="AH347" i="7"/>
  <c r="AG484" i="7"/>
  <c r="AH484" i="7"/>
  <c r="AI347" i="7"/>
  <c r="AJ347" i="7"/>
  <c r="AI484" i="7"/>
  <c r="AK347" i="7"/>
  <c r="AJ484" i="7"/>
  <c r="AL347" i="7"/>
  <c r="AK484" i="7"/>
  <c r="AL484" i="7"/>
  <c r="AM347" i="7"/>
  <c r="AM484" i="7"/>
  <c r="AN347" i="7"/>
  <c r="C370" i="7"/>
  <c r="E370" i="7"/>
  <c r="F370" i="7"/>
  <c r="H370" i="7"/>
  <c r="D370" i="7"/>
  <c r="G370" i="7"/>
  <c r="F507" i="7"/>
  <c r="G507" i="7"/>
  <c r="D507" i="7"/>
  <c r="E507" i="7"/>
  <c r="C507" i="7"/>
  <c r="I370" i="7"/>
  <c r="H507" i="7"/>
  <c r="I507" i="7"/>
  <c r="J370" i="7"/>
  <c r="K370" i="7"/>
  <c r="J507" i="7"/>
  <c r="K507" i="7"/>
  <c r="L370" i="7"/>
  <c r="L507" i="7"/>
  <c r="M370" i="7"/>
  <c r="N370" i="7"/>
  <c r="M507" i="7"/>
  <c r="O370" i="7"/>
  <c r="N507" i="7"/>
  <c r="O507" i="7"/>
  <c r="P370" i="7"/>
  <c r="Q370" i="7"/>
  <c r="P507" i="7"/>
  <c r="R370" i="7"/>
  <c r="Q507" i="7"/>
  <c r="R507" i="7"/>
  <c r="S370" i="7"/>
  <c r="T370" i="7"/>
  <c r="S507" i="7"/>
  <c r="U370" i="7"/>
  <c r="T507" i="7"/>
  <c r="V370" i="7"/>
  <c r="U507" i="7"/>
  <c r="V507" i="7"/>
  <c r="W370" i="7"/>
  <c r="X370" i="7"/>
  <c r="W507" i="7"/>
  <c r="Y370" i="7"/>
  <c r="X507" i="7"/>
  <c r="Y507" i="7"/>
  <c r="Z370" i="7"/>
  <c r="AA370" i="7"/>
  <c r="Z507" i="7"/>
  <c r="AA507" i="7"/>
  <c r="AB370" i="7"/>
  <c r="AB507" i="7"/>
  <c r="AC370" i="7"/>
  <c r="AC507" i="7"/>
  <c r="AD370" i="7"/>
  <c r="AE370" i="7"/>
  <c r="AD507" i="7"/>
  <c r="AE507" i="7"/>
  <c r="AF370" i="7"/>
  <c r="AG370" i="7"/>
  <c r="AF507" i="7"/>
  <c r="AG507" i="7"/>
  <c r="AH370" i="7"/>
  <c r="AH507" i="7"/>
  <c r="AI370" i="7"/>
  <c r="AJ370" i="7"/>
  <c r="AI507" i="7"/>
  <c r="AK370" i="7"/>
  <c r="AJ507" i="7"/>
  <c r="AL370" i="7"/>
  <c r="AK507" i="7"/>
  <c r="AM370" i="7"/>
  <c r="AL507" i="7"/>
  <c r="AN370" i="7"/>
  <c r="AM507" i="7"/>
  <c r="AO511" i="7"/>
  <c r="AO482" i="7"/>
  <c r="AN510" i="7"/>
  <c r="AN452" i="7"/>
  <c r="AN512" i="7"/>
  <c r="AO346" i="7"/>
  <c r="AO369" i="7"/>
  <c r="E317" i="7"/>
  <c r="C317" i="7"/>
  <c r="D317" i="7"/>
  <c r="F317" i="7"/>
  <c r="G317" i="7"/>
  <c r="G454" i="7"/>
  <c r="E454" i="7"/>
  <c r="F454" i="7"/>
  <c r="C454" i="7"/>
  <c r="H317" i="7"/>
  <c r="D454" i="7"/>
  <c r="I317" i="7"/>
  <c r="H454" i="7"/>
  <c r="J317" i="7"/>
  <c r="I454" i="7"/>
  <c r="K317" i="7"/>
  <c r="J454" i="7"/>
  <c r="L317" i="7"/>
  <c r="K454" i="7"/>
  <c r="L454" i="7"/>
  <c r="M317" i="7"/>
  <c r="N317" i="7"/>
  <c r="M454" i="7"/>
  <c r="O317" i="7"/>
  <c r="N454" i="7"/>
  <c r="P317" i="7"/>
  <c r="O454" i="7"/>
  <c r="P454" i="7"/>
  <c r="Q317" i="7"/>
  <c r="Q454" i="7"/>
  <c r="R317" i="7"/>
  <c r="S317" i="7"/>
  <c r="R454" i="7"/>
  <c r="T317" i="7"/>
  <c r="S454" i="7"/>
  <c r="U317" i="7"/>
  <c r="T454" i="7"/>
  <c r="V317" i="7"/>
  <c r="U454" i="7"/>
  <c r="V454" i="7"/>
  <c r="W317" i="7"/>
  <c r="W454" i="7"/>
  <c r="X317" i="7"/>
  <c r="X454" i="7"/>
  <c r="Y317" i="7"/>
  <c r="Y454" i="7"/>
  <c r="Z317" i="7"/>
  <c r="AA317" i="7"/>
  <c r="Z454" i="7"/>
  <c r="AA454" i="7"/>
  <c r="AB317" i="7"/>
  <c r="AB454" i="7"/>
  <c r="AC317" i="7"/>
  <c r="AC454" i="7"/>
  <c r="AD317" i="7"/>
  <c r="AE317" i="7"/>
  <c r="AD454" i="7"/>
  <c r="AF317" i="7"/>
  <c r="AE454" i="7"/>
  <c r="AF454" i="7"/>
  <c r="AG317" i="7"/>
  <c r="AG454" i="7"/>
  <c r="AH317" i="7"/>
  <c r="AH454" i="7"/>
  <c r="AI317" i="7"/>
  <c r="AJ317" i="7"/>
  <c r="AI454" i="7"/>
  <c r="AJ454" i="7"/>
  <c r="AK317" i="7"/>
  <c r="AK454" i="7"/>
  <c r="AL317" i="7"/>
  <c r="AL454" i="7"/>
  <c r="AM317" i="7"/>
  <c r="AM454" i="7"/>
  <c r="AN317" i="7"/>
  <c r="K348" i="7"/>
  <c r="L348" i="7"/>
  <c r="E348" i="7"/>
  <c r="F348" i="7"/>
  <c r="J348" i="7"/>
  <c r="C348" i="7"/>
  <c r="D348" i="7"/>
  <c r="G348" i="7"/>
  <c r="I348" i="7"/>
  <c r="H348" i="7"/>
  <c r="K485" i="7"/>
  <c r="I485" i="7"/>
  <c r="H485" i="7"/>
  <c r="E485" i="7"/>
  <c r="G485" i="7"/>
  <c r="L485" i="7"/>
  <c r="J485" i="7"/>
  <c r="D485" i="7"/>
  <c r="C485" i="7"/>
  <c r="M348" i="7"/>
  <c r="F485" i="7"/>
  <c r="M485" i="7"/>
  <c r="N348" i="7"/>
  <c r="O348" i="7"/>
  <c r="N485" i="7"/>
  <c r="P348" i="7"/>
  <c r="O485" i="7"/>
  <c r="P485" i="7"/>
  <c r="Q348" i="7"/>
  <c r="R348" i="7"/>
  <c r="Q485" i="7"/>
  <c r="R485" i="7"/>
  <c r="S348" i="7"/>
  <c r="T348" i="7"/>
  <c r="S485" i="7"/>
  <c r="T485" i="7"/>
  <c r="U348" i="7"/>
  <c r="U485" i="7"/>
  <c r="V348" i="7"/>
  <c r="V485" i="7"/>
  <c r="W348" i="7"/>
  <c r="W485" i="7"/>
  <c r="X348" i="7"/>
  <c r="X485" i="7"/>
  <c r="Y348" i="7"/>
  <c r="Y485" i="7"/>
  <c r="Z348" i="7"/>
  <c r="Z485" i="7"/>
  <c r="AA348" i="7"/>
  <c r="AA485" i="7"/>
  <c r="AB348" i="7"/>
  <c r="AB485" i="7"/>
  <c r="AC348" i="7"/>
  <c r="AD348" i="7"/>
  <c r="AC485" i="7"/>
  <c r="AE348" i="7"/>
  <c r="AD485" i="7"/>
  <c r="AF348" i="7"/>
  <c r="AE485" i="7"/>
  <c r="AG348" i="7"/>
  <c r="AF485" i="7"/>
  <c r="AH348" i="7"/>
  <c r="AG485" i="7"/>
  <c r="AI348" i="7"/>
  <c r="AH485" i="7"/>
  <c r="AI485" i="7"/>
  <c r="AJ348" i="7"/>
  <c r="AJ485" i="7"/>
  <c r="AK348" i="7"/>
  <c r="AK485" i="7"/>
  <c r="AL348" i="7"/>
  <c r="AM348" i="7"/>
  <c r="AL485" i="7"/>
  <c r="AM485" i="7"/>
  <c r="AN348" i="7"/>
  <c r="E371" i="7"/>
  <c r="F371" i="7"/>
  <c r="D371" i="7"/>
  <c r="G371" i="7"/>
  <c r="H371" i="7"/>
  <c r="I371" i="7"/>
  <c r="C371" i="7"/>
  <c r="F508" i="7"/>
  <c r="C508" i="7"/>
  <c r="E508" i="7"/>
  <c r="J371" i="7"/>
  <c r="I508" i="7"/>
  <c r="H508" i="7"/>
  <c r="G508" i="7"/>
  <c r="D508" i="7"/>
  <c r="J508" i="7"/>
  <c r="K371" i="7"/>
  <c r="K508" i="7"/>
  <c r="L371" i="7"/>
  <c r="M371" i="7"/>
  <c r="L508" i="7"/>
  <c r="M508" i="7"/>
  <c r="N371" i="7"/>
  <c r="O371" i="7"/>
  <c r="N508" i="7"/>
  <c r="P371" i="7"/>
  <c r="O508" i="7"/>
  <c r="P508" i="7"/>
  <c r="Q371" i="7"/>
  <c r="R371" i="7"/>
  <c r="Q508" i="7"/>
  <c r="R508" i="7"/>
  <c r="S371" i="7"/>
  <c r="S508" i="7"/>
  <c r="T371" i="7"/>
  <c r="T508" i="7"/>
  <c r="U371" i="7"/>
  <c r="V371" i="7"/>
  <c r="U508" i="7"/>
  <c r="V508" i="7"/>
  <c r="W371" i="7"/>
  <c r="X371" i="7"/>
  <c r="W508" i="7"/>
  <c r="Y371" i="7"/>
  <c r="X508" i="7"/>
  <c r="Z371" i="7"/>
  <c r="Y508" i="7"/>
  <c r="Z508" i="7"/>
  <c r="AA371" i="7"/>
  <c r="AB371" i="7"/>
  <c r="AA508" i="7"/>
  <c r="AC371" i="7"/>
  <c r="AB508" i="7"/>
  <c r="AC508" i="7"/>
  <c r="AD371" i="7"/>
  <c r="AE371" i="7"/>
  <c r="AD508" i="7"/>
  <c r="AE508" i="7"/>
  <c r="AF371" i="7"/>
  <c r="AG371" i="7"/>
  <c r="AF508" i="7"/>
  <c r="AG508" i="7"/>
  <c r="AH371" i="7"/>
  <c r="AI371" i="7"/>
  <c r="AH508" i="7"/>
  <c r="AJ371" i="7"/>
  <c r="AI508" i="7"/>
  <c r="AJ508" i="7"/>
  <c r="AK371" i="7"/>
  <c r="AL371" i="7"/>
  <c r="AK508" i="7"/>
  <c r="AL508" i="7"/>
  <c r="AM371" i="7"/>
  <c r="AM508" i="7"/>
  <c r="AN371" i="7"/>
  <c r="AO507" i="7"/>
  <c r="AO478" i="7"/>
  <c r="AO375" i="7"/>
  <c r="AN507" i="7"/>
  <c r="AO371" i="7"/>
  <c r="AO322" i="7"/>
  <c r="AO345" i="7"/>
  <c r="AO344" i="7"/>
  <c r="AN459" i="7"/>
  <c r="C368" i="7"/>
  <c r="F368" i="7"/>
  <c r="C505" i="7"/>
  <c r="E368" i="7"/>
  <c r="D368" i="7"/>
  <c r="D505" i="7"/>
  <c r="E505" i="7"/>
  <c r="F505" i="7"/>
  <c r="G368" i="7"/>
  <c r="G505" i="7"/>
  <c r="H368" i="7"/>
  <c r="I368" i="7"/>
  <c r="H505" i="7"/>
  <c r="I505" i="7"/>
  <c r="J368" i="7"/>
  <c r="J505" i="7"/>
  <c r="K368" i="7"/>
  <c r="L368" i="7"/>
  <c r="K505" i="7"/>
  <c r="M368" i="7"/>
  <c r="L505" i="7"/>
  <c r="M505" i="7"/>
  <c r="N368" i="7"/>
  <c r="N505" i="7"/>
  <c r="O368" i="7"/>
  <c r="P368" i="7"/>
  <c r="O505" i="7"/>
  <c r="Q368" i="7"/>
  <c r="P505" i="7"/>
  <c r="R368" i="7"/>
  <c r="Q505" i="7"/>
  <c r="S368" i="7"/>
  <c r="R505" i="7"/>
  <c r="S505" i="7"/>
  <c r="T368" i="7"/>
  <c r="T505" i="7"/>
  <c r="U368" i="7"/>
  <c r="U505" i="7"/>
  <c r="V368" i="7"/>
  <c r="V505" i="7"/>
  <c r="W368" i="7"/>
  <c r="X368" i="7"/>
  <c r="W505" i="7"/>
  <c r="X505" i="7"/>
  <c r="Y368" i="7"/>
  <c r="Y505" i="7"/>
  <c r="Z368" i="7"/>
  <c r="AA368" i="7"/>
  <c r="Z505" i="7"/>
  <c r="AA505" i="7"/>
  <c r="AB368" i="7"/>
  <c r="AC368" i="7"/>
  <c r="AB505" i="7"/>
  <c r="AD368" i="7"/>
  <c r="AC505" i="7"/>
  <c r="AE368" i="7"/>
  <c r="AD505" i="7"/>
  <c r="AE505" i="7"/>
  <c r="AF368" i="7"/>
  <c r="AG368" i="7"/>
  <c r="AF505" i="7"/>
  <c r="AH368" i="7"/>
  <c r="AG505" i="7"/>
  <c r="AI368" i="7"/>
  <c r="AH505" i="7"/>
  <c r="AJ368" i="7"/>
  <c r="AI505" i="7"/>
  <c r="AK368" i="7"/>
  <c r="AJ505" i="7"/>
  <c r="AL368" i="7"/>
  <c r="AK505" i="7"/>
  <c r="AM368" i="7"/>
  <c r="AL505" i="7"/>
  <c r="AN368" i="7"/>
  <c r="AM505" i="7"/>
  <c r="C318" i="7"/>
  <c r="F318" i="7"/>
  <c r="E318" i="7"/>
  <c r="G318" i="7"/>
  <c r="H318" i="7"/>
  <c r="D318" i="7"/>
  <c r="I318" i="7"/>
  <c r="F455" i="7"/>
  <c r="D455" i="7"/>
  <c r="C455" i="7"/>
  <c r="G455" i="7"/>
  <c r="H455" i="7"/>
  <c r="E455" i="7"/>
  <c r="I455" i="7"/>
  <c r="J318" i="7"/>
  <c r="J455" i="7"/>
  <c r="K318" i="7"/>
  <c r="L318" i="7"/>
  <c r="K455" i="7"/>
  <c r="L455" i="7"/>
  <c r="M318" i="7"/>
  <c r="M455" i="7"/>
  <c r="N318" i="7"/>
  <c r="N455" i="7"/>
  <c r="O318" i="7"/>
  <c r="O455" i="7"/>
  <c r="P318" i="7"/>
  <c r="P455" i="7"/>
  <c r="Q318" i="7"/>
  <c r="R318" i="7"/>
  <c r="Q455" i="7"/>
  <c r="R455" i="7"/>
  <c r="S318" i="7"/>
  <c r="T318" i="7"/>
  <c r="S455" i="7"/>
  <c r="T455" i="7"/>
  <c r="U318" i="7"/>
  <c r="U455" i="7"/>
  <c r="V318" i="7"/>
  <c r="V455" i="7"/>
  <c r="W318" i="7"/>
  <c r="W455" i="7"/>
  <c r="X318" i="7"/>
  <c r="Y318" i="7"/>
  <c r="X455" i="7"/>
  <c r="Y455" i="7"/>
  <c r="Z318" i="7"/>
  <c r="AA318" i="7"/>
  <c r="Z455" i="7"/>
  <c r="AA455" i="7"/>
  <c r="AB318" i="7"/>
  <c r="AC318" i="7"/>
  <c r="AB455" i="7"/>
  <c r="AD318" i="7"/>
  <c r="AC455" i="7"/>
  <c r="AE318" i="7"/>
  <c r="AD455" i="7"/>
  <c r="AF318" i="7"/>
  <c r="AE455" i="7"/>
  <c r="AF455" i="7"/>
  <c r="AG318" i="7"/>
  <c r="AG455" i="7"/>
  <c r="AH318" i="7"/>
  <c r="AI318" i="7"/>
  <c r="AH455" i="7"/>
  <c r="AJ318" i="7"/>
  <c r="AI455" i="7"/>
  <c r="AJ455" i="7"/>
  <c r="AK318" i="7"/>
  <c r="AK455" i="7"/>
  <c r="AL318" i="7"/>
  <c r="AL455" i="7"/>
  <c r="AM318" i="7"/>
  <c r="AM455" i="7"/>
  <c r="AN318" i="7"/>
  <c r="C341" i="7"/>
  <c r="C478" i="7"/>
  <c r="F341" i="7"/>
  <c r="E341" i="7"/>
  <c r="D341" i="7"/>
  <c r="F478" i="7"/>
  <c r="G341" i="7"/>
  <c r="D478" i="7"/>
  <c r="E478" i="7"/>
  <c r="H341" i="7"/>
  <c r="G478" i="7"/>
  <c r="H478" i="7"/>
  <c r="I341" i="7"/>
  <c r="I478" i="7"/>
  <c r="J341" i="7"/>
  <c r="J478" i="7"/>
  <c r="K341" i="7"/>
  <c r="L341" i="7"/>
  <c r="K478" i="7"/>
  <c r="L478" i="7"/>
  <c r="M341" i="7"/>
  <c r="N341" i="7"/>
  <c r="M478" i="7"/>
  <c r="O341" i="7"/>
  <c r="N478" i="7"/>
  <c r="P341" i="7"/>
  <c r="O478" i="7"/>
  <c r="Q341" i="7"/>
  <c r="P478" i="7"/>
  <c r="Q478" i="7"/>
  <c r="R341" i="7"/>
  <c r="R478" i="7"/>
  <c r="S341" i="7"/>
  <c r="S478" i="7"/>
  <c r="T341" i="7"/>
  <c r="T478" i="7"/>
  <c r="U341" i="7"/>
  <c r="U478" i="7"/>
  <c r="V341" i="7"/>
  <c r="V478" i="7"/>
  <c r="W341" i="7"/>
  <c r="X341" i="7"/>
  <c r="W478" i="7"/>
  <c r="Y341" i="7"/>
  <c r="X478" i="7"/>
  <c r="Y478" i="7"/>
  <c r="Z341" i="7"/>
  <c r="Z478" i="7"/>
  <c r="AA341" i="7"/>
  <c r="AA478" i="7"/>
  <c r="AB341" i="7"/>
  <c r="AB478" i="7"/>
  <c r="AC341" i="7"/>
  <c r="AC478" i="7"/>
  <c r="AD341" i="7"/>
  <c r="AD478" i="7"/>
  <c r="AE341" i="7"/>
  <c r="AF341" i="7"/>
  <c r="AE478" i="7"/>
  <c r="AG341" i="7"/>
  <c r="AF478" i="7"/>
  <c r="AH341" i="7"/>
  <c r="AG478" i="7"/>
  <c r="AI341" i="7"/>
  <c r="AH478" i="7"/>
  <c r="AJ341" i="7"/>
  <c r="AI478" i="7"/>
  <c r="AK341" i="7"/>
  <c r="AJ478" i="7"/>
  <c r="AK478" i="7"/>
  <c r="AL341" i="7"/>
  <c r="AM341" i="7"/>
  <c r="AL478" i="7"/>
  <c r="AM478" i="7"/>
  <c r="AN341" i="7"/>
  <c r="C349" i="7"/>
  <c r="M349" i="7"/>
  <c r="G349" i="7"/>
  <c r="D349" i="7"/>
  <c r="F349" i="7"/>
  <c r="L349" i="7"/>
  <c r="I349" i="7"/>
  <c r="J349" i="7"/>
  <c r="H349" i="7"/>
  <c r="E349" i="7"/>
  <c r="K349" i="7"/>
  <c r="J486" i="7"/>
  <c r="M486" i="7"/>
  <c r="C486" i="7"/>
  <c r="K486" i="7"/>
  <c r="I486" i="7"/>
  <c r="L486" i="7"/>
  <c r="N349" i="7"/>
  <c r="E486" i="7"/>
  <c r="F486" i="7"/>
  <c r="D486" i="7"/>
  <c r="H486" i="7"/>
  <c r="G486" i="7"/>
  <c r="O349" i="7"/>
  <c r="N486" i="7"/>
  <c r="O486" i="7"/>
  <c r="P349" i="7"/>
  <c r="P486" i="7"/>
  <c r="Q349" i="7"/>
  <c r="Q486" i="7"/>
  <c r="R349" i="7"/>
  <c r="S349" i="7"/>
  <c r="R486" i="7"/>
  <c r="T349" i="7"/>
  <c r="S486" i="7"/>
  <c r="T486" i="7"/>
  <c r="U349" i="7"/>
  <c r="U486" i="7"/>
  <c r="V349" i="7"/>
  <c r="W349" i="7"/>
  <c r="V486" i="7"/>
  <c r="W486" i="7"/>
  <c r="X349" i="7"/>
  <c r="Y349" i="7"/>
  <c r="X486" i="7"/>
  <c r="Y486" i="7"/>
  <c r="Z349" i="7"/>
  <c r="Z486" i="7"/>
  <c r="AA349" i="7"/>
  <c r="AA486" i="7"/>
  <c r="AB349" i="7"/>
  <c r="AC349" i="7"/>
  <c r="AB486" i="7"/>
  <c r="AD349" i="7"/>
  <c r="AC486" i="7"/>
  <c r="AD486" i="7"/>
  <c r="AE349" i="7"/>
  <c r="AF349" i="7"/>
  <c r="AE486" i="7"/>
  <c r="AG349" i="7"/>
  <c r="AF486" i="7"/>
  <c r="AG486" i="7"/>
  <c r="AH349" i="7"/>
  <c r="AH486" i="7"/>
  <c r="AI349" i="7"/>
  <c r="AI486" i="7"/>
  <c r="AJ349" i="7"/>
  <c r="AK349" i="7"/>
  <c r="AJ486" i="7"/>
  <c r="AL349" i="7"/>
  <c r="AK486" i="7"/>
  <c r="AM349" i="7"/>
  <c r="AL486" i="7"/>
  <c r="AM486" i="7"/>
  <c r="AN349" i="7"/>
  <c r="J372" i="7"/>
  <c r="F372" i="7"/>
  <c r="H372" i="7"/>
  <c r="D372" i="7"/>
  <c r="G372" i="7"/>
  <c r="C372" i="7"/>
  <c r="E372" i="7"/>
  <c r="I372" i="7"/>
  <c r="J509" i="7"/>
  <c r="C509" i="7"/>
  <c r="G509" i="7"/>
  <c r="F509" i="7"/>
  <c r="D509" i="7"/>
  <c r="I509" i="7"/>
  <c r="K372" i="7"/>
  <c r="E509" i="7"/>
  <c r="H509" i="7"/>
  <c r="L372" i="7"/>
  <c r="K509" i="7"/>
  <c r="L509" i="7"/>
  <c r="M372" i="7"/>
  <c r="M509" i="7"/>
  <c r="N372" i="7"/>
  <c r="O372" i="7"/>
  <c r="N509" i="7"/>
  <c r="P372" i="7"/>
  <c r="O509" i="7"/>
  <c r="P509" i="7"/>
  <c r="Q372" i="7"/>
  <c r="Q509" i="7"/>
  <c r="R372" i="7"/>
  <c r="S372" i="7"/>
  <c r="R509" i="7"/>
  <c r="T372" i="7"/>
  <c r="S509" i="7"/>
  <c r="U372" i="7"/>
  <c r="T509" i="7"/>
  <c r="V372" i="7"/>
  <c r="U509" i="7"/>
  <c r="W372" i="7"/>
  <c r="V509" i="7"/>
  <c r="X372" i="7"/>
  <c r="W509" i="7"/>
  <c r="X509" i="7"/>
  <c r="Y372" i="7"/>
  <c r="Y509" i="7"/>
  <c r="Z372" i="7"/>
  <c r="AA372" i="7"/>
  <c r="Z509" i="7"/>
  <c r="AB372" i="7"/>
  <c r="AA509" i="7"/>
  <c r="AC372" i="7"/>
  <c r="AB509" i="7"/>
  <c r="AC509" i="7"/>
  <c r="AD372" i="7"/>
  <c r="AE372" i="7"/>
  <c r="AD509" i="7"/>
  <c r="AF372" i="7"/>
  <c r="AE509" i="7"/>
  <c r="AG372" i="7"/>
  <c r="AF509" i="7"/>
  <c r="AH372" i="7"/>
  <c r="AG509" i="7"/>
  <c r="AI372" i="7"/>
  <c r="AH509" i="7"/>
  <c r="AJ372" i="7"/>
  <c r="AI509" i="7"/>
  <c r="AJ509" i="7"/>
  <c r="AK372" i="7"/>
  <c r="AL372" i="7"/>
  <c r="AK509" i="7"/>
  <c r="AM372" i="7"/>
  <c r="AL509" i="7"/>
  <c r="AM509" i="7"/>
  <c r="AN372" i="7"/>
  <c r="AO458" i="7"/>
  <c r="AO367" i="7"/>
  <c r="AN456" i="7"/>
  <c r="AN484" i="7"/>
  <c r="AO347" i="7"/>
  <c r="AO317" i="7"/>
  <c r="AO321" i="7"/>
  <c r="AO320" i="7"/>
  <c r="AN504" i="7"/>
  <c r="AN110" i="7"/>
  <c r="AN111" i="7" s="1"/>
  <c r="B415" i="7" a="1"/>
  <c r="B415" i="7" s="1"/>
  <c r="B417" i="7" a="1"/>
  <c r="B417" i="7" s="1"/>
  <c r="B419" i="7" a="1"/>
  <c r="B419" i="7" s="1"/>
  <c r="B414" i="7" a="1"/>
  <c r="B414" i="7" s="1"/>
  <c r="B416" i="7" a="1"/>
  <c r="B416" i="7" s="1"/>
  <c r="B418" i="7" a="1"/>
  <c r="B418" i="7" s="1"/>
  <c r="AP580" i="7"/>
  <c r="AP582" i="7" s="1"/>
  <c r="R703" i="7"/>
  <c r="S703" i="7"/>
  <c r="T703" i="7"/>
  <c r="U703" i="7"/>
  <c r="V703" i="7"/>
  <c r="AL707" i="7"/>
  <c r="AM707" i="7"/>
  <c r="AN707" i="7"/>
  <c r="AO707" i="7"/>
  <c r="W704" i="7"/>
  <c r="X704" i="7"/>
  <c r="Y704" i="7"/>
  <c r="Z704" i="7"/>
  <c r="AA704" i="7"/>
  <c r="AP707" i="7"/>
  <c r="I701" i="7"/>
  <c r="J701" i="7"/>
  <c r="K701" i="7"/>
  <c r="L701" i="7"/>
  <c r="AB705" i="7"/>
  <c r="AC705" i="7"/>
  <c r="AD705" i="7"/>
  <c r="AE705" i="7"/>
  <c r="AF705" i="7"/>
  <c r="M702" i="7"/>
  <c r="N702" i="7"/>
  <c r="O702" i="7"/>
  <c r="P702" i="7"/>
  <c r="Q702" i="7"/>
  <c r="AG706" i="7"/>
  <c r="AH706" i="7"/>
  <c r="AI706" i="7"/>
  <c r="AJ706" i="7"/>
  <c r="AK706" i="7"/>
  <c r="AP306" i="7"/>
  <c r="AP317" i="7" s="1"/>
  <c r="AP356" i="7"/>
  <c r="AP368" i="7" s="1"/>
  <c r="AP358" i="7"/>
  <c r="AP362" i="7"/>
  <c r="AP311" i="7"/>
  <c r="AP322" i="7" s="1"/>
  <c r="AP360" i="7"/>
  <c r="AP329" i="7"/>
  <c r="AP341" i="7" s="1"/>
  <c r="AP331" i="7"/>
  <c r="AP333" i="7"/>
  <c r="AP345" i="7" s="1"/>
  <c r="AP309" i="7"/>
  <c r="AP307" i="7"/>
  <c r="AP335" i="7"/>
  <c r="AP347" i="7" s="1"/>
  <c r="AP305" i="7"/>
  <c r="AP334" i="7"/>
  <c r="AP312" i="7"/>
  <c r="AP359" i="7"/>
  <c r="AP304" i="7"/>
  <c r="AP315" i="7" s="1"/>
  <c r="AP330" i="7"/>
  <c r="AP355" i="7"/>
  <c r="AP363" i="7"/>
  <c r="AP310" i="7"/>
  <c r="AP308" i="7"/>
  <c r="AP332" i="7"/>
  <c r="AP344" i="7" s="1"/>
  <c r="AP336" i="7"/>
  <c r="AP357" i="7"/>
  <c r="AP361" i="7"/>
  <c r="AP373" i="7" s="1"/>
  <c r="AP204" i="7"/>
  <c r="AP167" i="7"/>
  <c r="AP75" i="7"/>
  <c r="AP701" i="7"/>
  <c r="F701" i="7"/>
  <c r="G701" i="7"/>
  <c r="H701" i="7"/>
  <c r="L703" i="7"/>
  <c r="M703" i="7"/>
  <c r="N703" i="7"/>
  <c r="R705" i="7"/>
  <c r="S705" i="7"/>
  <c r="T705" i="7"/>
  <c r="X707" i="7"/>
  <c r="Y707" i="7"/>
  <c r="Z707" i="7"/>
  <c r="AD709" i="7"/>
  <c r="AE709" i="7"/>
  <c r="AF709" i="7"/>
  <c r="I702" i="7"/>
  <c r="J702" i="7"/>
  <c r="K702" i="7"/>
  <c r="O704" i="7"/>
  <c r="P704" i="7"/>
  <c r="Q704" i="7"/>
  <c r="U706" i="7"/>
  <c r="V706" i="7"/>
  <c r="W706" i="7"/>
  <c r="AA708" i="7"/>
  <c r="AB708" i="7"/>
  <c r="AC708" i="7"/>
  <c r="AP37" i="7"/>
  <c r="AO100" i="7"/>
  <c r="AP89" i="7"/>
  <c r="AP465" i="7"/>
  <c r="AP435" i="7"/>
  <c r="AP474" i="7"/>
  <c r="AP486" i="7" s="1"/>
  <c r="O637" i="7"/>
  <c r="O646" i="7" s="1"/>
  <c r="O618" i="7" s="1"/>
  <c r="P637" i="7"/>
  <c r="P646" i="7" s="1"/>
  <c r="P618" i="7" s="1"/>
  <c r="Q637" i="7"/>
  <c r="Q646" i="7" s="1"/>
  <c r="Q618" i="7" s="1"/>
  <c r="R637" i="7"/>
  <c r="R646" i="7" s="1"/>
  <c r="R618" i="7" s="1"/>
  <c r="S637" i="7"/>
  <c r="S646" i="7" s="1"/>
  <c r="S618" i="7" s="1"/>
  <c r="T637" i="7"/>
  <c r="T646" i="7" s="1"/>
  <c r="T618" i="7" s="1"/>
  <c r="U637" i="7"/>
  <c r="U646" i="7" s="1"/>
  <c r="U618" i="7" s="1"/>
  <c r="V637" i="7"/>
  <c r="V646" i="7" s="1"/>
  <c r="V618" i="7" s="1"/>
  <c r="W637" i="7"/>
  <c r="W646" i="7" s="1"/>
  <c r="W618" i="7" s="1"/>
  <c r="W92" i="7" s="1"/>
  <c r="X637" i="7"/>
  <c r="X646" i="7" s="1"/>
  <c r="X618" i="7" s="1"/>
  <c r="X92" i="7" s="1"/>
  <c r="Y637" i="7"/>
  <c r="Y646" i="7" s="1"/>
  <c r="Y618" i="7" s="1"/>
  <c r="Y92" i="7" s="1"/>
  <c r="Z637" i="7"/>
  <c r="Z646" i="7" s="1"/>
  <c r="Z618" i="7" s="1"/>
  <c r="Z92" i="7" s="1"/>
  <c r="AM639" i="7"/>
  <c r="AM646" i="7" s="1"/>
  <c r="AM618" i="7" s="1"/>
  <c r="AM92" i="7" s="1"/>
  <c r="AN639" i="7"/>
  <c r="AN646" i="7" s="1"/>
  <c r="AN618" i="7" s="1"/>
  <c r="AN92" i="7" s="1"/>
  <c r="AO639" i="7"/>
  <c r="AO646" i="7" s="1"/>
  <c r="AO618" i="7" s="1"/>
  <c r="AO92" i="7" s="1"/>
  <c r="R669" i="7"/>
  <c r="R678" i="7" s="1"/>
  <c r="R650" i="7" s="1"/>
  <c r="R93" i="7" s="1"/>
  <c r="S669" i="7"/>
  <c r="S678" i="7" s="1"/>
  <c r="S650" i="7" s="1"/>
  <c r="S93" i="7" s="1"/>
  <c r="T669" i="7"/>
  <c r="T678" i="7" s="1"/>
  <c r="T650" i="7" s="1"/>
  <c r="T93" i="7" s="1"/>
  <c r="U669" i="7"/>
  <c r="U678" i="7" s="1"/>
  <c r="U650" i="7" s="1"/>
  <c r="U93" i="7" s="1"/>
  <c r="V669" i="7"/>
  <c r="V678" i="7" s="1"/>
  <c r="V650" i="7" s="1"/>
  <c r="V93" i="7" s="1"/>
  <c r="W669" i="7"/>
  <c r="W678" i="7" s="1"/>
  <c r="W650" i="7" s="1"/>
  <c r="W93" i="7" s="1"/>
  <c r="X669" i="7"/>
  <c r="X678" i="7" s="1"/>
  <c r="X650" i="7" s="1"/>
  <c r="X93" i="7" s="1"/>
  <c r="Y669" i="7"/>
  <c r="Y678" i="7" s="1"/>
  <c r="Y650" i="7" s="1"/>
  <c r="Y93" i="7" s="1"/>
  <c r="Z669" i="7"/>
  <c r="Z678" i="7" s="1"/>
  <c r="Z650" i="7" s="1"/>
  <c r="Z93" i="7" s="1"/>
  <c r="AA669" i="7"/>
  <c r="AA678" i="7" s="1"/>
  <c r="AA650" i="7" s="1"/>
  <c r="AA93" i="7" s="1"/>
  <c r="AB669" i="7"/>
  <c r="AB678" i="7" s="1"/>
  <c r="AB650" i="7" s="1"/>
  <c r="AB93" i="7" s="1"/>
  <c r="AC669" i="7"/>
  <c r="AC678" i="7" s="1"/>
  <c r="AC650" i="7" s="1"/>
  <c r="AC93" i="7" s="1"/>
  <c r="AD669" i="7"/>
  <c r="AD678" i="7" s="1"/>
  <c r="AD650" i="7" s="1"/>
  <c r="AD93" i="7" s="1"/>
  <c r="AE669" i="7"/>
  <c r="AE678" i="7" s="1"/>
  <c r="AE650" i="7" s="1"/>
  <c r="AE93" i="7" s="1"/>
  <c r="AF669" i="7"/>
  <c r="AF678" i="7" s="1"/>
  <c r="AF650" i="7" s="1"/>
  <c r="AF93" i="7" s="1"/>
  <c r="W701" i="7"/>
  <c r="X701" i="7"/>
  <c r="Y701" i="7"/>
  <c r="Z701" i="7"/>
  <c r="AA701" i="7"/>
  <c r="AB701" i="7"/>
  <c r="AC701" i="7"/>
  <c r="AD701" i="7"/>
  <c r="AE701" i="7"/>
  <c r="AF701" i="7"/>
  <c r="AG701" i="7"/>
  <c r="AH701" i="7"/>
  <c r="AI701" i="7"/>
  <c r="AJ701" i="7"/>
  <c r="AK701" i="7"/>
  <c r="AL701" i="7"/>
  <c r="AM701" i="7"/>
  <c r="AN701" i="7"/>
  <c r="AO701" i="7"/>
  <c r="AP639" i="7"/>
  <c r="AP646" i="7" s="1"/>
  <c r="AP618" i="7" s="1"/>
  <c r="AP299" i="7"/>
  <c r="AP439" i="7"/>
  <c r="AP491" i="7"/>
  <c r="AP634" i="7"/>
  <c r="AP619" i="7" s="1"/>
  <c r="AP97" i="7" s="1"/>
  <c r="B624" i="7"/>
  <c r="C314" i="7" s="1"/>
  <c r="AA638" i="7"/>
  <c r="AA646" i="7" s="1"/>
  <c r="AA618" i="7" s="1"/>
  <c r="AA92" i="7" s="1"/>
  <c r="AB638" i="7"/>
  <c r="AB646" i="7" s="1"/>
  <c r="AB618" i="7" s="1"/>
  <c r="AB92" i="7" s="1"/>
  <c r="AC638" i="7"/>
  <c r="AC646" i="7" s="1"/>
  <c r="AC618" i="7" s="1"/>
  <c r="AC92" i="7" s="1"/>
  <c r="AD638" i="7"/>
  <c r="AD646" i="7" s="1"/>
  <c r="AD618" i="7" s="1"/>
  <c r="AD92" i="7" s="1"/>
  <c r="AE638" i="7"/>
  <c r="AE646" i="7" s="1"/>
  <c r="AE618" i="7" s="1"/>
  <c r="AE92" i="7" s="1"/>
  <c r="AF638" i="7"/>
  <c r="AF646" i="7" s="1"/>
  <c r="AF618" i="7" s="1"/>
  <c r="AF92" i="7" s="1"/>
  <c r="AG638" i="7"/>
  <c r="AG646" i="7" s="1"/>
  <c r="AG618" i="7" s="1"/>
  <c r="AG92" i="7" s="1"/>
  <c r="AH638" i="7"/>
  <c r="AH646" i="7" s="1"/>
  <c r="AH618" i="7" s="1"/>
  <c r="AH92" i="7" s="1"/>
  <c r="AI638" i="7"/>
  <c r="AI646" i="7" s="1"/>
  <c r="AI618" i="7" s="1"/>
  <c r="AI92" i="7" s="1"/>
  <c r="AJ638" i="7"/>
  <c r="AJ646" i="7" s="1"/>
  <c r="AJ618" i="7" s="1"/>
  <c r="AJ92" i="7" s="1"/>
  <c r="AK638" i="7"/>
  <c r="AK646" i="7" s="1"/>
  <c r="AK618" i="7" s="1"/>
  <c r="AK92" i="7" s="1"/>
  <c r="AL638" i="7"/>
  <c r="AL646" i="7" s="1"/>
  <c r="AL618" i="7" s="1"/>
  <c r="AL92" i="7" s="1"/>
  <c r="AP666" i="7"/>
  <c r="AP651" i="7" s="1"/>
  <c r="AP98" i="7" s="1"/>
  <c r="B656" i="7"/>
  <c r="AP340" i="7" s="1"/>
  <c r="AG670" i="7"/>
  <c r="AG678" i="7" s="1"/>
  <c r="AG650" i="7" s="1"/>
  <c r="AG93" i="7" s="1"/>
  <c r="AH670" i="7"/>
  <c r="AH678" i="7" s="1"/>
  <c r="AH650" i="7" s="1"/>
  <c r="AH93" i="7" s="1"/>
  <c r="AI670" i="7"/>
  <c r="AI678" i="7" s="1"/>
  <c r="AI650" i="7" s="1"/>
  <c r="AI93" i="7" s="1"/>
  <c r="AJ670" i="7"/>
  <c r="AJ678" i="7" s="1"/>
  <c r="AJ650" i="7" s="1"/>
  <c r="AJ93" i="7" s="1"/>
  <c r="AK670" i="7"/>
  <c r="AK678" i="7" s="1"/>
  <c r="AK650" i="7" s="1"/>
  <c r="AK93" i="7" s="1"/>
  <c r="AL670" i="7"/>
  <c r="AL678" i="7" s="1"/>
  <c r="AL650" i="7" s="1"/>
  <c r="AL93" i="7" s="1"/>
  <c r="AM670" i="7"/>
  <c r="AM678" i="7" s="1"/>
  <c r="AM650" i="7" s="1"/>
  <c r="AM93" i="7" s="1"/>
  <c r="AN670" i="7"/>
  <c r="AN678" i="7" s="1"/>
  <c r="AN650" i="7" s="1"/>
  <c r="AN93" i="7" s="1"/>
  <c r="AO670" i="7"/>
  <c r="AO678" i="7" s="1"/>
  <c r="AO650" i="7" s="1"/>
  <c r="AO93" i="7" s="1"/>
  <c r="AP698" i="7"/>
  <c r="AP683" i="7" s="1"/>
  <c r="AP99" i="7" s="1"/>
  <c r="B688" i="7"/>
  <c r="AP670" i="7"/>
  <c r="U92" i="7" l="1"/>
  <c r="V92" i="7"/>
  <c r="AP477" i="7"/>
  <c r="AP451" i="7"/>
  <c r="AP494" i="7"/>
  <c r="AP506" i="7" s="1"/>
  <c r="B506" i="7" s="1"/>
  <c r="AP369" i="7"/>
  <c r="B369" i="7" s="1"/>
  <c r="AP473" i="7"/>
  <c r="AP485" i="7" s="1"/>
  <c r="B485" i="7" s="1"/>
  <c r="AP348" i="7"/>
  <c r="B348" i="7" s="1"/>
  <c r="AP496" i="7"/>
  <c r="AP508" i="7" s="1"/>
  <c r="B508" i="7" s="1"/>
  <c r="AP371" i="7"/>
  <c r="B371" i="7" s="1"/>
  <c r="AP468" i="7"/>
  <c r="AP480" i="7" s="1"/>
  <c r="B480" i="7" s="1"/>
  <c r="AP343" i="7"/>
  <c r="B343" i="7" s="1"/>
  <c r="C366" i="7"/>
  <c r="D366" i="7"/>
  <c r="D376" i="7" s="1"/>
  <c r="C503" i="7"/>
  <c r="F366" i="7"/>
  <c r="F376" i="7" s="1"/>
  <c r="D503" i="7"/>
  <c r="D513" i="7" s="1"/>
  <c r="E366" i="7"/>
  <c r="E376" i="7" s="1"/>
  <c r="G366" i="7"/>
  <c r="G376" i="7" s="1"/>
  <c r="E503" i="7"/>
  <c r="E513" i="7" s="1"/>
  <c r="F503" i="7"/>
  <c r="F513" i="7" s="1"/>
  <c r="H366" i="7"/>
  <c r="H376" i="7" s="1"/>
  <c r="G503" i="7"/>
  <c r="G513" i="7" s="1"/>
  <c r="H503" i="7"/>
  <c r="H513" i="7" s="1"/>
  <c r="I366" i="7"/>
  <c r="I376" i="7" s="1"/>
  <c r="I503" i="7"/>
  <c r="J366" i="7"/>
  <c r="J376" i="7" s="1"/>
  <c r="J503" i="7"/>
  <c r="J513" i="7" s="1"/>
  <c r="K366" i="7"/>
  <c r="K376" i="7" s="1"/>
  <c r="K503" i="7"/>
  <c r="K513" i="7" s="1"/>
  <c r="L366" i="7"/>
  <c r="L376" i="7" s="1"/>
  <c r="M366" i="7"/>
  <c r="M376" i="7" s="1"/>
  <c r="N366" i="7"/>
  <c r="N376" i="7" s="1"/>
  <c r="L503" i="7"/>
  <c r="L513" i="7" s="1"/>
  <c r="N503" i="7"/>
  <c r="N513" i="7" s="1"/>
  <c r="M503" i="7"/>
  <c r="M513" i="7" s="1"/>
  <c r="O366" i="7"/>
  <c r="O376" i="7" s="1"/>
  <c r="O503" i="7"/>
  <c r="O513" i="7" s="1"/>
  <c r="P366" i="7"/>
  <c r="P376" i="7" s="1"/>
  <c r="Q366" i="7"/>
  <c r="Q376" i="7" s="1"/>
  <c r="P503" i="7"/>
  <c r="P513" i="7" s="1"/>
  <c r="R366" i="7"/>
  <c r="Q503" i="7"/>
  <c r="Q513" i="7" s="1"/>
  <c r="S366" i="7"/>
  <c r="S376" i="7" s="1"/>
  <c r="R503" i="7"/>
  <c r="R513" i="7" s="1"/>
  <c r="S503" i="7"/>
  <c r="S513" i="7" s="1"/>
  <c r="T366" i="7"/>
  <c r="T376" i="7" s="1"/>
  <c r="T503" i="7"/>
  <c r="T513" i="7" s="1"/>
  <c r="U366" i="7"/>
  <c r="U376" i="7" s="1"/>
  <c r="V366" i="7"/>
  <c r="V376" i="7" s="1"/>
  <c r="U503" i="7"/>
  <c r="U513" i="7" s="1"/>
  <c r="V503" i="7"/>
  <c r="V513" i="7" s="1"/>
  <c r="W366" i="7"/>
  <c r="W376" i="7" s="1"/>
  <c r="X366" i="7"/>
  <c r="X376" i="7" s="1"/>
  <c r="W503" i="7"/>
  <c r="W513" i="7" s="1"/>
  <c r="Y366" i="7"/>
  <c r="Y376" i="7" s="1"/>
  <c r="X503" i="7"/>
  <c r="X513" i="7" s="1"/>
  <c r="Y503" i="7"/>
  <c r="Y513" i="7" s="1"/>
  <c r="Z366" i="7"/>
  <c r="Z376" i="7" s="1"/>
  <c r="AA366" i="7"/>
  <c r="AA376" i="7" s="1"/>
  <c r="Z503" i="7"/>
  <c r="AA503" i="7"/>
  <c r="AA513" i="7" s="1"/>
  <c r="AB366" i="7"/>
  <c r="AB376" i="7" s="1"/>
  <c r="AC366" i="7"/>
  <c r="AC376" i="7" s="1"/>
  <c r="AB503" i="7"/>
  <c r="AB513" i="7" s="1"/>
  <c r="AD366" i="7"/>
  <c r="AD376" i="7" s="1"/>
  <c r="AC503" i="7"/>
  <c r="AC513" i="7" s="1"/>
  <c r="AD503" i="7"/>
  <c r="AD513" i="7" s="1"/>
  <c r="AE366" i="7"/>
  <c r="AE376" i="7" s="1"/>
  <c r="AF366" i="7"/>
  <c r="AF376" i="7" s="1"/>
  <c r="AE503" i="7"/>
  <c r="AE513" i="7" s="1"/>
  <c r="AG366" i="7"/>
  <c r="AG376" i="7" s="1"/>
  <c r="AF503" i="7"/>
  <c r="AF513" i="7" s="1"/>
  <c r="AH366" i="7"/>
  <c r="AH376" i="7" s="1"/>
  <c r="AG503" i="7"/>
  <c r="AG513" i="7" s="1"/>
  <c r="AH503" i="7"/>
  <c r="AH513" i="7" s="1"/>
  <c r="AI366" i="7"/>
  <c r="AI376" i="7" s="1"/>
  <c r="AI503" i="7"/>
  <c r="AI513" i="7" s="1"/>
  <c r="AJ366" i="7"/>
  <c r="AJ376" i="7" s="1"/>
  <c r="AJ503" i="7"/>
  <c r="AJ513" i="7" s="1"/>
  <c r="AK366" i="7"/>
  <c r="AK376" i="7" s="1"/>
  <c r="AL366" i="7"/>
  <c r="AL376" i="7" s="1"/>
  <c r="AK503" i="7"/>
  <c r="AK513" i="7" s="1"/>
  <c r="AL503" i="7"/>
  <c r="AL513" i="7" s="1"/>
  <c r="AM366" i="7"/>
  <c r="AM376" i="7" s="1"/>
  <c r="AM503" i="7"/>
  <c r="AM513" i="7" s="1"/>
  <c r="AN366" i="7"/>
  <c r="AN376" i="7" s="1"/>
  <c r="AN503" i="7"/>
  <c r="AN513" i="7" s="1"/>
  <c r="AO366" i="7"/>
  <c r="AO376" i="7" s="1"/>
  <c r="AP448" i="7"/>
  <c r="AP460" i="7" s="1"/>
  <c r="B460" i="7" s="1"/>
  <c r="AP323" i="7"/>
  <c r="B323" i="7" s="1"/>
  <c r="D314" i="7"/>
  <c r="C451" i="7"/>
  <c r="F314" i="7"/>
  <c r="F324" i="7" s="1"/>
  <c r="D451" i="7"/>
  <c r="D461" i="7" s="1"/>
  <c r="E314" i="7"/>
  <c r="E324" i="7" s="1"/>
  <c r="F451" i="7"/>
  <c r="F461" i="7" s="1"/>
  <c r="E451" i="7"/>
  <c r="E461" i="7" s="1"/>
  <c r="G314" i="7"/>
  <c r="G324" i="7" s="1"/>
  <c r="G451" i="7"/>
  <c r="G461" i="7" s="1"/>
  <c r="H314" i="7"/>
  <c r="H324" i="7" s="1"/>
  <c r="I314" i="7"/>
  <c r="I324" i="7" s="1"/>
  <c r="H451" i="7"/>
  <c r="H461" i="7" s="1"/>
  <c r="I451" i="7"/>
  <c r="I461" i="7" s="1"/>
  <c r="J314" i="7"/>
  <c r="J324" i="7" s="1"/>
  <c r="J451" i="7"/>
  <c r="J461" i="7" s="1"/>
  <c r="K314" i="7"/>
  <c r="K324" i="7" s="1"/>
  <c r="M314" i="7"/>
  <c r="M324" i="7" s="1"/>
  <c r="L314" i="7"/>
  <c r="L324" i="7" s="1"/>
  <c r="K451" i="7"/>
  <c r="K461" i="7" s="1"/>
  <c r="N314" i="7"/>
  <c r="N324" i="7" s="1"/>
  <c r="L451" i="7"/>
  <c r="L461" i="7" s="1"/>
  <c r="M451" i="7"/>
  <c r="M461" i="7" s="1"/>
  <c r="N451" i="7"/>
  <c r="N461" i="7" s="1"/>
  <c r="O314" i="7"/>
  <c r="O324" i="7" s="1"/>
  <c r="O451" i="7"/>
  <c r="O461" i="7" s="1"/>
  <c r="P314" i="7"/>
  <c r="P324" i="7" s="1"/>
  <c r="Q314" i="7"/>
  <c r="Q324" i="7" s="1"/>
  <c r="P451" i="7"/>
  <c r="P461" i="7" s="1"/>
  <c r="R314" i="7"/>
  <c r="R324" i="7" s="1"/>
  <c r="Q451" i="7"/>
  <c r="Q461" i="7" s="1"/>
  <c r="S314" i="7"/>
  <c r="S324" i="7" s="1"/>
  <c r="R451" i="7"/>
  <c r="R461" i="7" s="1"/>
  <c r="S451" i="7"/>
  <c r="S461" i="7" s="1"/>
  <c r="T314" i="7"/>
  <c r="T324" i="7" s="1"/>
  <c r="U314" i="7"/>
  <c r="U324" i="7" s="1"/>
  <c r="T451" i="7"/>
  <c r="T461" i="7" s="1"/>
  <c r="V314" i="7"/>
  <c r="V324" i="7" s="1"/>
  <c r="U451" i="7"/>
  <c r="U461" i="7" s="1"/>
  <c r="W314" i="7"/>
  <c r="W324" i="7" s="1"/>
  <c r="V451" i="7"/>
  <c r="V461" i="7" s="1"/>
  <c r="X314" i="7"/>
  <c r="X324" i="7" s="1"/>
  <c r="W451" i="7"/>
  <c r="W461" i="7" s="1"/>
  <c r="X451" i="7"/>
  <c r="X461" i="7" s="1"/>
  <c r="Y314" i="7"/>
  <c r="Y324" i="7" s="1"/>
  <c r="Z314" i="7"/>
  <c r="Z324" i="7" s="1"/>
  <c r="Y451" i="7"/>
  <c r="Y461" i="7" s="1"/>
  <c r="AA314" i="7"/>
  <c r="AA324" i="7" s="1"/>
  <c r="AB314" i="7"/>
  <c r="AB324" i="7" s="1"/>
  <c r="Z451" i="7"/>
  <c r="Z461" i="7" s="1"/>
  <c r="AC314" i="7"/>
  <c r="AC324" i="7" s="1"/>
  <c r="AA451" i="7"/>
  <c r="AA461" i="7" s="1"/>
  <c r="AB451" i="7"/>
  <c r="AB461" i="7" s="1"/>
  <c r="AC451" i="7"/>
  <c r="AC461" i="7" s="1"/>
  <c r="AD314" i="7"/>
  <c r="AD324" i="7" s="1"/>
  <c r="AE314" i="7"/>
  <c r="AE324" i="7" s="1"/>
  <c r="AD451" i="7"/>
  <c r="AD461" i="7" s="1"/>
  <c r="AF314" i="7"/>
  <c r="AF324" i="7" s="1"/>
  <c r="AE451" i="7"/>
  <c r="AE461" i="7" s="1"/>
  <c r="AG314" i="7"/>
  <c r="AG324" i="7" s="1"/>
  <c r="AF451" i="7"/>
  <c r="AF461" i="7" s="1"/>
  <c r="AG451" i="7"/>
  <c r="AG461" i="7" s="1"/>
  <c r="AH314" i="7"/>
  <c r="AH324" i="7" s="1"/>
  <c r="AI314" i="7"/>
  <c r="AI324" i="7" s="1"/>
  <c r="AH451" i="7"/>
  <c r="AH461" i="7" s="1"/>
  <c r="AJ314" i="7"/>
  <c r="AJ324" i="7" s="1"/>
  <c r="AI451" i="7"/>
  <c r="AI461" i="7" s="1"/>
  <c r="AJ451" i="7"/>
  <c r="AJ461" i="7" s="1"/>
  <c r="AK314" i="7"/>
  <c r="AK324" i="7" s="1"/>
  <c r="AK451" i="7"/>
  <c r="AK461" i="7" s="1"/>
  <c r="AL314" i="7"/>
  <c r="AL324" i="7" s="1"/>
  <c r="AL451" i="7"/>
  <c r="AL461" i="7" s="1"/>
  <c r="AM314" i="7"/>
  <c r="AM324" i="7" s="1"/>
  <c r="AM451" i="7"/>
  <c r="AM461" i="7" s="1"/>
  <c r="AN314" i="7"/>
  <c r="AN324" i="7" s="1"/>
  <c r="AO314" i="7"/>
  <c r="AO324" i="7" s="1"/>
  <c r="AN451" i="7"/>
  <c r="AN461" i="7" s="1"/>
  <c r="AM710" i="7"/>
  <c r="AM682" i="7" s="1"/>
  <c r="AM94" i="7" s="1"/>
  <c r="AP444" i="7"/>
  <c r="AP456" i="7" s="1"/>
  <c r="B456" i="7" s="1"/>
  <c r="AP319" i="7"/>
  <c r="B319" i="7" s="1"/>
  <c r="AP471" i="7"/>
  <c r="AP483" i="7" s="1"/>
  <c r="B483" i="7" s="1"/>
  <c r="AP346" i="7"/>
  <c r="AP497" i="7"/>
  <c r="AP509" i="7" s="1"/>
  <c r="B509" i="7" s="1"/>
  <c r="AP372" i="7"/>
  <c r="B372" i="7" s="1"/>
  <c r="AO503" i="7"/>
  <c r="AO513" i="7" s="1"/>
  <c r="AP366" i="7"/>
  <c r="AP441" i="7"/>
  <c r="AP453" i="7" s="1"/>
  <c r="B453" i="7" s="1"/>
  <c r="AP316" i="7"/>
  <c r="B316" i="7" s="1"/>
  <c r="C340" i="7"/>
  <c r="D340" i="7"/>
  <c r="D350" i="7" s="1"/>
  <c r="F340" i="7"/>
  <c r="F350" i="7" s="1"/>
  <c r="C477" i="7"/>
  <c r="D477" i="7"/>
  <c r="D487" i="7" s="1"/>
  <c r="E340" i="7"/>
  <c r="E350" i="7" s="1"/>
  <c r="F477" i="7"/>
  <c r="F487" i="7" s="1"/>
  <c r="G340" i="7"/>
  <c r="G350" i="7" s="1"/>
  <c r="H340" i="7"/>
  <c r="H350" i="7" s="1"/>
  <c r="G477" i="7"/>
  <c r="G487" i="7" s="1"/>
  <c r="E477" i="7"/>
  <c r="E487" i="7" s="1"/>
  <c r="I340" i="7"/>
  <c r="I350" i="7" s="1"/>
  <c r="H477" i="7"/>
  <c r="H487" i="7" s="1"/>
  <c r="I477" i="7"/>
  <c r="I487" i="7" s="1"/>
  <c r="J340" i="7"/>
  <c r="J350" i="7" s="1"/>
  <c r="K340" i="7"/>
  <c r="K350" i="7" s="1"/>
  <c r="J477" i="7"/>
  <c r="J487" i="7" s="1"/>
  <c r="K477" i="7"/>
  <c r="K487" i="7" s="1"/>
  <c r="L340" i="7"/>
  <c r="L350" i="7" s="1"/>
  <c r="L477" i="7"/>
  <c r="L487" i="7" s="1"/>
  <c r="M340" i="7"/>
  <c r="M350" i="7" s="1"/>
  <c r="M477" i="7"/>
  <c r="M487" i="7" s="1"/>
  <c r="N340" i="7"/>
  <c r="N350" i="7" s="1"/>
  <c r="N477" i="7"/>
  <c r="N487" i="7" s="1"/>
  <c r="O340" i="7"/>
  <c r="O350" i="7" s="1"/>
  <c r="P340" i="7"/>
  <c r="P350" i="7" s="1"/>
  <c r="O477" i="7"/>
  <c r="O487" i="7" s="1"/>
  <c r="P477" i="7"/>
  <c r="P487" i="7" s="1"/>
  <c r="Q340" i="7"/>
  <c r="Q350" i="7" s="1"/>
  <c r="R340" i="7"/>
  <c r="R350" i="7" s="1"/>
  <c r="Q477" i="7"/>
  <c r="Q487" i="7" s="1"/>
  <c r="S340" i="7"/>
  <c r="S350" i="7" s="1"/>
  <c r="R477" i="7"/>
  <c r="R487" i="7" s="1"/>
  <c r="S477" i="7"/>
  <c r="S487" i="7" s="1"/>
  <c r="T340" i="7"/>
  <c r="T350" i="7" s="1"/>
  <c r="T477" i="7"/>
  <c r="T487" i="7" s="1"/>
  <c r="U340" i="7"/>
  <c r="U350" i="7" s="1"/>
  <c r="U477" i="7"/>
  <c r="U487" i="7" s="1"/>
  <c r="V340" i="7"/>
  <c r="V350" i="7" s="1"/>
  <c r="V477" i="7"/>
  <c r="V487" i="7" s="1"/>
  <c r="W340" i="7"/>
  <c r="W350" i="7" s="1"/>
  <c r="W477" i="7"/>
  <c r="W487" i="7" s="1"/>
  <c r="X340" i="7"/>
  <c r="X350" i="7" s="1"/>
  <c r="X477" i="7"/>
  <c r="X487" i="7" s="1"/>
  <c r="Y340" i="7"/>
  <c r="Y350" i="7" s="1"/>
  <c r="Y477" i="7"/>
  <c r="Y487" i="7" s="1"/>
  <c r="Z340" i="7"/>
  <c r="Z350" i="7" s="1"/>
  <c r="Z477" i="7"/>
  <c r="Z487" i="7" s="1"/>
  <c r="AA340" i="7"/>
  <c r="AA350" i="7" s="1"/>
  <c r="AB340" i="7"/>
  <c r="AB350" i="7" s="1"/>
  <c r="AA477" i="7"/>
  <c r="AA487" i="7" s="1"/>
  <c r="AC340" i="7"/>
  <c r="AC350" i="7" s="1"/>
  <c r="AB477" i="7"/>
  <c r="AB487" i="7" s="1"/>
  <c r="AC477" i="7"/>
  <c r="AC487" i="7" s="1"/>
  <c r="AD340" i="7"/>
  <c r="AD350" i="7" s="1"/>
  <c r="AE340" i="7"/>
  <c r="AE350" i="7" s="1"/>
  <c r="AD477" i="7"/>
  <c r="AD487" i="7" s="1"/>
  <c r="AF340" i="7"/>
  <c r="AF350" i="7" s="1"/>
  <c r="AE477" i="7"/>
  <c r="AE487" i="7" s="1"/>
  <c r="AG340" i="7"/>
  <c r="AG350" i="7" s="1"/>
  <c r="AF477" i="7"/>
  <c r="AF487" i="7" s="1"/>
  <c r="AG477" i="7"/>
  <c r="AG487" i="7" s="1"/>
  <c r="AH340" i="7"/>
  <c r="AH350" i="7" s="1"/>
  <c r="AH477" i="7"/>
  <c r="AH487" i="7" s="1"/>
  <c r="AI340" i="7"/>
  <c r="AI350" i="7" s="1"/>
  <c r="AJ340" i="7"/>
  <c r="AJ350" i="7" s="1"/>
  <c r="AI477" i="7"/>
  <c r="AI487" i="7" s="1"/>
  <c r="AK340" i="7"/>
  <c r="AK350" i="7" s="1"/>
  <c r="AJ477" i="7"/>
  <c r="AJ487" i="7" s="1"/>
  <c r="AK477" i="7"/>
  <c r="AK487" i="7" s="1"/>
  <c r="AL340" i="7"/>
  <c r="AL350" i="7" s="1"/>
  <c r="AM340" i="7"/>
  <c r="AM350" i="7" s="1"/>
  <c r="AL477" i="7"/>
  <c r="AL487" i="7" s="1"/>
  <c r="AM477" i="7"/>
  <c r="AM487" i="7" s="1"/>
  <c r="AN340" i="7"/>
  <c r="AN350" i="7" s="1"/>
  <c r="AO340" i="7"/>
  <c r="AO350" i="7" s="1"/>
  <c r="AN477" i="7"/>
  <c r="AN487" i="7" s="1"/>
  <c r="AP503" i="7"/>
  <c r="AP500" i="7"/>
  <c r="AP512" i="7" s="1"/>
  <c r="B512" i="7" s="1"/>
  <c r="AP375" i="7"/>
  <c r="B375" i="7" s="1"/>
  <c r="AP499" i="7"/>
  <c r="AP511" i="7" s="1"/>
  <c r="B511" i="7" s="1"/>
  <c r="AP374" i="7"/>
  <c r="B374" i="7" s="1"/>
  <c r="AP314" i="7"/>
  <c r="AP492" i="7"/>
  <c r="AP504" i="7" s="1"/>
  <c r="B504" i="7" s="1"/>
  <c r="AP367" i="7"/>
  <c r="B367" i="7" s="1"/>
  <c r="AP443" i="7"/>
  <c r="AP455" i="7" s="1"/>
  <c r="B455" i="7" s="1"/>
  <c r="AP318" i="7"/>
  <c r="B318" i="7" s="1"/>
  <c r="AP495" i="7"/>
  <c r="AP507" i="7" s="1"/>
  <c r="B507" i="7" s="1"/>
  <c r="AP370" i="7"/>
  <c r="B370" i="7" s="1"/>
  <c r="AO477" i="7"/>
  <c r="AO487" i="7" s="1"/>
  <c r="AP446" i="7"/>
  <c r="AP458" i="7" s="1"/>
  <c r="B458" i="7" s="1"/>
  <c r="AP321" i="7"/>
  <c r="B321" i="7" s="1"/>
  <c r="AP467" i="7"/>
  <c r="AP479" i="7" s="1"/>
  <c r="B479" i="7" s="1"/>
  <c r="AP342" i="7"/>
  <c r="B342" i="7" s="1"/>
  <c r="AP445" i="7"/>
  <c r="AP457" i="7" s="1"/>
  <c r="B457" i="7" s="1"/>
  <c r="AP320" i="7"/>
  <c r="AO451" i="7"/>
  <c r="AO461" i="7" s="1"/>
  <c r="AO710" i="7"/>
  <c r="AO682" i="7" s="1"/>
  <c r="AO94" i="7" s="1"/>
  <c r="AO110" i="7"/>
  <c r="AO111" i="7" s="1"/>
  <c r="Q92" i="7"/>
  <c r="T92" i="7"/>
  <c r="P92" i="7"/>
  <c r="S92" i="7"/>
  <c r="R92" i="7"/>
  <c r="AP472" i="7"/>
  <c r="AP484" i="7" s="1"/>
  <c r="B484" i="7" s="1"/>
  <c r="AP447" i="7"/>
  <c r="AP459" i="7" s="1"/>
  <c r="B459" i="7" s="1"/>
  <c r="AP442" i="7"/>
  <c r="AP710" i="7"/>
  <c r="AP682" i="7" s="1"/>
  <c r="AP94" i="7" s="1"/>
  <c r="AJ710" i="7"/>
  <c r="AJ682" i="7" s="1"/>
  <c r="AJ94" i="7" s="1"/>
  <c r="AH710" i="7"/>
  <c r="AH682" i="7" s="1"/>
  <c r="AH94" i="7" s="1"/>
  <c r="AK710" i="7"/>
  <c r="AK682" i="7" s="1"/>
  <c r="AK94" i="7" s="1"/>
  <c r="AL710" i="7"/>
  <c r="AL682" i="7" s="1"/>
  <c r="AL94" i="7" s="1"/>
  <c r="AG710" i="7"/>
  <c r="AG682" i="7" s="1"/>
  <c r="AG94" i="7" s="1"/>
  <c r="AA710" i="7"/>
  <c r="AA682" i="7" s="1"/>
  <c r="AA94" i="7" s="1"/>
  <c r="AN710" i="7"/>
  <c r="AN682" i="7" s="1"/>
  <c r="AN94" i="7" s="1"/>
  <c r="AI710" i="7"/>
  <c r="AI682" i="7" s="1"/>
  <c r="AI94" i="7" s="1"/>
  <c r="AP493" i="7"/>
  <c r="AF710" i="7"/>
  <c r="AF682" i="7" s="1"/>
  <c r="AF94" i="7" s="1"/>
  <c r="AC710" i="7"/>
  <c r="AC682" i="7" s="1"/>
  <c r="AC94" i="7" s="1"/>
  <c r="Z710" i="7"/>
  <c r="Z682" i="7" s="1"/>
  <c r="Z94" i="7" s="1"/>
  <c r="W710" i="7"/>
  <c r="W682" i="7" s="1"/>
  <c r="W94" i="7" s="1"/>
  <c r="AP470" i="7"/>
  <c r="AP466" i="7"/>
  <c r="AP498" i="7"/>
  <c r="X710" i="7"/>
  <c r="X682" i="7" s="1"/>
  <c r="X94" i="7" s="1"/>
  <c r="AD710" i="7"/>
  <c r="AD682" i="7" s="1"/>
  <c r="AD94" i="7" s="1"/>
  <c r="AP440" i="7"/>
  <c r="AB710" i="7"/>
  <c r="AB682" i="7" s="1"/>
  <c r="AB94" i="7" s="1"/>
  <c r="AP469" i="7"/>
  <c r="AE710" i="7"/>
  <c r="AE682" i="7" s="1"/>
  <c r="AE94" i="7" s="1"/>
  <c r="Y710" i="7"/>
  <c r="Y682" i="7" s="1"/>
  <c r="Y94" i="7" s="1"/>
  <c r="O92" i="7"/>
  <c r="B705" i="7"/>
  <c r="B637" i="7"/>
  <c r="B704" i="7"/>
  <c r="B709" i="7"/>
  <c r="B708" i="7"/>
  <c r="B702" i="7"/>
  <c r="B707" i="7"/>
  <c r="B703" i="7"/>
  <c r="B706" i="7"/>
  <c r="B701" i="7"/>
  <c r="B638" i="7"/>
  <c r="B669" i="7"/>
  <c r="B670" i="7"/>
  <c r="AP92" i="7"/>
  <c r="B639" i="7"/>
  <c r="D700" i="7"/>
  <c r="D710" i="7" s="1"/>
  <c r="D682" i="7" s="1"/>
  <c r="D94" i="7" s="1"/>
  <c r="C700" i="7"/>
  <c r="E700" i="7"/>
  <c r="E710" i="7" s="1"/>
  <c r="E682" i="7" s="1"/>
  <c r="E94" i="7" s="1"/>
  <c r="F700" i="7"/>
  <c r="F710" i="7" s="1"/>
  <c r="F682" i="7" s="1"/>
  <c r="F94" i="7" s="1"/>
  <c r="G700" i="7"/>
  <c r="G710" i="7" s="1"/>
  <c r="G682" i="7" s="1"/>
  <c r="G94" i="7" s="1"/>
  <c r="H700" i="7"/>
  <c r="H710" i="7" s="1"/>
  <c r="H682" i="7" s="1"/>
  <c r="H94" i="7" s="1"/>
  <c r="I700" i="7"/>
  <c r="I710" i="7" s="1"/>
  <c r="I682" i="7" s="1"/>
  <c r="I94" i="7" s="1"/>
  <c r="J700" i="7"/>
  <c r="J710" i="7" s="1"/>
  <c r="J682" i="7" s="1"/>
  <c r="J94" i="7" s="1"/>
  <c r="K700" i="7"/>
  <c r="K710" i="7" s="1"/>
  <c r="K682" i="7" s="1"/>
  <c r="K94" i="7" s="1"/>
  <c r="L700" i="7"/>
  <c r="L710" i="7" s="1"/>
  <c r="L682" i="7" s="1"/>
  <c r="L94" i="7" s="1"/>
  <c r="M700" i="7"/>
  <c r="M710" i="7" s="1"/>
  <c r="M682" i="7" s="1"/>
  <c r="M94" i="7" s="1"/>
  <c r="N700" i="7"/>
  <c r="N710" i="7" s="1"/>
  <c r="N682" i="7" s="1"/>
  <c r="N94" i="7" s="1"/>
  <c r="O700" i="7"/>
  <c r="O710" i="7" s="1"/>
  <c r="O682" i="7" s="1"/>
  <c r="O94" i="7" s="1"/>
  <c r="P700" i="7"/>
  <c r="P710" i="7" s="1"/>
  <c r="P682" i="7" s="1"/>
  <c r="P94" i="7" s="1"/>
  <c r="Q700" i="7"/>
  <c r="Q710" i="7" s="1"/>
  <c r="Q682" i="7" s="1"/>
  <c r="Q94" i="7" s="1"/>
  <c r="R700" i="7"/>
  <c r="R710" i="7" s="1"/>
  <c r="R682" i="7" s="1"/>
  <c r="R94" i="7" s="1"/>
  <c r="S700" i="7"/>
  <c r="S710" i="7" s="1"/>
  <c r="S682" i="7" s="1"/>
  <c r="S94" i="7" s="1"/>
  <c r="T700" i="7"/>
  <c r="T710" i="7" s="1"/>
  <c r="T682" i="7" s="1"/>
  <c r="T94" i="7" s="1"/>
  <c r="U700" i="7"/>
  <c r="U710" i="7" s="1"/>
  <c r="U682" i="7" s="1"/>
  <c r="U94" i="7" s="1"/>
  <c r="V700" i="7"/>
  <c r="V710" i="7" s="1"/>
  <c r="V682" i="7" s="1"/>
  <c r="V94" i="7" s="1"/>
  <c r="I513" i="7"/>
  <c r="R376" i="7"/>
  <c r="Z513" i="7"/>
  <c r="AP678" i="7"/>
  <c r="AP650" i="7" s="1"/>
  <c r="AP93" i="7" s="1"/>
  <c r="B368" i="7"/>
  <c r="B322" i="7"/>
  <c r="AP100" i="7"/>
  <c r="B349" i="7"/>
  <c r="B486" i="7"/>
  <c r="B347" i="7"/>
  <c r="B341" i="7"/>
  <c r="D668" i="7"/>
  <c r="D678" i="7" s="1"/>
  <c r="D650" i="7" s="1"/>
  <c r="D93" i="7" s="1"/>
  <c r="C668" i="7"/>
  <c r="E668" i="7"/>
  <c r="E678" i="7" s="1"/>
  <c r="E650" i="7" s="1"/>
  <c r="E93" i="7" s="1"/>
  <c r="F668" i="7"/>
  <c r="F678" i="7" s="1"/>
  <c r="F650" i="7" s="1"/>
  <c r="F93" i="7" s="1"/>
  <c r="G668" i="7"/>
  <c r="G678" i="7" s="1"/>
  <c r="G650" i="7" s="1"/>
  <c r="G93" i="7" s="1"/>
  <c r="H668" i="7"/>
  <c r="H678" i="7" s="1"/>
  <c r="H650" i="7" s="1"/>
  <c r="H93" i="7" s="1"/>
  <c r="I668" i="7"/>
  <c r="I678" i="7" s="1"/>
  <c r="I650" i="7" s="1"/>
  <c r="I93" i="7" s="1"/>
  <c r="J668" i="7"/>
  <c r="J678" i="7" s="1"/>
  <c r="J650" i="7" s="1"/>
  <c r="J93" i="7" s="1"/>
  <c r="K668" i="7"/>
  <c r="K678" i="7" s="1"/>
  <c r="K650" i="7" s="1"/>
  <c r="K93" i="7" s="1"/>
  <c r="L668" i="7"/>
  <c r="L678" i="7" s="1"/>
  <c r="L650" i="7" s="1"/>
  <c r="L93" i="7" s="1"/>
  <c r="M668" i="7"/>
  <c r="M678" i="7" s="1"/>
  <c r="M650" i="7" s="1"/>
  <c r="N668" i="7"/>
  <c r="N678" i="7" s="1"/>
  <c r="N650" i="7" s="1"/>
  <c r="O668" i="7"/>
  <c r="O678" i="7" s="1"/>
  <c r="O650" i="7" s="1"/>
  <c r="P668" i="7"/>
  <c r="P678" i="7" s="1"/>
  <c r="P650" i="7" s="1"/>
  <c r="Q668" i="7"/>
  <c r="Q678" i="7" s="1"/>
  <c r="Q650" i="7" s="1"/>
  <c r="D636" i="7"/>
  <c r="D646" i="7" s="1"/>
  <c r="D618" i="7" s="1"/>
  <c r="C636" i="7"/>
  <c r="E636" i="7"/>
  <c r="E646" i="7" s="1"/>
  <c r="E618" i="7" s="1"/>
  <c r="F636" i="7"/>
  <c r="F646" i="7" s="1"/>
  <c r="F618" i="7" s="1"/>
  <c r="G636" i="7"/>
  <c r="G646" i="7" s="1"/>
  <c r="G618" i="7" s="1"/>
  <c r="H636" i="7"/>
  <c r="H646" i="7" s="1"/>
  <c r="H618" i="7" s="1"/>
  <c r="I636" i="7"/>
  <c r="I646" i="7" s="1"/>
  <c r="I618" i="7" s="1"/>
  <c r="J636" i="7"/>
  <c r="J646" i="7" s="1"/>
  <c r="J618" i="7" s="1"/>
  <c r="K636" i="7"/>
  <c r="K646" i="7" s="1"/>
  <c r="K618" i="7" s="1"/>
  <c r="L636" i="7"/>
  <c r="L646" i="7" s="1"/>
  <c r="L618" i="7" s="1"/>
  <c r="M636" i="7"/>
  <c r="M646" i="7" s="1"/>
  <c r="M618" i="7" s="1"/>
  <c r="N636" i="7"/>
  <c r="N646" i="7" s="1"/>
  <c r="N618" i="7" s="1"/>
  <c r="B344" i="7"/>
  <c r="B373" i="7"/>
  <c r="B345" i="7"/>
  <c r="B317" i="7"/>
  <c r="B315" i="7"/>
  <c r="D324" i="7" l="1"/>
  <c r="B314" i="7"/>
  <c r="AP481" i="7"/>
  <c r="B481" i="7" s="1"/>
  <c r="AP482" i="7"/>
  <c r="B482" i="7" s="1"/>
  <c r="AP454" i="7"/>
  <c r="B454" i="7" s="1"/>
  <c r="AP510" i="7"/>
  <c r="B510" i="7" s="1"/>
  <c r="AP505" i="7"/>
  <c r="B505" i="7" s="1"/>
  <c r="AP478" i="7"/>
  <c r="B478" i="7" s="1"/>
  <c r="AP452" i="7"/>
  <c r="B452" i="7" s="1"/>
  <c r="AP110" i="7"/>
  <c r="AP111" i="7" s="1"/>
  <c r="AP350" i="7"/>
  <c r="AP376" i="7"/>
  <c r="B346" i="7"/>
  <c r="AP324" i="7"/>
  <c r="B320" i="7"/>
  <c r="N92" i="7"/>
  <c r="M92" i="7"/>
  <c r="P93" i="7"/>
  <c r="N93" i="7"/>
  <c r="Q93" i="7"/>
  <c r="O93" i="7"/>
  <c r="M93" i="7"/>
  <c r="K92" i="7"/>
  <c r="I92" i="7"/>
  <c r="G92" i="7"/>
  <c r="E92" i="7"/>
  <c r="D92" i="7"/>
  <c r="L92" i="7"/>
  <c r="J92" i="7"/>
  <c r="H92" i="7"/>
  <c r="F92" i="7"/>
  <c r="B636" i="7"/>
  <c r="C646" i="7"/>
  <c r="C618" i="7" s="1"/>
  <c r="B477" i="7"/>
  <c r="C487" i="7"/>
  <c r="B668" i="7"/>
  <c r="C678" i="7"/>
  <c r="C650" i="7" s="1"/>
  <c r="C710" i="7"/>
  <c r="C682" i="7" s="1"/>
  <c r="B700" i="7"/>
  <c r="C324" i="7"/>
  <c r="C461" i="7"/>
  <c r="B451" i="7"/>
  <c r="C350" i="7"/>
  <c r="B340" i="7"/>
  <c r="C376" i="7"/>
  <c r="B366" i="7"/>
  <c r="B503" i="7"/>
  <c r="C513" i="7"/>
  <c r="AP487" i="7" l="1"/>
  <c r="AP461" i="7"/>
  <c r="AP513" i="7"/>
  <c r="C94" i="7"/>
  <c r="C684" i="7"/>
  <c r="D681" i="7" s="1"/>
  <c r="D684" i="7" s="1"/>
  <c r="E681" i="7" s="1"/>
  <c r="E684" i="7" s="1"/>
  <c r="F681" i="7" s="1"/>
  <c r="F684" i="7" s="1"/>
  <c r="G681" i="7" s="1"/>
  <c r="G684" i="7" s="1"/>
  <c r="H681" i="7" s="1"/>
  <c r="H684" i="7" s="1"/>
  <c r="I681" i="7" s="1"/>
  <c r="I684" i="7" s="1"/>
  <c r="J681" i="7" s="1"/>
  <c r="J684" i="7" s="1"/>
  <c r="K681" i="7" s="1"/>
  <c r="K684" i="7" s="1"/>
  <c r="L681" i="7" s="1"/>
  <c r="L684" i="7" s="1"/>
  <c r="M681" i="7" s="1"/>
  <c r="M684" i="7" s="1"/>
  <c r="N681" i="7" s="1"/>
  <c r="N684" i="7" s="1"/>
  <c r="O681" i="7" s="1"/>
  <c r="O684" i="7" s="1"/>
  <c r="P681" i="7" s="1"/>
  <c r="P684" i="7" s="1"/>
  <c r="Q681" i="7" s="1"/>
  <c r="Q684" i="7" s="1"/>
  <c r="R681" i="7" s="1"/>
  <c r="R684" i="7" s="1"/>
  <c r="S681" i="7" s="1"/>
  <c r="S684" i="7" s="1"/>
  <c r="T681" i="7" s="1"/>
  <c r="T684" i="7" s="1"/>
  <c r="U681" i="7" s="1"/>
  <c r="U684" i="7" s="1"/>
  <c r="V681" i="7" s="1"/>
  <c r="V684" i="7" s="1"/>
  <c r="W681" i="7" s="1"/>
  <c r="W684" i="7" s="1"/>
  <c r="X681" i="7" s="1"/>
  <c r="X684" i="7" s="1"/>
  <c r="Y681" i="7" s="1"/>
  <c r="Y684" i="7" s="1"/>
  <c r="Z681" i="7" s="1"/>
  <c r="Z684" i="7" s="1"/>
  <c r="AA681" i="7" s="1"/>
  <c r="AA684" i="7" s="1"/>
  <c r="AB681" i="7" s="1"/>
  <c r="AB684" i="7" s="1"/>
  <c r="AC681" i="7" s="1"/>
  <c r="AC684" i="7" s="1"/>
  <c r="AD681" i="7" s="1"/>
  <c r="AD684" i="7" s="1"/>
  <c r="AE681" i="7" s="1"/>
  <c r="AE684" i="7" s="1"/>
  <c r="AF681" i="7" s="1"/>
  <c r="AF684" i="7" s="1"/>
  <c r="AG681" i="7" s="1"/>
  <c r="AG684" i="7" s="1"/>
  <c r="AH681" i="7" s="1"/>
  <c r="AH684" i="7" s="1"/>
  <c r="AI681" i="7" s="1"/>
  <c r="AI684" i="7" s="1"/>
  <c r="AJ681" i="7" s="1"/>
  <c r="AJ684" i="7" s="1"/>
  <c r="AK681" i="7" s="1"/>
  <c r="AK684" i="7" s="1"/>
  <c r="AL681" i="7" s="1"/>
  <c r="AL684" i="7" s="1"/>
  <c r="AM681" i="7" s="1"/>
  <c r="AM684" i="7" s="1"/>
  <c r="AN681" i="7" s="1"/>
  <c r="AN684" i="7" s="1"/>
  <c r="AO681" i="7" s="1"/>
  <c r="AO684" i="7" s="1"/>
  <c r="AP681" i="7" s="1"/>
  <c r="AP684" i="7" s="1"/>
  <c r="C93" i="7"/>
  <c r="C652" i="7"/>
  <c r="D649" i="7" s="1"/>
  <c r="D652" i="7" s="1"/>
  <c r="E649" i="7" s="1"/>
  <c r="E652" i="7" s="1"/>
  <c r="F649" i="7" s="1"/>
  <c r="F652" i="7" s="1"/>
  <c r="G649" i="7" s="1"/>
  <c r="G652" i="7" s="1"/>
  <c r="H649" i="7" s="1"/>
  <c r="H652" i="7" s="1"/>
  <c r="I649" i="7" s="1"/>
  <c r="I652" i="7" s="1"/>
  <c r="J649" i="7" s="1"/>
  <c r="J652" i="7" s="1"/>
  <c r="K649" i="7" s="1"/>
  <c r="K652" i="7" s="1"/>
  <c r="L649" i="7" s="1"/>
  <c r="L652" i="7" s="1"/>
  <c r="M649" i="7" s="1"/>
  <c r="M652" i="7" s="1"/>
  <c r="N649" i="7" s="1"/>
  <c r="N652" i="7" s="1"/>
  <c r="O649" i="7" s="1"/>
  <c r="O652" i="7" s="1"/>
  <c r="P649" i="7" s="1"/>
  <c r="P652" i="7" s="1"/>
  <c r="Q649" i="7" s="1"/>
  <c r="Q652" i="7" s="1"/>
  <c r="R649" i="7" s="1"/>
  <c r="R652" i="7" s="1"/>
  <c r="S649" i="7" s="1"/>
  <c r="S652" i="7" s="1"/>
  <c r="T649" i="7" s="1"/>
  <c r="T652" i="7" s="1"/>
  <c r="U649" i="7" s="1"/>
  <c r="U652" i="7" s="1"/>
  <c r="V649" i="7" s="1"/>
  <c r="V652" i="7" s="1"/>
  <c r="W649" i="7" s="1"/>
  <c r="W652" i="7" s="1"/>
  <c r="X649" i="7" s="1"/>
  <c r="X652" i="7" s="1"/>
  <c r="Y649" i="7" s="1"/>
  <c r="Y652" i="7" s="1"/>
  <c r="Z649" i="7" s="1"/>
  <c r="Z652" i="7" s="1"/>
  <c r="AA649" i="7" s="1"/>
  <c r="AA652" i="7" s="1"/>
  <c r="AB649" i="7" s="1"/>
  <c r="AB652" i="7" s="1"/>
  <c r="AC649" i="7" s="1"/>
  <c r="AC652" i="7" s="1"/>
  <c r="AD649" i="7" s="1"/>
  <c r="AD652" i="7" s="1"/>
  <c r="AE649" i="7" s="1"/>
  <c r="AE652" i="7" s="1"/>
  <c r="AF649" i="7" s="1"/>
  <c r="AF652" i="7" s="1"/>
  <c r="AG649" i="7" s="1"/>
  <c r="AG652" i="7" s="1"/>
  <c r="AH649" i="7" s="1"/>
  <c r="AH652" i="7" s="1"/>
  <c r="AI649" i="7" s="1"/>
  <c r="AI652" i="7" s="1"/>
  <c r="AJ649" i="7" s="1"/>
  <c r="AJ652" i="7" s="1"/>
  <c r="AK649" i="7" s="1"/>
  <c r="AK652" i="7" s="1"/>
  <c r="AL649" i="7" s="1"/>
  <c r="AL652" i="7" s="1"/>
  <c r="AM649" i="7" s="1"/>
  <c r="AM652" i="7" s="1"/>
  <c r="AN649" i="7" s="1"/>
  <c r="AN652" i="7" s="1"/>
  <c r="AO649" i="7" s="1"/>
  <c r="AO652" i="7" s="1"/>
  <c r="AP649" i="7" s="1"/>
  <c r="AP652" i="7" s="1"/>
  <c r="C92" i="7"/>
  <c r="C620" i="7"/>
  <c r="D617" i="7" s="1"/>
  <c r="D620" i="7" s="1"/>
  <c r="E617" i="7" s="1"/>
  <c r="E620" i="7" s="1"/>
  <c r="F617" i="7" s="1"/>
  <c r="F620" i="7" s="1"/>
  <c r="G617" i="7" s="1"/>
  <c r="G620" i="7" s="1"/>
  <c r="H617" i="7" s="1"/>
  <c r="H620" i="7" s="1"/>
  <c r="I617" i="7" s="1"/>
  <c r="I620" i="7" s="1"/>
  <c r="J617" i="7" s="1"/>
  <c r="J620" i="7" s="1"/>
  <c r="K617" i="7" s="1"/>
  <c r="K620" i="7" s="1"/>
  <c r="L617" i="7" s="1"/>
  <c r="L620" i="7" s="1"/>
  <c r="M617" i="7" l="1"/>
  <c r="M620" i="7" s="1"/>
  <c r="N617" i="7" l="1"/>
  <c r="N620" i="7" s="1"/>
  <c r="AO566" i="7" l="1"/>
  <c r="AO24" i="7" s="1"/>
  <c r="AO562" i="7"/>
  <c r="AO527" i="7"/>
  <c r="AO126" i="7" s="1"/>
  <c r="AO558" i="7"/>
  <c r="AO554" i="7"/>
  <c r="AO521" i="7"/>
  <c r="AO125" i="7" s="1"/>
  <c r="AO41" i="7"/>
  <c r="AN562" i="7"/>
  <c r="AN527" i="7"/>
  <c r="AN126" i="7" s="1"/>
  <c r="AN566" i="7"/>
  <c r="AN24" i="7" s="1"/>
  <c r="AN554" i="7"/>
  <c r="AN521" i="7"/>
  <c r="AN125" i="7" s="1"/>
  <c r="AN558" i="7"/>
  <c r="AN41" i="7"/>
  <c r="AM558" i="7"/>
  <c r="AM554" i="7"/>
  <c r="AM521" i="7"/>
  <c r="AM125" i="7" s="1"/>
  <c r="AM41" i="7"/>
  <c r="AM566" i="7"/>
  <c r="AM24" i="7" s="1"/>
  <c r="AM562" i="7"/>
  <c r="AM527" i="7"/>
  <c r="AM126" i="7" s="1"/>
  <c r="AL562" i="7"/>
  <c r="AL527" i="7"/>
  <c r="AL126" i="7" s="1"/>
  <c r="AL566" i="7"/>
  <c r="AL24" i="7" s="1"/>
  <c r="AL554" i="7"/>
  <c r="AL521" i="7"/>
  <c r="AL125" i="7" s="1"/>
  <c r="AL558" i="7"/>
  <c r="AL41" i="7"/>
  <c r="AK566" i="7"/>
  <c r="AK24" i="7" s="1"/>
  <c r="AK562" i="7"/>
  <c r="AK558" i="7"/>
  <c r="AK554" i="7"/>
  <c r="AK521" i="7"/>
  <c r="AK125" i="7" s="1"/>
  <c r="AK41" i="7"/>
  <c r="AK527" i="7"/>
  <c r="AK126" i="7" s="1"/>
  <c r="AJ554" i="7"/>
  <c r="AJ521" i="7"/>
  <c r="AJ125" i="7" s="1"/>
  <c r="AJ558" i="7"/>
  <c r="AJ41" i="7"/>
  <c r="AJ562" i="7"/>
  <c r="AJ527" i="7"/>
  <c r="AJ126" i="7" s="1"/>
  <c r="AJ566" i="7"/>
  <c r="AJ24" i="7" s="1"/>
  <c r="AH554" i="7"/>
  <c r="AH521" i="7"/>
  <c r="AH125" i="7" s="1"/>
  <c r="AH558" i="7"/>
  <c r="AH41" i="7"/>
  <c r="AH562" i="7"/>
  <c r="AH527" i="7"/>
  <c r="AH126" i="7" s="1"/>
  <c r="AH566" i="7"/>
  <c r="AH24" i="7" s="1"/>
  <c r="AG558" i="7"/>
  <c r="AG554" i="7"/>
  <c r="AG521" i="7"/>
  <c r="AG125" i="7" s="1"/>
  <c r="AG41" i="7"/>
  <c r="AG566" i="7"/>
  <c r="AG24" i="7" s="1"/>
  <c r="AG562" i="7"/>
  <c r="AG527" i="7"/>
  <c r="AG126" i="7" s="1"/>
  <c r="AP562" i="7"/>
  <c r="AP527" i="7"/>
  <c r="AP126" i="7" s="1"/>
  <c r="AP566" i="7"/>
  <c r="AP24" i="7" s="1"/>
  <c r="AP554" i="7"/>
  <c r="AP521" i="7"/>
  <c r="AP125" i="7" s="1"/>
  <c r="AP558" i="7"/>
  <c r="AP41" i="7"/>
  <c r="AI558" i="7"/>
  <c r="AI521" i="7"/>
  <c r="AI125" i="7" s="1"/>
  <c r="AI566" i="7"/>
  <c r="AI24" i="7" s="1"/>
  <c r="AI562" i="7"/>
  <c r="AI527" i="7"/>
  <c r="AI126" i="7" s="1"/>
  <c r="AI554" i="7"/>
  <c r="AI41" i="7"/>
  <c r="C554" i="7"/>
  <c r="C562" i="7"/>
  <c r="C558" i="7"/>
  <c r="C521" i="7"/>
  <c r="C125" i="7" s="1"/>
  <c r="C566" i="7"/>
  <c r="C24" i="7" s="1"/>
  <c r="C25" i="7" s="1"/>
  <c r="C527" i="7"/>
  <c r="C126" i="7" s="1"/>
  <c r="G566" i="7"/>
  <c r="G24" i="7" s="1"/>
  <c r="G527" i="7"/>
  <c r="G126" i="7" s="1"/>
  <c r="G554" i="7"/>
  <c r="G41" i="7"/>
  <c r="G562" i="7"/>
  <c r="G558" i="7"/>
  <c r="G521" i="7"/>
  <c r="G125" i="7" s="1"/>
  <c r="K566" i="7"/>
  <c r="K24" i="7" s="1"/>
  <c r="K527" i="7"/>
  <c r="K126" i="7" s="1"/>
  <c r="K521" i="7"/>
  <c r="K125" i="7" s="1"/>
  <c r="K554" i="7"/>
  <c r="K562" i="7"/>
  <c r="K558" i="7"/>
  <c r="K41" i="7"/>
  <c r="O566" i="7"/>
  <c r="O24" i="7" s="1"/>
  <c r="O554" i="7"/>
  <c r="O41" i="7"/>
  <c r="O562" i="7"/>
  <c r="O558" i="7"/>
  <c r="O521" i="7"/>
  <c r="O125" i="7" s="1"/>
  <c r="O527" i="7"/>
  <c r="O126" i="7" s="1"/>
  <c r="S558" i="7"/>
  <c r="S521" i="7"/>
  <c r="S125" i="7" s="1"/>
  <c r="S566" i="7"/>
  <c r="S24" i="7" s="1"/>
  <c r="S527" i="7"/>
  <c r="S126" i="7" s="1"/>
  <c r="S554" i="7"/>
  <c r="S41" i="7"/>
  <c r="S562" i="7"/>
  <c r="W558" i="7"/>
  <c r="W521" i="7"/>
  <c r="W125" i="7" s="1"/>
  <c r="W566" i="7"/>
  <c r="W24" i="7" s="1"/>
  <c r="W527" i="7"/>
  <c r="W126" i="7" s="1"/>
  <c r="W554" i="7"/>
  <c r="W41" i="7"/>
  <c r="W562" i="7"/>
  <c r="AA558" i="7"/>
  <c r="AA521" i="7"/>
  <c r="AA125" i="7" s="1"/>
  <c r="AA566" i="7"/>
  <c r="AA24" i="7" s="1"/>
  <c r="AA527" i="7"/>
  <c r="AA126" i="7" s="1"/>
  <c r="AA554" i="7"/>
  <c r="AA41" i="7"/>
  <c r="AA562" i="7"/>
  <c r="AE566" i="7"/>
  <c r="AE24" i="7" s="1"/>
  <c r="AE527" i="7"/>
  <c r="AE126" i="7" s="1"/>
  <c r="AE554" i="7"/>
  <c r="AE41" i="7"/>
  <c r="AE562" i="7"/>
  <c r="AE558" i="7"/>
  <c r="AE521" i="7"/>
  <c r="AE125" i="7" s="1"/>
  <c r="F562" i="7"/>
  <c r="F566" i="7"/>
  <c r="F24" i="7" s="1"/>
  <c r="F521" i="7"/>
  <c r="F125" i="7" s="1"/>
  <c r="F41" i="7"/>
  <c r="F527" i="7"/>
  <c r="F126" i="7" s="1"/>
  <c r="F554" i="7"/>
  <c r="F558" i="7"/>
  <c r="J521" i="7"/>
  <c r="J125" i="7" s="1"/>
  <c r="J41" i="7"/>
  <c r="J527" i="7"/>
  <c r="J126" i="7" s="1"/>
  <c r="J554" i="7"/>
  <c r="J558" i="7"/>
  <c r="J562" i="7"/>
  <c r="J566" i="7"/>
  <c r="J24" i="7" s="1"/>
  <c r="N521" i="7"/>
  <c r="N125" i="7" s="1"/>
  <c r="N41" i="7"/>
  <c r="N527" i="7"/>
  <c r="N126" i="7" s="1"/>
  <c r="N554" i="7"/>
  <c r="N558" i="7"/>
  <c r="N562" i="7"/>
  <c r="N566" i="7"/>
  <c r="N24" i="7" s="1"/>
  <c r="R554" i="7"/>
  <c r="R558" i="7"/>
  <c r="R562" i="7"/>
  <c r="R566" i="7"/>
  <c r="R24" i="7" s="1"/>
  <c r="R521" i="7"/>
  <c r="R125" i="7" s="1"/>
  <c r="R41" i="7"/>
  <c r="R527" i="7"/>
  <c r="R126" i="7" s="1"/>
  <c r="V527" i="7"/>
  <c r="V126" i="7" s="1"/>
  <c r="V521" i="7"/>
  <c r="V125" i="7" s="1"/>
  <c r="V41" i="7"/>
  <c r="V562" i="7"/>
  <c r="V566" i="7"/>
  <c r="V24" i="7" s="1"/>
  <c r="V554" i="7"/>
  <c r="V558" i="7"/>
  <c r="Z527" i="7"/>
  <c r="Z126" i="7" s="1"/>
  <c r="Z554" i="7"/>
  <c r="Z558" i="7"/>
  <c r="Z566" i="7"/>
  <c r="Z24" i="7" s="1"/>
  <c r="Z562" i="7"/>
  <c r="Z521" i="7"/>
  <c r="Z125" i="7" s="1"/>
  <c r="Z41" i="7"/>
  <c r="AD521" i="7"/>
  <c r="AD125" i="7" s="1"/>
  <c r="AD41" i="7"/>
  <c r="AD527" i="7"/>
  <c r="AD126" i="7" s="1"/>
  <c r="AD554" i="7"/>
  <c r="AD558" i="7"/>
  <c r="AD562" i="7"/>
  <c r="AD566" i="7"/>
  <c r="AD24" i="7" s="1"/>
  <c r="E566" i="7"/>
  <c r="E24" i="7" s="1"/>
  <c r="E527" i="7"/>
  <c r="E126" i="7" s="1"/>
  <c r="E554" i="7"/>
  <c r="E41" i="7"/>
  <c r="E562" i="7"/>
  <c r="E558" i="7"/>
  <c r="E521" i="7"/>
  <c r="E125" i="7" s="1"/>
  <c r="I558" i="7"/>
  <c r="I521" i="7"/>
  <c r="I125" i="7" s="1"/>
  <c r="I566" i="7"/>
  <c r="I24" i="7" s="1"/>
  <c r="I527" i="7"/>
  <c r="I126" i="7" s="1"/>
  <c r="I554" i="7"/>
  <c r="I41" i="7"/>
  <c r="I562" i="7"/>
  <c r="M566" i="7"/>
  <c r="M24" i="7" s="1"/>
  <c r="M558" i="7"/>
  <c r="M521" i="7"/>
  <c r="M125" i="7" s="1"/>
  <c r="M562" i="7"/>
  <c r="M527" i="7"/>
  <c r="M126" i="7" s="1"/>
  <c r="M554" i="7"/>
  <c r="M41" i="7"/>
  <c r="Q566" i="7"/>
  <c r="Q24" i="7" s="1"/>
  <c r="Q527" i="7"/>
  <c r="Q126" i="7" s="1"/>
  <c r="Q554" i="7"/>
  <c r="Q41" i="7"/>
  <c r="Q562" i="7"/>
  <c r="Q558" i="7"/>
  <c r="Q521" i="7"/>
  <c r="Q125" i="7" s="1"/>
  <c r="U566" i="7"/>
  <c r="U24" i="7" s="1"/>
  <c r="U527" i="7"/>
  <c r="U126" i="7" s="1"/>
  <c r="U558" i="7"/>
  <c r="U41" i="7"/>
  <c r="U562" i="7"/>
  <c r="U521" i="7"/>
  <c r="U125" i="7" s="1"/>
  <c r="U554" i="7"/>
  <c r="Y566" i="7"/>
  <c r="Y24" i="7" s="1"/>
  <c r="Y527" i="7"/>
  <c r="Y126" i="7" s="1"/>
  <c r="Y554" i="7"/>
  <c r="Y41" i="7"/>
  <c r="Y562" i="7"/>
  <c r="Y558" i="7"/>
  <c r="Y521" i="7"/>
  <c r="Y125" i="7" s="1"/>
  <c r="AC566" i="7"/>
  <c r="AC24" i="7" s="1"/>
  <c r="AC527" i="7"/>
  <c r="AC126" i="7" s="1"/>
  <c r="AC554" i="7"/>
  <c r="AC41" i="7"/>
  <c r="AC562" i="7"/>
  <c r="AC558" i="7"/>
  <c r="AC521" i="7"/>
  <c r="AC125" i="7" s="1"/>
  <c r="D562" i="7"/>
  <c r="D566" i="7"/>
  <c r="D24" i="7" s="1"/>
  <c r="D521" i="7"/>
  <c r="D125" i="7" s="1"/>
  <c r="D41" i="7"/>
  <c r="D527" i="7"/>
  <c r="D126" i="7" s="1"/>
  <c r="D554" i="7"/>
  <c r="D558" i="7"/>
  <c r="H521" i="7"/>
  <c r="H125" i="7" s="1"/>
  <c r="H41" i="7"/>
  <c r="H554" i="7"/>
  <c r="H558" i="7"/>
  <c r="H562" i="7"/>
  <c r="H566" i="7"/>
  <c r="H24" i="7" s="1"/>
  <c r="H527" i="7"/>
  <c r="H126" i="7" s="1"/>
  <c r="L521" i="7"/>
  <c r="L125" i="7" s="1"/>
  <c r="L41" i="7"/>
  <c r="L527" i="7"/>
  <c r="L126" i="7" s="1"/>
  <c r="L554" i="7"/>
  <c r="L558" i="7"/>
  <c r="L562" i="7"/>
  <c r="L566" i="7"/>
  <c r="L24" i="7" s="1"/>
  <c r="P521" i="7"/>
  <c r="P125" i="7" s="1"/>
  <c r="P41" i="7"/>
  <c r="P527" i="7"/>
  <c r="P126" i="7" s="1"/>
  <c r="P554" i="7"/>
  <c r="P558" i="7"/>
  <c r="P562" i="7"/>
  <c r="P566" i="7"/>
  <c r="P24" i="7" s="1"/>
  <c r="T562" i="7"/>
  <c r="T566" i="7"/>
  <c r="T24" i="7" s="1"/>
  <c r="T558" i="7"/>
  <c r="T521" i="7"/>
  <c r="T125" i="7" s="1"/>
  <c r="T527" i="7"/>
  <c r="T126" i="7" s="1"/>
  <c r="T554" i="7"/>
  <c r="T41" i="7"/>
  <c r="X521" i="7"/>
  <c r="X125" i="7" s="1"/>
  <c r="X41" i="7"/>
  <c r="X527" i="7"/>
  <c r="X126" i="7" s="1"/>
  <c r="X554" i="7"/>
  <c r="X558" i="7"/>
  <c r="X562" i="7"/>
  <c r="X566" i="7"/>
  <c r="X24" i="7" s="1"/>
  <c r="AB562" i="7"/>
  <c r="AB566" i="7"/>
  <c r="AB24" i="7" s="1"/>
  <c r="AB558" i="7"/>
  <c r="AB554" i="7"/>
  <c r="AB527" i="7"/>
  <c r="AB126" i="7" s="1"/>
  <c r="AB521" i="7"/>
  <c r="AB125" i="7" s="1"/>
  <c r="AB41" i="7"/>
  <c r="AF521" i="7"/>
  <c r="AF125" i="7" s="1"/>
  <c r="AF41" i="7"/>
  <c r="AF527" i="7"/>
  <c r="AF126" i="7" s="1"/>
  <c r="AF554" i="7"/>
  <c r="AF558" i="7"/>
  <c r="AF562" i="7"/>
  <c r="AF566" i="7"/>
  <c r="AF24" i="7" s="1"/>
  <c r="O617" i="7"/>
  <c r="O620" i="7" s="1"/>
  <c r="C63" i="7" l="1"/>
  <c r="AC611" i="7"/>
  <c r="Y611" i="7"/>
  <c r="U611" i="7"/>
  <c r="Q611" i="7"/>
  <c r="E611" i="7"/>
  <c r="Z611" i="7"/>
  <c r="V611" i="7"/>
  <c r="R611" i="7"/>
  <c r="AA611" i="7"/>
  <c r="W611" i="7"/>
  <c r="S611" i="7"/>
  <c r="AL611" i="7"/>
  <c r="X611" i="7"/>
  <c r="AF611" i="7"/>
  <c r="T611" i="7"/>
  <c r="D611" i="7"/>
  <c r="M611" i="7"/>
  <c r="AD611" i="7"/>
  <c r="N611" i="7"/>
  <c r="J611" i="7"/>
  <c r="AP611" i="7"/>
  <c r="AJ611" i="7"/>
  <c r="AO611" i="7"/>
  <c r="AB611" i="7"/>
  <c r="I611" i="7"/>
  <c r="AE611" i="7"/>
  <c r="O611" i="7"/>
  <c r="K611" i="7"/>
  <c r="G611" i="7"/>
  <c r="AI611" i="7"/>
  <c r="AH611" i="7"/>
  <c r="AK611" i="7"/>
  <c r="AM611" i="7"/>
  <c r="AN611" i="7"/>
  <c r="P611" i="7"/>
  <c r="L611" i="7"/>
  <c r="H611" i="7"/>
  <c r="F611" i="7"/>
  <c r="AG611" i="7"/>
  <c r="C611" i="7"/>
  <c r="C568" i="7"/>
  <c r="B148" i="7"/>
  <c r="AB233" i="7"/>
  <c r="AB193" i="7"/>
  <c r="AB72" i="7"/>
  <c r="X232" i="7"/>
  <c r="X192" i="7"/>
  <c r="X71" i="7"/>
  <c r="T230" i="7"/>
  <c r="T69" i="7"/>
  <c r="T190" i="7"/>
  <c r="T231" i="7"/>
  <c r="T191" i="7"/>
  <c r="T70" i="7"/>
  <c r="P230" i="7"/>
  <c r="P190" i="7"/>
  <c r="P69" i="7"/>
  <c r="L231" i="7"/>
  <c r="L191" i="7"/>
  <c r="L70" i="7"/>
  <c r="H230" i="7"/>
  <c r="H190" i="7"/>
  <c r="H69" i="7"/>
  <c r="D230" i="7"/>
  <c r="D69" i="7"/>
  <c r="D190" i="7"/>
  <c r="AC233" i="7"/>
  <c r="AC193" i="7"/>
  <c r="AC72" i="7"/>
  <c r="Y232" i="7"/>
  <c r="Y192" i="7"/>
  <c r="Y71" i="7"/>
  <c r="Q231" i="7"/>
  <c r="Q70" i="7"/>
  <c r="Q191" i="7"/>
  <c r="Q230" i="7"/>
  <c r="Q190" i="7"/>
  <c r="Q69" i="7"/>
  <c r="M233" i="7"/>
  <c r="M193" i="7"/>
  <c r="M72" i="7"/>
  <c r="I230" i="7"/>
  <c r="I190" i="7"/>
  <c r="I69" i="7"/>
  <c r="AD233" i="7"/>
  <c r="AD193" i="7"/>
  <c r="AD72" i="7"/>
  <c r="Z232" i="7"/>
  <c r="Z192" i="7"/>
  <c r="Z71" i="7"/>
  <c r="V233" i="7"/>
  <c r="V193" i="7"/>
  <c r="V72" i="7"/>
  <c r="R232" i="7"/>
  <c r="R71" i="7"/>
  <c r="R192" i="7"/>
  <c r="N233" i="7"/>
  <c r="N193" i="7"/>
  <c r="N72" i="7"/>
  <c r="J230" i="7"/>
  <c r="J69" i="7"/>
  <c r="J190" i="7"/>
  <c r="F233" i="7"/>
  <c r="F193" i="7"/>
  <c r="F72" i="7"/>
  <c r="AA232" i="7"/>
  <c r="AA192" i="7"/>
  <c r="AA71" i="7"/>
  <c r="W231" i="7"/>
  <c r="W191" i="7"/>
  <c r="W70" i="7"/>
  <c r="S230" i="7"/>
  <c r="S190" i="7"/>
  <c r="S69" i="7"/>
  <c r="O231" i="7"/>
  <c r="O191" i="7"/>
  <c r="O70" i="7"/>
  <c r="O230" i="7"/>
  <c r="O69" i="7"/>
  <c r="O190" i="7"/>
  <c r="K231" i="7"/>
  <c r="K70" i="7"/>
  <c r="K191" i="7"/>
  <c r="G233" i="7"/>
  <c r="G193" i="7"/>
  <c r="G72" i="7"/>
  <c r="AI233" i="7"/>
  <c r="AI193" i="7"/>
  <c r="AI72" i="7"/>
  <c r="AP231" i="7"/>
  <c r="AP191" i="7"/>
  <c r="AP70" i="7"/>
  <c r="AG233" i="7"/>
  <c r="AG193" i="7"/>
  <c r="AG72" i="7"/>
  <c r="AG231" i="7"/>
  <c r="AG191" i="7"/>
  <c r="AG70" i="7"/>
  <c r="AJ233" i="7"/>
  <c r="AJ193" i="7"/>
  <c r="AJ72" i="7"/>
  <c r="AJ231" i="7"/>
  <c r="AJ191" i="7"/>
  <c r="AJ70" i="7"/>
  <c r="AK231" i="7"/>
  <c r="AK70" i="7"/>
  <c r="AK191" i="7"/>
  <c r="AL232" i="7"/>
  <c r="AL192" i="7"/>
  <c r="AL71" i="7"/>
  <c r="AM232" i="7"/>
  <c r="AM192" i="7"/>
  <c r="AM71" i="7"/>
  <c r="AM230" i="7"/>
  <c r="AM190" i="7"/>
  <c r="AM69" i="7"/>
  <c r="AN233" i="7"/>
  <c r="AN193" i="7"/>
  <c r="AN72" i="7"/>
  <c r="AB230" i="7"/>
  <c r="AB190" i="7"/>
  <c r="AB69" i="7"/>
  <c r="P233" i="7"/>
  <c r="P193" i="7"/>
  <c r="P72" i="7"/>
  <c r="L230" i="7"/>
  <c r="L69" i="7"/>
  <c r="L190" i="7"/>
  <c r="H233" i="7"/>
  <c r="H193" i="7"/>
  <c r="H72" i="7"/>
  <c r="AC231" i="7"/>
  <c r="AC70" i="7"/>
  <c r="AC191" i="7"/>
  <c r="AC230" i="7"/>
  <c r="AC190" i="7"/>
  <c r="AC69" i="7"/>
  <c r="Y233" i="7"/>
  <c r="Y193" i="7"/>
  <c r="Y72" i="7"/>
  <c r="U232" i="7"/>
  <c r="U192" i="7"/>
  <c r="U71" i="7"/>
  <c r="M232" i="7"/>
  <c r="M192" i="7"/>
  <c r="M71" i="7"/>
  <c r="I231" i="7"/>
  <c r="I70" i="7"/>
  <c r="I191" i="7"/>
  <c r="E232" i="7"/>
  <c r="E192" i="7"/>
  <c r="E71" i="7"/>
  <c r="AD232" i="7"/>
  <c r="AD192" i="7"/>
  <c r="AD71" i="7"/>
  <c r="Z233" i="7"/>
  <c r="Z193" i="7"/>
  <c r="Z72" i="7"/>
  <c r="V232" i="7"/>
  <c r="V192" i="7"/>
  <c r="V71" i="7"/>
  <c r="R231" i="7"/>
  <c r="R191" i="7"/>
  <c r="R70" i="7"/>
  <c r="N232" i="7"/>
  <c r="N71" i="7"/>
  <c r="N192" i="7"/>
  <c r="J233" i="7"/>
  <c r="J193" i="7"/>
  <c r="J72" i="7"/>
  <c r="F231" i="7"/>
  <c r="F191" i="7"/>
  <c r="F70" i="7"/>
  <c r="F232" i="7"/>
  <c r="F71" i="7"/>
  <c r="F192" i="7"/>
  <c r="AE232" i="7"/>
  <c r="AE192" i="7"/>
  <c r="AE71" i="7"/>
  <c r="AA233" i="7"/>
  <c r="AA193" i="7"/>
  <c r="AA72" i="7"/>
  <c r="W232" i="7"/>
  <c r="W192" i="7"/>
  <c r="W71" i="7"/>
  <c r="S231" i="7"/>
  <c r="S191" i="7"/>
  <c r="S70" i="7"/>
  <c r="O232" i="7"/>
  <c r="O192" i="7"/>
  <c r="O71" i="7"/>
  <c r="G231" i="7"/>
  <c r="G191" i="7"/>
  <c r="G70" i="7"/>
  <c r="G230" i="7"/>
  <c r="G69" i="7"/>
  <c r="G190" i="7"/>
  <c r="C231" i="7"/>
  <c r="C191" i="7"/>
  <c r="C70" i="7"/>
  <c r="C230" i="7"/>
  <c r="C190" i="7"/>
  <c r="C69" i="7"/>
  <c r="AP233" i="7"/>
  <c r="AP193" i="7"/>
  <c r="AP72" i="7"/>
  <c r="AH232" i="7"/>
  <c r="AH192" i="7"/>
  <c r="AH71" i="7"/>
  <c r="AH230" i="7"/>
  <c r="AH69" i="7"/>
  <c r="AH190" i="7"/>
  <c r="AL231" i="7"/>
  <c r="AL191" i="7"/>
  <c r="AL70" i="7"/>
  <c r="AM233" i="7"/>
  <c r="AM193" i="7"/>
  <c r="AM72" i="7"/>
  <c r="AM231" i="7"/>
  <c r="AM191" i="7"/>
  <c r="AM70" i="7"/>
  <c r="AN230" i="7"/>
  <c r="AN190" i="7"/>
  <c r="AN69" i="7"/>
  <c r="AO230" i="7"/>
  <c r="AO190" i="7"/>
  <c r="AO69" i="7"/>
  <c r="X231" i="7"/>
  <c r="X191" i="7"/>
  <c r="X70" i="7"/>
  <c r="D233" i="7"/>
  <c r="D193" i="7"/>
  <c r="D72" i="7"/>
  <c r="Y231" i="7"/>
  <c r="Y70" i="7"/>
  <c r="Y191" i="7"/>
  <c r="Y230" i="7"/>
  <c r="Y190" i="7"/>
  <c r="Y69" i="7"/>
  <c r="U230" i="7"/>
  <c r="U190" i="7"/>
  <c r="U69" i="7"/>
  <c r="U233" i="7"/>
  <c r="U193" i="7"/>
  <c r="U72" i="7"/>
  <c r="Q232" i="7"/>
  <c r="Q192" i="7"/>
  <c r="Q71" i="7"/>
  <c r="M230" i="7"/>
  <c r="M190" i="7"/>
  <c r="M69" i="7"/>
  <c r="I232" i="7"/>
  <c r="I192" i="7"/>
  <c r="I71" i="7"/>
  <c r="E233" i="7"/>
  <c r="E193" i="7"/>
  <c r="E72" i="7"/>
  <c r="AD231" i="7"/>
  <c r="AD191" i="7"/>
  <c r="AD70" i="7"/>
  <c r="Z231" i="7"/>
  <c r="Z191" i="7"/>
  <c r="Z70" i="7"/>
  <c r="V231" i="7"/>
  <c r="V191" i="7"/>
  <c r="V70" i="7"/>
  <c r="R233" i="7"/>
  <c r="R193" i="7"/>
  <c r="R72" i="7"/>
  <c r="R230" i="7"/>
  <c r="R69" i="7"/>
  <c r="R190" i="7"/>
  <c r="N231" i="7"/>
  <c r="N191" i="7"/>
  <c r="N70" i="7"/>
  <c r="J232" i="7"/>
  <c r="J192" i="7"/>
  <c r="J71" i="7"/>
  <c r="F230" i="7"/>
  <c r="F69" i="7"/>
  <c r="F190" i="7"/>
  <c r="AE233" i="7"/>
  <c r="AE193" i="7"/>
  <c r="AE72" i="7"/>
  <c r="AA230" i="7"/>
  <c r="AA190" i="7"/>
  <c r="AA69" i="7"/>
  <c r="W233" i="7"/>
  <c r="W193" i="7"/>
  <c r="W72" i="7"/>
  <c r="S232" i="7"/>
  <c r="S192" i="7"/>
  <c r="S71" i="7"/>
  <c r="O233" i="7"/>
  <c r="O193" i="7"/>
  <c r="O72" i="7"/>
  <c r="K232" i="7"/>
  <c r="K192" i="7"/>
  <c r="K71" i="7"/>
  <c r="AI231" i="7"/>
  <c r="AI191" i="7"/>
  <c r="AI70" i="7"/>
  <c r="AP230" i="7"/>
  <c r="AP190" i="7"/>
  <c r="AP69" i="7"/>
  <c r="AJ232" i="7"/>
  <c r="AJ192" i="7"/>
  <c r="AJ71" i="7"/>
  <c r="AJ230" i="7"/>
  <c r="AJ69" i="7"/>
  <c r="AJ190" i="7"/>
  <c r="AK232" i="7"/>
  <c r="AK192" i="7"/>
  <c r="AK71" i="7"/>
  <c r="AL233" i="7"/>
  <c r="AL193" i="7"/>
  <c r="AL72" i="7"/>
  <c r="AN232" i="7"/>
  <c r="AN192" i="7"/>
  <c r="AN71" i="7"/>
  <c r="AO231" i="7"/>
  <c r="AO191" i="7"/>
  <c r="AO70" i="7"/>
  <c r="AO232" i="7"/>
  <c r="AO192" i="7"/>
  <c r="AO71" i="7"/>
  <c r="AF230" i="7"/>
  <c r="AF190" i="7"/>
  <c r="AF69" i="7"/>
  <c r="AF233" i="7"/>
  <c r="AF193" i="7"/>
  <c r="AF72" i="7"/>
  <c r="AB232" i="7"/>
  <c r="AB192" i="7"/>
  <c r="AB71" i="7"/>
  <c r="AF232" i="7"/>
  <c r="AF192" i="7"/>
  <c r="AF71" i="7"/>
  <c r="AB231" i="7"/>
  <c r="AB191" i="7"/>
  <c r="AB70" i="7"/>
  <c r="X230" i="7"/>
  <c r="X190" i="7"/>
  <c r="X69" i="7"/>
  <c r="T233" i="7"/>
  <c r="T193" i="7"/>
  <c r="T72" i="7"/>
  <c r="P232" i="7"/>
  <c r="P192" i="7"/>
  <c r="P71" i="7"/>
  <c r="L233" i="7"/>
  <c r="L193" i="7"/>
  <c r="L72" i="7"/>
  <c r="H232" i="7"/>
  <c r="H192" i="7"/>
  <c r="H71" i="7"/>
  <c r="AF231" i="7"/>
  <c r="AF191" i="7"/>
  <c r="AF70" i="7"/>
  <c r="X233" i="7"/>
  <c r="X193" i="7"/>
  <c r="X72" i="7"/>
  <c r="T232" i="7"/>
  <c r="T192" i="7"/>
  <c r="T71" i="7"/>
  <c r="P231" i="7"/>
  <c r="P191" i="7"/>
  <c r="P70" i="7"/>
  <c r="L232" i="7"/>
  <c r="L192" i="7"/>
  <c r="L71" i="7"/>
  <c r="H231" i="7"/>
  <c r="H191" i="7"/>
  <c r="H70" i="7"/>
  <c r="D231" i="7"/>
  <c r="D191" i="7"/>
  <c r="D70" i="7"/>
  <c r="D232" i="7"/>
  <c r="D192" i="7"/>
  <c r="D71" i="7"/>
  <c r="AC232" i="7"/>
  <c r="AC192" i="7"/>
  <c r="AC71" i="7"/>
  <c r="U231" i="7"/>
  <c r="U191" i="7"/>
  <c r="U70" i="7"/>
  <c r="Q233" i="7"/>
  <c r="Q193" i="7"/>
  <c r="Q72" i="7"/>
  <c r="M231" i="7"/>
  <c r="M191" i="7"/>
  <c r="M70" i="7"/>
  <c r="I233" i="7"/>
  <c r="I193" i="7"/>
  <c r="I72" i="7"/>
  <c r="E231" i="7"/>
  <c r="E191" i="7"/>
  <c r="E70" i="7"/>
  <c r="E230" i="7"/>
  <c r="E190" i="7"/>
  <c r="E69" i="7"/>
  <c r="AD230" i="7"/>
  <c r="AD190" i="7"/>
  <c r="AD69" i="7"/>
  <c r="Z230" i="7"/>
  <c r="Z190" i="7"/>
  <c r="Z69" i="7"/>
  <c r="V230" i="7"/>
  <c r="V190" i="7"/>
  <c r="V69" i="7"/>
  <c r="N230" i="7"/>
  <c r="N69" i="7"/>
  <c r="N190" i="7"/>
  <c r="J231" i="7"/>
  <c r="J191" i="7"/>
  <c r="J70" i="7"/>
  <c r="AE231" i="7"/>
  <c r="AE191" i="7"/>
  <c r="AE70" i="7"/>
  <c r="AE230" i="7"/>
  <c r="AE190" i="7"/>
  <c r="AE69" i="7"/>
  <c r="AA231" i="7"/>
  <c r="AA70" i="7"/>
  <c r="AA191" i="7"/>
  <c r="W230" i="7"/>
  <c r="W190" i="7"/>
  <c r="W69" i="7"/>
  <c r="S233" i="7"/>
  <c r="S193" i="7"/>
  <c r="S72" i="7"/>
  <c r="K230" i="7"/>
  <c r="K69" i="7"/>
  <c r="K190" i="7"/>
  <c r="K233" i="7"/>
  <c r="K193" i="7"/>
  <c r="K72" i="7"/>
  <c r="G232" i="7"/>
  <c r="G192" i="7"/>
  <c r="G71" i="7"/>
  <c r="C233" i="7"/>
  <c r="C72" i="7"/>
  <c r="C193" i="7"/>
  <c r="C232" i="7"/>
  <c r="C71" i="7"/>
  <c r="C192" i="7"/>
  <c r="AI230" i="7"/>
  <c r="AI190" i="7"/>
  <c r="AI69" i="7"/>
  <c r="AI232" i="7"/>
  <c r="AI192" i="7"/>
  <c r="AI71" i="7"/>
  <c r="AP232" i="7"/>
  <c r="AP192" i="7"/>
  <c r="AP71" i="7"/>
  <c r="AG232" i="7"/>
  <c r="AG192" i="7"/>
  <c r="AG71" i="7"/>
  <c r="AG230" i="7"/>
  <c r="AG190" i="7"/>
  <c r="AG69" i="7"/>
  <c r="AH233" i="7"/>
  <c r="AH193" i="7"/>
  <c r="AH72" i="7"/>
  <c r="AH231" i="7"/>
  <c r="AH191" i="7"/>
  <c r="AH70" i="7"/>
  <c r="AK230" i="7"/>
  <c r="AK190" i="7"/>
  <c r="AK69" i="7"/>
  <c r="AK233" i="7"/>
  <c r="AK193" i="7"/>
  <c r="AK72" i="7"/>
  <c r="AL230" i="7"/>
  <c r="AL190" i="7"/>
  <c r="AL69" i="7"/>
  <c r="AN231" i="7"/>
  <c r="AN191" i="7"/>
  <c r="AN70" i="7"/>
  <c r="AO233" i="7"/>
  <c r="AO193" i="7"/>
  <c r="AO72" i="7"/>
  <c r="AI25" i="7"/>
  <c r="AI568" i="7"/>
  <c r="AI208" i="7"/>
  <c r="AI127" i="7"/>
  <c r="AP208" i="7"/>
  <c r="AP127" i="7"/>
  <c r="AG25" i="7"/>
  <c r="AG568" i="7"/>
  <c r="AH25" i="7"/>
  <c r="AH568" i="7"/>
  <c r="AJ25" i="7"/>
  <c r="AJ568" i="7"/>
  <c r="AK208" i="7"/>
  <c r="AK127" i="7"/>
  <c r="AL208" i="7"/>
  <c r="AL127" i="7"/>
  <c r="AM25" i="7"/>
  <c r="AM568" i="7"/>
  <c r="AN208" i="7"/>
  <c r="AN127" i="7"/>
  <c r="AO208" i="7"/>
  <c r="AO127" i="7"/>
  <c r="AP25" i="7"/>
  <c r="AP568" i="7"/>
  <c r="AG208" i="7"/>
  <c r="AG127" i="7"/>
  <c r="AH208" i="7"/>
  <c r="AH127" i="7"/>
  <c r="AJ208" i="7"/>
  <c r="AJ127" i="7"/>
  <c r="AK25" i="7"/>
  <c r="AK568" i="7"/>
  <c r="AL25" i="7"/>
  <c r="AL568" i="7"/>
  <c r="AM208" i="7"/>
  <c r="AM127" i="7"/>
  <c r="AN25" i="7"/>
  <c r="AN568" i="7"/>
  <c r="AO25" i="7"/>
  <c r="AO568" i="7"/>
  <c r="AB25" i="7"/>
  <c r="AB568" i="7"/>
  <c r="T208" i="7"/>
  <c r="T127" i="7"/>
  <c r="L25" i="7"/>
  <c r="L568" i="7"/>
  <c r="L208" i="7"/>
  <c r="L127" i="7"/>
  <c r="AC25" i="7"/>
  <c r="AC568" i="7"/>
  <c r="Y208" i="7"/>
  <c r="Y127" i="7"/>
  <c r="U208" i="7"/>
  <c r="U127" i="7"/>
  <c r="Q208" i="7"/>
  <c r="Q127" i="7"/>
  <c r="E25" i="7"/>
  <c r="E568" i="7"/>
  <c r="Z208" i="7"/>
  <c r="Z127" i="7"/>
  <c r="R25" i="7"/>
  <c r="R568" i="7"/>
  <c r="J25" i="7"/>
  <c r="J568" i="7"/>
  <c r="J208" i="7"/>
  <c r="J127" i="7"/>
  <c r="F25" i="7"/>
  <c r="F568" i="7"/>
  <c r="F208" i="7"/>
  <c r="F127" i="7"/>
  <c r="AE25" i="7"/>
  <c r="AE568" i="7"/>
  <c r="W25" i="7"/>
  <c r="W568" i="7"/>
  <c r="W208" i="7"/>
  <c r="W127" i="7"/>
  <c r="O208" i="7"/>
  <c r="O127" i="7"/>
  <c r="K25" i="7"/>
  <c r="K568" i="7"/>
  <c r="G25" i="7"/>
  <c r="G568" i="7"/>
  <c r="AF25" i="7"/>
  <c r="AF568" i="7"/>
  <c r="AF208" i="7"/>
  <c r="AF127" i="7"/>
  <c r="AB208" i="7"/>
  <c r="AB127" i="7"/>
  <c r="X25" i="7"/>
  <c r="X568" i="7"/>
  <c r="X208" i="7"/>
  <c r="X127" i="7"/>
  <c r="T25" i="7"/>
  <c r="T568" i="7"/>
  <c r="P25" i="7"/>
  <c r="P568" i="7"/>
  <c r="P208" i="7"/>
  <c r="P127" i="7"/>
  <c r="H25" i="7"/>
  <c r="H568" i="7"/>
  <c r="H208" i="7"/>
  <c r="H127" i="7"/>
  <c r="D25" i="7"/>
  <c r="D568" i="7"/>
  <c r="D208" i="7"/>
  <c r="D127" i="7"/>
  <c r="AC208" i="7"/>
  <c r="AC127" i="7"/>
  <c r="Y25" i="7"/>
  <c r="Y568" i="7"/>
  <c r="U25" i="7"/>
  <c r="U568" i="7"/>
  <c r="Q25" i="7"/>
  <c r="Q568" i="7"/>
  <c r="M25" i="7"/>
  <c r="M568" i="7"/>
  <c r="M208" i="7"/>
  <c r="M127" i="7"/>
  <c r="I25" i="7"/>
  <c r="I568" i="7"/>
  <c r="I208" i="7"/>
  <c r="I127" i="7"/>
  <c r="E208" i="7"/>
  <c r="E127" i="7"/>
  <c r="AD25" i="7"/>
  <c r="AD568" i="7"/>
  <c r="AD208" i="7"/>
  <c r="AD127" i="7"/>
  <c r="Z25" i="7"/>
  <c r="Z568" i="7"/>
  <c r="V25" i="7"/>
  <c r="V568" i="7"/>
  <c r="V208" i="7"/>
  <c r="V127" i="7"/>
  <c r="R208" i="7"/>
  <c r="R127" i="7"/>
  <c r="N25" i="7"/>
  <c r="N568" i="7"/>
  <c r="N208" i="7"/>
  <c r="N127" i="7"/>
  <c r="AE208" i="7"/>
  <c r="AE127" i="7"/>
  <c r="AA25" i="7"/>
  <c r="AA568" i="7"/>
  <c r="AA208" i="7"/>
  <c r="AA127" i="7"/>
  <c r="S25" i="7"/>
  <c r="S568" i="7"/>
  <c r="S208" i="7"/>
  <c r="S127" i="7"/>
  <c r="O25" i="7"/>
  <c r="O568" i="7"/>
  <c r="K208" i="7"/>
  <c r="K127" i="7"/>
  <c r="G208" i="7"/>
  <c r="G127" i="7"/>
  <c r="C208" i="7"/>
  <c r="C127" i="7"/>
  <c r="P617" i="7"/>
  <c r="P620" i="7" s="1"/>
  <c r="B152" i="7" l="1"/>
  <c r="B151" i="7"/>
  <c r="V234" i="7"/>
  <c r="V235" i="7" s="1"/>
  <c r="Z234" i="7"/>
  <c r="Z235" i="7" s="1"/>
  <c r="C194" i="7"/>
  <c r="F234" i="7"/>
  <c r="F235" i="7" s="1"/>
  <c r="AJ234" i="7"/>
  <c r="AJ235" i="7" s="1"/>
  <c r="Y234" i="7"/>
  <c r="Y235" i="7" s="1"/>
  <c r="AA234" i="7"/>
  <c r="AA235" i="7" s="1"/>
  <c r="AK234" i="7"/>
  <c r="AK235" i="7" s="1"/>
  <c r="K234" i="7"/>
  <c r="K235" i="7" s="1"/>
  <c r="N234" i="7"/>
  <c r="N235" i="7" s="1"/>
  <c r="AL234" i="7"/>
  <c r="AL235" i="7" s="1"/>
  <c r="W234" i="7"/>
  <c r="W235" i="7" s="1"/>
  <c r="AD234" i="7"/>
  <c r="AD235" i="7" s="1"/>
  <c r="X234" i="7"/>
  <c r="X235" i="7" s="1"/>
  <c r="R234" i="7"/>
  <c r="R235" i="7" s="1"/>
  <c r="AN234" i="7"/>
  <c r="AN235" i="7" s="1"/>
  <c r="AH234" i="7"/>
  <c r="AH235" i="7" s="1"/>
  <c r="L234" i="7"/>
  <c r="L235" i="7" s="1"/>
  <c r="AM234" i="7"/>
  <c r="AM235" i="7" s="1"/>
  <c r="O234" i="7"/>
  <c r="O235" i="7" s="1"/>
  <c r="I234" i="7"/>
  <c r="I235" i="7" s="1"/>
  <c r="M234" i="7"/>
  <c r="M235" i="7" s="1"/>
  <c r="AO234" i="7"/>
  <c r="AO235" i="7" s="1"/>
  <c r="H234" i="7"/>
  <c r="H235" i="7" s="1"/>
  <c r="T234" i="7"/>
  <c r="T235" i="7" s="1"/>
  <c r="AE234" i="7"/>
  <c r="AE235" i="7" s="1"/>
  <c r="U234" i="7"/>
  <c r="U235" i="7" s="1"/>
  <c r="AB234" i="7"/>
  <c r="AB235" i="7" s="1"/>
  <c r="S234" i="7"/>
  <c r="S235" i="7" s="1"/>
  <c r="J234" i="7"/>
  <c r="J235" i="7" s="1"/>
  <c r="Q234" i="7"/>
  <c r="Q235" i="7" s="1"/>
  <c r="D234" i="7"/>
  <c r="D235" i="7" s="1"/>
  <c r="AG234" i="7"/>
  <c r="AG235" i="7" s="1"/>
  <c r="AI234" i="7"/>
  <c r="AI235" i="7" s="1"/>
  <c r="E234" i="7"/>
  <c r="E235" i="7" s="1"/>
  <c r="AF234" i="7"/>
  <c r="AF235" i="7" s="1"/>
  <c r="AP234" i="7"/>
  <c r="AP235" i="7" s="1"/>
  <c r="G234" i="7"/>
  <c r="G235" i="7" s="1"/>
  <c r="AC234" i="7"/>
  <c r="AC235" i="7" s="1"/>
  <c r="P234" i="7"/>
  <c r="P235" i="7" s="1"/>
  <c r="S73" i="7"/>
  <c r="AF73" i="7"/>
  <c r="AP73" i="7"/>
  <c r="AK194" i="7"/>
  <c r="AK195" i="7" s="1"/>
  <c r="AL73" i="7"/>
  <c r="S194" i="7"/>
  <c r="S195" i="7" s="1"/>
  <c r="AJ73" i="7"/>
  <c r="AJ194" i="7"/>
  <c r="AJ195" i="7" s="1"/>
  <c r="AK73" i="7"/>
  <c r="AP194" i="7"/>
  <c r="AP195" i="7" s="1"/>
  <c r="AH73" i="7"/>
  <c r="AH194" i="7"/>
  <c r="AH195" i="7" s="1"/>
  <c r="AO194" i="7"/>
  <c r="AO195" i="7" s="1"/>
  <c r="AN194" i="7"/>
  <c r="AN195" i="7" s="1"/>
  <c r="AN73" i="7"/>
  <c r="AL194" i="7"/>
  <c r="AL195" i="7" s="1"/>
  <c r="AM73" i="7"/>
  <c r="AM194" i="7"/>
  <c r="AM195" i="7" s="1"/>
  <c r="AG194" i="7"/>
  <c r="AG195" i="7" s="1"/>
  <c r="AG73" i="7"/>
  <c r="AI73" i="7"/>
  <c r="AI194" i="7"/>
  <c r="AI195" i="7" s="1"/>
  <c r="AO73" i="7"/>
  <c r="I73" i="7"/>
  <c r="P73" i="7"/>
  <c r="X194" i="7"/>
  <c r="X195" i="7" s="1"/>
  <c r="Z73" i="7"/>
  <c r="I194" i="7"/>
  <c r="I195" i="7" s="1"/>
  <c r="H73" i="7"/>
  <c r="N73" i="7"/>
  <c r="O73" i="7"/>
  <c r="V73" i="7"/>
  <c r="Q73" i="7"/>
  <c r="Y194" i="7"/>
  <c r="Y195" i="7" s="1"/>
  <c r="H194" i="7"/>
  <c r="H195" i="7" s="1"/>
  <c r="AA73" i="7"/>
  <c r="N194" i="7"/>
  <c r="N195" i="7" s="1"/>
  <c r="AD194" i="7"/>
  <c r="AD195" i="7" s="1"/>
  <c r="P194" i="7"/>
  <c r="P195" i="7" s="1"/>
  <c r="M194" i="7"/>
  <c r="M195" i="7" s="1"/>
  <c r="U73" i="7"/>
  <c r="D194" i="7"/>
  <c r="D195" i="7" s="1"/>
  <c r="T73" i="7"/>
  <c r="G73" i="7"/>
  <c r="K194" i="7"/>
  <c r="K195" i="7" s="1"/>
  <c r="W194" i="7"/>
  <c r="W195" i="7" s="1"/>
  <c r="AE194" i="7"/>
  <c r="AE195" i="7" s="1"/>
  <c r="F73" i="7"/>
  <c r="J194" i="7"/>
  <c r="J195" i="7" s="1"/>
  <c r="R73" i="7"/>
  <c r="E194" i="7"/>
  <c r="E195" i="7" s="1"/>
  <c r="AC194" i="7"/>
  <c r="AC195" i="7" s="1"/>
  <c r="L73" i="7"/>
  <c r="AB194" i="7"/>
  <c r="AB195" i="7" s="1"/>
  <c r="O194" i="7"/>
  <c r="O195" i="7" s="1"/>
  <c r="AA194" i="7"/>
  <c r="AA195" i="7" s="1"/>
  <c r="V194" i="7"/>
  <c r="V195" i="7" s="1"/>
  <c r="Z194" i="7"/>
  <c r="Z195" i="7" s="1"/>
  <c r="AD73" i="7"/>
  <c r="M73" i="7"/>
  <c r="Q194" i="7"/>
  <c r="Q195" i="7" s="1"/>
  <c r="U194" i="7"/>
  <c r="U195" i="7" s="1"/>
  <c r="Y73" i="7"/>
  <c r="D73" i="7"/>
  <c r="T194" i="7"/>
  <c r="T195" i="7" s="1"/>
  <c r="X73" i="7"/>
  <c r="AF194" i="7"/>
  <c r="AF195" i="7" s="1"/>
  <c r="C73" i="7"/>
  <c r="C234" i="7"/>
  <c r="G194" i="7"/>
  <c r="G195" i="7" s="1"/>
  <c r="K73" i="7"/>
  <c r="W73" i="7"/>
  <c r="AE73" i="7"/>
  <c r="F194" i="7"/>
  <c r="F195" i="7" s="1"/>
  <c r="J73" i="7"/>
  <c r="R194" i="7"/>
  <c r="R195" i="7" s="1"/>
  <c r="E73" i="7"/>
  <c r="AC73" i="7"/>
  <c r="L194" i="7"/>
  <c r="L195" i="7" s="1"/>
  <c r="AB73" i="7"/>
  <c r="Q617" i="7"/>
  <c r="Q620" i="7" s="1"/>
  <c r="B153" i="7" l="1"/>
  <c r="F11" i="1" s="1"/>
  <c r="R617" i="7"/>
  <c r="R620" i="7" s="1"/>
  <c r="AO608" i="7" l="1"/>
  <c r="AM608" i="7"/>
  <c r="AL608" i="7"/>
  <c r="AK608" i="7"/>
  <c r="AJ608" i="7"/>
  <c r="AI608" i="7"/>
  <c r="AF608" i="7"/>
  <c r="AN608" i="7"/>
  <c r="AH608" i="7"/>
  <c r="AG608" i="7"/>
  <c r="AE608" i="7"/>
  <c r="AC608" i="7"/>
  <c r="AA608" i="7"/>
  <c r="Y608" i="7"/>
  <c r="W608" i="7"/>
  <c r="U608" i="7"/>
  <c r="S608" i="7"/>
  <c r="Q608" i="7"/>
  <c r="O608" i="7"/>
  <c r="M608" i="7"/>
  <c r="K608" i="7"/>
  <c r="I608" i="7"/>
  <c r="G608" i="7"/>
  <c r="E608" i="7"/>
  <c r="C608" i="7"/>
  <c r="AD608" i="7"/>
  <c r="AB608" i="7"/>
  <c r="Z608" i="7"/>
  <c r="X608" i="7"/>
  <c r="V608" i="7"/>
  <c r="T608" i="7"/>
  <c r="U605" i="7" s="1"/>
  <c r="R608" i="7"/>
  <c r="S605" i="7" s="1"/>
  <c r="P608" i="7"/>
  <c r="Q605" i="7" s="1"/>
  <c r="N608" i="7"/>
  <c r="O605" i="7" s="1"/>
  <c r="L608" i="7"/>
  <c r="M605" i="7" s="1"/>
  <c r="J608" i="7"/>
  <c r="K605" i="7" s="1"/>
  <c r="H608" i="7"/>
  <c r="I605" i="7" s="1"/>
  <c r="F608" i="7"/>
  <c r="G605" i="7" s="1"/>
  <c r="D608" i="7"/>
  <c r="E605" i="7" s="1"/>
  <c r="S617" i="7"/>
  <c r="S620" i="7" s="1"/>
  <c r="AA605" i="7" l="1"/>
  <c r="AA607" i="7" s="1"/>
  <c r="AA90" i="7" s="1"/>
  <c r="AA95" i="7" s="1"/>
  <c r="AA101" i="7" s="1"/>
  <c r="AC605" i="7"/>
  <c r="AG605" i="7"/>
  <c r="W605" i="7"/>
  <c r="AE605" i="7"/>
  <c r="AJ605" i="7"/>
  <c r="Y605" i="7"/>
  <c r="B608" i="7"/>
  <c r="AG90" i="7"/>
  <c r="AG95" i="7" s="1"/>
  <c r="AG101" i="7" s="1"/>
  <c r="AH605" i="7"/>
  <c r="AH90" i="7" s="1"/>
  <c r="AH95" i="7" s="1"/>
  <c r="AH101" i="7" s="1"/>
  <c r="AI605" i="7"/>
  <c r="AI90" i="7" s="1"/>
  <c r="AI95" i="7" s="1"/>
  <c r="AI101" i="7" s="1"/>
  <c r="AO605" i="7"/>
  <c r="AO90" i="7" s="1"/>
  <c r="AO95" i="7" s="1"/>
  <c r="AO101" i="7" s="1"/>
  <c r="AK605" i="7"/>
  <c r="AK90" i="7" s="1"/>
  <c r="AK95" i="7" s="1"/>
  <c r="AK101" i="7" s="1"/>
  <c r="AJ90" i="7"/>
  <c r="AJ95" i="7" s="1"/>
  <c r="AJ101" i="7" s="1"/>
  <c r="AL605" i="7"/>
  <c r="AL90" i="7" s="1"/>
  <c r="AL95" i="7" s="1"/>
  <c r="AL101" i="7" s="1"/>
  <c r="AP605" i="7"/>
  <c r="AP607" i="7" s="1"/>
  <c r="AP90" i="7" s="1"/>
  <c r="AP95" i="7" s="1"/>
  <c r="AP101" i="7" s="1"/>
  <c r="AM605" i="7"/>
  <c r="AM90" i="7" s="1"/>
  <c r="AM95" i="7" s="1"/>
  <c r="AM101" i="7" s="1"/>
  <c r="AN605" i="7"/>
  <c r="AN90" i="7" s="1"/>
  <c r="AN95" i="7" s="1"/>
  <c r="AN101" i="7" s="1"/>
  <c r="D605" i="7"/>
  <c r="D90" i="7" s="1"/>
  <c r="F605" i="7"/>
  <c r="F90" i="7" s="1"/>
  <c r="E90" i="7"/>
  <c r="H605" i="7"/>
  <c r="H90" i="7" s="1"/>
  <c r="G90" i="7"/>
  <c r="J605" i="7"/>
  <c r="J90" i="7" s="1"/>
  <c r="I90" i="7"/>
  <c r="L605" i="7"/>
  <c r="L90" i="7" s="1"/>
  <c r="K90" i="7"/>
  <c r="N605" i="7"/>
  <c r="N90" i="7" s="1"/>
  <c r="M90" i="7"/>
  <c r="P605" i="7"/>
  <c r="P90" i="7" s="1"/>
  <c r="O90" i="7"/>
  <c r="R605" i="7"/>
  <c r="R90" i="7" s="1"/>
  <c r="Q90" i="7"/>
  <c r="T605" i="7"/>
  <c r="T90" i="7" s="1"/>
  <c r="S90" i="7"/>
  <c r="V605" i="7"/>
  <c r="V90" i="7" s="1"/>
  <c r="U90" i="7"/>
  <c r="X605" i="7"/>
  <c r="X90" i="7" s="1"/>
  <c r="X95" i="7" s="1"/>
  <c r="X101" i="7" s="1"/>
  <c r="W90" i="7"/>
  <c r="W95" i="7" s="1"/>
  <c r="W101" i="7" s="1"/>
  <c r="Z605" i="7"/>
  <c r="Z90" i="7" s="1"/>
  <c r="Z95" i="7" s="1"/>
  <c r="Z101" i="7" s="1"/>
  <c r="Y90" i="7"/>
  <c r="Y95" i="7" s="1"/>
  <c r="Y101" i="7" s="1"/>
  <c r="AB605" i="7"/>
  <c r="AB90" i="7" s="1"/>
  <c r="AB95" i="7" s="1"/>
  <c r="AB101" i="7" s="1"/>
  <c r="AD605" i="7"/>
  <c r="AD90" i="7" s="1"/>
  <c r="AD95" i="7" s="1"/>
  <c r="AD101" i="7" s="1"/>
  <c r="AC90" i="7"/>
  <c r="AC95" i="7" s="1"/>
  <c r="AC101" i="7" s="1"/>
  <c r="AF605" i="7"/>
  <c r="AE90" i="7"/>
  <c r="AE95" i="7" s="1"/>
  <c r="AE101" i="7" s="1"/>
  <c r="C222" i="7"/>
  <c r="C235" i="7" s="1"/>
  <c r="C182" i="7"/>
  <c r="C195" i="7" s="1"/>
  <c r="T617" i="7"/>
  <c r="T620" i="7" s="1"/>
  <c r="C605" i="7" l="1"/>
  <c r="B90" i="7"/>
  <c r="AF607" i="7"/>
  <c r="U617" i="7"/>
  <c r="U620" i="7" s="1"/>
  <c r="C90" i="7" l="1"/>
  <c r="AF90" i="7"/>
  <c r="AF95" i="7" s="1"/>
  <c r="AF101" i="7" s="1"/>
  <c r="V617" i="7"/>
  <c r="V620" i="7" s="1"/>
  <c r="V713" i="7" s="1"/>
  <c r="W617" i="7" l="1"/>
  <c r="W620" i="7" s="1"/>
  <c r="W713" i="7" s="1"/>
  <c r="W714" i="7"/>
  <c r="W203" i="7" l="1"/>
  <c r="W166" i="7"/>
  <c r="W74" i="7"/>
  <c r="X617" i="7"/>
  <c r="X620" i="7" s="1"/>
  <c r="X713" i="7" s="1"/>
  <c r="X714" i="7"/>
  <c r="X203" i="7" l="1"/>
  <c r="X166" i="7"/>
  <c r="X74" i="7"/>
  <c r="Y617" i="7"/>
  <c r="Y620" i="7" s="1"/>
  <c r="Y713" i="7" s="1"/>
  <c r="Y714" i="7"/>
  <c r="Y203" i="7" l="1"/>
  <c r="Y166" i="7"/>
  <c r="Y74" i="7"/>
  <c r="Z617" i="7"/>
  <c r="Z620" i="7" s="1"/>
  <c r="Z713" i="7" s="1"/>
  <c r="Z714" i="7"/>
  <c r="AA617" i="7" l="1"/>
  <c r="AA620" i="7" s="1"/>
  <c r="AA713" i="7" s="1"/>
  <c r="AA714" i="7"/>
  <c r="Z203" i="7"/>
  <c r="Z166" i="7"/>
  <c r="Z74" i="7"/>
  <c r="AB617" i="7" l="1"/>
  <c r="AB620" i="7" s="1"/>
  <c r="AB713" i="7" s="1"/>
  <c r="AB714" i="7"/>
  <c r="AA203" i="7"/>
  <c r="AA166" i="7"/>
  <c r="AA74" i="7"/>
  <c r="AC617" i="7" l="1"/>
  <c r="AC620" i="7" s="1"/>
  <c r="AC713" i="7" s="1"/>
  <c r="AC714" i="7"/>
  <c r="AB203" i="7"/>
  <c r="AB166" i="7"/>
  <c r="AB74" i="7"/>
  <c r="AC203" i="7" l="1"/>
  <c r="AC166" i="7"/>
  <c r="AC74" i="7"/>
  <c r="AD617" i="7"/>
  <c r="AD620" i="7" s="1"/>
  <c r="AD713" i="7" s="1"/>
  <c r="AD714" i="7"/>
  <c r="AE617" i="7" l="1"/>
  <c r="AE620" i="7" s="1"/>
  <c r="AE713" i="7" s="1"/>
  <c r="AE714" i="7"/>
  <c r="AD203" i="7"/>
  <c r="AD166" i="7"/>
  <c r="AD74" i="7"/>
  <c r="AF617" i="7" l="1"/>
  <c r="AF620" i="7" s="1"/>
  <c r="AF713" i="7" s="1"/>
  <c r="AF714" i="7"/>
  <c r="AE203" i="7"/>
  <c r="AE166" i="7"/>
  <c r="AE74" i="7"/>
  <c r="AG617" i="7" l="1"/>
  <c r="AG620" i="7" s="1"/>
  <c r="AG713" i="7" s="1"/>
  <c r="AF203" i="7"/>
  <c r="AF166" i="7"/>
  <c r="AF74" i="7"/>
  <c r="AG166" i="7" l="1"/>
  <c r="AG203" i="7"/>
  <c r="AG74" i="7"/>
  <c r="M383" i="7"/>
  <c r="M385" i="7"/>
  <c r="AH617" i="7"/>
  <c r="AH620" i="7" s="1"/>
  <c r="AH713" i="7" s="1"/>
  <c r="M245" i="7" l="1"/>
  <c r="AH203" i="7"/>
  <c r="AH74" i="7"/>
  <c r="AH166" i="7"/>
  <c r="M248" i="7"/>
  <c r="M382" i="7"/>
  <c r="AI617" i="7"/>
  <c r="AI620" i="7" s="1"/>
  <c r="AI713" i="7" s="1"/>
  <c r="AI166" i="7" l="1"/>
  <c r="AI203" i="7"/>
  <c r="AI74" i="7"/>
  <c r="AJ617" i="7"/>
  <c r="AJ620" i="7" s="1"/>
  <c r="AJ713" i="7" s="1"/>
  <c r="AJ203" i="7" l="1"/>
  <c r="AJ166" i="7"/>
  <c r="AJ74" i="7"/>
  <c r="AK617" i="7"/>
  <c r="AK620" i="7" s="1"/>
  <c r="AK713" i="7" s="1"/>
  <c r="AK203" i="7" l="1"/>
  <c r="AK166" i="7"/>
  <c r="AK74" i="7"/>
  <c r="AL617" i="7"/>
  <c r="AL620" i="7" s="1"/>
  <c r="AL713" i="7" s="1"/>
  <c r="AL166" i="7" l="1"/>
  <c r="AL203" i="7"/>
  <c r="AL74" i="7"/>
  <c r="AM617" i="7"/>
  <c r="AM620" i="7" s="1"/>
  <c r="AM713" i="7" s="1"/>
  <c r="AM203" i="7" l="1"/>
  <c r="AM74" i="7"/>
  <c r="AM166" i="7"/>
  <c r="AN617" i="7"/>
  <c r="AN620" i="7" s="1"/>
  <c r="AN713" i="7" s="1"/>
  <c r="AN203" i="7" l="1"/>
  <c r="AN74" i="7"/>
  <c r="AN166" i="7"/>
  <c r="AO617" i="7"/>
  <c r="AO620" i="7" s="1"/>
  <c r="AO713" i="7" s="1"/>
  <c r="AO203" i="7" l="1"/>
  <c r="AO74" i="7"/>
  <c r="AO166" i="7"/>
  <c r="AP617" i="7"/>
  <c r="AP620" i="7" s="1"/>
  <c r="AP713" i="7" s="1"/>
  <c r="AP166" i="7" l="1"/>
  <c r="AP203" i="7"/>
  <c r="AP74" i="7"/>
  <c r="H63" i="7" l="1"/>
  <c r="AF63" i="7"/>
  <c r="AF67" i="7" s="1"/>
  <c r="AF76" i="7" s="1"/>
  <c r="AF116" i="7" s="1"/>
  <c r="AN63" i="7"/>
  <c r="AC63" i="7"/>
  <c r="AC67" i="7" s="1"/>
  <c r="AC76" i="7" s="1"/>
  <c r="AC116" i="7" s="1"/>
  <c r="AP63" i="7"/>
  <c r="AH63" i="7"/>
  <c r="H578" i="7" l="1"/>
  <c r="H580" i="7" s="1"/>
  <c r="H582" i="7" s="1"/>
  <c r="AC165" i="7"/>
  <c r="Q63" i="7"/>
  <c r="H165" i="7"/>
  <c r="H67" i="7"/>
  <c r="H202" i="7"/>
  <c r="AC202" i="7"/>
  <c r="G63" i="7"/>
  <c r="AF202" i="7"/>
  <c r="AF165" i="7"/>
  <c r="L63" i="7"/>
  <c r="AO63" i="7"/>
  <c r="AM63" i="7"/>
  <c r="AI63" i="7"/>
  <c r="C578" i="7"/>
  <c r="C580" i="7" s="1"/>
  <c r="C582" i="7" s="1"/>
  <c r="AC117" i="7"/>
  <c r="AF117" i="7"/>
  <c r="AN165" i="7"/>
  <c r="AN202" i="7"/>
  <c r="AN67" i="7"/>
  <c r="AN76" i="7" s="1"/>
  <c r="AN116" i="7" s="1"/>
  <c r="AP202" i="7"/>
  <c r="AP67" i="7"/>
  <c r="AP76" i="7" s="1"/>
  <c r="AP116" i="7" s="1"/>
  <c r="AP165" i="7"/>
  <c r="AB63" i="7"/>
  <c r="AD63" i="7"/>
  <c r="E63" i="7"/>
  <c r="AK63" i="7"/>
  <c r="U63" i="7"/>
  <c r="U578" i="7" s="1"/>
  <c r="U580" i="7" s="1"/>
  <c r="U582" i="7" s="1"/>
  <c r="AJ63" i="7"/>
  <c r="J63" i="7"/>
  <c r="AG63" i="7"/>
  <c r="R63" i="7"/>
  <c r="AE63" i="7"/>
  <c r="AH202" i="7"/>
  <c r="AH165" i="7"/>
  <c r="AH67" i="7"/>
  <c r="AH76" i="7" s="1"/>
  <c r="AH116" i="7" s="1"/>
  <c r="N63" i="7"/>
  <c r="T63" i="7"/>
  <c r="AL63" i="7"/>
  <c r="T713" i="7" l="1"/>
  <c r="T578" i="7"/>
  <c r="T580" i="7" s="1"/>
  <c r="T582" i="7" s="1"/>
  <c r="Q578" i="7"/>
  <c r="Q580" i="7" s="1"/>
  <c r="Q582" i="7" s="1"/>
  <c r="R578" i="7"/>
  <c r="R580" i="7" s="1"/>
  <c r="R582" i="7" s="1"/>
  <c r="AA63" i="7"/>
  <c r="AA202" i="7" s="1"/>
  <c r="M63" i="7"/>
  <c r="M165" i="7" s="1"/>
  <c r="F63" i="7"/>
  <c r="D63" i="7"/>
  <c r="K63" i="7"/>
  <c r="T67" i="7"/>
  <c r="T202" i="7"/>
  <c r="T165" i="7"/>
  <c r="AH117" i="7"/>
  <c r="R165" i="7"/>
  <c r="R67" i="7"/>
  <c r="R202" i="7"/>
  <c r="P63" i="7"/>
  <c r="J578" i="7"/>
  <c r="J580" i="7" s="1"/>
  <c r="J582" i="7" s="1"/>
  <c r="J67" i="7"/>
  <c r="J202" i="7"/>
  <c r="J165" i="7"/>
  <c r="O63" i="7"/>
  <c r="S63" i="7"/>
  <c r="AJ67" i="7"/>
  <c r="AJ76" i="7" s="1"/>
  <c r="AJ116" i="7" s="1"/>
  <c r="AJ165" i="7"/>
  <c r="AJ202" i="7"/>
  <c r="AK165" i="7"/>
  <c r="AK67" i="7"/>
  <c r="AK76" i="7" s="1"/>
  <c r="AK116" i="7" s="1"/>
  <c r="AK202" i="7"/>
  <c r="E165" i="7"/>
  <c r="E67" i="7"/>
  <c r="E202" i="7"/>
  <c r="E578" i="7"/>
  <c r="E580" i="7" s="1"/>
  <c r="E582" i="7" s="1"/>
  <c r="AP117" i="7"/>
  <c r="G67" i="7"/>
  <c r="G202" i="7"/>
  <c r="G165" i="7"/>
  <c r="G578" i="7"/>
  <c r="G580" i="7" s="1"/>
  <c r="G582" i="7" s="1"/>
  <c r="AN117" i="7"/>
  <c r="C67" i="7"/>
  <c r="C165" i="7"/>
  <c r="C202" i="7"/>
  <c r="Z63" i="7"/>
  <c r="AI67" i="7"/>
  <c r="AI76" i="7" s="1"/>
  <c r="AI116" i="7" s="1"/>
  <c r="AI202" i="7"/>
  <c r="AI165" i="7"/>
  <c r="X63" i="7"/>
  <c r="Y63" i="7"/>
  <c r="AM67" i="7"/>
  <c r="AM76" i="7" s="1"/>
  <c r="AM116" i="7" s="1"/>
  <c r="AM165" i="7"/>
  <c r="AM202" i="7"/>
  <c r="AO67" i="7"/>
  <c r="AO76" i="7" s="1"/>
  <c r="AO116" i="7" s="1"/>
  <c r="AO165" i="7"/>
  <c r="AO202" i="7"/>
  <c r="L578" i="7"/>
  <c r="L580" i="7" s="1"/>
  <c r="L582" i="7" s="1"/>
  <c r="L165" i="7"/>
  <c r="L202" i="7"/>
  <c r="L67" i="7"/>
  <c r="Q67" i="7"/>
  <c r="Q165" i="7"/>
  <c r="Q202" i="7"/>
  <c r="V63" i="7"/>
  <c r="V578" i="7" s="1"/>
  <c r="V580" i="7" s="1"/>
  <c r="V582" i="7" s="1"/>
  <c r="AL202" i="7"/>
  <c r="AL165" i="7"/>
  <c r="AL67" i="7"/>
  <c r="AL76" i="7" s="1"/>
  <c r="AL116" i="7" s="1"/>
  <c r="N165" i="7"/>
  <c r="N202" i="7"/>
  <c r="N67" i="7"/>
  <c r="N578" i="7"/>
  <c r="N580" i="7" s="1"/>
  <c r="N582" i="7" s="1"/>
  <c r="AE165" i="7"/>
  <c r="AE67" i="7"/>
  <c r="AE76" i="7" s="1"/>
  <c r="AE116" i="7" s="1"/>
  <c r="AE202" i="7"/>
  <c r="W63" i="7"/>
  <c r="AG202" i="7"/>
  <c r="AG67" i="7"/>
  <c r="AG76" i="7" s="1"/>
  <c r="AG116" i="7" s="1"/>
  <c r="AG165" i="7"/>
  <c r="U165" i="7"/>
  <c r="U67" i="7"/>
  <c r="U202" i="7"/>
  <c r="AD67" i="7"/>
  <c r="AD76" i="7" s="1"/>
  <c r="AD116" i="7" s="1"/>
  <c r="AD202" i="7"/>
  <c r="AD165" i="7"/>
  <c r="AB165" i="7"/>
  <c r="AB67" i="7"/>
  <c r="AB76" i="7" s="1"/>
  <c r="AB116" i="7" s="1"/>
  <c r="AB202" i="7"/>
  <c r="I63" i="7"/>
  <c r="U714" i="7" l="1"/>
  <c r="U599" i="7"/>
  <c r="U713" i="7"/>
  <c r="P578" i="7"/>
  <c r="P580" i="7" s="1"/>
  <c r="P582" i="7" s="1"/>
  <c r="S578" i="7"/>
  <c r="S580" i="7" s="1"/>
  <c r="S582" i="7" s="1"/>
  <c r="AA165" i="7"/>
  <c r="AA67" i="7"/>
  <c r="AA76" i="7" s="1"/>
  <c r="M202" i="7"/>
  <c r="M67" i="7"/>
  <c r="D165" i="7"/>
  <c r="M578" i="7"/>
  <c r="M580" i="7" s="1"/>
  <c r="M582" i="7" s="1"/>
  <c r="D67" i="7"/>
  <c r="F578" i="7"/>
  <c r="F580" i="7" s="1"/>
  <c r="F582" i="7" s="1"/>
  <c r="F202" i="7"/>
  <c r="F165" i="7"/>
  <c r="F67" i="7"/>
  <c r="D578" i="7"/>
  <c r="D580" i="7" s="1"/>
  <c r="D582" i="7" s="1"/>
  <c r="D202" i="7"/>
  <c r="K202" i="7"/>
  <c r="K165" i="7"/>
  <c r="K578" i="7"/>
  <c r="K580" i="7" s="1"/>
  <c r="K582" i="7" s="1"/>
  <c r="K67" i="7"/>
  <c r="AG117" i="7"/>
  <c r="W202" i="7"/>
  <c r="W165" i="7"/>
  <c r="W67" i="7"/>
  <c r="W76" i="7" s="1"/>
  <c r="W116" i="7" s="1"/>
  <c r="AL117" i="7"/>
  <c r="AM117" i="7"/>
  <c r="Y165" i="7"/>
  <c r="Y67" i="7"/>
  <c r="Y76" i="7" s="1"/>
  <c r="Y116" i="7" s="1"/>
  <c r="Y202" i="7"/>
  <c r="Z202" i="7"/>
  <c r="Z165" i="7"/>
  <c r="Z67" i="7"/>
  <c r="Z76" i="7" s="1"/>
  <c r="Z116" i="7" s="1"/>
  <c r="S165" i="7"/>
  <c r="S202" i="7"/>
  <c r="S67" i="7"/>
  <c r="O165" i="7"/>
  <c r="O578" i="7"/>
  <c r="O580" i="7" s="1"/>
  <c r="O582" i="7" s="1"/>
  <c r="O202" i="7"/>
  <c r="O67" i="7"/>
  <c r="I67" i="7"/>
  <c r="I202" i="7"/>
  <c r="I165" i="7"/>
  <c r="I578" i="7"/>
  <c r="I580" i="7" s="1"/>
  <c r="I582" i="7" s="1"/>
  <c r="AB117" i="7"/>
  <c r="AD117" i="7"/>
  <c r="AE117" i="7"/>
  <c r="V67" i="7"/>
  <c r="V202" i="7"/>
  <c r="V165" i="7"/>
  <c r="AO117" i="7"/>
  <c r="X165" i="7"/>
  <c r="X67" i="7"/>
  <c r="X76" i="7" s="1"/>
  <c r="X116" i="7" s="1"/>
  <c r="X202" i="7"/>
  <c r="AI117" i="7"/>
  <c r="AK117" i="7"/>
  <c r="AJ117" i="7"/>
  <c r="P67" i="7"/>
  <c r="P202" i="7"/>
  <c r="P165" i="7"/>
  <c r="AA116" i="7" l="1"/>
  <c r="AA117" i="7" s="1"/>
  <c r="V714" i="7"/>
  <c r="V599" i="7"/>
  <c r="V89" i="7" s="1"/>
  <c r="V95" i="7" s="1"/>
  <c r="V101" i="7" s="1"/>
  <c r="U89" i="7"/>
  <c r="U95" i="7" s="1"/>
  <c r="U101" i="7" s="1"/>
  <c r="U74" i="7"/>
  <c r="U166" i="7"/>
  <c r="U203" i="7"/>
  <c r="X117" i="7"/>
  <c r="Z117" i="7"/>
  <c r="Y117" i="7"/>
  <c r="W117" i="7"/>
  <c r="V203" i="7" l="1"/>
  <c r="V166" i="7"/>
  <c r="V74" i="7"/>
  <c r="U204" i="7" l="1"/>
  <c r="U75" i="7"/>
  <c r="U76" i="7" s="1"/>
  <c r="U167" i="7"/>
  <c r="U110" i="7" l="1"/>
  <c r="U111" i="7" s="1"/>
  <c r="U116" i="7" s="1"/>
  <c r="AN168" i="7"/>
  <c r="AN169" i="7" s="1"/>
  <c r="AN197" i="7" s="1"/>
  <c r="AN199" i="7" s="1"/>
  <c r="AP168" i="7"/>
  <c r="AP169" i="7" s="1"/>
  <c r="AP197" i="7" s="1"/>
  <c r="AP199" i="7" s="1"/>
  <c r="AL168" i="7"/>
  <c r="AL169" i="7" s="1"/>
  <c r="AL197" i="7" s="1"/>
  <c r="AL199" i="7" s="1"/>
  <c r="AH168" i="7"/>
  <c r="AH169" i="7" s="1"/>
  <c r="AH197" i="7" s="1"/>
  <c r="AH199" i="7" s="1"/>
  <c r="AO168" i="7"/>
  <c r="AO169" i="7" s="1"/>
  <c r="AO197" i="7" s="1"/>
  <c r="AO199" i="7" s="1"/>
  <c r="AK168" i="7"/>
  <c r="AK169" i="7" s="1"/>
  <c r="AK197" i="7" s="1"/>
  <c r="AK199" i="7" s="1"/>
  <c r="AG168" i="7"/>
  <c r="AG169" i="7" s="1"/>
  <c r="AG197" i="7" s="1"/>
  <c r="AG199" i="7" s="1"/>
  <c r="AJ168" i="7"/>
  <c r="AJ169" i="7" s="1"/>
  <c r="AJ197" i="7" s="1"/>
  <c r="AJ199" i="7" s="1"/>
  <c r="AM168" i="7"/>
  <c r="AM169" i="7" s="1"/>
  <c r="AM197" i="7" s="1"/>
  <c r="AM199" i="7" s="1"/>
  <c r="AI168" i="7"/>
  <c r="AI169" i="7" s="1"/>
  <c r="AI197" i="7" s="1"/>
  <c r="AI199" i="7" s="1"/>
  <c r="U117" i="7" l="1"/>
  <c r="AG206" i="7"/>
  <c r="AG129" i="7"/>
  <c r="AH206" i="7"/>
  <c r="AH129" i="7"/>
  <c r="AK206" i="7"/>
  <c r="AK129" i="7"/>
  <c r="AL129" i="7"/>
  <c r="AL206" i="7"/>
  <c r="AI206" i="7"/>
  <c r="AI129" i="7"/>
  <c r="AJ206" i="7"/>
  <c r="AJ129" i="7"/>
  <c r="AO206" i="7"/>
  <c r="AO129" i="7"/>
  <c r="AP206" i="7"/>
  <c r="AP129" i="7"/>
  <c r="AM206" i="7"/>
  <c r="AM129" i="7"/>
  <c r="AN206" i="7"/>
  <c r="AN129" i="7"/>
  <c r="AK205" i="7"/>
  <c r="AJ205" i="7"/>
  <c r="AG205" i="7"/>
  <c r="AI205" i="7"/>
  <c r="AL205" i="7"/>
  <c r="AO205" i="7"/>
  <c r="AH205" i="7"/>
  <c r="AN205" i="7"/>
  <c r="AP205" i="7"/>
  <c r="AM205" i="7"/>
  <c r="V75" i="7" l="1"/>
  <c r="V76" i="7" s="1"/>
  <c r="V204" i="7"/>
  <c r="V167" i="7"/>
  <c r="AG209" i="7"/>
  <c r="AG237" i="7" s="1"/>
  <c r="AN209" i="7"/>
  <c r="AN237" i="7" s="1"/>
  <c r="AL209" i="7"/>
  <c r="AL237" i="7" s="1"/>
  <c r="AM209" i="7"/>
  <c r="AM237" i="7" s="1"/>
  <c r="AP209" i="7"/>
  <c r="AP237" i="7" s="1"/>
  <c r="AJ209" i="7"/>
  <c r="AJ237" i="7" s="1"/>
  <c r="AO209" i="7"/>
  <c r="AO237" i="7" s="1"/>
  <c r="AI209" i="7"/>
  <c r="AI237" i="7" s="1"/>
  <c r="AK209" i="7"/>
  <c r="AK237" i="7" s="1"/>
  <c r="AH209" i="7"/>
  <c r="AH237" i="7" s="1"/>
  <c r="AK239" i="7" l="1"/>
  <c r="AK143" i="7" s="1"/>
  <c r="AP239" i="7"/>
  <c r="AP143" i="7" s="1"/>
  <c r="AG239" i="7"/>
  <c r="AG143" i="7" s="1"/>
  <c r="AI239" i="7"/>
  <c r="AI143" i="7" s="1"/>
  <c r="AM239" i="7"/>
  <c r="AM143" i="7" s="1"/>
  <c r="AO239" i="7"/>
  <c r="AO143" i="7" s="1"/>
  <c r="AL239" i="7"/>
  <c r="AL143" i="7" s="1"/>
  <c r="AH239" i="7"/>
  <c r="AH143" i="7" s="1"/>
  <c r="AJ239" i="7"/>
  <c r="AJ143" i="7" s="1"/>
  <c r="AN239" i="7"/>
  <c r="AN143" i="7" s="1"/>
  <c r="V110" i="7"/>
  <c r="V111" i="7" s="1"/>
  <c r="V116" i="7" s="1"/>
  <c r="AI130" i="7" l="1"/>
  <c r="AI131" i="7" s="1"/>
  <c r="AI132" i="7" s="1"/>
  <c r="AP130" i="7"/>
  <c r="AP131" i="7" s="1"/>
  <c r="AP132" i="7" s="1"/>
  <c r="AO130" i="7"/>
  <c r="AO131" i="7" s="1"/>
  <c r="AO132" i="7" s="1"/>
  <c r="AJ130" i="7"/>
  <c r="AJ131" i="7" s="1"/>
  <c r="AJ132" i="7" s="1"/>
  <c r="AK130" i="7"/>
  <c r="AK131" i="7" s="1"/>
  <c r="AK132" i="7" s="1"/>
  <c r="AM130" i="7"/>
  <c r="AM131" i="7" s="1"/>
  <c r="AM132" i="7" s="1"/>
  <c r="AH130" i="7"/>
  <c r="AH131" i="7" s="1"/>
  <c r="AH132" i="7" s="1"/>
  <c r="AG130" i="7"/>
  <c r="AG131" i="7" s="1"/>
  <c r="AG132" i="7" s="1"/>
  <c r="AL130" i="7"/>
  <c r="AL131" i="7" s="1"/>
  <c r="AL132" i="7" s="1"/>
  <c r="AN130" i="7"/>
  <c r="AN131" i="7" s="1"/>
  <c r="AN132" i="7" s="1"/>
  <c r="V117" i="7"/>
  <c r="M384" i="7" l="1"/>
  <c r="M388" i="7" s="1"/>
  <c r="C293" i="7"/>
  <c r="B293" i="7" s="1" a="1"/>
  <c r="B293" i="7" s="1"/>
  <c r="M246" i="7"/>
  <c r="M249" i="7"/>
  <c r="M247" i="7"/>
  <c r="M252" i="7" l="1"/>
  <c r="AD168" i="7"/>
  <c r="AD169" i="7" s="1"/>
  <c r="AD197" i="7" s="1"/>
  <c r="AD199" i="7" s="1"/>
  <c r="AD205" i="7"/>
  <c r="AB168" i="7"/>
  <c r="AB169" i="7" s="1"/>
  <c r="AB197" i="7" s="1"/>
  <c r="AB199" i="7" s="1"/>
  <c r="AB205" i="7"/>
  <c r="AF168" i="7"/>
  <c r="AF169" i="7" s="1"/>
  <c r="AF197" i="7" s="1"/>
  <c r="AF199" i="7" s="1"/>
  <c r="AF205" i="7"/>
  <c r="AC168" i="7"/>
  <c r="AC169" i="7" s="1"/>
  <c r="AC197" i="7" s="1"/>
  <c r="AC199" i="7" s="1"/>
  <c r="AC205" i="7"/>
  <c r="AE168" i="7"/>
  <c r="AE169" i="7" s="1"/>
  <c r="AE197" i="7" s="1"/>
  <c r="AE199" i="7" s="1"/>
  <c r="AE205" i="7"/>
  <c r="AD129" i="7" l="1"/>
  <c r="AD206" i="7"/>
  <c r="AD209" i="7" s="1"/>
  <c r="AD237" i="7" s="1"/>
  <c r="AB206" i="7"/>
  <c r="AB209" i="7" s="1"/>
  <c r="AB237" i="7" s="1"/>
  <c r="AB129" i="7"/>
  <c r="AE129" i="7"/>
  <c r="AE206" i="7"/>
  <c r="AE209" i="7" s="1"/>
  <c r="AE237" i="7" s="1"/>
  <c r="AF206" i="7"/>
  <c r="AF209" i="7" s="1"/>
  <c r="AF237" i="7" s="1"/>
  <c r="AF129" i="7"/>
  <c r="AC129" i="7"/>
  <c r="AC206" i="7"/>
  <c r="AC209" i="7" s="1"/>
  <c r="AC237" i="7" s="1"/>
  <c r="AB239" i="7" l="1"/>
  <c r="AB143" i="7" s="1"/>
  <c r="AC239" i="7"/>
  <c r="AC143" i="7" s="1"/>
  <c r="AD239" i="7"/>
  <c r="AD143" i="7" s="1"/>
  <c r="AF239" i="7"/>
  <c r="AF143" i="7" s="1"/>
  <c r="AE239" i="7"/>
  <c r="AE143" i="7" s="1"/>
  <c r="AD130" i="7" l="1"/>
  <c r="AD131" i="7" s="1"/>
  <c r="AD132" i="7" s="1"/>
  <c r="AC130" i="7"/>
  <c r="AC131" i="7" s="1"/>
  <c r="AC132" i="7" s="1"/>
  <c r="AE130" i="7"/>
  <c r="AE131" i="7" s="1"/>
  <c r="AE132" i="7" s="1"/>
  <c r="AB130" i="7"/>
  <c r="AB131" i="7" s="1"/>
  <c r="AB132" i="7" s="1"/>
  <c r="AF130" i="7"/>
  <c r="AF131" i="7" s="1"/>
  <c r="AF132" i="7" s="1"/>
  <c r="B594" i="7" l="1"/>
  <c r="B595" i="7" s="1"/>
  <c r="F20" i="1" s="1"/>
  <c r="B585" i="7" l="1"/>
  <c r="B587" i="7" s="1"/>
  <c r="N713" i="7"/>
  <c r="S89" i="7"/>
  <c r="S95" i="7" s="1"/>
  <c r="S101" i="7" s="1"/>
  <c r="O713" i="7"/>
  <c r="J714" i="7"/>
  <c r="G713" i="7"/>
  <c r="B713" i="7"/>
  <c r="L713" i="7"/>
  <c r="J713" i="7"/>
  <c r="C713" i="7"/>
  <c r="H713" i="7"/>
  <c r="K713" i="7"/>
  <c r="Q713" i="7"/>
  <c r="M713" i="7"/>
  <c r="B586" i="7" l="1"/>
  <c r="F714" i="7"/>
  <c r="F166" i="7" s="1"/>
  <c r="E713" i="7"/>
  <c r="S599" i="7"/>
  <c r="R713" i="7"/>
  <c r="E714" i="7"/>
  <c r="E166" i="7" s="1"/>
  <c r="D713" i="7"/>
  <c r="G599" i="7"/>
  <c r="F713" i="7"/>
  <c r="Q714" i="7"/>
  <c r="Q203" i="7" s="1"/>
  <c r="P713" i="7"/>
  <c r="T599" i="7"/>
  <c r="T89" i="7" s="1"/>
  <c r="T95" i="7" s="1"/>
  <c r="T101" i="7" s="1"/>
  <c r="S713" i="7"/>
  <c r="J599" i="7"/>
  <c r="I713" i="7"/>
  <c r="T714" i="7"/>
  <c r="T203" i="7" s="1"/>
  <c r="E599" i="7"/>
  <c r="E89" i="7" s="1"/>
  <c r="E95" i="7" s="1"/>
  <c r="E101" i="7" s="1"/>
  <c r="S714" i="7"/>
  <c r="S166" i="7" s="1"/>
  <c r="G714" i="7"/>
  <c r="G203" i="7" s="1"/>
  <c r="F599" i="7"/>
  <c r="F89" i="7" s="1"/>
  <c r="F95" i="7" s="1"/>
  <c r="F101" i="7" s="1"/>
  <c r="Q599" i="7"/>
  <c r="L599" i="7"/>
  <c r="L89" i="7" s="1"/>
  <c r="L95" i="7" s="1"/>
  <c r="L101" i="7" s="1"/>
  <c r="L714" i="7"/>
  <c r="C89" i="7"/>
  <c r="C95" i="7" s="1"/>
  <c r="C101" i="7" s="1"/>
  <c r="C714" i="7"/>
  <c r="J166" i="7"/>
  <c r="J203" i="7"/>
  <c r="J74" i="7"/>
  <c r="N599" i="7"/>
  <c r="N714" i="7"/>
  <c r="I599" i="7"/>
  <c r="I89" i="7" s="1"/>
  <c r="I95" i="7" s="1"/>
  <c r="I101" i="7" s="1"/>
  <c r="I714" i="7"/>
  <c r="K599" i="7"/>
  <c r="K89" i="7" s="1"/>
  <c r="K95" i="7" s="1"/>
  <c r="K101" i="7" s="1"/>
  <c r="J89" i="7"/>
  <c r="J95" i="7" s="1"/>
  <c r="J101" i="7" s="1"/>
  <c r="K714" i="7"/>
  <c r="H599" i="7"/>
  <c r="H89" i="7" s="1"/>
  <c r="H95" i="7" s="1"/>
  <c r="H101" i="7" s="1"/>
  <c r="G89" i="7"/>
  <c r="G95" i="7" s="1"/>
  <c r="G101" i="7" s="1"/>
  <c r="H714" i="7"/>
  <c r="O599" i="7"/>
  <c r="N89" i="7"/>
  <c r="N95" i="7" s="1"/>
  <c r="N101" i="7" s="1"/>
  <c r="O714" i="7"/>
  <c r="R599" i="7"/>
  <c r="R89" i="7" s="1"/>
  <c r="R95" i="7" s="1"/>
  <c r="R101" i="7" s="1"/>
  <c r="Q89" i="7"/>
  <c r="Q95" i="7" s="1"/>
  <c r="Q101" i="7" s="1"/>
  <c r="R714" i="7"/>
  <c r="D599" i="7"/>
  <c r="D89" i="7" s="1"/>
  <c r="D95" i="7" s="1"/>
  <c r="D101" i="7" s="1"/>
  <c r="D714" i="7"/>
  <c r="M599" i="7"/>
  <c r="M89" i="7" s="1"/>
  <c r="M95" i="7" s="1"/>
  <c r="M101" i="7" s="1"/>
  <c r="M714" i="7"/>
  <c r="P599" i="7"/>
  <c r="P89" i="7" s="1"/>
  <c r="P95" i="7" s="1"/>
  <c r="P101" i="7" s="1"/>
  <c r="O89" i="7"/>
  <c r="O95" i="7" s="1"/>
  <c r="O101" i="7" s="1"/>
  <c r="P714" i="7"/>
  <c r="F74" i="7" l="1"/>
  <c r="Q166" i="7"/>
  <c r="E203" i="7"/>
  <c r="F203" i="7"/>
  <c r="Q74" i="7"/>
  <c r="E74" i="7"/>
  <c r="B89" i="7"/>
  <c r="B95" i="7" s="1"/>
  <c r="B101" i="7" s="1"/>
  <c r="T166" i="7"/>
  <c r="T74" i="7"/>
  <c r="G74" i="7"/>
  <c r="S74" i="7"/>
  <c r="G166" i="7"/>
  <c r="S203" i="7"/>
  <c r="M166" i="7"/>
  <c r="M203" i="7"/>
  <c r="M74" i="7"/>
  <c r="I203" i="7"/>
  <c r="I166" i="7"/>
  <c r="I74" i="7"/>
  <c r="L166" i="7"/>
  <c r="L74" i="7"/>
  <c r="L203" i="7"/>
  <c r="H203" i="7"/>
  <c r="H166" i="7"/>
  <c r="H74" i="7"/>
  <c r="K203" i="7"/>
  <c r="K166" i="7"/>
  <c r="K74" i="7"/>
  <c r="R166" i="7"/>
  <c r="R203" i="7"/>
  <c r="R74" i="7"/>
  <c r="O74" i="7"/>
  <c r="O203" i="7"/>
  <c r="O166" i="7"/>
  <c r="C203" i="7"/>
  <c r="C166" i="7"/>
  <c r="C74" i="7"/>
  <c r="P166" i="7"/>
  <c r="P74" i="7"/>
  <c r="P203" i="7"/>
  <c r="D166" i="7"/>
  <c r="D74" i="7"/>
  <c r="D203" i="7"/>
  <c r="N166" i="7"/>
  <c r="N203" i="7"/>
  <c r="N74" i="7"/>
  <c r="C387" i="7" l="1"/>
  <c r="F387" i="7" s="1"/>
  <c r="C251" i="7"/>
  <c r="F251" i="7" s="1"/>
  <c r="B107" i="7"/>
  <c r="B108" i="7" s="1"/>
  <c r="B575" i="7"/>
  <c r="C575" i="7" s="1"/>
  <c r="C250" i="7"/>
  <c r="F250" i="7" s="1"/>
  <c r="C249" i="7"/>
  <c r="F249" i="7" s="1"/>
  <c r="C247" i="7"/>
  <c r="F247" i="7" s="1"/>
  <c r="C386" i="7"/>
  <c r="F386" i="7" s="1"/>
  <c r="C385" i="7"/>
  <c r="F385" i="7" s="1"/>
  <c r="C383" i="7"/>
  <c r="F383" i="7" s="1"/>
  <c r="F17" i="1"/>
  <c r="C384" i="7"/>
  <c r="F384" i="7" s="1"/>
  <c r="C246" i="7"/>
  <c r="F246" i="7" s="1"/>
  <c r="C248" i="7"/>
  <c r="F248" i="7" s="1"/>
  <c r="C382" i="7"/>
  <c r="F382" i="7" s="1"/>
  <c r="C381" i="7"/>
  <c r="C245" i="7"/>
  <c r="C167" i="7"/>
  <c r="C75" i="7"/>
  <c r="C76" i="7" s="1"/>
  <c r="C204" i="7"/>
  <c r="B109" i="7" l="1"/>
  <c r="B115" i="7" s="1"/>
  <c r="B143" i="7" s="1"/>
  <c r="F19" i="1"/>
  <c r="F21" i="1" s="1"/>
  <c r="D575" i="7"/>
  <c r="E575" i="7" s="1"/>
  <c r="F575" i="7" s="1"/>
  <c r="G575" i="7" s="1"/>
  <c r="H575" i="7" s="1"/>
  <c r="I575" i="7" s="1"/>
  <c r="J575" i="7" s="1"/>
  <c r="K575" i="7" s="1"/>
  <c r="L575" i="7" s="1"/>
  <c r="M575" i="7" s="1"/>
  <c r="N575" i="7" s="1"/>
  <c r="O575" i="7" s="1"/>
  <c r="P575" i="7" s="1"/>
  <c r="Q575" i="7" s="1"/>
  <c r="R575" i="7" s="1"/>
  <c r="S575" i="7" s="1"/>
  <c r="T575" i="7" s="1"/>
  <c r="U575" i="7" s="1"/>
  <c r="V575" i="7" s="1"/>
  <c r="W575" i="7" s="1"/>
  <c r="X575" i="7" s="1"/>
  <c r="Y575" i="7" s="1"/>
  <c r="Z575" i="7" s="1"/>
  <c r="AA575" i="7" s="1"/>
  <c r="AB575" i="7" s="1"/>
  <c r="AC575" i="7" s="1"/>
  <c r="AD575" i="7" s="1"/>
  <c r="AE575" i="7" s="1"/>
  <c r="AF575" i="7" s="1"/>
  <c r="AG575" i="7" s="1"/>
  <c r="AH575" i="7" s="1"/>
  <c r="AI575" i="7" s="1"/>
  <c r="AJ575" i="7" s="1"/>
  <c r="AK575" i="7" s="1"/>
  <c r="AL575" i="7" s="1"/>
  <c r="AM575" i="7" s="1"/>
  <c r="AN575" i="7" s="1"/>
  <c r="AO575" i="7" s="1"/>
  <c r="AP575" i="7" s="1"/>
  <c r="F381" i="7"/>
  <c r="F388" i="7" s="1"/>
  <c r="C388" i="7"/>
  <c r="C252" i="7"/>
  <c r="F245" i="7"/>
  <c r="F252" i="7" s="1"/>
  <c r="C110" i="7"/>
  <c r="C111" i="7" s="1"/>
  <c r="C116" i="7" s="1"/>
  <c r="C117" i="7" s="1"/>
  <c r="B111" i="7" l="1"/>
  <c r="B116" i="7" s="1"/>
  <c r="B117" i="7" s="1"/>
  <c r="B132" i="7" s="1"/>
  <c r="F18" i="1"/>
  <c r="H387" i="7"/>
  <c r="K387" i="7" s="1"/>
  <c r="L387" i="7" s="1"/>
  <c r="I388" i="7"/>
  <c r="H251" i="7"/>
  <c r="K251" i="7" s="1"/>
  <c r="L251" i="7" s="1"/>
  <c r="I252" i="7"/>
  <c r="D75" i="7"/>
  <c r="D76" i="7" s="1"/>
  <c r="D167" i="7"/>
  <c r="D204" i="7"/>
  <c r="H247" i="7"/>
  <c r="K247" i="7" s="1"/>
  <c r="L247" i="7" s="1"/>
  <c r="H250" i="7"/>
  <c r="H246" i="7"/>
  <c r="K246" i="7" s="1"/>
  <c r="L246" i="7" s="1"/>
  <c r="H249" i="7"/>
  <c r="K249" i="7" s="1"/>
  <c r="L249" i="7" s="1"/>
  <c r="H248" i="7"/>
  <c r="K248" i="7" s="1"/>
  <c r="L248" i="7" s="1"/>
  <c r="H245" i="7"/>
  <c r="H382" i="7"/>
  <c r="K382" i="7" s="1"/>
  <c r="L382" i="7" s="1"/>
  <c r="H381" i="7"/>
  <c r="H384" i="7"/>
  <c r="K384" i="7" s="1"/>
  <c r="L384" i="7" s="1"/>
  <c r="H386" i="7"/>
  <c r="H383" i="7"/>
  <c r="K383" i="7" s="1"/>
  <c r="L383" i="7" s="1"/>
  <c r="H385" i="7"/>
  <c r="K385" i="7" s="1"/>
  <c r="L385" i="7" s="1"/>
  <c r="I251" i="7" l="1"/>
  <c r="J251" i="7" s="1"/>
  <c r="I387" i="7"/>
  <c r="J387" i="7" s="1"/>
  <c r="N251" i="7" s="1"/>
  <c r="H388" i="7"/>
  <c r="K386" i="7"/>
  <c r="L386" i="7" s="1"/>
  <c r="K250" i="7"/>
  <c r="L250" i="7" s="1"/>
  <c r="H252" i="7"/>
  <c r="D110" i="7"/>
  <c r="D111" i="7" s="1"/>
  <c r="D116" i="7" s="1"/>
  <c r="D117" i="7" s="1"/>
  <c r="K381" i="7"/>
  <c r="L381" i="7" s="1"/>
  <c r="C121" i="7"/>
  <c r="I246" i="7"/>
  <c r="J246" i="7" s="1"/>
  <c r="I247" i="7"/>
  <c r="J247" i="7" s="1"/>
  <c r="I250" i="7"/>
  <c r="J250" i="7" s="1"/>
  <c r="I249" i="7"/>
  <c r="J249" i="7" s="1"/>
  <c r="I245" i="7"/>
  <c r="J245" i="7" s="1"/>
  <c r="I248" i="7"/>
  <c r="J248" i="7" s="1"/>
  <c r="C122" i="7"/>
  <c r="I384" i="7"/>
  <c r="J384" i="7" s="1"/>
  <c r="N384" i="7" s="1"/>
  <c r="O384" i="7" s="1"/>
  <c r="Q384" i="7" s="1"/>
  <c r="I386" i="7"/>
  <c r="J386" i="7" s="1"/>
  <c r="I382" i="7"/>
  <c r="J382" i="7" s="1"/>
  <c r="N382" i="7" s="1"/>
  <c r="O382" i="7" s="1"/>
  <c r="I383" i="7"/>
  <c r="J383" i="7" s="1"/>
  <c r="N247" i="7" s="1"/>
  <c r="O247" i="7" s="1"/>
  <c r="Q247" i="7" s="1"/>
  <c r="I381" i="7"/>
  <c r="J381" i="7" s="1"/>
  <c r="I385" i="7"/>
  <c r="J385" i="7" s="1"/>
  <c r="N249" i="7" s="1"/>
  <c r="O249" i="7" s="1"/>
  <c r="Q249" i="7" s="1"/>
  <c r="K245" i="7"/>
  <c r="L245" i="7" s="1"/>
  <c r="N387" i="7" l="1"/>
  <c r="O387" i="7" s="1"/>
  <c r="Q387" i="7" s="1"/>
  <c r="L388" i="7"/>
  <c r="AP288" i="7"/>
  <c r="AL288" i="7"/>
  <c r="AH288" i="7"/>
  <c r="AD288" i="7"/>
  <c r="Z288" i="7"/>
  <c r="V288" i="7"/>
  <c r="R288" i="7"/>
  <c r="N288" i="7"/>
  <c r="J288" i="7"/>
  <c r="F288" i="7"/>
  <c r="P288" i="7"/>
  <c r="AO288" i="7"/>
  <c r="AK288" i="7"/>
  <c r="AG288" i="7"/>
  <c r="AC288" i="7"/>
  <c r="Y288" i="7"/>
  <c r="U288" i="7"/>
  <c r="Q288" i="7"/>
  <c r="M288" i="7"/>
  <c r="I288" i="7"/>
  <c r="E288" i="7"/>
  <c r="AN288" i="7"/>
  <c r="AJ288" i="7"/>
  <c r="AF288" i="7"/>
  <c r="AB288" i="7"/>
  <c r="X288" i="7"/>
  <c r="T288" i="7"/>
  <c r="L288" i="7"/>
  <c r="H288" i="7"/>
  <c r="D288" i="7"/>
  <c r="AM288" i="7"/>
  <c r="W288" i="7"/>
  <c r="G288" i="7"/>
  <c r="AA288" i="7"/>
  <c r="AI288" i="7"/>
  <c r="S288" i="7"/>
  <c r="C288" i="7"/>
  <c r="AE288" i="7"/>
  <c r="O288" i="7"/>
  <c r="K288" i="7"/>
  <c r="AP290" i="7"/>
  <c r="AL290" i="7"/>
  <c r="AH290" i="7"/>
  <c r="AD290" i="7"/>
  <c r="Z290" i="7"/>
  <c r="V290" i="7"/>
  <c r="R290" i="7"/>
  <c r="N290" i="7"/>
  <c r="J290" i="7"/>
  <c r="F290" i="7"/>
  <c r="AJ290" i="7"/>
  <c r="AB290" i="7"/>
  <c r="AO290" i="7"/>
  <c r="AK290" i="7"/>
  <c r="AG290" i="7"/>
  <c r="AC290" i="7"/>
  <c r="Y290" i="7"/>
  <c r="U290" i="7"/>
  <c r="Q290" i="7"/>
  <c r="M290" i="7"/>
  <c r="I290" i="7"/>
  <c r="E290" i="7"/>
  <c r="AN290" i="7"/>
  <c r="AF290" i="7"/>
  <c r="X290" i="7"/>
  <c r="P290" i="7"/>
  <c r="L290" i="7"/>
  <c r="H290" i="7"/>
  <c r="D290" i="7"/>
  <c r="AE290" i="7"/>
  <c r="S290" i="7"/>
  <c r="C290" i="7"/>
  <c r="T290" i="7"/>
  <c r="AA290" i="7"/>
  <c r="O290" i="7"/>
  <c r="AM290" i="7"/>
  <c r="W290" i="7"/>
  <c r="K290" i="7"/>
  <c r="AI290" i="7"/>
  <c r="G290" i="7"/>
  <c r="N250" i="7"/>
  <c r="O250" i="7" s="1"/>
  <c r="Q250" i="7" s="1"/>
  <c r="J388" i="7"/>
  <c r="J252" i="7"/>
  <c r="L252" i="7"/>
  <c r="E167" i="7"/>
  <c r="E110" i="7"/>
  <c r="E111" i="7" s="1"/>
  <c r="E204" i="7"/>
  <c r="E75" i="7"/>
  <c r="E76" i="7" s="1"/>
  <c r="N248" i="7"/>
  <c r="O248" i="7" s="1"/>
  <c r="Q248" i="7" s="1"/>
  <c r="Q382" i="7"/>
  <c r="C123" i="7"/>
  <c r="C207" i="7"/>
  <c r="N246" i="7"/>
  <c r="O246" i="7" s="1"/>
  <c r="Q246" i="7" s="1"/>
  <c r="N381" i="7"/>
  <c r="N245" i="7"/>
  <c r="N386" i="7"/>
  <c r="O386" i="7" s="1"/>
  <c r="Q386" i="7" s="1"/>
  <c r="N383" i="7"/>
  <c r="O383" i="7" s="1"/>
  <c r="Q383" i="7" s="1"/>
  <c r="N385" i="7"/>
  <c r="O385" i="7" s="1"/>
  <c r="Q385" i="7" s="1"/>
  <c r="P425" i="7"/>
  <c r="R425" i="7"/>
  <c r="H425" i="7"/>
  <c r="N425" i="7"/>
  <c r="AK425" i="7"/>
  <c r="V425" i="7"/>
  <c r="AJ425" i="7"/>
  <c r="AI425" i="7"/>
  <c r="F425" i="7"/>
  <c r="T425" i="7"/>
  <c r="AP425" i="7"/>
  <c r="AO425" i="7"/>
  <c r="L425" i="7"/>
  <c r="AE425" i="7"/>
  <c r="AB425" i="7"/>
  <c r="E425" i="7"/>
  <c r="U425" i="7"/>
  <c r="AM425" i="7"/>
  <c r="I425" i="7"/>
  <c r="O425" i="7"/>
  <c r="D425" i="7"/>
  <c r="M425" i="7"/>
  <c r="W425" i="7"/>
  <c r="C425" i="7"/>
  <c r="AA425" i="7"/>
  <c r="AG425" i="7"/>
  <c r="J425" i="7"/>
  <c r="K425" i="7"/>
  <c r="AC425" i="7"/>
  <c r="AN425" i="7"/>
  <c r="AL425" i="7"/>
  <c r="X425" i="7"/>
  <c r="AH425" i="7"/>
  <c r="AD425" i="7"/>
  <c r="Z425" i="7"/>
  <c r="G425" i="7"/>
  <c r="Q425" i="7"/>
  <c r="S425" i="7"/>
  <c r="AF425" i="7"/>
  <c r="Y425" i="7"/>
  <c r="B288" i="7" l="1" a="1"/>
  <c r="B288" i="7" s="1"/>
  <c r="B290" i="7" a="1"/>
  <c r="B290" i="7" s="1"/>
  <c r="AM289" i="7"/>
  <c r="AI289" i="7"/>
  <c r="AE289" i="7"/>
  <c r="AA289" i="7"/>
  <c r="W289" i="7"/>
  <c r="S289" i="7"/>
  <c r="O289" i="7"/>
  <c r="K289" i="7"/>
  <c r="G289" i="7"/>
  <c r="C289" i="7"/>
  <c r="AF289" i="7"/>
  <c r="T289" i="7"/>
  <c r="H289" i="7"/>
  <c r="AP289" i="7"/>
  <c r="AL289" i="7"/>
  <c r="AH289" i="7"/>
  <c r="AD289" i="7"/>
  <c r="Z289" i="7"/>
  <c r="V289" i="7"/>
  <c r="R289" i="7"/>
  <c r="N289" i="7"/>
  <c r="J289" i="7"/>
  <c r="F289" i="7"/>
  <c r="AJ289" i="7"/>
  <c r="X289" i="7"/>
  <c r="L289" i="7"/>
  <c r="AO289" i="7"/>
  <c r="AK289" i="7"/>
  <c r="AG289" i="7"/>
  <c r="AC289" i="7"/>
  <c r="Y289" i="7"/>
  <c r="U289" i="7"/>
  <c r="Q289" i="7"/>
  <c r="M289" i="7"/>
  <c r="I289" i="7"/>
  <c r="E289" i="7"/>
  <c r="AN289" i="7"/>
  <c r="AB289" i="7"/>
  <c r="P289" i="7"/>
  <c r="D289" i="7"/>
  <c r="N252" i="7"/>
  <c r="AP287" i="7"/>
  <c r="AL287" i="7"/>
  <c r="AH287" i="7"/>
  <c r="AD287" i="7"/>
  <c r="Z287" i="7"/>
  <c r="V287" i="7"/>
  <c r="R287" i="7"/>
  <c r="N287" i="7"/>
  <c r="J287" i="7"/>
  <c r="F287" i="7"/>
  <c r="D287" i="7"/>
  <c r="AO287" i="7"/>
  <c r="AK287" i="7"/>
  <c r="AG287" i="7"/>
  <c r="AC287" i="7"/>
  <c r="Y287" i="7"/>
  <c r="U287" i="7"/>
  <c r="Q287" i="7"/>
  <c r="M287" i="7"/>
  <c r="I287" i="7"/>
  <c r="E287" i="7"/>
  <c r="AN287" i="7"/>
  <c r="AJ287" i="7"/>
  <c r="AF287" i="7"/>
  <c r="AB287" i="7"/>
  <c r="X287" i="7"/>
  <c r="T287" i="7"/>
  <c r="P287" i="7"/>
  <c r="L287" i="7"/>
  <c r="H287" i="7"/>
  <c r="AE287" i="7"/>
  <c r="O287" i="7"/>
  <c r="AI287" i="7"/>
  <c r="C287" i="7"/>
  <c r="AA287" i="7"/>
  <c r="K287" i="7"/>
  <c r="AM287" i="7"/>
  <c r="W287" i="7"/>
  <c r="G287" i="7"/>
  <c r="S287" i="7"/>
  <c r="AP291" i="7"/>
  <c r="AL291" i="7"/>
  <c r="AH291" i="7"/>
  <c r="AD291" i="7"/>
  <c r="Z291" i="7"/>
  <c r="V291" i="7"/>
  <c r="R291" i="7"/>
  <c r="N291" i="7"/>
  <c r="J291" i="7"/>
  <c r="F291" i="7"/>
  <c r="AO291" i="7"/>
  <c r="AK291" i="7"/>
  <c r="AG291" i="7"/>
  <c r="AC291" i="7"/>
  <c r="Y291" i="7"/>
  <c r="U291" i="7"/>
  <c r="Q291" i="7"/>
  <c r="M291" i="7"/>
  <c r="I291" i="7"/>
  <c r="E291" i="7"/>
  <c r="AN291" i="7"/>
  <c r="AF291" i="7"/>
  <c r="X291" i="7"/>
  <c r="P291" i="7"/>
  <c r="H291" i="7"/>
  <c r="AI291" i="7"/>
  <c r="AA291" i="7"/>
  <c r="K291" i="7"/>
  <c r="AM291" i="7"/>
  <c r="AE291" i="7"/>
  <c r="W291" i="7"/>
  <c r="O291" i="7"/>
  <c r="G291" i="7"/>
  <c r="AJ291" i="7"/>
  <c r="AB291" i="7"/>
  <c r="T291" i="7"/>
  <c r="L291" i="7"/>
  <c r="D291" i="7"/>
  <c r="S291" i="7"/>
  <c r="C291" i="7"/>
  <c r="N388" i="7"/>
  <c r="O251" i="7"/>
  <c r="Q251" i="7" s="1"/>
  <c r="E116" i="7"/>
  <c r="E117" i="7" s="1"/>
  <c r="P427" i="7"/>
  <c r="X427" i="7"/>
  <c r="AN427" i="7"/>
  <c r="K427" i="7"/>
  <c r="I427" i="7"/>
  <c r="T427" i="7"/>
  <c r="AC427" i="7"/>
  <c r="U427" i="7"/>
  <c r="AL427" i="7"/>
  <c r="AB427" i="7"/>
  <c r="M427" i="7"/>
  <c r="Z427" i="7"/>
  <c r="H427" i="7"/>
  <c r="AK427" i="7"/>
  <c r="V427" i="7"/>
  <c r="AM427" i="7"/>
  <c r="G427" i="7"/>
  <c r="E427" i="7"/>
  <c r="Q427" i="7"/>
  <c r="Y427" i="7"/>
  <c r="AO427" i="7"/>
  <c r="AH427" i="7"/>
  <c r="AE427" i="7"/>
  <c r="C427" i="7"/>
  <c r="AF427" i="7"/>
  <c r="AI427" i="7"/>
  <c r="D427" i="7"/>
  <c r="W427" i="7"/>
  <c r="AG427" i="7"/>
  <c r="R427" i="7"/>
  <c r="J427" i="7"/>
  <c r="AD427" i="7"/>
  <c r="N427" i="7"/>
  <c r="S427" i="7"/>
  <c r="O427" i="7"/>
  <c r="F427" i="7"/>
  <c r="L427" i="7"/>
  <c r="AA427" i="7"/>
  <c r="AJ427" i="7"/>
  <c r="AP427" i="7"/>
  <c r="O381" i="7"/>
  <c r="O388" i="7" s="1"/>
  <c r="O245" i="7"/>
  <c r="E423" i="7"/>
  <c r="U423" i="7"/>
  <c r="P423" i="7"/>
  <c r="AF423" i="7"/>
  <c r="AP423" i="7"/>
  <c r="D423" i="7"/>
  <c r="V423" i="7"/>
  <c r="L423" i="7"/>
  <c r="AG423" i="7"/>
  <c r="T423" i="7"/>
  <c r="AN423" i="7"/>
  <c r="F423" i="7"/>
  <c r="AB423" i="7"/>
  <c r="O423" i="7"/>
  <c r="Y423" i="7"/>
  <c r="R423" i="7"/>
  <c r="AO423" i="7"/>
  <c r="AD423" i="7"/>
  <c r="N423" i="7"/>
  <c r="Q423" i="7"/>
  <c r="AM423" i="7"/>
  <c r="K423" i="7"/>
  <c r="H423" i="7"/>
  <c r="C423" i="7"/>
  <c r="AJ423" i="7"/>
  <c r="M423" i="7"/>
  <c r="AA423" i="7"/>
  <c r="Z423" i="7"/>
  <c r="AK423" i="7"/>
  <c r="X423" i="7"/>
  <c r="I423" i="7"/>
  <c r="G423" i="7"/>
  <c r="W423" i="7"/>
  <c r="J423" i="7"/>
  <c r="AE423" i="7"/>
  <c r="AL423" i="7"/>
  <c r="AH423" i="7"/>
  <c r="S423" i="7"/>
  <c r="AI423" i="7"/>
  <c r="AC423" i="7"/>
  <c r="B425" i="7" a="1"/>
  <c r="B425" i="7" s="1"/>
  <c r="C426" i="7"/>
  <c r="AL426" i="7"/>
  <c r="AO426" i="7"/>
  <c r="AG426" i="7"/>
  <c r="AN426" i="7"/>
  <c r="AK426" i="7"/>
  <c r="D426" i="7"/>
  <c r="AC426" i="7"/>
  <c r="Z426" i="7"/>
  <c r="H426" i="7"/>
  <c r="T426" i="7"/>
  <c r="AM426" i="7"/>
  <c r="AD426" i="7"/>
  <c r="Q426" i="7"/>
  <c r="J426" i="7"/>
  <c r="Y426" i="7"/>
  <c r="M426" i="7"/>
  <c r="AB426" i="7"/>
  <c r="AA426" i="7"/>
  <c r="AH426" i="7"/>
  <c r="S426" i="7"/>
  <c r="V426" i="7"/>
  <c r="X426" i="7"/>
  <c r="AF426" i="7"/>
  <c r="W426" i="7"/>
  <c r="E426" i="7"/>
  <c r="K426" i="7"/>
  <c r="O426" i="7"/>
  <c r="L426" i="7"/>
  <c r="AE426" i="7"/>
  <c r="I426" i="7"/>
  <c r="AI426" i="7"/>
  <c r="N426" i="7"/>
  <c r="AJ426" i="7"/>
  <c r="P426" i="7"/>
  <c r="G426" i="7"/>
  <c r="F426" i="7"/>
  <c r="AP426" i="7"/>
  <c r="R426" i="7"/>
  <c r="U426" i="7"/>
  <c r="AD424" i="7"/>
  <c r="R424" i="7"/>
  <c r="S424" i="7"/>
  <c r="E424" i="7"/>
  <c r="AK424" i="7"/>
  <c r="U424" i="7"/>
  <c r="M424" i="7"/>
  <c r="L424" i="7"/>
  <c r="AL424" i="7"/>
  <c r="AO424" i="7"/>
  <c r="N424" i="7"/>
  <c r="AF424" i="7"/>
  <c r="Q424" i="7"/>
  <c r="AP424" i="7"/>
  <c r="AN424" i="7"/>
  <c r="C424" i="7"/>
  <c r="AC424" i="7"/>
  <c r="X424" i="7"/>
  <c r="T424" i="7"/>
  <c r="Y424" i="7"/>
  <c r="I424" i="7"/>
  <c r="AI424" i="7"/>
  <c r="H424" i="7"/>
  <c r="V424" i="7"/>
  <c r="AA424" i="7"/>
  <c r="O424" i="7"/>
  <c r="J424" i="7"/>
  <c r="F424" i="7"/>
  <c r="G424" i="7"/>
  <c r="AJ424" i="7"/>
  <c r="K424" i="7"/>
  <c r="AB424" i="7"/>
  <c r="P424" i="7"/>
  <c r="AH424" i="7"/>
  <c r="Z424" i="7"/>
  <c r="AE424" i="7"/>
  <c r="D424" i="7"/>
  <c r="AG424" i="7"/>
  <c r="AM424" i="7"/>
  <c r="W424" i="7"/>
  <c r="B291" i="7" l="1" a="1"/>
  <c r="B291" i="7" s="1"/>
  <c r="B289" i="7" a="1"/>
  <c r="B289" i="7" s="1"/>
  <c r="B287" i="7" a="1"/>
  <c r="B287" i="7" s="1"/>
  <c r="O252" i="7"/>
  <c r="F75" i="7"/>
  <c r="F76" i="7" s="1"/>
  <c r="F204" i="7"/>
  <c r="F167" i="7"/>
  <c r="B424" i="7" a="1"/>
  <c r="B424" i="7" s="1"/>
  <c r="B423" i="7" a="1"/>
  <c r="B423" i="7" s="1"/>
  <c r="Q245" i="7"/>
  <c r="Q252" i="7" s="1"/>
  <c r="B426" i="7" a="1"/>
  <c r="B426" i="7" s="1"/>
  <c r="P381" i="7"/>
  <c r="AP286" i="7" l="1"/>
  <c r="AP294" i="7" s="1"/>
  <c r="AL286" i="7"/>
  <c r="AL294" i="7" s="1"/>
  <c r="AH286" i="7"/>
  <c r="AH294" i="7" s="1"/>
  <c r="AD286" i="7"/>
  <c r="AD294" i="7" s="1"/>
  <c r="Z286" i="7"/>
  <c r="Z294" i="7" s="1"/>
  <c r="Z168" i="7" s="1"/>
  <c r="Z169" i="7" s="1"/>
  <c r="Z197" i="7" s="1"/>
  <c r="Z199" i="7" s="1"/>
  <c r="V286" i="7"/>
  <c r="V294" i="7" s="1"/>
  <c r="V168" i="7" s="1"/>
  <c r="V169" i="7" s="1"/>
  <c r="V197" i="7" s="1"/>
  <c r="V199" i="7" s="1"/>
  <c r="R286" i="7"/>
  <c r="R294" i="7" s="1"/>
  <c r="R168" i="7" s="1"/>
  <c r="N286" i="7"/>
  <c r="N294" i="7" s="1"/>
  <c r="N168" i="7" s="1"/>
  <c r="J286" i="7"/>
  <c r="J294" i="7" s="1"/>
  <c r="J168" i="7" s="1"/>
  <c r="F286" i="7"/>
  <c r="F294" i="7" s="1"/>
  <c r="F168" i="7" s="1"/>
  <c r="F169" i="7" s="1"/>
  <c r="F197" i="7" s="1"/>
  <c r="F199" i="7" s="1"/>
  <c r="AJ286" i="7"/>
  <c r="AJ294" i="7" s="1"/>
  <c r="AO286" i="7"/>
  <c r="AO294" i="7" s="1"/>
  <c r="AK286" i="7"/>
  <c r="AK294" i="7" s="1"/>
  <c r="AG286" i="7"/>
  <c r="AG294" i="7" s="1"/>
  <c r="AC286" i="7"/>
  <c r="AC294" i="7" s="1"/>
  <c r="Y286" i="7"/>
  <c r="Y294" i="7" s="1"/>
  <c r="Y168" i="7" s="1"/>
  <c r="Y169" i="7" s="1"/>
  <c r="Y197" i="7" s="1"/>
  <c r="Y199" i="7" s="1"/>
  <c r="U286" i="7"/>
  <c r="U294" i="7" s="1"/>
  <c r="U168" i="7" s="1"/>
  <c r="U169" i="7" s="1"/>
  <c r="U197" i="7" s="1"/>
  <c r="U199" i="7" s="1"/>
  <c r="Q286" i="7"/>
  <c r="Q294" i="7" s="1"/>
  <c r="Q168" i="7" s="1"/>
  <c r="M286" i="7"/>
  <c r="M294" i="7" s="1"/>
  <c r="M168" i="7" s="1"/>
  <c r="I286" i="7"/>
  <c r="I294" i="7" s="1"/>
  <c r="I168" i="7" s="1"/>
  <c r="E286" i="7"/>
  <c r="E294" i="7" s="1"/>
  <c r="E168" i="7" s="1"/>
  <c r="E169" i="7" s="1"/>
  <c r="E197" i="7" s="1"/>
  <c r="E199" i="7" s="1"/>
  <c r="AN286" i="7"/>
  <c r="AN294" i="7" s="1"/>
  <c r="AF286" i="7"/>
  <c r="AF294" i="7" s="1"/>
  <c r="AB286" i="7"/>
  <c r="AB294" i="7" s="1"/>
  <c r="X286" i="7"/>
  <c r="X294" i="7" s="1"/>
  <c r="X168" i="7" s="1"/>
  <c r="X169" i="7" s="1"/>
  <c r="X197" i="7" s="1"/>
  <c r="X199" i="7" s="1"/>
  <c r="T286" i="7"/>
  <c r="T294" i="7" s="1"/>
  <c r="T168" i="7" s="1"/>
  <c r="P286" i="7"/>
  <c r="P294" i="7" s="1"/>
  <c r="P168" i="7" s="1"/>
  <c r="L286" i="7"/>
  <c r="L294" i="7" s="1"/>
  <c r="L168" i="7" s="1"/>
  <c r="H286" i="7"/>
  <c r="H294" i="7" s="1"/>
  <c r="H168" i="7" s="1"/>
  <c r="D286" i="7"/>
  <c r="D294" i="7" s="1"/>
  <c r="AM286" i="7"/>
  <c r="AM294" i="7" s="1"/>
  <c r="W286" i="7"/>
  <c r="W294" i="7" s="1"/>
  <c r="W168" i="7" s="1"/>
  <c r="W169" i="7" s="1"/>
  <c r="W197" i="7" s="1"/>
  <c r="W199" i="7" s="1"/>
  <c r="G286" i="7"/>
  <c r="G294" i="7" s="1"/>
  <c r="G168" i="7" s="1"/>
  <c r="K286" i="7"/>
  <c r="K294" i="7" s="1"/>
  <c r="K168" i="7" s="1"/>
  <c r="AI286" i="7"/>
  <c r="AI294" i="7" s="1"/>
  <c r="S286" i="7"/>
  <c r="S294" i="7" s="1"/>
  <c r="S168" i="7" s="1"/>
  <c r="C286" i="7"/>
  <c r="AE286" i="7"/>
  <c r="AE294" i="7" s="1"/>
  <c r="O286" i="7"/>
  <c r="O294" i="7" s="1"/>
  <c r="O168" i="7" s="1"/>
  <c r="AA286" i="7"/>
  <c r="AA294" i="7" s="1"/>
  <c r="AA168" i="7" s="1"/>
  <c r="AA169" i="7" s="1"/>
  <c r="AA197" i="7" s="1"/>
  <c r="AA199" i="7" s="1"/>
  <c r="P388" i="7"/>
  <c r="C429" i="7" s="1"/>
  <c r="B429" i="7" s="1" a="1"/>
  <c r="B429" i="7" s="1"/>
  <c r="F110" i="7"/>
  <c r="F111" i="7" s="1"/>
  <c r="F116" i="7" s="1"/>
  <c r="F117" i="7" s="1"/>
  <c r="Q381" i="7"/>
  <c r="Q388" i="7" s="1"/>
  <c r="C294" i="7" l="1"/>
  <c r="B286" i="7" a="1"/>
  <c r="B286" i="7" s="1"/>
  <c r="B294" i="7" a="1"/>
  <c r="B294" i="7" s="1"/>
  <c r="D168" i="7"/>
  <c r="D169" i="7" s="1"/>
  <c r="D197" i="7" s="1"/>
  <c r="D199" i="7" s="1"/>
  <c r="D129" i="7" s="1"/>
  <c r="Y206" i="7"/>
  <c r="Y129" i="7"/>
  <c r="V206" i="7"/>
  <c r="V129" i="7"/>
  <c r="U206" i="7"/>
  <c r="U129" i="7"/>
  <c r="C168" i="7"/>
  <c r="C169" i="7" s="1"/>
  <c r="C197" i="7" s="1"/>
  <c r="C199" i="7" s="1"/>
  <c r="E206" i="7"/>
  <c r="E129" i="7"/>
  <c r="F206" i="7"/>
  <c r="F129" i="7"/>
  <c r="C422" i="7"/>
  <c r="C430" i="7" s="1"/>
  <c r="AI422" i="7"/>
  <c r="AI430" i="7" s="1"/>
  <c r="AP422" i="7"/>
  <c r="AP430" i="7" s="1"/>
  <c r="I422" i="7"/>
  <c r="I430" i="7" s="1"/>
  <c r="I205" i="7" s="1"/>
  <c r="AJ422" i="7"/>
  <c r="AJ430" i="7" s="1"/>
  <c r="AC422" i="7"/>
  <c r="AC430" i="7" s="1"/>
  <c r="AG422" i="7"/>
  <c r="AG430" i="7" s="1"/>
  <c r="AM422" i="7"/>
  <c r="AM430" i="7" s="1"/>
  <c r="AK422" i="7"/>
  <c r="AK430" i="7" s="1"/>
  <c r="T422" i="7"/>
  <c r="T430" i="7" s="1"/>
  <c r="T205" i="7" s="1"/>
  <c r="D422" i="7"/>
  <c r="D430" i="7" s="1"/>
  <c r="D205" i="7" s="1"/>
  <c r="K422" i="7"/>
  <c r="K430" i="7" s="1"/>
  <c r="K205" i="7" s="1"/>
  <c r="AO422" i="7"/>
  <c r="AO430" i="7" s="1"/>
  <c r="L422" i="7"/>
  <c r="L430" i="7" s="1"/>
  <c r="L205" i="7" s="1"/>
  <c r="G422" i="7"/>
  <c r="G430" i="7" s="1"/>
  <c r="G205" i="7" s="1"/>
  <c r="AB422" i="7"/>
  <c r="AB430" i="7" s="1"/>
  <c r="AN422" i="7"/>
  <c r="AN430" i="7" s="1"/>
  <c r="S422" i="7"/>
  <c r="S430" i="7" s="1"/>
  <c r="S205" i="7" s="1"/>
  <c r="E422" i="7"/>
  <c r="E430" i="7" s="1"/>
  <c r="E205" i="7" s="1"/>
  <c r="P422" i="7"/>
  <c r="P430" i="7" s="1"/>
  <c r="P205" i="7" s="1"/>
  <c r="AD422" i="7"/>
  <c r="AD430" i="7" s="1"/>
  <c r="AE422" i="7"/>
  <c r="AE430" i="7" s="1"/>
  <c r="AL422" i="7"/>
  <c r="AL430" i="7" s="1"/>
  <c r="J422" i="7"/>
  <c r="J430" i="7" s="1"/>
  <c r="J205" i="7" s="1"/>
  <c r="H422" i="7"/>
  <c r="H430" i="7" s="1"/>
  <c r="H205" i="7" s="1"/>
  <c r="AF422" i="7"/>
  <c r="AF430" i="7" s="1"/>
  <c r="M422" i="7"/>
  <c r="M430" i="7" s="1"/>
  <c r="M205" i="7" s="1"/>
  <c r="AH422" i="7"/>
  <c r="AH430" i="7" s="1"/>
  <c r="W422" i="7"/>
  <c r="W430" i="7" s="1"/>
  <c r="W205" i="7" s="1"/>
  <c r="U422" i="7"/>
  <c r="U430" i="7" s="1"/>
  <c r="U205" i="7" s="1"/>
  <c r="Z422" i="7"/>
  <c r="Z430" i="7" s="1"/>
  <c r="Z205" i="7" s="1"/>
  <c r="O422" i="7"/>
  <c r="O430" i="7" s="1"/>
  <c r="O205" i="7" s="1"/>
  <c r="R422" i="7"/>
  <c r="R430" i="7" s="1"/>
  <c r="R205" i="7" s="1"/>
  <c r="Q422" i="7"/>
  <c r="Q430" i="7" s="1"/>
  <c r="Q205" i="7" s="1"/>
  <c r="AA422" i="7"/>
  <c r="AA430" i="7" s="1"/>
  <c r="AA205" i="7" s="1"/>
  <c r="F422" i="7"/>
  <c r="F430" i="7" s="1"/>
  <c r="F205" i="7" s="1"/>
  <c r="X422" i="7"/>
  <c r="X430" i="7" s="1"/>
  <c r="X205" i="7" s="1"/>
  <c r="Y422" i="7"/>
  <c r="Y430" i="7" s="1"/>
  <c r="Y205" i="7" s="1"/>
  <c r="N422" i="7"/>
  <c r="N430" i="7" s="1"/>
  <c r="N205" i="7" s="1"/>
  <c r="V422" i="7"/>
  <c r="V430" i="7" s="1"/>
  <c r="V205" i="7" s="1"/>
  <c r="W206" i="7"/>
  <c r="W129" i="7"/>
  <c r="X206" i="7"/>
  <c r="X129" i="7"/>
  <c r="Z206" i="7"/>
  <c r="Z129" i="7"/>
  <c r="AA206" i="7"/>
  <c r="AA129" i="7"/>
  <c r="D206" i="7" l="1"/>
  <c r="D209" i="7" s="1"/>
  <c r="D237" i="7" s="1"/>
  <c r="Y209" i="7"/>
  <c r="Y237" i="7" s="1"/>
  <c r="U209" i="7"/>
  <c r="U237" i="7" s="1"/>
  <c r="V209" i="7"/>
  <c r="V237" i="7" s="1"/>
  <c r="E209" i="7"/>
  <c r="E237" i="7" s="1"/>
  <c r="E239" i="7" s="1"/>
  <c r="E143" i="7" s="1"/>
  <c r="F209" i="7"/>
  <c r="F237" i="7" s="1"/>
  <c r="F239" i="7" s="1"/>
  <c r="F143" i="7" s="1"/>
  <c r="G167" i="7"/>
  <c r="G169" i="7" s="1"/>
  <c r="G197" i="7" s="1"/>
  <c r="G199" i="7" s="1"/>
  <c r="G75" i="7"/>
  <c r="G76" i="7" s="1"/>
  <c r="G204" i="7"/>
  <c r="X209" i="7"/>
  <c r="X237" i="7" s="1"/>
  <c r="W209" i="7"/>
  <c r="W237" i="7" s="1"/>
  <c r="C206" i="7"/>
  <c r="C129" i="7"/>
  <c r="B422" i="7" a="1"/>
  <c r="B422" i="7" s="1"/>
  <c r="AA209" i="7"/>
  <c r="AA237" i="7" s="1"/>
  <c r="Z209" i="7"/>
  <c r="Z237" i="7" s="1"/>
  <c r="AA239" i="7" l="1"/>
  <c r="AA143" i="7" s="1"/>
  <c r="W239" i="7"/>
  <c r="W143" i="7" s="1"/>
  <c r="V239" i="7"/>
  <c r="V143" i="7" s="1"/>
  <c r="D239" i="7"/>
  <c r="D143" i="7" s="1"/>
  <c r="X239" i="7"/>
  <c r="X143" i="7" s="1"/>
  <c r="U239" i="7"/>
  <c r="U143" i="7" s="1"/>
  <c r="Z239" i="7"/>
  <c r="Z143" i="7" s="1"/>
  <c r="Y239" i="7"/>
  <c r="Y143" i="7" s="1"/>
  <c r="F130" i="7"/>
  <c r="F131" i="7" s="1"/>
  <c r="F132" i="7" s="1"/>
  <c r="E130" i="7"/>
  <c r="E131" i="7" s="1"/>
  <c r="E132" i="7" s="1"/>
  <c r="B430" i="7" a="1"/>
  <c r="B430" i="7" s="1"/>
  <c r="C205" i="7"/>
  <c r="C209" i="7" s="1"/>
  <c r="C237" i="7" s="1"/>
  <c r="G110" i="7"/>
  <c r="G111" i="7" s="1"/>
  <c r="G116" i="7" s="1"/>
  <c r="G117" i="7" s="1"/>
  <c r="G129" i="7"/>
  <c r="G206" i="7"/>
  <c r="G209" i="7" s="1"/>
  <c r="G237" i="7" s="1"/>
  <c r="V130" i="7" l="1"/>
  <c r="V131" i="7" s="1"/>
  <c r="V132" i="7" s="1"/>
  <c r="W130" i="7"/>
  <c r="W131" i="7" s="1"/>
  <c r="W132" i="7" s="1"/>
  <c r="X130" i="7"/>
  <c r="X131" i="7" s="1"/>
  <c r="X132" i="7" s="1"/>
  <c r="D130" i="7"/>
  <c r="D131" i="7" s="1"/>
  <c r="D132" i="7" s="1"/>
  <c r="AA130" i="7"/>
  <c r="AA131" i="7" s="1"/>
  <c r="AA132" i="7" s="1"/>
  <c r="Z130" i="7"/>
  <c r="Z131" i="7" s="1"/>
  <c r="Z132" i="7" s="1"/>
  <c r="Y130" i="7"/>
  <c r="Y131" i="7" s="1"/>
  <c r="Y132" i="7" s="1"/>
  <c r="U130" i="7"/>
  <c r="U131" i="7" s="1"/>
  <c r="U132" i="7" s="1"/>
  <c r="G239" i="7"/>
  <c r="G143" i="7" s="1"/>
  <c r="C239" i="7"/>
  <c r="C143" i="7" s="1"/>
  <c r="C130" i="7" l="1"/>
  <c r="C131" i="7" s="1"/>
  <c r="C132" i="7" s="1"/>
  <c r="G130" i="7"/>
  <c r="G131" i="7" s="1"/>
  <c r="G132" i="7" s="1"/>
  <c r="H204" i="7"/>
  <c r="H75" i="7"/>
  <c r="H76" i="7" s="1"/>
  <c r="H167" i="7"/>
  <c r="H169" i="7" s="1"/>
  <c r="H197" i="7" s="1"/>
  <c r="H199" i="7" s="1"/>
  <c r="E136" i="7" l="1"/>
  <c r="F136" i="7"/>
  <c r="D136" i="7"/>
  <c r="C136" i="7"/>
  <c r="C137" i="7" s="1"/>
  <c r="G136" i="7"/>
  <c r="H110" i="7"/>
  <c r="H111" i="7" s="1"/>
  <c r="H116" i="7" s="1"/>
  <c r="H117" i="7" s="1"/>
  <c r="H206" i="7"/>
  <c r="H209" i="7" s="1"/>
  <c r="H237" i="7" s="1"/>
  <c r="H129" i="7"/>
  <c r="F137" i="7" l="1"/>
  <c r="G137" i="7"/>
  <c r="D137" i="7"/>
  <c r="E137" i="7"/>
  <c r="H239" i="7"/>
  <c r="H143" i="7" s="1"/>
  <c r="F138" i="7" l="1"/>
  <c r="G138" i="7"/>
  <c r="E138" i="7"/>
  <c r="D138" i="7"/>
  <c r="C138" i="7"/>
  <c r="H130" i="7"/>
  <c r="H131" i="7" s="1"/>
  <c r="H132" i="7" s="1"/>
  <c r="I204" i="7"/>
  <c r="I75" i="7"/>
  <c r="I76" i="7" s="1"/>
  <c r="I167" i="7"/>
  <c r="I169" i="7" s="1"/>
  <c r="I197" i="7" s="1"/>
  <c r="I199" i="7" s="1"/>
  <c r="H136" i="7" l="1"/>
  <c r="H137" i="7" s="1"/>
  <c r="I206" i="7"/>
  <c r="I209" i="7" s="1"/>
  <c r="I237" i="7" s="1"/>
  <c r="I129" i="7"/>
  <c r="I110" i="7"/>
  <c r="I111" i="7" s="1"/>
  <c r="I116" i="7" s="1"/>
  <c r="I117" i="7" s="1"/>
  <c r="H138" i="7" l="1"/>
  <c r="I239" i="7"/>
  <c r="I143" i="7" s="1"/>
  <c r="I130" i="7" l="1"/>
  <c r="I131" i="7" s="1"/>
  <c r="I132" i="7" s="1"/>
  <c r="J75" i="7"/>
  <c r="J76" i="7" s="1"/>
  <c r="J204" i="7"/>
  <c r="J167" i="7"/>
  <c r="J169" i="7" s="1"/>
  <c r="J197" i="7" s="1"/>
  <c r="J199" i="7" s="1"/>
  <c r="I136" i="7" l="1"/>
  <c r="I137" i="7" s="1"/>
  <c r="J110" i="7"/>
  <c r="J111" i="7" s="1"/>
  <c r="J116" i="7" s="1"/>
  <c r="J117" i="7" s="1"/>
  <c r="J206" i="7"/>
  <c r="J209" i="7" s="1"/>
  <c r="J237" i="7" s="1"/>
  <c r="J129" i="7"/>
  <c r="I138" i="7" l="1"/>
  <c r="J239" i="7"/>
  <c r="J143" i="7" s="1"/>
  <c r="J130" i="7" l="1"/>
  <c r="J131" i="7" s="1"/>
  <c r="J132" i="7" s="1"/>
  <c r="K167" i="7"/>
  <c r="K169" i="7" s="1"/>
  <c r="K197" i="7" s="1"/>
  <c r="K199" i="7" s="1"/>
  <c r="K204" i="7"/>
  <c r="K75" i="7"/>
  <c r="K76" i="7" s="1"/>
  <c r="J136" i="7" l="1"/>
  <c r="J137" i="7" s="1"/>
  <c r="K206" i="7"/>
  <c r="K209" i="7" s="1"/>
  <c r="K237" i="7" s="1"/>
  <c r="K129" i="7"/>
  <c r="K110" i="7"/>
  <c r="K111" i="7" s="1"/>
  <c r="K116" i="7" s="1"/>
  <c r="K117" i="7" s="1"/>
  <c r="J138" i="7" l="1"/>
  <c r="K239" i="7"/>
  <c r="K143" i="7" s="1"/>
  <c r="K130" i="7" l="1"/>
  <c r="K131" i="7" s="1"/>
  <c r="K132" i="7" s="1"/>
  <c r="L204" i="7"/>
  <c r="L167" i="7"/>
  <c r="L169" i="7" s="1"/>
  <c r="L197" i="7" s="1"/>
  <c r="L199" i="7" s="1"/>
  <c r="L75" i="7"/>
  <c r="L76" i="7" s="1"/>
  <c r="K136" i="7" l="1"/>
  <c r="K137" i="7" s="1"/>
  <c r="K138" i="7" s="1"/>
  <c r="L129" i="7"/>
  <c r="L206" i="7"/>
  <c r="L209" i="7" s="1"/>
  <c r="L237" i="7" s="1"/>
  <c r="L110" i="7"/>
  <c r="L111" i="7" s="1"/>
  <c r="L116" i="7" s="1"/>
  <c r="L117" i="7" s="1"/>
  <c r="L239" i="7" l="1"/>
  <c r="L143" i="7" s="1"/>
  <c r="L130" i="7" l="1"/>
  <c r="L131" i="7" s="1"/>
  <c r="L132" i="7" s="1"/>
  <c r="M75" i="7"/>
  <c r="M76" i="7" s="1"/>
  <c r="M167" i="7"/>
  <c r="M169" i="7" s="1"/>
  <c r="M197" i="7" s="1"/>
  <c r="M199" i="7" s="1"/>
  <c r="M204" i="7"/>
  <c r="L136" i="7" l="1"/>
  <c r="L137" i="7" s="1"/>
  <c r="L138" i="7" s="1"/>
  <c r="M206" i="7"/>
  <c r="M209" i="7" s="1"/>
  <c r="M237" i="7" s="1"/>
  <c r="M129" i="7"/>
  <c r="M110" i="7"/>
  <c r="M111" i="7" s="1"/>
  <c r="M116" i="7" s="1"/>
  <c r="M117" i="7" s="1"/>
  <c r="M239" i="7" l="1"/>
  <c r="M143" i="7" s="1"/>
  <c r="M130" i="7" l="1"/>
  <c r="M131" i="7" s="1"/>
  <c r="M132" i="7" s="1"/>
  <c r="N167" i="7"/>
  <c r="N169" i="7" s="1"/>
  <c r="N197" i="7" s="1"/>
  <c r="N199" i="7" s="1"/>
  <c r="N75" i="7"/>
  <c r="N76" i="7" s="1"/>
  <c r="N204" i="7"/>
  <c r="M136" i="7" l="1"/>
  <c r="M137" i="7" s="1"/>
  <c r="M138" i="7" s="1"/>
  <c r="N206" i="7"/>
  <c r="N209" i="7" s="1"/>
  <c r="N237" i="7" s="1"/>
  <c r="N129" i="7"/>
  <c r="N110" i="7"/>
  <c r="N111" i="7" s="1"/>
  <c r="N116" i="7" s="1"/>
  <c r="N117" i="7" s="1"/>
  <c r="N239" i="7" l="1"/>
  <c r="N143" i="7" s="1"/>
  <c r="N130" i="7" l="1"/>
  <c r="N131" i="7" s="1"/>
  <c r="N132" i="7" s="1"/>
  <c r="O75" i="7"/>
  <c r="O76" i="7" s="1"/>
  <c r="O204" i="7"/>
  <c r="O167" i="7"/>
  <c r="O169" i="7" s="1"/>
  <c r="O197" i="7" s="1"/>
  <c r="O199" i="7" s="1"/>
  <c r="N136" i="7" l="1"/>
  <c r="N137" i="7" s="1"/>
  <c r="N138" i="7" s="1"/>
  <c r="O110" i="7"/>
  <c r="O111" i="7" s="1"/>
  <c r="O116" i="7" s="1"/>
  <c r="O117" i="7" s="1"/>
  <c r="O206" i="7"/>
  <c r="O209" i="7" s="1"/>
  <c r="O237" i="7" s="1"/>
  <c r="O129" i="7"/>
  <c r="O239" i="7" l="1"/>
  <c r="O143" i="7" s="1"/>
  <c r="O130" i="7" l="1"/>
  <c r="O131" i="7" s="1"/>
  <c r="O132" i="7" s="1"/>
  <c r="P75" i="7"/>
  <c r="P76" i="7" s="1"/>
  <c r="P204" i="7"/>
  <c r="P167" i="7"/>
  <c r="P169" i="7" s="1"/>
  <c r="P197" i="7" s="1"/>
  <c r="P199" i="7" s="1"/>
  <c r="O136" i="7" l="1"/>
  <c r="O137" i="7" s="1"/>
  <c r="O138" i="7" s="1"/>
  <c r="P110" i="7"/>
  <c r="P111" i="7" s="1"/>
  <c r="P116" i="7" s="1"/>
  <c r="P117" i="7" s="1"/>
  <c r="P206" i="7"/>
  <c r="P209" i="7" s="1"/>
  <c r="P237" i="7" s="1"/>
  <c r="P129" i="7"/>
  <c r="P239" i="7" l="1"/>
  <c r="P143" i="7" s="1"/>
  <c r="P130" i="7" l="1"/>
  <c r="P131" i="7" s="1"/>
  <c r="P132" i="7" s="1"/>
  <c r="Q75" i="7"/>
  <c r="Q76" i="7" s="1"/>
  <c r="Q204" i="7"/>
  <c r="Q167" i="7"/>
  <c r="Q169" i="7" s="1"/>
  <c r="Q197" i="7" s="1"/>
  <c r="Q199" i="7" s="1"/>
  <c r="P136" i="7" l="1"/>
  <c r="P137" i="7" s="1"/>
  <c r="P138" i="7" s="1"/>
  <c r="Q110" i="7"/>
  <c r="Q111" i="7" s="1"/>
  <c r="Q116" i="7" s="1"/>
  <c r="Q117" i="7" s="1"/>
  <c r="Q206" i="7"/>
  <c r="Q209" i="7" s="1"/>
  <c r="Q237" i="7" s="1"/>
  <c r="Q129" i="7"/>
  <c r="Q239" i="7" l="1"/>
  <c r="Q143" i="7" s="1"/>
  <c r="Q130" i="7" l="1"/>
  <c r="Q131" i="7" s="1"/>
  <c r="Q132" i="7" s="1"/>
  <c r="R167" i="7"/>
  <c r="R169" i="7" s="1"/>
  <c r="R197" i="7" s="1"/>
  <c r="R199" i="7" s="1"/>
  <c r="R204" i="7"/>
  <c r="R75" i="7"/>
  <c r="R76" i="7" s="1"/>
  <c r="Q136" i="7" l="1"/>
  <c r="Q137" i="7" s="1"/>
  <c r="Q138" i="7" s="1"/>
  <c r="R129" i="7"/>
  <c r="R206" i="7"/>
  <c r="R209" i="7" s="1"/>
  <c r="R237" i="7" s="1"/>
  <c r="R110" i="7"/>
  <c r="R111" i="7" s="1"/>
  <c r="R116" i="7" s="1"/>
  <c r="R117" i="7" s="1"/>
  <c r="R239" i="7" l="1"/>
  <c r="R143" i="7" s="1"/>
  <c r="R130" i="7" l="1"/>
  <c r="R131" i="7" s="1"/>
  <c r="R132" i="7" s="1"/>
  <c r="S75" i="7"/>
  <c r="S76" i="7" s="1"/>
  <c r="S204" i="7"/>
  <c r="S167" i="7"/>
  <c r="S169" i="7" s="1"/>
  <c r="S197" i="7" s="1"/>
  <c r="S199" i="7" s="1"/>
  <c r="R136" i="7" l="1"/>
  <c r="R137" i="7" s="1"/>
  <c r="R138" i="7" s="1"/>
  <c r="S110" i="7"/>
  <c r="S111" i="7" s="1"/>
  <c r="S116" i="7" s="1"/>
  <c r="S117" i="7" s="1"/>
  <c r="S206" i="7"/>
  <c r="S209" i="7" s="1"/>
  <c r="S237" i="7" s="1"/>
  <c r="S129" i="7"/>
  <c r="S239" i="7" l="1"/>
  <c r="S143" i="7" s="1"/>
  <c r="S130" i="7" l="1"/>
  <c r="S131" i="7" s="1"/>
  <c r="S132" i="7" s="1"/>
  <c r="T75" i="7"/>
  <c r="T76" i="7" s="1"/>
  <c r="T167" i="7"/>
  <c r="T169" i="7" s="1"/>
  <c r="T197" i="7" s="1"/>
  <c r="T199" i="7" s="1"/>
  <c r="T204" i="7"/>
  <c r="S136" i="7" l="1"/>
  <c r="S137" i="7" s="1"/>
  <c r="S138" i="7" s="1"/>
  <c r="T110" i="7"/>
  <c r="T111" i="7" s="1"/>
  <c r="T116" i="7" s="1"/>
  <c r="T117" i="7" s="1"/>
  <c r="T206" i="7"/>
  <c r="T209" i="7" s="1"/>
  <c r="T237" i="7" s="1"/>
  <c r="T129" i="7"/>
  <c r="T239" i="7" l="1"/>
  <c r="T143" i="7" s="1"/>
  <c r="T130" i="7" l="1"/>
  <c r="T131" i="7" s="1"/>
  <c r="T132" i="7" s="1"/>
  <c r="B147" i="7"/>
  <c r="B149" i="7" s="1"/>
  <c r="F12" i="1" s="1"/>
  <c r="AN136" i="7" l="1"/>
  <c r="AD136" i="7"/>
  <c r="AH136" i="7"/>
  <c r="AG136" i="7"/>
  <c r="AI136" i="7"/>
  <c r="AK136" i="7"/>
  <c r="AA136" i="7"/>
  <c r="AO136" i="7"/>
  <c r="V136" i="7"/>
  <c r="AF136" i="7"/>
  <c r="Z136" i="7"/>
  <c r="AM136" i="7"/>
  <c r="AE136" i="7"/>
  <c r="T136" i="7"/>
  <c r="T137" i="7" s="1"/>
  <c r="AL136" i="7"/>
  <c r="AC136" i="7"/>
  <c r="AB136" i="7"/>
  <c r="W136" i="7"/>
  <c r="AJ136" i="7"/>
  <c r="AP136" i="7"/>
  <c r="Y136" i="7"/>
  <c r="X136" i="7"/>
  <c r="U136" i="7"/>
  <c r="B140" i="7"/>
  <c r="F13" i="1" s="1"/>
  <c r="T138" i="7" l="1"/>
  <c r="AE137" i="7"/>
  <c r="U137" i="7"/>
  <c r="AD137" i="7"/>
  <c r="AN137" i="7"/>
  <c r="Z137" i="7"/>
  <c r="AB137" i="7"/>
  <c r="AI137" i="7"/>
  <c r="AM137" i="7"/>
  <c r="AK137" i="7"/>
  <c r="AA137" i="7"/>
  <c r="W137" i="7"/>
  <c r="X137" i="7"/>
  <c r="V137" i="7"/>
  <c r="AL137" i="7"/>
  <c r="Y137" i="7"/>
  <c r="AG137" i="7"/>
  <c r="AP137" i="7"/>
  <c r="AC137" i="7"/>
  <c r="AH137" i="7"/>
  <c r="AJ137" i="7"/>
  <c r="AO137" i="7"/>
  <c r="AP138" i="7" s="1"/>
  <c r="AF137" i="7"/>
  <c r="AN138" i="7" l="1"/>
  <c r="AI138" i="7"/>
  <c r="AB138" i="7"/>
  <c r="V138" i="7"/>
  <c r="AM138" i="7"/>
  <c r="AG138" i="7"/>
  <c r="W138" i="7"/>
  <c r="AD138" i="7"/>
  <c r="AH138" i="7"/>
  <c r="Y138" i="7"/>
  <c r="AA138" i="7"/>
  <c r="AF138" i="7"/>
  <c r="AC138" i="7"/>
  <c r="AO138" i="7"/>
  <c r="AL138" i="7"/>
  <c r="AK138" i="7"/>
  <c r="Z138" i="7"/>
  <c r="X138" i="7"/>
  <c r="AJ138" i="7"/>
  <c r="AE138" i="7"/>
  <c r="U138" i="7"/>
  <c r="B138"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<sst xmlns="http://schemas.openxmlformats.org/spreadsheetml/2006/main" count="767" uniqueCount="412">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</sst>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6" xfId="0" applyFont="1" applyFill="1" applyBorder="1"/>
    <xf numFmtId="3" fontId="3" fillId="5" borderId="23" xfId="0" applyNumberFormat="1" applyFont="1" applyFill="1" applyBorder="1"/>
    <xf numFmtId="3" fontId="4" fillId="0" borderId="0" xfId="0" applyNumberFormat="1" applyFont="1" applyBorder="1" applyAlignment="1">
      <alignment horizontal="left" indent="1"/>
    </xf>
    <xf numFmtId="0" fontId="4" fillId="0" borderId="6"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193</xdr:row>
      <xdr:rowOff>10585</xdr:rowOff>
    </xdr:from>
    <xdr:to>
      <xdr:col>3</xdr:col>
      <xdr:colOff>105833</xdr:colOff>
      <xdr:row>197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7"/>
      <c r="B1" s="338" t="s">
        <v>233</v>
      </c>
      <c r="C1" s="337"/>
      <c r="D1" s="337"/>
      <c r="E1" s="337"/>
      <c r="F1" s="337"/>
      <c r="G1" s="337"/>
      <c r="H1" s="337"/>
      <c r="I1" s="337"/>
      <c r="J1" s="108"/>
      <c r="K1" s="108"/>
      <c r="L1" s="108"/>
      <c r="M1" s="108"/>
      <c r="N1" s="108"/>
    </row>
    <row r="2" spans="1:48" s="7" customFormat="1" ht="12.75" customHeight="1" x14ac:dyDescent="0.2">
      <c r="B2" s="5" t="s">
        <v>100</v>
      </c>
      <c r="C2" s="144"/>
      <c r="D2" s="108"/>
      <c r="E2" s="109" t="s">
        <v>86</v>
      </c>
      <c r="F2" s="9"/>
      <c r="G2" s="108"/>
      <c r="H2" s="260"/>
      <c r="I2" s="9"/>
      <c r="J2" s="108"/>
      <c r="K2" s="108"/>
      <c r="L2" s="108"/>
      <c r="M2" s="108"/>
      <c r="N2" s="108"/>
    </row>
    <row r="3" spans="1:48" s="7" customFormat="1" ht="12.75" customHeight="1" x14ac:dyDescent="0.2">
      <c r="B3" s="83" t="s">
        <v>197</v>
      </c>
      <c r="C3" s="145">
        <v>0</v>
      </c>
      <c r="D3" s="108"/>
      <c r="E3" s="50" t="s">
        <v>181</v>
      </c>
      <c r="F3" s="9"/>
      <c r="G3" s="108"/>
      <c r="H3" s="260"/>
      <c r="I3" s="162"/>
      <c r="J3" s="108"/>
      <c r="K3" s="108"/>
      <c r="L3" s="108"/>
      <c r="M3" s="108"/>
      <c r="N3" s="108"/>
    </row>
    <row r="4" spans="1:48" s="7" customFormat="1" ht="12.75" customHeight="1" x14ac:dyDescent="0.2">
      <c r="B4" s="15"/>
      <c r="C4" s="151"/>
      <c r="D4" s="108"/>
      <c r="E4" s="301" t="s">
        <v>182</v>
      </c>
      <c r="F4" s="9"/>
      <c r="G4" s="108"/>
      <c r="H4" s="256"/>
      <c r="I4" s="160"/>
      <c r="J4" s="108"/>
      <c r="K4" s="108"/>
      <c r="L4" s="108"/>
      <c r="M4" s="108"/>
      <c r="N4" s="108"/>
    </row>
    <row r="5" spans="1:48" s="7" customFormat="1" ht="12.75" customHeight="1" x14ac:dyDescent="0.2">
      <c r="B5" s="5" t="s">
        <v>99</v>
      </c>
      <c r="C5" s="147"/>
      <c r="D5" s="108"/>
      <c r="E5" s="269" t="s">
        <v>323</v>
      </c>
      <c r="F5" s="9"/>
      <c r="H5" s="9"/>
      <c r="I5" s="162"/>
      <c r="J5" s="9"/>
      <c r="K5" s="108"/>
      <c r="L5" s="108"/>
      <c r="M5" s="108"/>
      <c r="N5" s="108"/>
    </row>
    <row r="6" spans="1:48" x14ac:dyDescent="0.2">
      <c r="B6" s="51" t="s">
        <v>160</v>
      </c>
      <c r="C6" s="236">
        <v>0</v>
      </c>
      <c r="D6" s="7"/>
      <c r="E6" s="327"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1" t="s">
        <v>203</v>
      </c>
      <c r="F8" s="262"/>
      <c r="G8" s="209"/>
      <c r="H8" s="162"/>
      <c r="I8" s="162"/>
      <c r="J8" s="162"/>
      <c r="K8" s="9"/>
      <c r="M8" s="128"/>
      <c r="N8" s="124"/>
      <c r="P8" s="9"/>
    </row>
    <row r="9" spans="1:48" x14ac:dyDescent="0.2">
      <c r="B9" s="114" t="s">
        <v>162</v>
      </c>
      <c r="C9" s="141">
        <v>0</v>
      </c>
      <c r="D9" s="7"/>
      <c r="E9" s="263" t="s">
        <v>206</v>
      </c>
      <c r="F9" s="148">
        <f>'Cash Flow'!C15</f>
        <v>0</v>
      </c>
      <c r="G9" s="209"/>
      <c r="H9" s="209"/>
      <c r="I9" s="242"/>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3" t="s">
        <v>205</v>
      </c>
      <c r="F10" s="268">
        <f>ppa_escalation</f>
        <v>0</v>
      </c>
      <c r="G10" s="162"/>
      <c r="H10" s="162"/>
      <c r="I10" s="241"/>
      <c r="J10" s="162"/>
      <c r="K10" s="9"/>
      <c r="M10" s="128"/>
      <c r="N10" s="124"/>
      <c r="P10" s="9"/>
    </row>
    <row r="11" spans="1:48" x14ac:dyDescent="0.2">
      <c r="B11" s="114" t="s">
        <v>163</v>
      </c>
      <c r="C11" s="141">
        <v>0</v>
      </c>
      <c r="D11" s="7"/>
      <c r="E11" s="263" t="s">
        <v>260</v>
      </c>
      <c r="F11" s="268">
        <f>'Cash Flow'!B153</f>
        <v>0</v>
      </c>
      <c r="G11" s="162"/>
      <c r="H11" s="162"/>
      <c r="I11" s="241"/>
      <c r="J11" s="162"/>
      <c r="K11" s="9"/>
      <c r="M11" s="128"/>
      <c r="N11" s="124"/>
      <c r="P11" s="9"/>
    </row>
    <row r="12" spans="1:48" x14ac:dyDescent="0.2">
      <c r="B12" s="115" t="s">
        <v>186</v>
      </c>
      <c r="C12" s="142">
        <v>0</v>
      </c>
      <c r="D12" s="7"/>
      <c r="E12" s="263" t="s">
        <v>401</v>
      </c>
      <c r="F12" s="268">
        <f>'Cash Flow'!B149</f>
        <v>0</v>
      </c>
      <c r="G12" s="162"/>
      <c r="H12" s="162"/>
      <c r="I12" s="241"/>
      <c r="J12" s="162"/>
      <c r="K12" s="9"/>
      <c r="M12" s="128"/>
      <c r="N12" s="124"/>
      <c r="P12" s="9"/>
    </row>
    <row r="13" spans="1:48" x14ac:dyDescent="0.2">
      <c r="B13" s="116" t="s">
        <v>164</v>
      </c>
      <c r="C13" s="141">
        <v>0</v>
      </c>
      <c r="D13" s="9"/>
      <c r="E13" s="263" t="s">
        <v>207</v>
      </c>
      <c r="F13" s="264">
        <f>'Cash Flow'!B140</f>
        <v>0</v>
      </c>
      <c r="G13" s="162"/>
      <c r="H13" s="162"/>
      <c r="I13" s="241"/>
      <c r="J13" s="162"/>
      <c r="K13" s="9"/>
      <c r="M13" s="128"/>
      <c r="N13" s="124"/>
      <c r="P13" s="9"/>
    </row>
    <row r="14" spans="1:48" x14ac:dyDescent="0.2">
      <c r="B14" s="246" t="s">
        <v>186</v>
      </c>
      <c r="C14" s="153">
        <v>0</v>
      </c>
      <c r="D14" s="9"/>
      <c r="E14" s="263" t="s">
        <v>244</v>
      </c>
      <c r="F14" s="146">
        <f>HLOOKUP(IF(PPAPriceInput="Calculated",flip_target_year,F15),'Cash Flow'!B2:AP136,135)</f>
        <v>0</v>
      </c>
      <c r="G14" s="162"/>
      <c r="H14" s="162"/>
      <c r="I14" s="241"/>
      <c r="J14" s="162"/>
      <c r="K14" s="9"/>
      <c r="M14" s="128"/>
      <c r="N14" s="124"/>
      <c r="P14" s="9"/>
    </row>
    <row r="15" spans="1:48" ht="15" x14ac:dyDescent="0.25">
      <c r="B15" s="383"/>
      <c r="C15" s="384"/>
      <c r="D15" s="380"/>
      <c r="E15" s="263" t="s">
        <v>204</v>
      </c>
      <c r="F15" s="264">
        <f>'Cash Flow'!B138</f>
        <v>0</v>
      </c>
      <c r="G15" s="162"/>
      <c r="H15" s="162"/>
      <c r="I15" s="241"/>
      <c r="J15" s="162"/>
      <c r="K15" s="9"/>
      <c r="M15" s="128"/>
      <c r="N15" s="124"/>
      <c r="P15" s="9"/>
    </row>
    <row r="16" spans="1:48" ht="15" x14ac:dyDescent="0.25">
      <c r="B16" s="383"/>
      <c r="C16" s="384"/>
      <c r="D16" s="380"/>
      <c r="E16" s="263" t="s">
        <v>242</v>
      </c>
      <c r="F16" s="268">
        <f>HLOOKUP(analysis_period,'Cash Flow'!B2:AP136,135)</f>
        <v>0</v>
      </c>
      <c r="G16" s="162"/>
      <c r="H16" s="162"/>
      <c r="I16" s="241"/>
      <c r="J16" s="162"/>
      <c r="K16" s="9"/>
      <c r="M16" s="128"/>
      <c r="N16" s="124"/>
      <c r="P16" s="9"/>
    </row>
    <row r="17" spans="2:16" ht="15" x14ac:dyDescent="0.25">
      <c r="B17" s="383"/>
      <c r="C17" s="384"/>
      <c r="D17" s="380"/>
      <c r="E17" s="263" t="s">
        <v>281</v>
      </c>
      <c r="F17" s="264">
        <f>-'Cash Flow'!B101</f>
        <v>0</v>
      </c>
      <c r="G17" s="162"/>
      <c r="H17" s="162"/>
      <c r="I17" s="241"/>
      <c r="J17" s="162"/>
      <c r="K17" s="9"/>
      <c r="M17" s="128"/>
      <c r="N17" s="124"/>
      <c r="P17" s="9"/>
    </row>
    <row r="18" spans="2:16" ht="15" x14ac:dyDescent="0.25">
      <c r="B18" s="5" t="s">
        <v>375</v>
      </c>
      <c r="C18" s="147"/>
      <c r="D18" s="380"/>
      <c r="E18" s="263" t="s">
        <v>208</v>
      </c>
      <c r="F18" s="264">
        <f>F17-F19</f>
        <v>0</v>
      </c>
      <c r="G18" s="162"/>
      <c r="H18" s="162"/>
      <c r="I18" s="241"/>
      <c r="J18" s="162"/>
      <c r="K18" s="9"/>
      <c r="M18" s="128"/>
      <c r="N18" s="124"/>
      <c r="P18" s="9"/>
    </row>
    <row r="19" spans="2:16" ht="15" x14ac:dyDescent="0.25">
      <c r="B19" s="114" t="s">
        <v>377</v>
      </c>
      <c r="C19" s="141">
        <v>0</v>
      </c>
      <c r="D19" s="380"/>
      <c r="E19" s="263" t="s">
        <v>282</v>
      </c>
      <c r="F19" s="264">
        <f>'Cash Flow'!B575</f>
        <v>0</v>
      </c>
      <c r="G19" s="162"/>
      <c r="H19" s="162"/>
      <c r="I19" s="241"/>
      <c r="J19" s="162"/>
      <c r="K19" s="9"/>
      <c r="M19" s="128"/>
      <c r="N19" s="124"/>
      <c r="P19" s="9"/>
    </row>
    <row r="20" spans="2:16" ht="15" x14ac:dyDescent="0.25">
      <c r="B20" s="114" t="s">
        <v>376</v>
      </c>
      <c r="C20" s="141">
        <v>0</v>
      </c>
      <c r="D20" s="380"/>
      <c r="E20" s="51" t="s">
        <v>263</v>
      </c>
      <c r="F20" s="146">
        <f>'Cash Flow'!B595</f>
        <v>0</v>
      </c>
      <c r="G20" s="162"/>
      <c r="H20" s="162"/>
      <c r="I20" s="241"/>
      <c r="J20" s="162"/>
      <c r="K20" s="9"/>
      <c r="M20" s="128"/>
      <c r="N20" s="124"/>
      <c r="P20" s="9"/>
    </row>
    <row r="21" spans="2:16" ht="15" x14ac:dyDescent="0.25">
      <c r="B21" s="114" t="s">
        <v>378</v>
      </c>
      <c r="C21" s="141">
        <v>0</v>
      </c>
      <c r="D21" s="380"/>
      <c r="E21" s="263" t="s">
        <v>404</v>
      </c>
      <c r="F21" s="396" t="e">
        <f>F19/F17*100</f>
        <v>#DIV/0!</v>
      </c>
      <c r="G21" s="162"/>
      <c r="H21" s="162"/>
      <c r="I21" s="241"/>
      <c r="J21" s="162"/>
      <c r="K21" s="9"/>
      <c r="M21" s="128"/>
      <c r="N21" s="124"/>
      <c r="P21" s="9"/>
    </row>
    <row r="22" spans="2:16" x14ac:dyDescent="0.2">
      <c r="B22" s="9"/>
      <c r="C22" s="9"/>
      <c r="D22" s="9"/>
      <c r="G22" s="162"/>
      <c r="H22" s="162"/>
      <c r="I22" s="241"/>
      <c r="J22" s="162"/>
      <c r="K22" s="9"/>
      <c r="M22" s="128"/>
      <c r="N22" s="124"/>
      <c r="P22" s="9"/>
    </row>
    <row r="23" spans="2:16" x14ac:dyDescent="0.2">
      <c r="B23" s="296" t="s">
        <v>408</v>
      </c>
      <c r="C23" s="297"/>
      <c r="D23" s="9"/>
      <c r="G23" s="162"/>
      <c r="H23" s="162"/>
      <c r="I23" s="241"/>
      <c r="J23" s="162"/>
      <c r="K23" s="9"/>
      <c r="M23" s="128"/>
      <c r="N23" s="124"/>
      <c r="P23" s="9"/>
    </row>
    <row r="24" spans="2:16" x14ac:dyDescent="0.2">
      <c r="B24" s="52" t="s">
        <v>230</v>
      </c>
      <c r="C24" s="148">
        <v>0</v>
      </c>
      <c r="D24" s="9"/>
      <c r="G24" s="162"/>
      <c r="H24" s="162"/>
      <c r="I24" s="241"/>
      <c r="J24" s="162"/>
      <c r="K24" s="9"/>
      <c r="M24" s="128"/>
      <c r="N24" s="124"/>
      <c r="P24" s="9"/>
    </row>
    <row r="25" spans="2:16" x14ac:dyDescent="0.2">
      <c r="B25" s="52" t="s">
        <v>255</v>
      </c>
      <c r="C25" s="146">
        <v>0</v>
      </c>
      <c r="D25" s="9"/>
      <c r="G25" s="162"/>
      <c r="H25" s="162"/>
      <c r="I25" s="241"/>
      <c r="J25" s="162"/>
      <c r="K25" s="9"/>
      <c r="M25" s="128"/>
      <c r="N25" s="124"/>
      <c r="P25" s="9"/>
    </row>
    <row r="26" spans="2:16" x14ac:dyDescent="0.2">
      <c r="B26" s="295" t="s">
        <v>231</v>
      </c>
      <c r="C26" s="293">
        <v>0</v>
      </c>
      <c r="D26" s="9"/>
      <c r="G26" s="243"/>
      <c r="H26" s="243"/>
      <c r="I26" s="244"/>
      <c r="J26" s="243"/>
      <c r="K26" s="9"/>
      <c r="M26" s="128"/>
      <c r="N26" s="124"/>
      <c r="P26" s="9"/>
    </row>
    <row r="27" spans="2:16" x14ac:dyDescent="0.2">
      <c r="B27" s="246" t="s">
        <v>232</v>
      </c>
      <c r="C27" s="158">
        <v>0</v>
      </c>
      <c r="D27" s="9"/>
      <c r="G27" s="162"/>
      <c r="H27" s="162"/>
      <c r="I27" s="241"/>
      <c r="J27" s="162"/>
      <c r="K27" s="9"/>
      <c r="M27" s="128"/>
      <c r="N27" s="124"/>
      <c r="P27" s="9"/>
    </row>
    <row r="28" spans="2:16" x14ac:dyDescent="0.2">
      <c r="B28" s="118"/>
      <c r="C28" s="150"/>
      <c r="D28" s="7"/>
      <c r="G28" s="162"/>
      <c r="H28" s="162"/>
      <c r="I28" s="241"/>
      <c r="J28" s="162"/>
      <c r="K28" s="9"/>
      <c r="M28" s="128"/>
      <c r="N28" s="123"/>
      <c r="P28" s="9"/>
    </row>
    <row r="29" spans="2:16" x14ac:dyDescent="0.2">
      <c r="B29" s="296" t="s">
        <v>331</v>
      </c>
      <c r="C29" s="297"/>
      <c r="D29" s="7"/>
      <c r="G29" s="162"/>
      <c r="H29" s="162"/>
      <c r="I29" s="241"/>
      <c r="J29" s="162"/>
      <c r="K29" s="9"/>
      <c r="M29" s="128"/>
      <c r="N29" s="125"/>
      <c r="P29" s="9"/>
    </row>
    <row r="30" spans="2:16" x14ac:dyDescent="0.2">
      <c r="B30" s="374" t="s">
        <v>102</v>
      </c>
      <c r="C30" s="327">
        <v>0</v>
      </c>
      <c r="D30" s="7"/>
      <c r="G30" s="162"/>
      <c r="H30" s="162"/>
      <c r="I30" s="241"/>
      <c r="J30" s="162"/>
      <c r="K30" s="9"/>
      <c r="M30" s="128"/>
      <c r="N30" s="126"/>
      <c r="O30" s="7"/>
      <c r="P30" s="7"/>
    </row>
    <row r="31" spans="2:16" x14ac:dyDescent="0.2">
      <c r="B31" s="246" t="s">
        <v>103</v>
      </c>
      <c r="C31" s="375">
        <v>0</v>
      </c>
      <c r="D31" s="7"/>
      <c r="G31" s="162"/>
      <c r="H31" s="162"/>
      <c r="I31" s="241"/>
      <c r="J31" s="162"/>
      <c r="K31" s="9"/>
      <c r="M31" s="128"/>
      <c r="N31" s="126"/>
    </row>
    <row r="32" spans="2:16" x14ac:dyDescent="0.2">
      <c r="B32" s="374" t="s">
        <v>243</v>
      </c>
      <c r="C32" s="397" t="s">
        <v>181</v>
      </c>
      <c r="D32" s="9"/>
      <c r="G32" s="162"/>
      <c r="H32" s="162"/>
      <c r="I32" s="241"/>
      <c r="J32" s="162"/>
      <c r="K32" s="9"/>
      <c r="M32" s="128"/>
      <c r="N32" s="126"/>
    </row>
    <row r="33" spans="2:16" x14ac:dyDescent="0.2">
      <c r="B33" s="246" t="s">
        <v>109</v>
      </c>
      <c r="C33" s="148">
        <v>0</v>
      </c>
      <c r="D33" s="9"/>
      <c r="G33" s="162"/>
      <c r="H33" s="162"/>
      <c r="I33" s="241"/>
      <c r="J33" s="162"/>
      <c r="K33" s="9"/>
      <c r="M33" s="128"/>
      <c r="N33" s="126"/>
    </row>
    <row r="34" spans="2:16" x14ac:dyDescent="0.2">
      <c r="B34" s="374" t="s">
        <v>330</v>
      </c>
      <c r="C34" s="376" t="s">
        <v>18</v>
      </c>
      <c r="D34" s="7"/>
      <c r="G34" s="162"/>
      <c r="H34" s="162"/>
      <c r="I34" s="241"/>
      <c r="J34" s="162"/>
      <c r="K34" s="7"/>
      <c r="M34" s="128"/>
      <c r="N34" s="126"/>
    </row>
    <row r="35" spans="2:16" x14ac:dyDescent="0.2">
      <c r="B35" s="118"/>
      <c r="C35" s="30"/>
      <c r="D35" s="7"/>
      <c r="G35" s="162"/>
      <c r="H35" s="162"/>
      <c r="I35" s="241"/>
      <c r="J35" s="162"/>
      <c r="K35" s="7"/>
      <c r="M35" s="128"/>
      <c r="N35" s="126"/>
    </row>
    <row r="36" spans="2:16" x14ac:dyDescent="0.2">
      <c r="B36" s="296" t="s">
        <v>101</v>
      </c>
      <c r="C36" s="297"/>
      <c r="D36" s="7"/>
      <c r="G36" s="162"/>
      <c r="H36" s="162"/>
      <c r="I36" s="241"/>
      <c r="J36" s="162"/>
      <c r="K36" s="7"/>
      <c r="M36" s="128"/>
      <c r="N36" s="126"/>
    </row>
    <row r="37" spans="2:16" x14ac:dyDescent="0.2">
      <c r="B37" s="307" t="s">
        <v>104</v>
      </c>
      <c r="C37" s="308"/>
      <c r="D37" s="7"/>
      <c r="G37" s="162"/>
      <c r="H37" s="162"/>
      <c r="I37" s="241"/>
      <c r="J37" s="162"/>
      <c r="K37" s="9"/>
      <c r="M37" s="128"/>
      <c r="N37" s="126"/>
    </row>
    <row r="38" spans="2:16" x14ac:dyDescent="0.2">
      <c r="B38" s="52" t="s">
        <v>110</v>
      </c>
      <c r="C38" s="237">
        <v>0</v>
      </c>
      <c r="D38" s="7"/>
      <c r="G38" s="162"/>
      <c r="H38" s="162"/>
      <c r="I38" s="241"/>
      <c r="J38" s="162"/>
      <c r="K38" s="9"/>
      <c r="M38" s="128"/>
      <c r="N38" s="126"/>
    </row>
    <row r="39" spans="2:16" x14ac:dyDescent="0.2">
      <c r="B39" s="52" t="s">
        <v>111</v>
      </c>
      <c r="C39" s="153">
        <v>0</v>
      </c>
      <c r="D39" s="7"/>
      <c r="G39" s="162"/>
      <c r="H39" s="162"/>
      <c r="I39" s="241"/>
      <c r="J39" s="162"/>
      <c r="K39" s="77"/>
      <c r="M39" s="128"/>
      <c r="N39" s="126"/>
    </row>
    <row r="40" spans="2:16" x14ac:dyDescent="0.2">
      <c r="B40" s="52" t="s">
        <v>113</v>
      </c>
      <c r="C40" s="156">
        <v>0</v>
      </c>
      <c r="D40" s="7"/>
      <c r="G40" s="245"/>
      <c r="H40" s="162"/>
      <c r="I40" s="241"/>
      <c r="J40" s="162"/>
      <c r="K40" s="45"/>
      <c r="M40" s="128"/>
      <c r="N40" s="126"/>
    </row>
    <row r="41" spans="2:16" x14ac:dyDescent="0.2">
      <c r="B41" s="52" t="s">
        <v>112</v>
      </c>
      <c r="C41" s="157">
        <f>((inflation_rate/100+1)*(real_discount_rate/100+1)-1)*100</f>
        <v>0</v>
      </c>
      <c r="D41" s="7"/>
      <c r="G41" s="162"/>
      <c r="H41" s="162"/>
      <c r="I41" s="241"/>
      <c r="J41" s="162"/>
      <c r="K41" s="45"/>
      <c r="M41" s="128"/>
      <c r="N41" s="126"/>
    </row>
    <row r="42" spans="2:16" x14ac:dyDescent="0.2">
      <c r="B42" s="42" t="s">
        <v>105</v>
      </c>
      <c r="C42" s="155"/>
      <c r="D42" s="7"/>
      <c r="G42" s="162"/>
      <c r="H42" s="162"/>
      <c r="I42" s="241"/>
      <c r="J42" s="162"/>
      <c r="K42" s="9"/>
      <c r="M42" s="128"/>
      <c r="N42" s="126"/>
    </row>
    <row r="43" spans="2:16" x14ac:dyDescent="0.2">
      <c r="B43" s="52" t="s">
        <v>334</v>
      </c>
      <c r="C43" s="373">
        <f>AnnualTaxFederal</f>
        <v>0</v>
      </c>
      <c r="D43" s="7"/>
      <c r="E43" s="259"/>
      <c r="F43" s="241"/>
      <c r="G43" s="162"/>
      <c r="H43" s="162"/>
      <c r="I43" s="241"/>
      <c r="J43" s="162"/>
      <c r="K43" s="77"/>
      <c r="M43" s="128"/>
      <c r="N43" s="126"/>
    </row>
    <row r="44" spans="2:16" x14ac:dyDescent="0.2">
      <c r="B44" s="52" t="s">
        <v>335</v>
      </c>
      <c r="C44" s="373">
        <f>AnnualTaxState</f>
        <v>0</v>
      </c>
      <c r="D44" s="7"/>
      <c r="E44" s="259"/>
      <c r="F44" s="241"/>
      <c r="G44" s="162"/>
      <c r="H44" s="162"/>
      <c r="I44" s="241"/>
      <c r="J44" s="162"/>
      <c r="K44" s="45"/>
      <c r="M44" s="128"/>
      <c r="N44" s="126"/>
    </row>
    <row r="45" spans="2:16" x14ac:dyDescent="0.2">
      <c r="B45" s="52" t="s">
        <v>159</v>
      </c>
      <c r="C45" s="158">
        <v>0</v>
      </c>
      <c r="D45" s="7"/>
      <c r="E45" s="259"/>
      <c r="F45" s="241"/>
      <c r="G45" s="162"/>
      <c r="H45" s="162"/>
      <c r="I45" s="241"/>
      <c r="J45" s="162"/>
      <c r="K45" s="45"/>
      <c r="M45" s="128"/>
      <c r="N45" s="126"/>
      <c r="O45" s="7"/>
      <c r="P45" s="7"/>
    </row>
    <row r="46" spans="2:16" x14ac:dyDescent="0.2">
      <c r="B46" s="52" t="s">
        <v>108</v>
      </c>
      <c r="C46" s="158">
        <v>0</v>
      </c>
      <c r="D46" s="7"/>
      <c r="E46" s="240"/>
      <c r="F46" s="241"/>
      <c r="G46" s="162"/>
      <c r="H46" s="162"/>
      <c r="I46" s="241"/>
      <c r="J46" s="162"/>
      <c r="K46" s="9"/>
      <c r="M46" s="128"/>
      <c r="N46" s="126"/>
      <c r="P46" s="7"/>
    </row>
    <row r="47" spans="2:16" x14ac:dyDescent="0.2">
      <c r="B47" s="54" t="s">
        <v>0</v>
      </c>
      <c r="C47" s="154"/>
      <c r="E47" s="240"/>
      <c r="F47" s="241"/>
      <c r="G47" s="162"/>
      <c r="H47" s="162"/>
      <c r="I47" s="241"/>
      <c r="J47" s="162"/>
      <c r="K47" s="77"/>
      <c r="M47" s="128"/>
      <c r="N47" s="126"/>
      <c r="P47" s="7"/>
    </row>
    <row r="48" spans="2:16" x14ac:dyDescent="0.2">
      <c r="B48" s="53" t="s">
        <v>114</v>
      </c>
      <c r="C48" s="159">
        <v>0</v>
      </c>
      <c r="E48" s="240"/>
      <c r="F48" s="241"/>
      <c r="G48" s="162"/>
      <c r="H48" s="162"/>
      <c r="I48" s="241"/>
      <c r="J48" s="162"/>
      <c r="K48" s="45"/>
      <c r="M48" s="128"/>
      <c r="N48" s="126"/>
      <c r="P48" s="7"/>
    </row>
    <row r="49" spans="2:16" x14ac:dyDescent="0.2">
      <c r="B49" s="53" t="s">
        <v>116</v>
      </c>
      <c r="C49" s="333">
        <f>total_installed_cost*prop_tax_cost_assessed_percent/100</f>
        <v>0</v>
      </c>
      <c r="E49" s="240"/>
      <c r="F49" s="241"/>
      <c r="G49" s="162"/>
      <c r="H49" s="162"/>
      <c r="I49" s="241"/>
      <c r="J49" s="162"/>
      <c r="K49" s="9"/>
      <c r="M49" s="128"/>
      <c r="N49" s="126"/>
      <c r="P49" s="9"/>
    </row>
    <row r="50" spans="2:16" x14ac:dyDescent="0.2">
      <c r="B50" s="53" t="s">
        <v>115</v>
      </c>
      <c r="C50" s="158">
        <v>0</v>
      </c>
      <c r="E50" s="240"/>
      <c r="F50" s="241"/>
      <c r="G50" s="162"/>
      <c r="H50" s="162"/>
      <c r="I50" s="241"/>
      <c r="J50" s="162"/>
      <c r="K50" s="15"/>
      <c r="M50" s="128"/>
      <c r="N50" s="126"/>
      <c r="P50" s="7"/>
    </row>
    <row r="51" spans="2:16" x14ac:dyDescent="0.2">
      <c r="B51" s="53" t="s">
        <v>117</v>
      </c>
      <c r="C51" s="158">
        <v>0</v>
      </c>
      <c r="E51" s="240"/>
      <c r="F51" s="241"/>
      <c r="G51" s="162"/>
      <c r="H51" s="162"/>
      <c r="I51" s="241"/>
      <c r="J51" s="162"/>
      <c r="K51" s="9"/>
      <c r="M51" s="128"/>
      <c r="N51" s="126"/>
      <c r="P51" s="7"/>
    </row>
    <row r="52" spans="2:16" x14ac:dyDescent="0.2">
      <c r="B52" s="42" t="s">
        <v>50</v>
      </c>
      <c r="C52" s="154"/>
      <c r="E52" s="240"/>
      <c r="F52" s="241"/>
      <c r="G52" s="162"/>
      <c r="H52" s="162"/>
      <c r="I52" s="241"/>
      <c r="J52" s="162"/>
      <c r="K52" s="9"/>
      <c r="M52" s="128"/>
      <c r="N52" s="126"/>
      <c r="P52" s="7"/>
    </row>
    <row r="53" spans="2:16" x14ac:dyDescent="0.2">
      <c r="B53" s="51" t="s">
        <v>184</v>
      </c>
      <c r="C53" s="153">
        <v>0</v>
      </c>
      <c r="E53" s="240"/>
      <c r="F53" s="241"/>
      <c r="G53" s="162"/>
      <c r="H53" s="162"/>
      <c r="I53" s="241"/>
      <c r="J53" s="162"/>
      <c r="K53" s="7"/>
      <c r="M53" s="128"/>
      <c r="N53" s="126"/>
      <c r="P53" s="7"/>
    </row>
    <row r="54" spans="2:16" x14ac:dyDescent="0.2">
      <c r="B54" s="51" t="s">
        <v>183</v>
      </c>
      <c r="C54" s="333">
        <f>total_installed_cost*salvage_percentage/100</f>
        <v>0</v>
      </c>
      <c r="G54" s="162"/>
      <c r="H54" s="162"/>
      <c r="I54" s="241"/>
      <c r="J54" s="162"/>
      <c r="K54" s="9"/>
      <c r="M54" s="128"/>
      <c r="N54" s="126"/>
      <c r="P54" s="7"/>
    </row>
    <row r="55" spans="2:16" x14ac:dyDescent="0.2">
      <c r="B55" s="7"/>
      <c r="C55" s="160"/>
      <c r="E55" s="9"/>
      <c r="G55" s="7"/>
      <c r="H55" s="7"/>
      <c r="I55" s="29"/>
      <c r="J55" s="9"/>
      <c r="K55" s="9"/>
      <c r="M55" s="128"/>
      <c r="N55" s="126"/>
      <c r="P55" s="7"/>
    </row>
    <row r="56" spans="2:16" ht="13.5" thickBot="1" x14ac:dyDescent="0.25">
      <c r="B56" s="296" t="s">
        <v>121</v>
      </c>
      <c r="C56" s="297"/>
      <c r="E56" s="9"/>
      <c r="G56" s="7"/>
      <c r="H56" s="7"/>
      <c r="I56" s="29"/>
      <c r="J56" s="9"/>
      <c r="K56" s="9"/>
      <c r="M56" s="128"/>
      <c r="N56" s="126"/>
      <c r="P56" s="7"/>
    </row>
    <row r="57" spans="2:16" x14ac:dyDescent="0.2">
      <c r="B57" s="357" t="s">
        <v>291</v>
      </c>
      <c r="C57" s="358"/>
      <c r="E57" s="9"/>
      <c r="G57" s="7"/>
      <c r="H57" s="7"/>
      <c r="I57" s="29"/>
      <c r="J57" s="9"/>
      <c r="K57" s="9"/>
      <c r="M57" s="128"/>
      <c r="N57" s="126"/>
      <c r="P57" s="7"/>
    </row>
    <row r="58" spans="2:16" x14ac:dyDescent="0.2">
      <c r="B58" s="328" t="s">
        <v>399</v>
      </c>
      <c r="C58" s="329" t="s">
        <v>181</v>
      </c>
      <c r="E58" s="9"/>
      <c r="G58" s="7"/>
      <c r="H58" s="7"/>
      <c r="I58" s="29"/>
      <c r="J58" s="9"/>
      <c r="K58" s="9"/>
      <c r="M58" s="128"/>
      <c r="N58" s="126"/>
      <c r="P58" s="7"/>
    </row>
    <row r="59" spans="2:16" x14ac:dyDescent="0.2">
      <c r="B59" s="328" t="s">
        <v>402</v>
      </c>
      <c r="C59" s="329" t="s">
        <v>403</v>
      </c>
      <c r="E59" s="9"/>
      <c r="G59" s="7"/>
      <c r="H59" s="7"/>
      <c r="I59" s="29"/>
      <c r="J59" s="9"/>
      <c r="K59" s="9"/>
      <c r="M59" s="128"/>
      <c r="N59" s="126"/>
      <c r="P59" s="7"/>
    </row>
    <row r="60" spans="2:16" x14ac:dyDescent="0.2">
      <c r="B60" s="328" t="s">
        <v>396</v>
      </c>
      <c r="C60" s="329">
        <v>0</v>
      </c>
      <c r="E60" s="9"/>
      <c r="G60" s="7"/>
      <c r="H60" s="7"/>
      <c r="I60" s="29"/>
      <c r="J60" s="9"/>
      <c r="K60" s="9"/>
      <c r="M60" s="128"/>
      <c r="N60" s="126"/>
      <c r="P60" s="7"/>
    </row>
    <row r="61" spans="2:16" x14ac:dyDescent="0.2">
      <c r="B61" s="393" t="s">
        <v>397</v>
      </c>
      <c r="C61" s="329" t="s">
        <v>18</v>
      </c>
      <c r="E61" s="9"/>
      <c r="G61" s="7"/>
      <c r="H61" s="7"/>
      <c r="I61" s="29"/>
      <c r="J61" s="9"/>
      <c r="K61" s="9"/>
      <c r="M61" s="128"/>
      <c r="N61" s="126"/>
      <c r="P61" s="7"/>
    </row>
    <row r="62" spans="2:16" x14ac:dyDescent="0.2">
      <c r="B62" s="393" t="s">
        <v>400</v>
      </c>
      <c r="C62" s="394">
        <v>100</v>
      </c>
      <c r="E62" s="9"/>
      <c r="G62" s="7"/>
      <c r="H62" s="7"/>
      <c r="I62" s="29"/>
      <c r="J62" s="9"/>
      <c r="K62" s="9"/>
      <c r="M62" s="128"/>
      <c r="N62" s="126"/>
      <c r="P62" s="7"/>
    </row>
    <row r="63" spans="2:16" ht="13.5" thickBot="1" x14ac:dyDescent="0.25">
      <c r="B63" s="330" t="s">
        <v>395</v>
      </c>
      <c r="C63" s="331" t="s">
        <v>293</v>
      </c>
      <c r="E63" s="9"/>
      <c r="G63" s="7"/>
      <c r="H63" s="7"/>
      <c r="I63" s="29"/>
      <c r="J63" s="9"/>
      <c r="K63" s="9"/>
      <c r="M63" s="128"/>
      <c r="N63" s="126"/>
      <c r="P63" s="7"/>
    </row>
    <row r="64" spans="2:16" x14ac:dyDescent="0.2">
      <c r="B64" s="307" t="s">
        <v>261</v>
      </c>
      <c r="C64" s="298"/>
      <c r="E64" s="160"/>
      <c r="G64" s="7"/>
      <c r="H64" s="7"/>
      <c r="I64" s="29"/>
      <c r="J64" s="9"/>
      <c r="K64" s="9"/>
      <c r="M64" s="128"/>
      <c r="N64" s="126"/>
      <c r="P64" s="7"/>
    </row>
    <row r="65" spans="2:16" x14ac:dyDescent="0.2">
      <c r="B65" s="52" t="s">
        <v>122</v>
      </c>
      <c r="C65" s="236">
        <v>0</v>
      </c>
      <c r="D65" s="110"/>
      <c r="E65" s="160"/>
      <c r="G65" s="7"/>
      <c r="H65" s="7"/>
      <c r="I65" s="29"/>
      <c r="J65" s="9"/>
      <c r="K65" s="9"/>
      <c r="M65" s="128"/>
      <c r="N65" s="126"/>
      <c r="P65" s="7"/>
    </row>
    <row r="66" spans="2:16" x14ac:dyDescent="0.2">
      <c r="B66" s="52" t="s">
        <v>292</v>
      </c>
      <c r="C66" s="236">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266</v>
      </c>
      <c r="C70" s="269">
        <v>0</v>
      </c>
      <c r="D70" s="33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185</v>
      </c>
      <c r="C76" s="139">
        <v>0</v>
      </c>
      <c r="H76" s="7"/>
      <c r="J76" s="9"/>
      <c r="K76" s="9"/>
      <c r="M76" s="128"/>
      <c r="N76" s="126"/>
      <c r="P76" s="7"/>
    </row>
    <row r="77" spans="2:16" x14ac:dyDescent="0.2">
      <c r="C77" s="140"/>
      <c r="H77" s="7"/>
      <c r="J77" s="9"/>
      <c r="K77" s="9"/>
      <c r="M77" s="128"/>
      <c r="N77" s="126"/>
      <c r="P77" s="7"/>
    </row>
    <row r="78" spans="2:16" x14ac:dyDescent="0.2">
      <c r="B78" s="5" t="s">
        <v>224</v>
      </c>
      <c r="C78" s="8"/>
      <c r="D78" s="8"/>
      <c r="E78" s="8"/>
      <c r="F78" s="8"/>
      <c r="G78" s="8"/>
      <c r="H78" s="8"/>
      <c r="I78" s="6"/>
      <c r="J78" s="9"/>
      <c r="K78" s="9"/>
      <c r="M78" s="128"/>
      <c r="N78" s="126"/>
      <c r="P78" s="7"/>
    </row>
    <row r="79" spans="2:16" ht="25.5" x14ac:dyDescent="0.2">
      <c r="B79" s="51"/>
      <c r="C79" s="290" t="s">
        <v>133</v>
      </c>
      <c r="D79" s="289" t="s">
        <v>134</v>
      </c>
      <c r="E79" s="289" t="s">
        <v>135</v>
      </c>
      <c r="F79" s="289" t="s">
        <v>136</v>
      </c>
      <c r="G79" s="289" t="s">
        <v>26</v>
      </c>
      <c r="H79" s="289" t="s">
        <v>27</v>
      </c>
      <c r="I79" s="291" t="s">
        <v>137</v>
      </c>
      <c r="J79" s="9"/>
      <c r="K79" s="9"/>
      <c r="M79" s="128"/>
      <c r="N79" s="126"/>
      <c r="P79" s="7"/>
    </row>
    <row r="80" spans="2:16" x14ac:dyDescent="0.2">
      <c r="B80" s="51" t="s">
        <v>128</v>
      </c>
      <c r="C80" s="247">
        <v>0</v>
      </c>
      <c r="D80" s="249">
        <v>0</v>
      </c>
      <c r="E80" s="206">
        <v>0</v>
      </c>
      <c r="F80" s="252">
        <v>0</v>
      </c>
      <c r="G80" s="247">
        <f>C80/100*total_installed_cost</f>
        <v>0</v>
      </c>
      <c r="H80" s="247">
        <f>G80*F80/100*E80/12*0.5</f>
        <v>0</v>
      </c>
      <c r="I80" s="247">
        <f>H80+D80/100*G80</f>
        <v>0</v>
      </c>
      <c r="J80" s="9"/>
      <c r="K80" s="9"/>
      <c r="M80" s="128"/>
      <c r="N80" s="126"/>
      <c r="P80" s="7"/>
    </row>
    <row r="81" spans="2:16" x14ac:dyDescent="0.2">
      <c r="B81" s="51" t="s">
        <v>129</v>
      </c>
      <c r="C81" s="247">
        <v>0</v>
      </c>
      <c r="D81" s="249">
        <v>0</v>
      </c>
      <c r="E81" s="206">
        <v>0</v>
      </c>
      <c r="F81" s="252">
        <v>0</v>
      </c>
      <c r="G81" s="247">
        <f>C81/100*total_installed_cost</f>
        <v>0</v>
      </c>
      <c r="H81" s="247">
        <f>G81*F81/100*E81/12*0.5</f>
        <v>0</v>
      </c>
      <c r="I81" s="247">
        <f t="shared" ref="I81:I84" si="0">H81+D81/100*G81</f>
        <v>0</v>
      </c>
      <c r="J81" s="9"/>
      <c r="K81" s="9"/>
      <c r="M81" s="128"/>
      <c r="N81" s="126"/>
      <c r="P81" s="7"/>
    </row>
    <row r="82" spans="2:16" x14ac:dyDescent="0.2">
      <c r="B82" s="51" t="s">
        <v>130</v>
      </c>
      <c r="C82" s="247">
        <v>0</v>
      </c>
      <c r="D82" s="249">
        <v>0</v>
      </c>
      <c r="E82" s="206">
        <v>0</v>
      </c>
      <c r="F82" s="252">
        <v>0</v>
      </c>
      <c r="G82" s="247">
        <f>C82/100*total_installed_cost</f>
        <v>0</v>
      </c>
      <c r="H82" s="247">
        <f>G82*F82/100*E82/12*0.5</f>
        <v>0</v>
      </c>
      <c r="I82" s="247">
        <f t="shared" si="0"/>
        <v>0</v>
      </c>
      <c r="J82" s="9"/>
      <c r="K82" s="9"/>
      <c r="M82" s="128"/>
      <c r="N82" s="126"/>
      <c r="P82" s="7"/>
    </row>
    <row r="83" spans="2:16" x14ac:dyDescent="0.2">
      <c r="B83" s="51" t="s">
        <v>131</v>
      </c>
      <c r="C83" s="247">
        <v>0</v>
      </c>
      <c r="D83" s="249">
        <v>0</v>
      </c>
      <c r="E83" s="206">
        <v>0</v>
      </c>
      <c r="F83" s="252">
        <v>0</v>
      </c>
      <c r="G83" s="247">
        <f>C83/100*total_installed_cost</f>
        <v>0</v>
      </c>
      <c r="H83" s="247">
        <f>G83*F83/100*E83/12*0.5</f>
        <v>0</v>
      </c>
      <c r="I83" s="247">
        <f t="shared" si="0"/>
        <v>0</v>
      </c>
      <c r="J83" s="9"/>
      <c r="K83" s="9"/>
      <c r="M83" s="128"/>
      <c r="N83" s="126"/>
      <c r="P83" s="7"/>
    </row>
    <row r="84" spans="2:16" x14ac:dyDescent="0.2">
      <c r="B84" s="51" t="s">
        <v>132</v>
      </c>
      <c r="C84" s="248">
        <v>0</v>
      </c>
      <c r="D84" s="250">
        <v>0</v>
      </c>
      <c r="E84" s="251">
        <v>0</v>
      </c>
      <c r="F84" s="253">
        <v>0</v>
      </c>
      <c r="G84" s="247">
        <f>C84/100*total_installed_cost</f>
        <v>0</v>
      </c>
      <c r="H84" s="247">
        <f>G84*F84/100*E84/12*0.5</f>
        <v>0</v>
      </c>
      <c r="I84" s="247">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57"/>
      <c r="G87" s="7"/>
      <c r="H87" s="7"/>
      <c r="I87" s="9"/>
      <c r="J87" s="9"/>
      <c r="K87" s="9"/>
      <c r="M87" s="128"/>
      <c r="N87" s="126"/>
      <c r="P87" s="7"/>
    </row>
    <row r="88" spans="2:16" x14ac:dyDescent="0.2">
      <c r="B88" s="51" t="s">
        <v>141</v>
      </c>
      <c r="C88" s="161">
        <v>0</v>
      </c>
      <c r="D88" s="9"/>
      <c r="E88" s="9"/>
      <c r="F88" s="257"/>
      <c r="G88" s="7"/>
      <c r="H88" s="7"/>
      <c r="I88" s="9"/>
      <c r="J88" s="9"/>
      <c r="K88" s="9"/>
      <c r="M88" s="128"/>
      <c r="N88" s="126"/>
      <c r="P88" s="7"/>
    </row>
    <row r="89" spans="2:16" x14ac:dyDescent="0.2">
      <c r="B89" s="51" t="s">
        <v>150</v>
      </c>
      <c r="C89" s="161">
        <v>0</v>
      </c>
      <c r="D89" s="9"/>
      <c r="E89" s="9"/>
      <c r="F89" s="257"/>
      <c r="G89" s="7"/>
      <c r="H89" s="7"/>
      <c r="I89" s="9"/>
      <c r="J89" s="9"/>
      <c r="K89" s="9"/>
      <c r="M89" s="128"/>
      <c r="N89" s="126"/>
      <c r="P89" s="7"/>
    </row>
    <row r="90" spans="2:16" x14ac:dyDescent="0.2">
      <c r="B90" s="11" t="s">
        <v>142</v>
      </c>
      <c r="C90" s="161">
        <v>0</v>
      </c>
      <c r="D90" s="9"/>
      <c r="E90" s="9"/>
      <c r="F90" s="257"/>
      <c r="G90" s="7"/>
      <c r="H90" s="7"/>
      <c r="I90" s="9"/>
      <c r="J90" s="9"/>
      <c r="K90" s="9"/>
      <c r="M90" s="128"/>
      <c r="N90" s="126"/>
      <c r="P90" s="7"/>
    </row>
    <row r="91" spans="2:16" x14ac:dyDescent="0.2">
      <c r="B91" s="11" t="s">
        <v>311</v>
      </c>
      <c r="C91" s="161">
        <v>0</v>
      </c>
      <c r="D91" s="9"/>
      <c r="E91" s="9"/>
      <c r="F91" s="257"/>
      <c r="G91" s="7"/>
      <c r="H91" s="7"/>
      <c r="I91" s="9"/>
      <c r="J91" s="9"/>
      <c r="K91" s="9"/>
      <c r="M91" s="128"/>
      <c r="N91" s="126"/>
      <c r="P91" s="7"/>
    </row>
    <row r="92" spans="2:16" x14ac:dyDescent="0.2">
      <c r="B92" s="51" t="s">
        <v>143</v>
      </c>
      <c r="C92" s="135" t="s">
        <v>196</v>
      </c>
      <c r="D92" s="289" t="s">
        <v>147</v>
      </c>
      <c r="E92" s="312" t="s">
        <v>148</v>
      </c>
      <c r="F92" s="257"/>
      <c r="G92" s="7"/>
      <c r="H92" s="7"/>
      <c r="I92" s="9"/>
      <c r="J92" s="9"/>
      <c r="K92" s="9"/>
      <c r="M92" s="128"/>
      <c r="N92" s="126"/>
      <c r="P92" s="7"/>
    </row>
    <row r="93" spans="2:16" x14ac:dyDescent="0.2">
      <c r="B93" s="65" t="s">
        <v>144</v>
      </c>
      <c r="C93" s="161">
        <v>0</v>
      </c>
      <c r="D93" s="333">
        <f>C93*system_capacity</f>
        <v>0</v>
      </c>
      <c r="E93" s="313">
        <v>0</v>
      </c>
      <c r="F93" s="257"/>
      <c r="G93" s="7"/>
      <c r="H93" s="7"/>
      <c r="I93" s="9"/>
      <c r="J93" s="9"/>
      <c r="K93" s="9"/>
      <c r="M93" s="128"/>
      <c r="N93" s="126"/>
      <c r="P93" s="7"/>
    </row>
    <row r="94" spans="2:16" x14ac:dyDescent="0.2">
      <c r="B94" s="52" t="s">
        <v>146</v>
      </c>
      <c r="C94" s="161">
        <v>0</v>
      </c>
      <c r="D94" s="333">
        <f>C94*system_capacity</f>
        <v>0</v>
      </c>
      <c r="E94" s="313">
        <v>0</v>
      </c>
      <c r="F94" s="257"/>
      <c r="G94" s="7"/>
      <c r="H94" s="7"/>
      <c r="I94" s="9"/>
      <c r="J94" s="9"/>
      <c r="K94" s="9"/>
      <c r="M94" s="128"/>
      <c r="N94" s="126"/>
      <c r="P94" s="7"/>
    </row>
    <row r="95" spans="2:16" x14ac:dyDescent="0.2">
      <c r="B95" s="78" t="s">
        <v>145</v>
      </c>
      <c r="C95" s="161">
        <v>0</v>
      </c>
      <c r="D95" s="333">
        <f>C95*system_capacity</f>
        <v>0</v>
      </c>
      <c r="E95" s="313">
        <v>0</v>
      </c>
      <c r="F95" s="257"/>
      <c r="G95" s="7"/>
      <c r="H95" s="7"/>
      <c r="I95" s="9"/>
      <c r="J95" s="9"/>
      <c r="K95" s="9"/>
      <c r="M95" s="128"/>
      <c r="N95" s="126"/>
      <c r="P95" s="7"/>
    </row>
    <row r="96" spans="2:16" x14ac:dyDescent="0.2">
      <c r="B96" s="55" t="s">
        <v>149</v>
      </c>
      <c r="C96" s="44"/>
      <c r="D96" s="311"/>
      <c r="E96" s="311"/>
      <c r="F96" s="257"/>
      <c r="G96" s="7"/>
      <c r="H96" s="7"/>
      <c r="I96" s="9"/>
      <c r="J96" s="9"/>
      <c r="K96" s="9"/>
      <c r="M96" s="128"/>
      <c r="N96" s="126"/>
      <c r="P96" s="7"/>
    </row>
    <row r="97" spans="2:17" x14ac:dyDescent="0.2">
      <c r="B97" s="63" t="s">
        <v>4</v>
      </c>
      <c r="C97" s="310" t="s">
        <v>44</v>
      </c>
      <c r="D97" s="257"/>
      <c r="E97" s="9"/>
      <c r="F97" s="257"/>
      <c r="G97" s="7"/>
      <c r="H97" s="7"/>
      <c r="I97" s="9"/>
      <c r="J97" s="9"/>
      <c r="K97" s="9"/>
      <c r="M97" s="128"/>
      <c r="N97" s="126"/>
      <c r="P97" s="7"/>
    </row>
    <row r="98" spans="2:17" x14ac:dyDescent="0.2">
      <c r="B98" s="63" t="s">
        <v>5</v>
      </c>
      <c r="C98" s="310" t="s">
        <v>44</v>
      </c>
      <c r="D98" s="314"/>
      <c r="E98" s="315"/>
      <c r="F98" s="257"/>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4" t="s">
        <v>254</v>
      </c>
      <c r="F101" s="415"/>
      <c r="G101" s="7"/>
      <c r="H101" s="7"/>
      <c r="I101" s="7"/>
      <c r="J101" s="7"/>
      <c r="K101" s="7"/>
      <c r="M101" s="128"/>
      <c r="N101" s="126"/>
    </row>
    <row r="102" spans="2:17" x14ac:dyDescent="0.2">
      <c r="B102" s="65" t="s">
        <v>153</v>
      </c>
      <c r="C102" s="10" t="s">
        <v>221</v>
      </c>
      <c r="D102" s="76"/>
      <c r="E102" s="289" t="s">
        <v>4</v>
      </c>
      <c r="F102" s="289"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178</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4" t="s">
        <v>157</v>
      </c>
      <c r="C107" s="355">
        <v>0</v>
      </c>
      <c r="D107" s="356">
        <v>9.9999999999999998E+37</v>
      </c>
      <c r="E107" s="86" t="s">
        <v>18</v>
      </c>
      <c r="F107" s="86" t="s">
        <v>18</v>
      </c>
      <c r="G107" s="7"/>
      <c r="I107" s="9"/>
      <c r="J107" s="9"/>
      <c r="K107" s="9"/>
      <c r="M107" s="128"/>
      <c r="N107" s="126"/>
    </row>
    <row r="108" spans="2:17" x14ac:dyDescent="0.2">
      <c r="B108" s="351" t="s">
        <v>6</v>
      </c>
      <c r="C108" s="352" t="s">
        <v>9</v>
      </c>
      <c r="D108" s="353" t="s">
        <v>222</v>
      </c>
      <c r="E108" s="349" t="s">
        <v>220</v>
      </c>
      <c r="F108" s="257"/>
      <c r="G108" s="7"/>
      <c r="I108" s="9"/>
      <c r="J108" s="9"/>
      <c r="K108" s="9"/>
      <c r="M108" s="128"/>
      <c r="N108" s="126"/>
      <c r="Q108" s="7"/>
    </row>
    <row r="109" spans="2:17" x14ac:dyDescent="0.2">
      <c r="B109" s="63" t="s">
        <v>4</v>
      </c>
      <c r="C109" s="398">
        <v>0</v>
      </c>
      <c r="D109" s="185">
        <v>0</v>
      </c>
      <c r="E109" s="350">
        <v>0</v>
      </c>
      <c r="F109" s="257"/>
      <c r="G109" s="7"/>
      <c r="I109" s="9"/>
      <c r="J109" s="9"/>
      <c r="K109" s="9"/>
      <c r="M109" s="128"/>
      <c r="N109" s="126"/>
      <c r="Q109" s="7"/>
    </row>
    <row r="110" spans="2:17" x14ac:dyDescent="0.2">
      <c r="B110" s="63" t="s">
        <v>5</v>
      </c>
      <c r="C110" s="398">
        <v>0</v>
      </c>
      <c r="D110" s="185">
        <v>0</v>
      </c>
      <c r="E110" s="350">
        <v>0</v>
      </c>
      <c r="F110" s="257"/>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6" t="s">
        <v>152</v>
      </c>
      <c r="C112" s="318"/>
      <c r="D112" s="318"/>
      <c r="E112" s="318"/>
      <c r="F112" s="318"/>
      <c r="G112" s="318"/>
      <c r="H112" s="319"/>
      <c r="I112" s="49"/>
      <c r="K112" s="9"/>
      <c r="M112" s="128"/>
      <c r="N112" s="123"/>
      <c r="Q112" s="7"/>
    </row>
    <row r="113" spans="2:15" x14ac:dyDescent="0.2">
      <c r="B113" s="93" t="s">
        <v>16</v>
      </c>
      <c r="C113" s="309"/>
      <c r="D113" s="43"/>
      <c r="E113" s="92"/>
      <c r="F113" s="92"/>
      <c r="G113" s="92"/>
      <c r="H113" s="70"/>
      <c r="I113" s="9"/>
      <c r="K113" s="9"/>
      <c r="M113" s="128"/>
      <c r="N113" s="123"/>
    </row>
    <row r="114" spans="2:15" x14ac:dyDescent="0.2">
      <c r="B114" s="99" t="s">
        <v>153</v>
      </c>
      <c r="C114" s="88" t="s">
        <v>221</v>
      </c>
      <c r="D114" s="316"/>
      <c r="E114" s="74" t="s">
        <v>246</v>
      </c>
      <c r="F114" s="69" t="s">
        <v>247</v>
      </c>
      <c r="G114" s="69" t="s">
        <v>248</v>
      </c>
      <c r="H114" s="69" t="s">
        <v>249</v>
      </c>
      <c r="I114" s="7"/>
      <c r="K114" s="91"/>
      <c r="M114" s="128"/>
      <c r="N114" s="127"/>
    </row>
    <row r="115" spans="2:15" x14ac:dyDescent="0.2">
      <c r="B115" s="82" t="s">
        <v>154</v>
      </c>
      <c r="C115" s="186">
        <v>0</v>
      </c>
      <c r="D115" s="317"/>
      <c r="E115" s="87" t="s">
        <v>17</v>
      </c>
      <c r="F115" s="87" t="s">
        <v>17</v>
      </c>
      <c r="G115" s="85" t="s">
        <v>18</v>
      </c>
      <c r="H115" s="85" t="s">
        <v>18</v>
      </c>
      <c r="I115" s="7"/>
      <c r="K115" s="9"/>
      <c r="M115" s="128"/>
      <c r="N115" s="123"/>
    </row>
    <row r="116" spans="2:15" x14ac:dyDescent="0.2">
      <c r="B116" s="82" t="s">
        <v>155</v>
      </c>
      <c r="C116" s="186">
        <v>0</v>
      </c>
      <c r="D116" s="317"/>
      <c r="E116" s="87" t="s">
        <v>17</v>
      </c>
      <c r="F116" s="87" t="s">
        <v>17</v>
      </c>
      <c r="G116" s="85" t="s">
        <v>18</v>
      </c>
      <c r="H116" s="85" t="s">
        <v>18</v>
      </c>
      <c r="I116" s="7"/>
      <c r="K116" s="9"/>
      <c r="M116" s="128"/>
      <c r="N116" s="123"/>
    </row>
    <row r="117" spans="2:15" x14ac:dyDescent="0.2">
      <c r="B117" s="82" t="s">
        <v>165</v>
      </c>
      <c r="C117" s="186">
        <v>0</v>
      </c>
      <c r="D117" s="317"/>
      <c r="E117" s="87" t="s">
        <v>17</v>
      </c>
      <c r="F117" s="87" t="s">
        <v>17</v>
      </c>
      <c r="G117" s="87" t="s">
        <v>18</v>
      </c>
      <c r="H117" s="85" t="s">
        <v>18</v>
      </c>
      <c r="I117" s="7"/>
      <c r="K117" s="9"/>
      <c r="M117" s="128"/>
      <c r="N117" s="123"/>
    </row>
    <row r="118" spans="2:15" x14ac:dyDescent="0.2">
      <c r="B118" s="100" t="s">
        <v>166</v>
      </c>
      <c r="C118" s="187">
        <v>0</v>
      </c>
      <c r="D118" s="317"/>
      <c r="E118" s="87" t="s">
        <v>17</v>
      </c>
      <c r="F118" s="87" t="s">
        <v>17</v>
      </c>
      <c r="G118" s="71" t="s">
        <v>18</v>
      </c>
      <c r="H118" s="71" t="s">
        <v>18</v>
      </c>
      <c r="I118" s="7"/>
      <c r="K118" s="9"/>
      <c r="M118" s="128"/>
      <c r="N118" s="123"/>
    </row>
    <row r="119" spans="2:15" x14ac:dyDescent="0.2">
      <c r="B119" s="84" t="s">
        <v>158</v>
      </c>
      <c r="C119" s="89" t="s">
        <v>7</v>
      </c>
      <c r="D119" s="85" t="s">
        <v>178</v>
      </c>
      <c r="E119" s="90"/>
      <c r="F119" s="94"/>
      <c r="G119" s="94"/>
      <c r="H119" s="95"/>
      <c r="I119" s="121"/>
      <c r="K119" s="15"/>
      <c r="M119" s="128"/>
      <c r="N119" s="126"/>
    </row>
    <row r="120" spans="2:15" x14ac:dyDescent="0.2">
      <c r="B120" s="82" t="s">
        <v>156</v>
      </c>
      <c r="C120" s="135">
        <v>0</v>
      </c>
      <c r="D120" s="325">
        <v>9.9999999999999998E+37</v>
      </c>
      <c r="E120" s="87" t="s">
        <v>17</v>
      </c>
      <c r="F120" s="87" t="s">
        <v>17</v>
      </c>
      <c r="G120" s="85" t="s">
        <v>18</v>
      </c>
      <c r="H120" s="87" t="s">
        <v>18</v>
      </c>
      <c r="I120" s="7"/>
      <c r="K120" s="9"/>
      <c r="L120" s="9"/>
      <c r="M120" s="15"/>
      <c r="N120" s="9"/>
    </row>
    <row r="121" spans="2:15" x14ac:dyDescent="0.2">
      <c r="B121" s="82" t="s">
        <v>157</v>
      </c>
      <c r="C121" s="135">
        <v>0</v>
      </c>
      <c r="D121" s="325">
        <v>9.9999999999999998E+37</v>
      </c>
      <c r="E121" s="87" t="s">
        <v>17</v>
      </c>
      <c r="F121" s="87" t="s">
        <v>17</v>
      </c>
      <c r="G121" s="85" t="s">
        <v>18</v>
      </c>
      <c r="H121" s="85" t="s">
        <v>18</v>
      </c>
      <c r="I121" s="7"/>
      <c r="K121" s="9"/>
      <c r="L121" s="9"/>
      <c r="M121" s="15"/>
      <c r="N121" s="9"/>
    </row>
    <row r="122" spans="2:15" x14ac:dyDescent="0.2">
      <c r="B122" s="82" t="s">
        <v>167</v>
      </c>
      <c r="C122" s="135">
        <v>0</v>
      </c>
      <c r="D122" s="325">
        <v>9.9999999999999998E+37</v>
      </c>
      <c r="E122" s="87" t="s">
        <v>17</v>
      </c>
      <c r="F122" s="87" t="s">
        <v>17</v>
      </c>
      <c r="G122" s="85" t="s">
        <v>18</v>
      </c>
      <c r="H122" s="85" t="s">
        <v>18</v>
      </c>
      <c r="I122" s="7"/>
      <c r="K122" s="9"/>
      <c r="L122" s="9"/>
      <c r="M122" s="15"/>
      <c r="N122" s="9"/>
    </row>
    <row r="123" spans="2:15" ht="13.5" thickBot="1" x14ac:dyDescent="0.25">
      <c r="B123" s="102" t="s">
        <v>168</v>
      </c>
      <c r="C123" s="190">
        <v>0</v>
      </c>
      <c r="D123" s="326">
        <v>9.9999999999999998E+37</v>
      </c>
      <c r="E123" s="323" t="s">
        <v>17</v>
      </c>
      <c r="F123" s="324" t="s">
        <v>17</v>
      </c>
      <c r="G123" s="86" t="s">
        <v>18</v>
      </c>
      <c r="H123" s="86" t="s">
        <v>18</v>
      </c>
      <c r="I123" s="7"/>
      <c r="K123" s="9"/>
      <c r="L123" s="9"/>
      <c r="M123" s="15"/>
      <c r="N123" s="9"/>
    </row>
    <row r="124" spans="2:15" x14ac:dyDescent="0.2">
      <c r="B124" s="101" t="s">
        <v>37</v>
      </c>
      <c r="C124" s="98" t="s">
        <v>173</v>
      </c>
      <c r="D124" s="69" t="s">
        <v>178</v>
      </c>
      <c r="E124" s="320"/>
      <c r="F124" s="321"/>
      <c r="G124" s="321"/>
      <c r="H124" s="322"/>
      <c r="I124" s="7"/>
      <c r="K124" s="80"/>
      <c r="L124" s="80"/>
      <c r="M124" s="15"/>
      <c r="N124" s="80"/>
      <c r="O124" s="16"/>
    </row>
    <row r="125" spans="2:15" x14ac:dyDescent="0.2">
      <c r="B125" s="84" t="s">
        <v>169</v>
      </c>
      <c r="C125" s="148">
        <v>0</v>
      </c>
      <c r="D125" s="325">
        <v>9.9999999999999998E+37</v>
      </c>
      <c r="E125" s="87" t="s">
        <v>17</v>
      </c>
      <c r="F125" s="87" t="s">
        <v>17</v>
      </c>
      <c r="G125" s="85" t="s">
        <v>18</v>
      </c>
      <c r="H125" s="90" t="s">
        <v>18</v>
      </c>
      <c r="I125" s="210"/>
      <c r="K125" s="9"/>
      <c r="L125" s="9"/>
      <c r="M125" s="15"/>
      <c r="N125" s="9"/>
    </row>
    <row r="126" spans="2:15" x14ac:dyDescent="0.2">
      <c r="B126" s="84" t="s">
        <v>170</v>
      </c>
      <c r="C126" s="148">
        <v>0</v>
      </c>
      <c r="D126" s="325">
        <v>9.9999999999999998E+37</v>
      </c>
      <c r="E126" s="87" t="s">
        <v>17</v>
      </c>
      <c r="F126" s="87" t="s">
        <v>17</v>
      </c>
      <c r="G126" s="87" t="s">
        <v>18</v>
      </c>
      <c r="H126" s="87" t="s">
        <v>18</v>
      </c>
      <c r="K126" s="9"/>
      <c r="L126" s="9"/>
      <c r="M126" s="15"/>
      <c r="N126" s="9"/>
    </row>
    <row r="127" spans="2:15" x14ac:dyDescent="0.2">
      <c r="B127" s="84" t="s">
        <v>171</v>
      </c>
      <c r="C127" s="148">
        <v>0</v>
      </c>
      <c r="D127" s="325">
        <v>9.9999999999999998E+37</v>
      </c>
      <c r="E127" s="87" t="s">
        <v>17</v>
      </c>
      <c r="F127" s="87" t="s">
        <v>17</v>
      </c>
      <c r="G127" s="85" t="s">
        <v>18</v>
      </c>
      <c r="H127" s="85" t="s">
        <v>18</v>
      </c>
      <c r="K127" s="9"/>
      <c r="L127" s="9"/>
      <c r="M127" s="15"/>
      <c r="N127" s="9"/>
    </row>
    <row r="128" spans="2:15" ht="13.5" thickBot="1" x14ac:dyDescent="0.25">
      <c r="B128" s="105" t="s">
        <v>172</v>
      </c>
      <c r="C128" s="191">
        <v>0</v>
      </c>
      <c r="D128" s="326">
        <v>9.9999999999999998E+37</v>
      </c>
      <c r="E128" s="323" t="s">
        <v>17</v>
      </c>
      <c r="F128" s="324" t="s">
        <v>17</v>
      </c>
      <c r="G128" s="86" t="s">
        <v>18</v>
      </c>
      <c r="H128" s="86" t="s">
        <v>18</v>
      </c>
      <c r="K128" s="9"/>
      <c r="L128" s="9"/>
      <c r="M128" s="15"/>
      <c r="N128" s="9"/>
    </row>
    <row r="129" spans="2:17" x14ac:dyDescent="0.2">
      <c r="B129" s="103" t="s">
        <v>35</v>
      </c>
      <c r="C129" s="98" t="s">
        <v>9</v>
      </c>
      <c r="D129" s="69" t="s">
        <v>222</v>
      </c>
      <c r="E129" s="69" t="s">
        <v>220</v>
      </c>
      <c r="F129" s="69" t="s">
        <v>246</v>
      </c>
      <c r="G129" s="69" t="s">
        <v>247</v>
      </c>
      <c r="H129" s="104" t="s">
        <v>245</v>
      </c>
      <c r="I129" s="15"/>
      <c r="J129" s="15"/>
      <c r="K129" s="15"/>
      <c r="L129" s="80"/>
      <c r="M129" s="15"/>
      <c r="N129" s="15"/>
      <c r="O129" s="16"/>
      <c r="P129" s="16"/>
      <c r="Q129" s="16"/>
    </row>
    <row r="130" spans="2:17" x14ac:dyDescent="0.2">
      <c r="B130" s="84" t="s">
        <v>174</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175</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177</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180</v>
      </c>
      <c r="C135" s="8"/>
      <c r="D135" s="8"/>
      <c r="E135" s="8"/>
      <c r="F135" s="8"/>
      <c r="G135" s="6"/>
      <c r="H135" s="254"/>
      <c r="I135" s="9"/>
      <c r="J135" s="9"/>
      <c r="K135" s="9"/>
      <c r="L135" s="9"/>
      <c r="M135" s="9"/>
      <c r="N135" s="9"/>
      <c r="O135" s="16"/>
      <c r="P135" s="16"/>
      <c r="Q135" s="16"/>
    </row>
    <row r="136" spans="2:17" ht="12.75" customHeight="1" x14ac:dyDescent="0.2">
      <c r="B136" s="51" t="s">
        <v>179</v>
      </c>
      <c r="C136" s="106" t="s">
        <v>223</v>
      </c>
      <c r="D136" s="89" t="s">
        <v>252</v>
      </c>
      <c r="E136" s="89" t="s">
        <v>253</v>
      </c>
      <c r="F136" s="89" t="s">
        <v>250</v>
      </c>
      <c r="G136" s="89" t="s">
        <v>251</v>
      </c>
      <c r="H136" s="254"/>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326</v>
      </c>
      <c r="C143" s="350">
        <v>0</v>
      </c>
      <c r="D143" s="71" t="s">
        <v>18</v>
      </c>
      <c r="E143" s="71" t="s">
        <v>18</v>
      </c>
      <c r="F143" s="85" t="s">
        <v>18</v>
      </c>
      <c r="G143" s="85" t="s">
        <v>18</v>
      </c>
      <c r="H143" s="126"/>
      <c r="I143" s="79"/>
      <c r="J143" s="79"/>
      <c r="K143" s="79"/>
      <c r="L143" s="79"/>
      <c r="M143" s="9"/>
    </row>
    <row r="144" spans="2:17" ht="12" customHeight="1" x14ac:dyDescent="0.2">
      <c r="B144" s="84" t="s">
        <v>198</v>
      </c>
      <c r="C144" s="197">
        <f>100-C145</f>
        <v>100</v>
      </c>
      <c r="D144" s="258">
        <v>0</v>
      </c>
      <c r="E144" s="258">
        <v>0</v>
      </c>
      <c r="F144" s="255"/>
      <c r="G144" s="255"/>
      <c r="H144" s="126"/>
      <c r="I144" s="79"/>
      <c r="J144" s="79"/>
      <c r="K144" s="79"/>
      <c r="L144" s="79"/>
      <c r="M144" s="9"/>
    </row>
    <row r="145" spans="2:43" x14ac:dyDescent="0.2">
      <c r="B145" s="84" t="s">
        <v>13</v>
      </c>
      <c r="C145" s="197">
        <f>SUM(C137:C143)</f>
        <v>0</v>
      </c>
      <c r="D145" s="257"/>
      <c r="E145" s="9"/>
      <c r="F145" s="9"/>
      <c r="G145" s="256"/>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344</v>
      </c>
      <c r="C147" s="339">
        <v>0</v>
      </c>
      <c r="D147" s="339">
        <f>C147+1</f>
        <v>1</v>
      </c>
      <c r="E147" s="339">
        <f>D147+1</f>
        <v>2</v>
      </c>
      <c r="F147" s="339">
        <f t="shared" ref="F147:AQ147" si="1">E147+1</f>
        <v>3</v>
      </c>
      <c r="G147" s="339">
        <f>F147+1</f>
        <v>4</v>
      </c>
      <c r="H147" s="339">
        <f t="shared" si="1"/>
        <v>5</v>
      </c>
      <c r="I147" s="339">
        <f t="shared" si="1"/>
        <v>6</v>
      </c>
      <c r="J147" s="339">
        <f t="shared" si="1"/>
        <v>7</v>
      </c>
      <c r="K147" s="339">
        <f t="shared" si="1"/>
        <v>8</v>
      </c>
      <c r="L147" s="339">
        <f t="shared" si="1"/>
        <v>9</v>
      </c>
      <c r="M147" s="339">
        <f t="shared" si="1"/>
        <v>10</v>
      </c>
      <c r="N147" s="339">
        <f t="shared" si="1"/>
        <v>11</v>
      </c>
      <c r="O147" s="339">
        <f t="shared" si="1"/>
        <v>12</v>
      </c>
      <c r="P147" s="339">
        <f t="shared" si="1"/>
        <v>13</v>
      </c>
      <c r="Q147" s="339">
        <f t="shared" si="1"/>
        <v>14</v>
      </c>
      <c r="R147" s="339">
        <f t="shared" si="1"/>
        <v>15</v>
      </c>
      <c r="S147" s="339">
        <f t="shared" si="1"/>
        <v>16</v>
      </c>
      <c r="T147" s="339">
        <f t="shared" si="1"/>
        <v>17</v>
      </c>
      <c r="U147" s="339">
        <f t="shared" si="1"/>
        <v>18</v>
      </c>
      <c r="V147" s="339">
        <f t="shared" si="1"/>
        <v>19</v>
      </c>
      <c r="W147" s="339">
        <f t="shared" si="1"/>
        <v>20</v>
      </c>
      <c r="X147" s="339">
        <f t="shared" si="1"/>
        <v>21</v>
      </c>
      <c r="Y147" s="339">
        <f t="shared" si="1"/>
        <v>22</v>
      </c>
      <c r="Z147" s="339">
        <f t="shared" si="1"/>
        <v>23</v>
      </c>
      <c r="AA147" s="339">
        <f t="shared" si="1"/>
        <v>24</v>
      </c>
      <c r="AB147" s="339">
        <f t="shared" si="1"/>
        <v>25</v>
      </c>
      <c r="AC147" s="339">
        <f t="shared" si="1"/>
        <v>26</v>
      </c>
      <c r="AD147" s="339">
        <f t="shared" si="1"/>
        <v>27</v>
      </c>
      <c r="AE147" s="339">
        <f t="shared" si="1"/>
        <v>28</v>
      </c>
      <c r="AF147" s="339">
        <f t="shared" si="1"/>
        <v>29</v>
      </c>
      <c r="AG147" s="339">
        <f t="shared" si="1"/>
        <v>30</v>
      </c>
      <c r="AH147" s="339">
        <f t="shared" si="1"/>
        <v>31</v>
      </c>
      <c r="AI147" s="339">
        <f t="shared" si="1"/>
        <v>32</v>
      </c>
      <c r="AJ147" s="339">
        <f t="shared" si="1"/>
        <v>33</v>
      </c>
      <c r="AK147" s="339">
        <f t="shared" si="1"/>
        <v>34</v>
      </c>
      <c r="AL147" s="339">
        <f t="shared" si="1"/>
        <v>35</v>
      </c>
      <c r="AM147" s="339">
        <f t="shared" si="1"/>
        <v>36</v>
      </c>
      <c r="AN147" s="339">
        <f t="shared" si="1"/>
        <v>37</v>
      </c>
      <c r="AO147" s="339">
        <f t="shared" si="1"/>
        <v>38</v>
      </c>
      <c r="AP147" s="339">
        <f t="shared" si="1"/>
        <v>39</v>
      </c>
      <c r="AQ147" s="339">
        <f t="shared" si="1"/>
        <v>40</v>
      </c>
    </row>
    <row r="148" spans="2:43" x14ac:dyDescent="0.2">
      <c r="B148" s="379" t="s">
        <v>337</v>
      </c>
      <c r="C148" s="386"/>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385"/>
      <c r="AG148" s="385"/>
      <c r="AH148" s="385"/>
      <c r="AI148" s="385"/>
      <c r="AJ148" s="385"/>
      <c r="AK148" s="385"/>
      <c r="AL148" s="385"/>
      <c r="AM148" s="385"/>
      <c r="AN148" s="385"/>
      <c r="AO148" s="385"/>
      <c r="AP148" s="385"/>
      <c r="AQ148" s="387"/>
    </row>
    <row r="149" spans="2:43" x14ac:dyDescent="0.2">
      <c r="B149" s="377" t="s">
        <v>382</v>
      </c>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c r="AQ149" s="267"/>
    </row>
    <row r="150" spans="2:43" x14ac:dyDescent="0.2">
      <c r="B150" s="377" t="s">
        <v>383</v>
      </c>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c r="AQ150" s="267"/>
    </row>
    <row r="151" spans="2:43" x14ac:dyDescent="0.2">
      <c r="B151" s="377" t="s">
        <v>385</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c r="AQ151" s="267"/>
    </row>
    <row r="152" spans="2:43" x14ac:dyDescent="0.2">
      <c r="B152" s="377" t="s">
        <v>384</v>
      </c>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c r="AQ152" s="267"/>
    </row>
    <row r="153" spans="2:43" x14ac:dyDescent="0.2">
      <c r="B153" s="377" t="s">
        <v>386</v>
      </c>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c r="AQ153" s="267"/>
    </row>
    <row r="154" spans="2:43" x14ac:dyDescent="0.2">
      <c r="B154" s="377" t="s">
        <v>387</v>
      </c>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c r="AQ154" s="267"/>
    </row>
    <row r="155" spans="2:43" x14ac:dyDescent="0.2">
      <c r="B155" s="388" t="s">
        <v>338</v>
      </c>
      <c r="C155" s="389"/>
      <c r="D155" s="18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1"/>
    </row>
    <row r="156" spans="2:43" x14ac:dyDescent="0.2">
      <c r="B156" s="377" t="s">
        <v>345</v>
      </c>
      <c r="C156" s="270"/>
      <c r="D156" s="267"/>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77" t="s">
        <v>339</v>
      </c>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c r="AQ157" s="267"/>
    </row>
    <row r="158" spans="2:43" ht="13.5" customHeight="1" x14ac:dyDescent="0.2">
      <c r="B158" s="378" t="s">
        <v>342</v>
      </c>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K158" s="267"/>
      <c r="AL158" s="267"/>
      <c r="AM158" s="267"/>
      <c r="AN158" s="267"/>
      <c r="AO158" s="267"/>
      <c r="AP158" s="267"/>
      <c r="AQ158" s="267"/>
    </row>
    <row r="159" spans="2:43" ht="13.5" customHeight="1" x14ac:dyDescent="0.2">
      <c r="B159" s="378" t="s">
        <v>341</v>
      </c>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c r="AA159" s="267"/>
      <c r="AB159" s="267"/>
      <c r="AC159" s="267"/>
      <c r="AD159" s="267"/>
      <c r="AE159" s="267"/>
      <c r="AF159" s="267"/>
      <c r="AG159" s="267"/>
      <c r="AH159" s="267"/>
      <c r="AI159" s="267"/>
      <c r="AJ159" s="267"/>
      <c r="AK159" s="267"/>
      <c r="AL159" s="267"/>
      <c r="AM159" s="267"/>
      <c r="AN159" s="267"/>
      <c r="AO159" s="267"/>
      <c r="AP159" s="267"/>
      <c r="AQ159" s="267"/>
    </row>
    <row r="160" spans="2:43" ht="13.5" customHeight="1" x14ac:dyDescent="0.2">
      <c r="B160" s="342" t="s">
        <v>283</v>
      </c>
      <c r="C160" s="345"/>
      <c r="D160" s="345"/>
      <c r="E160" s="345"/>
      <c r="F160" s="345"/>
      <c r="G160" s="345"/>
      <c r="H160" s="345"/>
      <c r="I160" s="345"/>
      <c r="J160" s="345"/>
      <c r="K160" s="345"/>
      <c r="L160" s="345"/>
      <c r="M160" s="345"/>
      <c r="N160" s="345"/>
      <c r="O160" s="345"/>
      <c r="P160" s="345"/>
      <c r="Q160" s="345"/>
      <c r="R160" s="345"/>
      <c r="S160" s="345"/>
      <c r="T160" s="345"/>
      <c r="U160" s="345"/>
      <c r="V160" s="345"/>
      <c r="W160" s="345"/>
      <c r="X160" s="345"/>
      <c r="Y160" s="345"/>
      <c r="Z160" s="345"/>
      <c r="AA160" s="345"/>
      <c r="AB160" s="345"/>
      <c r="AC160" s="345"/>
      <c r="AD160" s="345"/>
      <c r="AE160" s="345"/>
      <c r="AF160" s="345"/>
      <c r="AG160" s="345"/>
      <c r="AH160" s="345"/>
      <c r="AI160" s="345"/>
      <c r="AJ160" s="345"/>
      <c r="AK160" s="345"/>
      <c r="AL160" s="345"/>
      <c r="AM160" s="345"/>
      <c r="AN160" s="345"/>
      <c r="AO160" s="345"/>
      <c r="AP160" s="345"/>
      <c r="AQ160" s="346"/>
    </row>
    <row r="161" spans="1:103" ht="13.5" customHeight="1" x14ac:dyDescent="0.2">
      <c r="B161" s="300" t="s">
        <v>346</v>
      </c>
      <c r="C161" s="343"/>
      <c r="D161" s="344"/>
      <c r="E161" s="344"/>
      <c r="F161" s="344"/>
      <c r="G161" s="344"/>
      <c r="H161" s="344"/>
      <c r="I161" s="344"/>
      <c r="J161" s="344"/>
      <c r="K161" s="344"/>
      <c r="L161" s="344"/>
      <c r="M161" s="344"/>
      <c r="N161" s="344"/>
      <c r="O161" s="344"/>
      <c r="P161" s="344"/>
      <c r="Q161" s="344"/>
      <c r="R161" s="344"/>
      <c r="S161" s="344"/>
      <c r="T161" s="344"/>
      <c r="U161" s="344"/>
      <c r="V161" s="344"/>
      <c r="W161" s="344"/>
      <c r="X161" s="344"/>
      <c r="Y161" s="344"/>
      <c r="Z161" s="344"/>
      <c r="AA161" s="344"/>
      <c r="AB161" s="344"/>
      <c r="AC161" s="344"/>
      <c r="AD161" s="344"/>
      <c r="AE161" s="344"/>
      <c r="AF161" s="344"/>
      <c r="AG161" s="344"/>
      <c r="AH161" s="344"/>
      <c r="AI161" s="344"/>
      <c r="AJ161" s="344"/>
      <c r="AK161" s="344"/>
      <c r="AL161" s="344"/>
      <c r="AM161" s="344"/>
      <c r="AN161" s="344"/>
      <c r="AO161" s="344"/>
      <c r="AP161" s="344"/>
      <c r="AQ161" s="344"/>
    </row>
    <row r="162" spans="1:103" x14ac:dyDescent="0.2">
      <c r="B162" s="246" t="s">
        <v>347</v>
      </c>
      <c r="C162" s="340"/>
      <c r="D162" s="341"/>
      <c r="E162" s="341"/>
      <c r="F162" s="341"/>
      <c r="G162" s="341"/>
      <c r="H162" s="341"/>
      <c r="I162" s="341"/>
      <c r="J162" s="341"/>
      <c r="K162" s="341"/>
      <c r="L162" s="341"/>
      <c r="M162" s="341"/>
      <c r="N162" s="341"/>
      <c r="O162" s="341"/>
      <c r="P162" s="341"/>
      <c r="Q162" s="341"/>
      <c r="R162" s="341"/>
      <c r="S162" s="341"/>
      <c r="T162" s="341"/>
      <c r="U162" s="341"/>
      <c r="V162" s="341"/>
      <c r="W162" s="341"/>
      <c r="X162" s="341"/>
      <c r="Y162" s="341"/>
      <c r="Z162" s="341"/>
      <c r="AA162" s="341"/>
      <c r="AB162" s="341"/>
      <c r="AC162" s="341"/>
      <c r="AD162" s="341"/>
      <c r="AE162" s="341"/>
      <c r="AF162" s="341"/>
      <c r="AG162" s="341"/>
      <c r="AH162" s="341"/>
      <c r="AI162" s="341"/>
      <c r="AJ162" s="341"/>
      <c r="AK162" s="341"/>
      <c r="AL162" s="341"/>
      <c r="AM162" s="341"/>
      <c r="AN162" s="341"/>
      <c r="AO162" s="341"/>
      <c r="AP162" s="341"/>
      <c r="AQ162" s="341"/>
    </row>
    <row r="163" spans="1:103" ht="12" customHeight="1" x14ac:dyDescent="0.2">
      <c r="B163" s="299" t="s">
        <v>343</v>
      </c>
      <c r="C163" s="347"/>
      <c r="D163" s="348"/>
      <c r="E163" s="348"/>
      <c r="F163" s="348"/>
      <c r="G163" s="348"/>
      <c r="H163" s="348"/>
      <c r="I163" s="348"/>
      <c r="J163" s="348"/>
      <c r="K163" s="348"/>
      <c r="L163" s="348"/>
      <c r="M163" s="348"/>
      <c r="N163" s="348"/>
      <c r="O163" s="348"/>
      <c r="P163" s="348"/>
      <c r="Q163" s="348"/>
      <c r="R163" s="348"/>
      <c r="S163" s="348"/>
      <c r="T163" s="348"/>
      <c r="U163" s="348"/>
      <c r="V163" s="348"/>
      <c r="W163" s="348"/>
      <c r="X163" s="348"/>
      <c r="Y163" s="348"/>
      <c r="Z163" s="348"/>
      <c r="AA163" s="348"/>
      <c r="AB163" s="348"/>
      <c r="AC163" s="348"/>
      <c r="AD163" s="348"/>
      <c r="AE163" s="348"/>
      <c r="AF163" s="348"/>
      <c r="AG163" s="348"/>
      <c r="AH163" s="348"/>
      <c r="AI163" s="348"/>
      <c r="AJ163" s="348"/>
      <c r="AK163" s="348"/>
      <c r="AL163" s="348"/>
      <c r="AM163" s="348"/>
      <c r="AN163" s="348"/>
      <c r="AO163" s="348"/>
      <c r="AP163" s="348"/>
      <c r="AQ163" s="348"/>
    </row>
    <row r="164" spans="1:103" ht="12" customHeight="1" x14ac:dyDescent="0.2">
      <c r="B164" s="342" t="s">
        <v>288</v>
      </c>
      <c r="C164" s="345"/>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6"/>
    </row>
    <row r="165" spans="1:103" ht="12" customHeight="1" x14ac:dyDescent="0.2">
      <c r="B165" s="300" t="s">
        <v>107</v>
      </c>
      <c r="C165" s="348"/>
      <c r="D165" s="344"/>
      <c r="E165" s="344"/>
      <c r="F165" s="344"/>
      <c r="G165" s="344"/>
      <c r="H165" s="344"/>
      <c r="I165" s="344"/>
      <c r="J165" s="344"/>
      <c r="K165" s="344"/>
      <c r="L165" s="344"/>
      <c r="M165" s="344"/>
      <c r="N165" s="344"/>
      <c r="O165" s="344"/>
      <c r="P165" s="344"/>
      <c r="Q165" s="344"/>
      <c r="R165" s="344"/>
      <c r="S165" s="344"/>
      <c r="T165" s="344"/>
      <c r="U165" s="344"/>
      <c r="V165" s="344"/>
      <c r="W165" s="344"/>
      <c r="X165" s="344"/>
      <c r="Y165" s="344"/>
      <c r="Z165" s="344"/>
      <c r="AA165" s="344"/>
      <c r="AB165" s="344"/>
      <c r="AC165" s="344"/>
      <c r="AD165" s="344"/>
      <c r="AE165" s="344"/>
      <c r="AF165" s="344"/>
      <c r="AG165" s="344"/>
      <c r="AH165" s="344"/>
      <c r="AI165" s="344"/>
      <c r="AJ165" s="344"/>
      <c r="AK165" s="344"/>
      <c r="AL165" s="344"/>
      <c r="AM165" s="344"/>
      <c r="AN165" s="344"/>
      <c r="AO165" s="344"/>
      <c r="AP165" s="344"/>
      <c r="AQ165" s="344"/>
    </row>
    <row r="166" spans="1:103" ht="12" customHeight="1" x14ac:dyDescent="0.2">
      <c r="B166" s="299" t="s">
        <v>106</v>
      </c>
      <c r="C166" s="348"/>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row>
    <row r="167" spans="1:103" x14ac:dyDescent="0.2">
      <c r="B167" s="342" t="s">
        <v>284</v>
      </c>
      <c r="C167" s="345"/>
      <c r="D167" s="345"/>
      <c r="E167" s="345"/>
      <c r="F167" s="345"/>
      <c r="G167" s="345"/>
      <c r="H167" s="345"/>
      <c r="I167" s="345"/>
      <c r="J167" s="345"/>
      <c r="K167" s="345"/>
      <c r="L167" s="345"/>
      <c r="M167" s="345"/>
      <c r="N167" s="345"/>
      <c r="O167" s="345"/>
      <c r="P167" s="345"/>
      <c r="Q167" s="345"/>
      <c r="R167" s="345"/>
      <c r="S167" s="345"/>
      <c r="T167" s="345"/>
      <c r="U167" s="345"/>
      <c r="V167" s="345"/>
      <c r="W167" s="345"/>
      <c r="X167" s="345"/>
      <c r="Y167" s="345"/>
      <c r="Z167" s="345"/>
      <c r="AA167" s="345"/>
      <c r="AB167" s="345"/>
      <c r="AC167" s="345"/>
      <c r="AD167" s="345"/>
      <c r="AE167" s="345"/>
      <c r="AF167" s="345"/>
      <c r="AG167" s="345"/>
      <c r="AH167" s="345"/>
      <c r="AI167" s="345"/>
      <c r="AJ167" s="345"/>
      <c r="AK167" s="345"/>
      <c r="AL167" s="345"/>
      <c r="AM167" s="345"/>
      <c r="AN167" s="345"/>
      <c r="AO167" s="345"/>
      <c r="AP167" s="345"/>
      <c r="AQ167" s="346"/>
    </row>
    <row r="168" spans="1:103" x14ac:dyDescent="0.2">
      <c r="B168" s="300" t="s">
        <v>4</v>
      </c>
      <c r="C168" s="343"/>
      <c r="D168" s="344"/>
      <c r="E168" s="344"/>
      <c r="F168" s="344"/>
      <c r="G168" s="344"/>
      <c r="H168" s="344"/>
      <c r="I168" s="344"/>
      <c r="J168" s="344"/>
      <c r="K168" s="344"/>
      <c r="L168" s="344"/>
      <c r="M168" s="344"/>
      <c r="N168" s="344"/>
      <c r="O168" s="344"/>
      <c r="P168" s="344"/>
      <c r="Q168" s="344"/>
      <c r="R168" s="344"/>
      <c r="S168" s="344"/>
      <c r="T168" s="344"/>
      <c r="U168" s="344"/>
      <c r="V168" s="344"/>
      <c r="W168" s="344"/>
      <c r="X168" s="344"/>
      <c r="Y168" s="344"/>
      <c r="Z168" s="344"/>
      <c r="AA168" s="344"/>
      <c r="AB168" s="344"/>
      <c r="AC168" s="344"/>
      <c r="AD168" s="344"/>
      <c r="AE168" s="344"/>
      <c r="AF168" s="344"/>
      <c r="AG168" s="344"/>
      <c r="AH168" s="344"/>
      <c r="AI168" s="344"/>
      <c r="AJ168" s="344"/>
      <c r="AK168" s="344"/>
      <c r="AL168" s="344"/>
      <c r="AM168" s="344"/>
      <c r="AN168" s="344"/>
      <c r="AO168" s="344"/>
      <c r="AP168" s="344"/>
      <c r="AQ168" s="344"/>
    </row>
    <row r="169" spans="1:103" x14ac:dyDescent="0.2">
      <c r="B169" s="246" t="s">
        <v>5</v>
      </c>
      <c r="C169" s="340"/>
      <c r="D169" s="341"/>
      <c r="E169" s="341"/>
      <c r="F169" s="341"/>
      <c r="G169" s="341"/>
      <c r="H169" s="341"/>
      <c r="I169" s="341"/>
      <c r="J169" s="341"/>
      <c r="K169" s="341"/>
      <c r="L169" s="341"/>
      <c r="M169" s="341"/>
      <c r="N169" s="341"/>
      <c r="O169" s="341"/>
      <c r="P169" s="341"/>
      <c r="Q169" s="341"/>
      <c r="R169" s="341"/>
      <c r="S169" s="341"/>
      <c r="T169" s="341"/>
      <c r="U169" s="341"/>
      <c r="V169" s="341"/>
      <c r="W169" s="341"/>
      <c r="X169" s="341"/>
      <c r="Y169" s="341"/>
      <c r="Z169" s="341"/>
      <c r="AA169" s="341"/>
      <c r="AB169" s="341"/>
      <c r="AC169" s="341"/>
      <c r="AD169" s="341"/>
      <c r="AE169" s="341"/>
      <c r="AF169" s="341"/>
      <c r="AG169" s="341"/>
      <c r="AH169" s="341"/>
      <c r="AI169" s="341"/>
      <c r="AJ169" s="341"/>
      <c r="AK169" s="341"/>
      <c r="AL169" s="341"/>
      <c r="AM169" s="341"/>
      <c r="AN169" s="341"/>
      <c r="AO169" s="341"/>
      <c r="AP169" s="341"/>
      <c r="AQ169" s="341"/>
    </row>
    <row r="170" spans="1:103" x14ac:dyDescent="0.2">
      <c r="B170" s="246" t="s">
        <v>187</v>
      </c>
      <c r="C170" s="340"/>
      <c r="D170" s="341"/>
      <c r="E170" s="341"/>
      <c r="F170" s="341"/>
      <c r="G170" s="341"/>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c r="AN170" s="341"/>
      <c r="AO170" s="341"/>
      <c r="AP170" s="341"/>
      <c r="AQ170" s="341"/>
    </row>
    <row r="171" spans="1:103" x14ac:dyDescent="0.2">
      <c r="B171" s="299" t="s">
        <v>188</v>
      </c>
      <c r="C171" s="347"/>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c r="AE171" s="348"/>
      <c r="AF171" s="348"/>
      <c r="AG171" s="348"/>
      <c r="AH171" s="348"/>
      <c r="AI171" s="348"/>
      <c r="AJ171" s="348"/>
      <c r="AK171" s="348"/>
      <c r="AL171" s="348"/>
      <c r="AM171" s="348"/>
      <c r="AN171" s="348"/>
      <c r="AO171" s="348"/>
      <c r="AP171" s="348"/>
      <c r="AQ171" s="348"/>
    </row>
    <row r="172" spans="1:103" x14ac:dyDescent="0.2">
      <c r="B172" s="342" t="s">
        <v>285</v>
      </c>
      <c r="C172" s="345"/>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6"/>
    </row>
    <row r="173" spans="1:103" x14ac:dyDescent="0.2">
      <c r="B173" s="300" t="s">
        <v>4</v>
      </c>
      <c r="C173" s="343"/>
      <c r="D173" s="344"/>
      <c r="E173" s="344"/>
      <c r="F173" s="344"/>
      <c r="G173" s="344"/>
      <c r="H173" s="344"/>
      <c r="I173" s="344"/>
      <c r="J173" s="344"/>
      <c r="K173" s="344"/>
      <c r="L173" s="344"/>
      <c r="M173" s="344"/>
      <c r="N173" s="344"/>
      <c r="O173" s="344"/>
      <c r="P173" s="344"/>
      <c r="Q173" s="344"/>
      <c r="R173" s="344"/>
      <c r="S173" s="344"/>
      <c r="T173" s="344"/>
      <c r="U173" s="344"/>
      <c r="V173" s="344"/>
      <c r="W173" s="344"/>
      <c r="X173" s="344"/>
      <c r="Y173" s="344"/>
      <c r="Z173" s="344"/>
      <c r="AA173" s="344"/>
      <c r="AB173" s="344"/>
      <c r="AC173" s="344"/>
      <c r="AD173" s="344"/>
      <c r="AE173" s="344"/>
      <c r="AF173" s="344"/>
      <c r="AG173" s="344"/>
      <c r="AH173" s="344"/>
      <c r="AI173" s="344"/>
      <c r="AJ173" s="344"/>
      <c r="AK173" s="344"/>
      <c r="AL173" s="344"/>
      <c r="AM173" s="344"/>
      <c r="AN173" s="344"/>
      <c r="AO173" s="344"/>
      <c r="AP173" s="344"/>
      <c r="AQ173" s="344"/>
    </row>
    <row r="174" spans="1:103" x14ac:dyDescent="0.2">
      <c r="B174" s="246" t="s">
        <v>5</v>
      </c>
      <c r="C174" s="340"/>
      <c r="D174" s="341"/>
      <c r="E174" s="341"/>
      <c r="F174" s="341"/>
      <c r="G174" s="341"/>
      <c r="H174" s="341"/>
      <c r="I174" s="341"/>
      <c r="J174" s="341"/>
      <c r="K174" s="341"/>
      <c r="L174" s="341"/>
      <c r="M174" s="341"/>
      <c r="N174" s="341"/>
      <c r="O174" s="341"/>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c r="AK174" s="341"/>
      <c r="AL174" s="341"/>
      <c r="AM174" s="341"/>
      <c r="AN174" s="341"/>
      <c r="AO174" s="341"/>
      <c r="AP174" s="341"/>
      <c r="AQ174" s="341"/>
    </row>
    <row r="175" spans="1:103" s="123" customFormat="1" x14ac:dyDescent="0.2">
      <c r="A175" s="4"/>
      <c r="B175" s="363" t="s">
        <v>324</v>
      </c>
      <c r="C175" s="367"/>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65"/>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9" t="s">
        <v>325</v>
      </c>
      <c r="C176" s="411"/>
      <c r="D176" s="411"/>
      <c r="E176" s="411"/>
      <c r="F176" s="411"/>
      <c r="G176" s="411"/>
      <c r="H176" s="411"/>
      <c r="I176" s="411"/>
      <c r="J176" s="411"/>
      <c r="K176" s="411"/>
      <c r="L176" s="411"/>
      <c r="M176" s="411"/>
      <c r="N176" s="411"/>
      <c r="O176" s="411"/>
      <c r="P176" s="411"/>
      <c r="Q176" s="411"/>
      <c r="R176" s="411"/>
      <c r="S176" s="411"/>
      <c r="T176" s="411"/>
      <c r="U176" s="411"/>
      <c r="V176" s="411"/>
      <c r="W176" s="411"/>
      <c r="X176" s="411"/>
      <c r="Y176" s="411"/>
      <c r="Z176" s="411"/>
      <c r="AA176" s="411"/>
      <c r="AB176" s="411"/>
      <c r="AC176" s="411"/>
      <c r="AD176" s="411"/>
      <c r="AE176" s="411"/>
      <c r="AF176" s="411"/>
      <c r="AG176" s="411"/>
      <c r="AH176" s="411"/>
      <c r="AI176" s="411"/>
      <c r="AJ176" s="411"/>
      <c r="AK176" s="411"/>
      <c r="AL176" s="411"/>
      <c r="AM176" s="411"/>
      <c r="AN176" s="411"/>
      <c r="AO176" s="411"/>
      <c r="AP176" s="411"/>
      <c r="AQ176" s="411"/>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403" t="s">
        <v>360</v>
      </c>
      <c r="C177" s="404"/>
      <c r="D177" s="404"/>
      <c r="E177" s="404"/>
      <c r="F177" s="404"/>
      <c r="G177" s="404"/>
      <c r="H177" s="404"/>
      <c r="I177" s="404"/>
      <c r="J177" s="404"/>
      <c r="K177" s="404"/>
      <c r="L177" s="404"/>
      <c r="M177" s="404"/>
      <c r="N177" s="404"/>
      <c r="O177" s="404"/>
      <c r="P177" s="404"/>
      <c r="Q177" s="404"/>
      <c r="R177" s="404"/>
      <c r="S177" s="404"/>
      <c r="T177" s="404"/>
      <c r="U177" s="404"/>
      <c r="V177" s="404"/>
      <c r="W177" s="404"/>
      <c r="X177" s="404"/>
      <c r="Y177" s="404"/>
      <c r="Z177" s="404"/>
      <c r="AA177" s="404"/>
      <c r="AB177" s="404"/>
      <c r="AC177" s="404"/>
      <c r="AD177" s="404"/>
      <c r="AE177" s="404"/>
      <c r="AF177" s="404"/>
      <c r="AG177" s="404"/>
      <c r="AH177" s="404"/>
      <c r="AI177" s="404"/>
      <c r="AJ177" s="404"/>
      <c r="AK177" s="404"/>
      <c r="AL177" s="404"/>
      <c r="AM177" s="404"/>
      <c r="AN177" s="404"/>
      <c r="AO177" s="404"/>
      <c r="AP177" s="404"/>
      <c r="AQ177" s="405"/>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1" t="s">
        <v>350</v>
      </c>
      <c r="C178" s="402"/>
      <c r="D178" s="402"/>
      <c r="E178" s="402"/>
      <c r="F178" s="402"/>
      <c r="G178" s="402"/>
      <c r="H178" s="402"/>
      <c r="I178" s="402"/>
      <c r="J178" s="402"/>
      <c r="K178" s="402"/>
      <c r="L178" s="402"/>
      <c r="M178" s="402"/>
      <c r="N178" s="402"/>
      <c r="O178" s="402"/>
      <c r="P178" s="402"/>
      <c r="Q178" s="402"/>
      <c r="R178" s="402"/>
      <c r="S178" s="402"/>
      <c r="T178" s="402"/>
      <c r="U178" s="402"/>
      <c r="V178" s="402"/>
      <c r="W178" s="402"/>
      <c r="X178" s="402"/>
      <c r="Y178" s="402"/>
      <c r="Z178" s="402"/>
      <c r="AA178" s="402"/>
      <c r="AB178" s="402"/>
      <c r="AC178" s="402"/>
      <c r="AD178" s="402"/>
      <c r="AE178" s="402"/>
      <c r="AF178" s="402"/>
      <c r="AG178" s="402"/>
      <c r="AH178" s="402"/>
      <c r="AI178" s="402"/>
      <c r="AJ178" s="402"/>
      <c r="AK178" s="402"/>
      <c r="AL178" s="402"/>
      <c r="AM178" s="402"/>
      <c r="AN178" s="402"/>
      <c r="AO178" s="402"/>
      <c r="AP178" s="402"/>
      <c r="AQ178" s="40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6" t="s">
        <v>351</v>
      </c>
      <c r="C179" s="269"/>
      <c r="D179" s="269"/>
      <c r="E179" s="269"/>
      <c r="F179" s="269"/>
      <c r="G179" s="269"/>
      <c r="H179" s="269"/>
      <c r="I179" s="269"/>
      <c r="J179" s="269"/>
      <c r="K179" s="269"/>
      <c r="L179" s="269"/>
      <c r="M179" s="269"/>
      <c r="N179" s="269"/>
      <c r="O179" s="269"/>
      <c r="P179" s="269"/>
      <c r="Q179" s="269"/>
      <c r="R179" s="269"/>
      <c r="S179" s="269"/>
      <c r="T179" s="269"/>
      <c r="U179" s="269"/>
      <c r="V179" s="269"/>
      <c r="W179" s="269"/>
      <c r="X179" s="269"/>
      <c r="Y179" s="269"/>
      <c r="Z179" s="269"/>
      <c r="AA179" s="269"/>
      <c r="AB179" s="269"/>
      <c r="AC179" s="269"/>
      <c r="AD179" s="269"/>
      <c r="AE179" s="269"/>
      <c r="AF179" s="269"/>
      <c r="AG179" s="269"/>
      <c r="AH179" s="269"/>
      <c r="AI179" s="269"/>
      <c r="AJ179" s="269"/>
      <c r="AK179" s="269"/>
      <c r="AL179" s="269"/>
      <c r="AM179" s="269"/>
      <c r="AN179" s="269"/>
      <c r="AO179" s="269"/>
      <c r="AP179" s="269"/>
      <c r="AQ179" s="269"/>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6" t="s">
        <v>361</v>
      </c>
      <c r="C180" s="269"/>
      <c r="D180" s="269"/>
      <c r="E180" s="269"/>
      <c r="F180" s="269"/>
      <c r="G180" s="269"/>
      <c r="H180" s="269"/>
      <c r="I180" s="269"/>
      <c r="J180" s="269"/>
      <c r="K180" s="269"/>
      <c r="L180" s="269"/>
      <c r="M180" s="269"/>
      <c r="N180" s="269"/>
      <c r="O180" s="269"/>
      <c r="P180" s="269"/>
      <c r="Q180" s="269"/>
      <c r="R180" s="269"/>
      <c r="S180" s="269"/>
      <c r="T180" s="269"/>
      <c r="U180" s="269"/>
      <c r="V180" s="269"/>
      <c r="W180" s="269"/>
      <c r="X180" s="269"/>
      <c r="Y180" s="269"/>
      <c r="Z180" s="269"/>
      <c r="AA180" s="269"/>
      <c r="AB180" s="269"/>
      <c r="AC180" s="269"/>
      <c r="AD180" s="269"/>
      <c r="AE180" s="269"/>
      <c r="AF180" s="269"/>
      <c r="AG180" s="269"/>
      <c r="AH180" s="269"/>
      <c r="AI180" s="269"/>
      <c r="AJ180" s="269"/>
      <c r="AK180" s="269"/>
      <c r="AL180" s="269"/>
      <c r="AM180" s="269"/>
      <c r="AN180" s="269"/>
      <c r="AO180" s="269"/>
      <c r="AP180" s="269"/>
      <c r="AQ180" s="2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99" t="s">
        <v>319</v>
      </c>
      <c r="C181" s="400"/>
      <c r="D181" s="400"/>
      <c r="E181" s="400"/>
      <c r="F181" s="400"/>
      <c r="G181" s="400"/>
      <c r="H181" s="400"/>
      <c r="I181" s="400"/>
      <c r="J181" s="400"/>
      <c r="K181" s="400"/>
      <c r="L181" s="400"/>
      <c r="M181" s="400"/>
      <c r="N181" s="400"/>
      <c r="O181" s="400"/>
      <c r="P181" s="400"/>
      <c r="Q181" s="400"/>
      <c r="R181" s="400"/>
      <c r="S181" s="400"/>
      <c r="T181" s="400"/>
      <c r="U181" s="400"/>
      <c r="V181" s="400"/>
      <c r="W181" s="400"/>
      <c r="X181" s="400"/>
      <c r="Y181" s="400"/>
      <c r="Z181" s="400"/>
      <c r="AA181" s="400"/>
      <c r="AB181" s="400"/>
      <c r="AC181" s="400"/>
      <c r="AD181" s="400"/>
      <c r="AE181" s="400"/>
      <c r="AF181" s="400"/>
      <c r="AG181" s="400"/>
      <c r="AH181" s="400"/>
      <c r="AI181" s="400"/>
      <c r="AJ181" s="400"/>
      <c r="AK181" s="400"/>
      <c r="AL181" s="400"/>
      <c r="AM181" s="400"/>
      <c r="AN181" s="400"/>
      <c r="AO181" s="400"/>
      <c r="AP181" s="400"/>
      <c r="AQ181" s="400"/>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403" t="s">
        <v>354</v>
      </c>
      <c r="C182" s="404"/>
      <c r="D182" s="404"/>
      <c r="E182" s="404"/>
      <c r="F182" s="404"/>
      <c r="G182" s="404"/>
      <c r="H182" s="404"/>
      <c r="I182" s="404"/>
      <c r="J182" s="404"/>
      <c r="K182" s="404"/>
      <c r="L182" s="404"/>
      <c r="M182" s="404"/>
      <c r="N182" s="404"/>
      <c r="O182" s="404"/>
      <c r="P182" s="404"/>
      <c r="Q182" s="404"/>
      <c r="R182" s="404"/>
      <c r="S182" s="404"/>
      <c r="T182" s="404"/>
      <c r="U182" s="404"/>
      <c r="V182" s="404"/>
      <c r="W182" s="404"/>
      <c r="X182" s="404"/>
      <c r="Y182" s="404"/>
      <c r="Z182" s="404"/>
      <c r="AA182" s="404"/>
      <c r="AB182" s="404"/>
      <c r="AC182" s="404"/>
      <c r="AD182" s="404"/>
      <c r="AE182" s="404"/>
      <c r="AF182" s="404"/>
      <c r="AG182" s="404"/>
      <c r="AH182" s="404"/>
      <c r="AI182" s="404"/>
      <c r="AJ182" s="404"/>
      <c r="AK182" s="404"/>
      <c r="AL182" s="404"/>
      <c r="AM182" s="404"/>
      <c r="AN182" s="404"/>
      <c r="AO182" s="404"/>
      <c r="AP182" s="404"/>
      <c r="AQ182" s="40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1" t="s">
        <v>348</v>
      </c>
      <c r="C183" s="402"/>
      <c r="D183" s="402"/>
      <c r="E183" s="402"/>
      <c r="F183" s="402"/>
      <c r="G183" s="402"/>
      <c r="H183" s="402"/>
      <c r="I183" s="402"/>
      <c r="J183" s="402"/>
      <c r="K183" s="402"/>
      <c r="L183" s="402"/>
      <c r="M183" s="402"/>
      <c r="N183" s="402"/>
      <c r="O183" s="402"/>
      <c r="P183" s="402"/>
      <c r="Q183" s="402"/>
      <c r="R183" s="402"/>
      <c r="S183" s="402"/>
      <c r="T183" s="402"/>
      <c r="U183" s="402"/>
      <c r="V183" s="402"/>
      <c r="W183" s="402"/>
      <c r="X183" s="402"/>
      <c r="Y183" s="402"/>
      <c r="Z183" s="402"/>
      <c r="AA183" s="402"/>
      <c r="AB183" s="402"/>
      <c r="AC183" s="402"/>
      <c r="AD183" s="402"/>
      <c r="AE183" s="402"/>
      <c r="AF183" s="402"/>
      <c r="AG183" s="402"/>
      <c r="AH183" s="402"/>
      <c r="AI183" s="402"/>
      <c r="AJ183" s="402"/>
      <c r="AK183" s="402"/>
      <c r="AL183" s="402"/>
      <c r="AM183" s="402"/>
      <c r="AN183" s="402"/>
      <c r="AO183" s="402"/>
      <c r="AP183" s="402"/>
      <c r="AQ183" s="40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6" t="s">
        <v>349</v>
      </c>
      <c r="C184" s="269"/>
      <c r="D184" s="269"/>
      <c r="E184" s="269"/>
      <c r="F184" s="269"/>
      <c r="G184" s="269"/>
      <c r="H184" s="269"/>
      <c r="I184" s="269"/>
      <c r="J184" s="269"/>
      <c r="K184" s="269"/>
      <c r="L184" s="269"/>
      <c r="M184" s="269"/>
      <c r="N184" s="269"/>
      <c r="O184" s="269"/>
      <c r="P184" s="269"/>
      <c r="Q184" s="269"/>
      <c r="R184" s="269"/>
      <c r="S184" s="269"/>
      <c r="T184" s="269"/>
      <c r="U184" s="269"/>
      <c r="V184" s="269"/>
      <c r="W184" s="269"/>
      <c r="X184" s="269"/>
      <c r="Y184" s="269"/>
      <c r="Z184" s="269"/>
      <c r="AA184" s="269"/>
      <c r="AB184" s="269"/>
      <c r="AC184" s="269"/>
      <c r="AD184" s="269"/>
      <c r="AE184" s="269"/>
      <c r="AF184" s="269"/>
      <c r="AG184" s="269"/>
      <c r="AH184" s="269"/>
      <c r="AI184" s="269"/>
      <c r="AJ184" s="269"/>
      <c r="AK184" s="269"/>
      <c r="AL184" s="269"/>
      <c r="AM184" s="269"/>
      <c r="AN184" s="269"/>
      <c r="AO184" s="269"/>
      <c r="AP184" s="269"/>
      <c r="AQ184" s="269"/>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6" t="s">
        <v>368</v>
      </c>
      <c r="C185" s="269"/>
      <c r="D185" s="269"/>
      <c r="E185" s="269"/>
      <c r="F185" s="269"/>
      <c r="G185" s="269"/>
      <c r="H185" s="269"/>
      <c r="I185" s="269"/>
      <c r="J185" s="269"/>
      <c r="K185" s="269"/>
      <c r="L185" s="269"/>
      <c r="M185" s="269"/>
      <c r="N185" s="269"/>
      <c r="O185" s="269"/>
      <c r="P185" s="269"/>
      <c r="Q185" s="269"/>
      <c r="R185" s="269"/>
      <c r="S185" s="269"/>
      <c r="T185" s="269"/>
      <c r="U185" s="269"/>
      <c r="V185" s="269"/>
      <c r="W185" s="269"/>
      <c r="X185" s="269"/>
      <c r="Y185" s="269"/>
      <c r="Z185" s="269"/>
      <c r="AA185" s="269"/>
      <c r="AB185" s="269"/>
      <c r="AC185" s="269"/>
      <c r="AD185" s="269"/>
      <c r="AE185" s="269"/>
      <c r="AF185" s="269"/>
      <c r="AG185" s="269"/>
      <c r="AH185" s="269"/>
      <c r="AI185" s="269"/>
      <c r="AJ185" s="269"/>
      <c r="AK185" s="269"/>
      <c r="AL185" s="269"/>
      <c r="AM185" s="269"/>
      <c r="AN185" s="269"/>
      <c r="AO185" s="269"/>
      <c r="AP185" s="269"/>
      <c r="AQ185" s="269"/>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6" t="s">
        <v>352</v>
      </c>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99" t="s">
        <v>392</v>
      </c>
      <c r="C187" s="400"/>
      <c r="D187" s="400"/>
      <c r="E187" s="400"/>
      <c r="F187" s="400"/>
      <c r="G187" s="400"/>
      <c r="H187" s="400"/>
      <c r="I187" s="400"/>
      <c r="J187" s="400"/>
      <c r="K187" s="400"/>
      <c r="L187" s="400"/>
      <c r="M187" s="400"/>
      <c r="N187" s="400"/>
      <c r="O187" s="400"/>
      <c r="P187" s="400"/>
      <c r="Q187" s="400"/>
      <c r="R187" s="400"/>
      <c r="S187" s="400"/>
      <c r="T187" s="400"/>
      <c r="U187" s="400"/>
      <c r="V187" s="400"/>
      <c r="W187" s="400"/>
      <c r="X187" s="400"/>
      <c r="Y187" s="400"/>
      <c r="Z187" s="400"/>
      <c r="AA187" s="400"/>
      <c r="AB187" s="400"/>
      <c r="AC187" s="400"/>
      <c r="AD187" s="400"/>
      <c r="AE187" s="400"/>
      <c r="AF187" s="400"/>
      <c r="AG187" s="400"/>
      <c r="AH187" s="400"/>
      <c r="AI187" s="400"/>
      <c r="AJ187" s="400"/>
      <c r="AK187" s="400"/>
      <c r="AL187" s="400"/>
      <c r="AM187" s="400"/>
      <c r="AN187" s="400"/>
      <c r="AO187" s="400"/>
      <c r="AP187" s="400"/>
      <c r="AQ187" s="400"/>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403" t="s">
        <v>362</v>
      </c>
      <c r="C188" s="404"/>
      <c r="D188" s="404"/>
      <c r="E188" s="404"/>
      <c r="F188" s="404"/>
      <c r="G188" s="404"/>
      <c r="H188" s="404"/>
      <c r="I188" s="404"/>
      <c r="J188" s="404"/>
      <c r="K188" s="404"/>
      <c r="L188" s="404"/>
      <c r="M188" s="404"/>
      <c r="N188" s="404"/>
      <c r="O188" s="404"/>
      <c r="P188" s="404"/>
      <c r="Q188" s="404"/>
      <c r="R188" s="404"/>
      <c r="S188" s="404"/>
      <c r="T188" s="404"/>
      <c r="U188" s="404"/>
      <c r="V188" s="404"/>
      <c r="W188" s="404"/>
      <c r="X188" s="404"/>
      <c r="Y188" s="404"/>
      <c r="Z188" s="404"/>
      <c r="AA188" s="404"/>
      <c r="AB188" s="404"/>
      <c r="AC188" s="404"/>
      <c r="AD188" s="404"/>
      <c r="AE188" s="404"/>
      <c r="AF188" s="404"/>
      <c r="AG188" s="404"/>
      <c r="AH188" s="404"/>
      <c r="AI188" s="404"/>
      <c r="AJ188" s="404"/>
      <c r="AK188" s="404"/>
      <c r="AL188" s="404"/>
      <c r="AM188" s="404"/>
      <c r="AN188" s="404"/>
      <c r="AO188" s="404"/>
      <c r="AP188" s="404"/>
      <c r="AQ188" s="40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6" t="s">
        <v>355</v>
      </c>
      <c r="C189" s="402"/>
      <c r="D189" s="402"/>
      <c r="E189" s="402"/>
      <c r="F189" s="402"/>
      <c r="G189" s="402"/>
      <c r="H189" s="402"/>
      <c r="I189" s="402"/>
      <c r="J189" s="402"/>
      <c r="K189" s="402"/>
      <c r="L189" s="402"/>
      <c r="M189" s="402"/>
      <c r="N189" s="402"/>
      <c r="O189" s="402"/>
      <c r="P189" s="402"/>
      <c r="Q189" s="402"/>
      <c r="R189" s="402"/>
      <c r="S189" s="402"/>
      <c r="T189" s="402"/>
      <c r="U189" s="402"/>
      <c r="V189" s="402"/>
      <c r="W189" s="402"/>
      <c r="X189" s="402"/>
      <c r="Y189" s="402"/>
      <c r="Z189" s="402"/>
      <c r="AA189" s="402"/>
      <c r="AB189" s="402"/>
      <c r="AC189" s="402"/>
      <c r="AD189" s="402"/>
      <c r="AE189" s="402"/>
      <c r="AF189" s="402"/>
      <c r="AG189" s="402"/>
      <c r="AH189" s="402"/>
      <c r="AI189" s="402"/>
      <c r="AJ189" s="402"/>
      <c r="AK189" s="402"/>
      <c r="AL189" s="402"/>
      <c r="AM189" s="402"/>
      <c r="AN189" s="402"/>
      <c r="AO189" s="402"/>
      <c r="AP189" s="402"/>
      <c r="AQ189" s="40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82" t="s">
        <v>363</v>
      </c>
      <c r="C190" s="269"/>
      <c r="D190" s="269"/>
      <c r="E190" s="269"/>
      <c r="F190" s="269"/>
      <c r="G190" s="269"/>
      <c r="H190" s="269"/>
      <c r="I190" s="269"/>
      <c r="J190" s="269"/>
      <c r="K190" s="269"/>
      <c r="L190" s="269"/>
      <c r="M190" s="269"/>
      <c r="N190" s="269"/>
      <c r="O190" s="269"/>
      <c r="P190" s="269"/>
      <c r="Q190" s="269"/>
      <c r="R190" s="269"/>
      <c r="S190" s="269"/>
      <c r="T190" s="269"/>
      <c r="U190" s="269"/>
      <c r="V190" s="269"/>
      <c r="W190" s="269"/>
      <c r="X190" s="269"/>
      <c r="Y190" s="269"/>
      <c r="Z190" s="269"/>
      <c r="AA190" s="269"/>
      <c r="AB190" s="269"/>
      <c r="AC190" s="269"/>
      <c r="AD190" s="269"/>
      <c r="AE190" s="269"/>
      <c r="AF190" s="269"/>
      <c r="AG190" s="269"/>
      <c r="AH190" s="269"/>
      <c r="AI190" s="269"/>
      <c r="AJ190" s="269"/>
      <c r="AK190" s="269"/>
      <c r="AL190" s="269"/>
      <c r="AM190" s="269"/>
      <c r="AN190" s="269"/>
      <c r="AO190" s="269"/>
      <c r="AP190" s="269"/>
      <c r="AQ190" s="269"/>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407" t="s">
        <v>364</v>
      </c>
      <c r="C191" s="400"/>
      <c r="D191" s="400"/>
      <c r="E191" s="400"/>
      <c r="F191" s="400"/>
      <c r="G191" s="400"/>
      <c r="H191" s="400"/>
      <c r="I191" s="400"/>
      <c r="J191" s="400"/>
      <c r="K191" s="400"/>
      <c r="L191" s="400"/>
      <c r="M191" s="400"/>
      <c r="N191" s="400"/>
      <c r="O191" s="400"/>
      <c r="P191" s="400"/>
      <c r="Q191" s="400"/>
      <c r="R191" s="400"/>
      <c r="S191" s="400"/>
      <c r="T191" s="400"/>
      <c r="U191" s="400"/>
      <c r="V191" s="400"/>
      <c r="W191" s="400"/>
      <c r="X191" s="400"/>
      <c r="Y191" s="400"/>
      <c r="Z191" s="400"/>
      <c r="AA191" s="400"/>
      <c r="AB191" s="400"/>
      <c r="AC191" s="400"/>
      <c r="AD191" s="400"/>
      <c r="AE191" s="400"/>
      <c r="AF191" s="400"/>
      <c r="AG191" s="400"/>
      <c r="AH191" s="400"/>
      <c r="AI191" s="400"/>
      <c r="AJ191" s="400"/>
      <c r="AK191" s="400"/>
      <c r="AL191" s="400"/>
      <c r="AM191" s="400"/>
      <c r="AN191" s="400"/>
      <c r="AO191" s="400"/>
      <c r="AP191" s="400"/>
      <c r="AQ191" s="400"/>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3" t="s">
        <v>365</v>
      </c>
      <c r="C192" s="404"/>
      <c r="D192" s="404"/>
      <c r="E192" s="404"/>
      <c r="F192" s="404"/>
      <c r="G192" s="404"/>
      <c r="H192" s="404"/>
      <c r="I192" s="404"/>
      <c r="J192" s="404"/>
      <c r="K192" s="404"/>
      <c r="L192" s="404"/>
      <c r="M192" s="404"/>
      <c r="N192" s="404"/>
      <c r="O192" s="404"/>
      <c r="P192" s="404"/>
      <c r="Q192" s="404"/>
      <c r="R192" s="404"/>
      <c r="S192" s="404"/>
      <c r="T192" s="404"/>
      <c r="U192" s="404"/>
      <c r="V192" s="404"/>
      <c r="W192" s="404"/>
      <c r="X192" s="404"/>
      <c r="Y192" s="404"/>
      <c r="Z192" s="404"/>
      <c r="AA192" s="404"/>
      <c r="AB192" s="404"/>
      <c r="AC192" s="404"/>
      <c r="AD192" s="404"/>
      <c r="AE192" s="404"/>
      <c r="AF192" s="404"/>
      <c r="AG192" s="404"/>
      <c r="AH192" s="404"/>
      <c r="AI192" s="404"/>
      <c r="AJ192" s="404"/>
      <c r="AK192" s="404"/>
      <c r="AL192" s="404"/>
      <c r="AM192" s="404"/>
      <c r="AN192" s="404"/>
      <c r="AO192" s="404"/>
      <c r="AP192" s="404"/>
      <c r="AQ192" s="405"/>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8" t="s">
        <v>366</v>
      </c>
      <c r="C193" s="402"/>
      <c r="D193" s="402"/>
      <c r="E193" s="402"/>
      <c r="F193" s="402"/>
      <c r="G193" s="402"/>
      <c r="H193" s="402"/>
      <c r="I193" s="402"/>
      <c r="J193" s="402"/>
      <c r="K193" s="402"/>
      <c r="L193" s="402"/>
      <c r="M193" s="402"/>
      <c r="N193" s="402"/>
      <c r="O193" s="402"/>
      <c r="P193" s="402"/>
      <c r="Q193" s="402"/>
      <c r="R193" s="402"/>
      <c r="S193" s="402"/>
      <c r="T193" s="402"/>
      <c r="U193" s="402"/>
      <c r="V193" s="402"/>
      <c r="W193" s="402"/>
      <c r="X193" s="402"/>
      <c r="Y193" s="402"/>
      <c r="Z193" s="402"/>
      <c r="AA193" s="402"/>
      <c r="AB193" s="402"/>
      <c r="AC193" s="402"/>
      <c r="AD193" s="402"/>
      <c r="AE193" s="402"/>
      <c r="AF193" s="402"/>
      <c r="AG193" s="402"/>
      <c r="AH193" s="402"/>
      <c r="AI193" s="402"/>
      <c r="AJ193" s="402"/>
      <c r="AK193" s="402"/>
      <c r="AL193" s="402"/>
      <c r="AM193" s="402"/>
      <c r="AN193" s="402"/>
      <c r="AO193" s="402"/>
      <c r="AP193" s="402"/>
      <c r="AQ193" s="40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x14ac:dyDescent="0.2">
      <c r="B194" s="363" t="s">
        <v>300</v>
      </c>
      <c r="D194" s="9"/>
      <c r="E194" s="9"/>
      <c r="F194" s="9"/>
      <c r="G194" s="9"/>
      <c r="H194" s="9"/>
      <c r="I194" s="9"/>
      <c r="J194" s="9"/>
      <c r="K194" s="9"/>
      <c r="L194" s="9"/>
      <c r="M194" s="9"/>
      <c r="AQ194" s="368"/>
    </row>
    <row r="195" spans="1:103" x14ac:dyDescent="0.2">
      <c r="B195" s="364" t="s">
        <v>320</v>
      </c>
      <c r="C195" s="341"/>
      <c r="D195" s="341"/>
      <c r="E195" s="341"/>
      <c r="F195" s="341"/>
      <c r="G195" s="341"/>
      <c r="H195" s="341"/>
      <c r="I195" s="341"/>
      <c r="J195" s="341"/>
      <c r="K195" s="341"/>
      <c r="L195" s="341"/>
      <c r="M195" s="341"/>
      <c r="N195" s="341"/>
      <c r="O195" s="341"/>
      <c r="P195" s="341"/>
      <c r="Q195" s="341"/>
      <c r="R195" s="341"/>
      <c r="S195" s="341"/>
      <c r="T195" s="341"/>
      <c r="U195" s="341"/>
      <c r="V195" s="341"/>
      <c r="W195" s="341"/>
      <c r="X195" s="341"/>
      <c r="Y195" s="341"/>
      <c r="Z195" s="341"/>
      <c r="AA195" s="341"/>
      <c r="AB195" s="341"/>
      <c r="AC195" s="341"/>
      <c r="AD195" s="341"/>
      <c r="AE195" s="341"/>
      <c r="AF195" s="341"/>
      <c r="AG195" s="341"/>
      <c r="AH195" s="341"/>
      <c r="AI195" s="341"/>
      <c r="AJ195" s="341"/>
      <c r="AK195" s="341"/>
      <c r="AL195" s="341"/>
      <c r="AM195" s="341"/>
      <c r="AN195" s="341"/>
      <c r="AO195" s="341"/>
      <c r="AP195" s="341"/>
      <c r="AQ195" s="341"/>
    </row>
    <row r="196" spans="1:103" x14ac:dyDescent="0.2">
      <c r="B196" s="364" t="s">
        <v>321</v>
      </c>
      <c r="C196" s="344"/>
      <c r="D196" s="344"/>
      <c r="E196" s="344"/>
      <c r="F196" s="344"/>
      <c r="G196" s="344"/>
      <c r="H196" s="344"/>
      <c r="I196" s="344"/>
      <c r="J196" s="344"/>
      <c r="K196" s="344"/>
      <c r="L196" s="344"/>
      <c r="M196" s="344"/>
      <c r="N196" s="344"/>
      <c r="O196" s="344"/>
      <c r="P196" s="344"/>
      <c r="Q196" s="344"/>
      <c r="R196" s="344"/>
      <c r="S196" s="344"/>
      <c r="T196" s="344"/>
      <c r="U196" s="344"/>
      <c r="V196" s="344"/>
      <c r="W196" s="344"/>
      <c r="X196" s="344"/>
      <c r="Y196" s="344"/>
      <c r="Z196" s="344"/>
      <c r="AA196" s="344"/>
      <c r="AB196" s="344"/>
      <c r="AC196" s="344"/>
      <c r="AD196" s="344"/>
      <c r="AE196" s="344"/>
      <c r="AF196" s="344"/>
      <c r="AG196" s="344"/>
      <c r="AH196" s="344"/>
      <c r="AI196" s="344"/>
      <c r="AJ196" s="344"/>
      <c r="AK196" s="344"/>
      <c r="AL196" s="344"/>
      <c r="AM196" s="344"/>
      <c r="AN196" s="344"/>
      <c r="AO196" s="344"/>
      <c r="AP196" s="344"/>
      <c r="AQ196" s="344"/>
    </row>
    <row r="197" spans="1:103" x14ac:dyDescent="0.2">
      <c r="B197" s="364" t="s">
        <v>322</v>
      </c>
      <c r="C197" s="344"/>
      <c r="D197" s="344"/>
      <c r="E197" s="344"/>
      <c r="F197" s="344"/>
      <c r="G197" s="344"/>
      <c r="H197" s="344"/>
      <c r="I197" s="344"/>
      <c r="J197" s="344"/>
      <c r="K197" s="344"/>
      <c r="L197" s="344"/>
      <c r="M197" s="344"/>
      <c r="N197" s="344"/>
      <c r="O197" s="344"/>
      <c r="P197" s="344"/>
      <c r="Q197" s="344"/>
      <c r="R197" s="344"/>
      <c r="S197" s="344"/>
      <c r="T197" s="344"/>
      <c r="U197" s="344"/>
      <c r="V197" s="344"/>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344"/>
    </row>
    <row r="198" spans="1:103" x14ac:dyDescent="0.2">
      <c r="B198" s="363" t="s">
        <v>327</v>
      </c>
      <c r="D198" s="9"/>
      <c r="E198" s="9"/>
      <c r="F198" s="9"/>
      <c r="G198" s="9"/>
      <c r="H198" s="9"/>
      <c r="I198" s="9"/>
      <c r="J198" s="9"/>
      <c r="K198" s="9"/>
      <c r="L198" s="9"/>
      <c r="M198" s="9"/>
      <c r="AQ198" s="44"/>
    </row>
    <row r="199" spans="1:103" x14ac:dyDescent="0.2">
      <c r="B199" s="364" t="s">
        <v>328</v>
      </c>
      <c r="C199" s="410"/>
      <c r="D199" s="369"/>
      <c r="E199" s="369"/>
      <c r="F199" s="369"/>
      <c r="G199" s="369"/>
      <c r="H199" s="369"/>
      <c r="I199" s="369"/>
      <c r="J199" s="369"/>
      <c r="K199" s="369"/>
      <c r="L199" s="369"/>
      <c r="M199" s="369"/>
      <c r="N199" s="369"/>
      <c r="O199" s="369"/>
      <c r="P199" s="369"/>
      <c r="Q199" s="369"/>
      <c r="R199" s="369"/>
      <c r="S199" s="369"/>
      <c r="T199" s="369"/>
      <c r="U199" s="369"/>
      <c r="V199" s="369"/>
      <c r="W199" s="369"/>
      <c r="X199" s="369"/>
      <c r="Y199" s="369"/>
      <c r="Z199" s="369"/>
      <c r="AA199" s="369"/>
      <c r="AB199" s="369"/>
      <c r="AC199" s="369"/>
      <c r="AD199" s="369"/>
      <c r="AE199" s="369"/>
      <c r="AF199" s="369"/>
      <c r="AG199" s="369"/>
      <c r="AH199" s="369"/>
      <c r="AI199" s="369"/>
      <c r="AJ199" s="369"/>
      <c r="AK199" s="369"/>
      <c r="AL199" s="369"/>
      <c r="AM199" s="369"/>
      <c r="AN199" s="369"/>
      <c r="AO199" s="369"/>
      <c r="AP199" s="369"/>
      <c r="AQ199" s="369"/>
    </row>
    <row r="200" spans="1:103" x14ac:dyDescent="0.2">
      <c r="B200" s="381" t="s">
        <v>367</v>
      </c>
      <c r="C200" s="210"/>
      <c r="D200" s="9"/>
      <c r="E200" s="9"/>
      <c r="F200" s="9"/>
      <c r="G200" s="9"/>
      <c r="H200" s="9"/>
      <c r="I200" s="9"/>
      <c r="J200" s="9"/>
      <c r="K200" s="9"/>
      <c r="L200" s="9"/>
      <c r="M200" s="9"/>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413"/>
    </row>
    <row r="201" spans="1:103" x14ac:dyDescent="0.2">
      <c r="B201" s="364" t="s">
        <v>359</v>
      </c>
      <c r="C201" s="369"/>
      <c r="D201" s="369"/>
      <c r="E201" s="369"/>
      <c r="F201" s="369"/>
      <c r="G201" s="369"/>
      <c r="H201" s="369"/>
      <c r="I201" s="369"/>
      <c r="J201" s="369"/>
      <c r="K201" s="369"/>
      <c r="L201" s="369"/>
      <c r="M201" s="369"/>
      <c r="N201" s="369"/>
      <c r="O201" s="369"/>
      <c r="P201" s="369"/>
      <c r="Q201" s="369"/>
      <c r="R201" s="369"/>
      <c r="S201" s="369"/>
      <c r="T201" s="369"/>
      <c r="U201" s="369"/>
      <c r="V201" s="369"/>
      <c r="W201" s="369"/>
      <c r="X201" s="369"/>
      <c r="Y201" s="369"/>
      <c r="Z201" s="369"/>
      <c r="AA201" s="369"/>
      <c r="AB201" s="369"/>
      <c r="AC201" s="369"/>
      <c r="AD201" s="369"/>
      <c r="AE201" s="369"/>
      <c r="AF201" s="369"/>
      <c r="AG201" s="369"/>
      <c r="AH201" s="369"/>
      <c r="AI201" s="369"/>
      <c r="AJ201" s="369"/>
      <c r="AK201" s="369"/>
      <c r="AL201" s="369"/>
      <c r="AM201" s="369"/>
      <c r="AN201" s="369"/>
      <c r="AO201" s="369"/>
      <c r="AP201" s="369"/>
      <c r="AQ201" s="369"/>
    </row>
    <row r="202" spans="1:103" x14ac:dyDescent="0.2">
      <c r="B202" s="364" t="s">
        <v>410</v>
      </c>
      <c r="C202" s="369"/>
      <c r="D202" s="369"/>
      <c r="E202" s="369"/>
      <c r="F202" s="369"/>
      <c r="G202" s="369"/>
      <c r="H202" s="369"/>
      <c r="I202" s="369"/>
      <c r="J202" s="369"/>
      <c r="K202" s="369"/>
      <c r="L202" s="369"/>
      <c r="M202" s="369"/>
      <c r="N202" s="369"/>
      <c r="O202" s="369"/>
      <c r="P202" s="369"/>
      <c r="Q202" s="369"/>
      <c r="R202" s="369"/>
      <c r="S202" s="369"/>
      <c r="T202" s="369"/>
      <c r="U202" s="369"/>
      <c r="V202" s="369"/>
      <c r="W202" s="369"/>
      <c r="X202" s="369"/>
      <c r="Y202" s="369"/>
      <c r="Z202" s="369"/>
      <c r="AA202" s="369"/>
      <c r="AB202" s="369"/>
      <c r="AC202" s="369"/>
      <c r="AD202" s="369"/>
      <c r="AE202" s="369"/>
      <c r="AF202" s="369"/>
      <c r="AG202" s="369"/>
      <c r="AH202" s="369"/>
      <c r="AI202" s="369"/>
      <c r="AJ202" s="369"/>
      <c r="AK202" s="369"/>
      <c r="AL202" s="369"/>
      <c r="AM202" s="369"/>
      <c r="AN202" s="369"/>
      <c r="AO202" s="369"/>
      <c r="AP202" s="369"/>
      <c r="AQ202" s="369"/>
    </row>
    <row r="203" spans="1:103" x14ac:dyDescent="0.2">
      <c r="B203" s="381" t="s">
        <v>379</v>
      </c>
      <c r="C203" s="210"/>
      <c r="D203" s="9"/>
      <c r="E203" s="9"/>
      <c r="F203" s="9"/>
      <c r="G203" s="9"/>
      <c r="H203" s="9"/>
      <c r="I203" s="9"/>
      <c r="J203" s="9"/>
      <c r="K203" s="9"/>
      <c r="L203" s="9"/>
      <c r="M203" s="9"/>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413"/>
    </row>
    <row r="204" spans="1:103" x14ac:dyDescent="0.2">
      <c r="B204" s="364" t="s">
        <v>380</v>
      </c>
      <c r="C204" s="264"/>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c r="AM204" s="267"/>
      <c r="AN204" s="267"/>
      <c r="AO204" s="267"/>
      <c r="AP204" s="267"/>
      <c r="AQ204" s="267"/>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369</v>
      </c>
      <c r="B5" s="241">
        <f t="array" ref="B5:AP5">Inputs!C149:AQ149</f>
        <v>0</v>
      </c>
      <c r="C5" s="241">
        <v>0</v>
      </c>
      <c r="D5" s="241">
        <v>0</v>
      </c>
      <c r="E5" s="241">
        <v>0</v>
      </c>
      <c r="F5" s="241">
        <v>0</v>
      </c>
      <c r="G5" s="241">
        <v>0</v>
      </c>
      <c r="H5" s="241">
        <v>0</v>
      </c>
      <c r="I5" s="241">
        <v>0</v>
      </c>
      <c r="J5" s="241">
        <v>0</v>
      </c>
      <c r="K5" s="241">
        <v>0</v>
      </c>
      <c r="L5" s="241">
        <v>0</v>
      </c>
      <c r="M5" s="241">
        <v>0</v>
      </c>
      <c r="N5" s="241">
        <v>0</v>
      </c>
      <c r="O5" s="241">
        <v>0</v>
      </c>
      <c r="P5" s="241">
        <v>0</v>
      </c>
      <c r="Q5" s="241">
        <v>0</v>
      </c>
      <c r="R5" s="241">
        <v>0</v>
      </c>
      <c r="S5" s="241">
        <v>0</v>
      </c>
      <c r="T5" s="241">
        <v>0</v>
      </c>
      <c r="U5" s="241">
        <v>0</v>
      </c>
      <c r="V5" s="241">
        <v>0</v>
      </c>
      <c r="W5" s="241">
        <v>0</v>
      </c>
      <c r="X5" s="241">
        <v>0</v>
      </c>
      <c r="Y5" s="241">
        <v>0</v>
      </c>
      <c r="Z5" s="241">
        <v>0</v>
      </c>
      <c r="AA5" s="241">
        <v>0</v>
      </c>
      <c r="AB5" s="241">
        <v>0</v>
      </c>
      <c r="AC5" s="241">
        <v>0</v>
      </c>
      <c r="AD5" s="241">
        <v>0</v>
      </c>
      <c r="AE5" s="241">
        <v>0</v>
      </c>
      <c r="AF5" s="241">
        <v>0</v>
      </c>
      <c r="AG5" s="241">
        <v>0</v>
      </c>
      <c r="AH5" s="241">
        <v>0</v>
      </c>
      <c r="AI5" s="241">
        <v>0</v>
      </c>
      <c r="AJ5" s="241">
        <v>0</v>
      </c>
      <c r="AK5" s="241">
        <v>0</v>
      </c>
      <c r="AL5" s="241">
        <v>0</v>
      </c>
      <c r="AM5" s="241">
        <v>0</v>
      </c>
      <c r="AN5" s="241">
        <v>0</v>
      </c>
      <c r="AO5" s="241">
        <v>0</v>
      </c>
      <c r="AP5" s="241">
        <v>0</v>
      </c>
    </row>
    <row r="6" spans="1:42" s="16" customFormat="1" x14ac:dyDescent="0.2">
      <c r="A6" s="9" t="s">
        <v>370</v>
      </c>
      <c r="B6" s="392">
        <f t="array" ref="B6:AP6">Inputs!C150:AQ150</f>
        <v>0</v>
      </c>
      <c r="C6" s="392">
        <v>0</v>
      </c>
      <c r="D6" s="392">
        <v>0</v>
      </c>
      <c r="E6" s="392">
        <v>0</v>
      </c>
      <c r="F6" s="392">
        <v>0</v>
      </c>
      <c r="G6" s="392">
        <v>0</v>
      </c>
      <c r="H6" s="392">
        <v>0</v>
      </c>
      <c r="I6" s="392">
        <v>0</v>
      </c>
      <c r="J6" s="392">
        <v>0</v>
      </c>
      <c r="K6" s="392">
        <v>0</v>
      </c>
      <c r="L6" s="392">
        <v>0</v>
      </c>
      <c r="M6" s="392">
        <v>0</v>
      </c>
      <c r="N6" s="392">
        <v>0</v>
      </c>
      <c r="O6" s="392">
        <v>0</v>
      </c>
      <c r="P6" s="392">
        <v>0</v>
      </c>
      <c r="Q6" s="392">
        <v>0</v>
      </c>
      <c r="R6" s="392">
        <v>0</v>
      </c>
      <c r="S6" s="392">
        <v>0</v>
      </c>
      <c r="T6" s="392">
        <v>0</v>
      </c>
      <c r="U6" s="392">
        <v>0</v>
      </c>
      <c r="V6" s="392">
        <v>0</v>
      </c>
      <c r="W6" s="392">
        <v>0</v>
      </c>
      <c r="X6" s="392">
        <v>0</v>
      </c>
      <c r="Y6" s="392">
        <v>0</v>
      </c>
      <c r="Z6" s="392">
        <v>0</v>
      </c>
      <c r="AA6" s="392">
        <v>0</v>
      </c>
      <c r="AB6" s="392">
        <v>0</v>
      </c>
      <c r="AC6" s="392">
        <v>0</v>
      </c>
      <c r="AD6" s="392">
        <v>0</v>
      </c>
      <c r="AE6" s="392">
        <v>0</v>
      </c>
      <c r="AF6" s="392">
        <v>0</v>
      </c>
      <c r="AG6" s="392">
        <v>0</v>
      </c>
      <c r="AH6" s="392">
        <v>0</v>
      </c>
      <c r="AI6" s="392">
        <v>0</v>
      </c>
      <c r="AJ6" s="392">
        <v>0</v>
      </c>
      <c r="AK6" s="392">
        <v>0</v>
      </c>
      <c r="AL6" s="392">
        <v>0</v>
      </c>
      <c r="AM6" s="392">
        <v>0</v>
      </c>
      <c r="AN6" s="392">
        <v>0</v>
      </c>
      <c r="AO6" s="392">
        <v>0</v>
      </c>
      <c r="AP6" s="392">
        <v>0</v>
      </c>
    </row>
    <row r="7" spans="1:42" x14ac:dyDescent="0.2">
      <c r="A7" s="359" t="s">
        <v>388</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59" t="s">
        <v>389</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59" t="s">
        <v>390</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9" t="s">
        <v>391</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2"/>
      <c r="D12" s="282"/>
      <c r="E12" s="282"/>
      <c r="F12" s="282"/>
      <c r="G12" s="282"/>
      <c r="H12" s="282"/>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411</v>
      </c>
      <c r="B16" s="194">
        <f t="array" ref="B16:AP16">Inputs!C157:AQ157</f>
        <v>0</v>
      </c>
      <c r="C16" s="271">
        <v>0</v>
      </c>
      <c r="D16" s="271">
        <v>0</v>
      </c>
      <c r="E16" s="271">
        <v>0</v>
      </c>
      <c r="F16" s="271">
        <v>0</v>
      </c>
      <c r="G16" s="271">
        <v>0</v>
      </c>
      <c r="H16" s="271">
        <v>0</v>
      </c>
      <c r="I16" s="271">
        <v>0</v>
      </c>
      <c r="J16" s="271">
        <v>0</v>
      </c>
      <c r="K16" s="271">
        <v>0</v>
      </c>
      <c r="L16" s="271">
        <v>0</v>
      </c>
      <c r="M16" s="271">
        <v>0</v>
      </c>
      <c r="N16" s="271">
        <v>0</v>
      </c>
      <c r="O16" s="271">
        <v>0</v>
      </c>
      <c r="P16" s="271">
        <v>0</v>
      </c>
      <c r="Q16" s="271">
        <v>0</v>
      </c>
      <c r="R16" s="271">
        <v>0</v>
      </c>
      <c r="S16" s="271">
        <v>0</v>
      </c>
      <c r="T16" s="271">
        <v>0</v>
      </c>
      <c r="U16" s="271">
        <v>0</v>
      </c>
      <c r="V16" s="271">
        <v>0</v>
      </c>
      <c r="W16" s="271">
        <v>0</v>
      </c>
      <c r="X16" s="271">
        <v>0</v>
      </c>
      <c r="Y16" s="271">
        <v>0</v>
      </c>
      <c r="Z16" s="271">
        <v>0</v>
      </c>
      <c r="AA16" s="271">
        <v>0</v>
      </c>
      <c r="AB16" s="271">
        <v>0</v>
      </c>
      <c r="AC16" s="271">
        <v>0</v>
      </c>
      <c r="AD16" s="271">
        <v>0</v>
      </c>
      <c r="AE16" s="271">
        <v>0</v>
      </c>
      <c r="AF16" s="271">
        <v>0</v>
      </c>
      <c r="AG16" s="271">
        <v>0</v>
      </c>
      <c r="AH16" s="271">
        <v>0</v>
      </c>
      <c r="AI16" s="271">
        <v>0</v>
      </c>
      <c r="AJ16" s="271">
        <v>0</v>
      </c>
      <c r="AK16" s="271">
        <v>0</v>
      </c>
      <c r="AL16" s="271">
        <v>0</v>
      </c>
      <c r="AM16" s="271">
        <v>0</v>
      </c>
      <c r="AN16" s="271">
        <v>0</v>
      </c>
      <c r="AO16" s="271">
        <v>0</v>
      </c>
      <c r="AP16" s="271">
        <v>0</v>
      </c>
    </row>
    <row r="17" spans="1:42" x14ac:dyDescent="0.2">
      <c r="A17" s="359" t="s">
        <v>340</v>
      </c>
      <c r="B17" s="362"/>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row>
    <row r="18" spans="1:42" x14ac:dyDescent="0.2">
      <c r="A18" s="412" t="s">
        <v>342</v>
      </c>
      <c r="B18" s="362">
        <f t="array" ref="B18:AP18">Inputs!C159:AQ159</f>
        <v>0</v>
      </c>
      <c r="C18" s="361">
        <v>0</v>
      </c>
      <c r="D18" s="361">
        <v>0</v>
      </c>
      <c r="E18" s="361">
        <v>0</v>
      </c>
      <c r="F18" s="361">
        <v>0</v>
      </c>
      <c r="G18" s="361">
        <v>0</v>
      </c>
      <c r="H18" s="361">
        <v>0</v>
      </c>
      <c r="I18" s="361">
        <v>0</v>
      </c>
      <c r="J18" s="361">
        <v>0</v>
      </c>
      <c r="K18" s="361">
        <v>0</v>
      </c>
      <c r="L18" s="361">
        <v>0</v>
      </c>
      <c r="M18" s="361">
        <v>0</v>
      </c>
      <c r="N18" s="361">
        <v>0</v>
      </c>
      <c r="O18" s="361">
        <v>0</v>
      </c>
      <c r="P18" s="361">
        <v>0</v>
      </c>
      <c r="Q18" s="361">
        <v>0</v>
      </c>
      <c r="R18" s="361">
        <v>0</v>
      </c>
      <c r="S18" s="361">
        <v>0</v>
      </c>
      <c r="T18" s="361">
        <v>0</v>
      </c>
      <c r="U18" s="361">
        <v>0</v>
      </c>
      <c r="V18" s="361">
        <v>0</v>
      </c>
      <c r="W18" s="361">
        <v>0</v>
      </c>
      <c r="X18" s="361">
        <v>0</v>
      </c>
      <c r="Y18" s="361">
        <v>0</v>
      </c>
      <c r="Z18" s="361">
        <v>0</v>
      </c>
      <c r="AA18" s="361">
        <v>0</v>
      </c>
      <c r="AB18" s="361">
        <v>0</v>
      </c>
      <c r="AC18" s="361">
        <v>0</v>
      </c>
      <c r="AD18" s="361">
        <v>0</v>
      </c>
      <c r="AE18" s="361">
        <v>0</v>
      </c>
      <c r="AF18" s="361">
        <v>0</v>
      </c>
      <c r="AG18" s="361">
        <v>0</v>
      </c>
      <c r="AH18" s="361">
        <v>0</v>
      </c>
      <c r="AI18" s="361">
        <v>0</v>
      </c>
      <c r="AJ18" s="361">
        <v>0</v>
      </c>
      <c r="AK18" s="361">
        <v>0</v>
      </c>
      <c r="AL18" s="361">
        <v>0</v>
      </c>
      <c r="AM18" s="361">
        <v>0</v>
      </c>
      <c r="AN18" s="361">
        <v>0</v>
      </c>
      <c r="AO18" s="361">
        <v>0</v>
      </c>
      <c r="AP18" s="361">
        <v>0</v>
      </c>
    </row>
    <row r="19" spans="1:42" x14ac:dyDescent="0.2">
      <c r="A19" s="412" t="s">
        <v>341</v>
      </c>
      <c r="B19" s="362">
        <f t="array" ref="B19:AP19">Inputs!C158:AQ158</f>
        <v>0</v>
      </c>
      <c r="C19" s="361">
        <v>0</v>
      </c>
      <c r="D19" s="361">
        <v>0</v>
      </c>
      <c r="E19" s="361">
        <v>0</v>
      </c>
      <c r="F19" s="361">
        <v>0</v>
      </c>
      <c r="G19" s="361">
        <v>0</v>
      </c>
      <c r="H19" s="361">
        <v>0</v>
      </c>
      <c r="I19" s="361">
        <v>0</v>
      </c>
      <c r="J19" s="361">
        <v>0</v>
      </c>
      <c r="K19" s="361">
        <v>0</v>
      </c>
      <c r="L19" s="361">
        <v>0</v>
      </c>
      <c r="M19" s="361">
        <v>0</v>
      </c>
      <c r="N19" s="361">
        <v>0</v>
      </c>
      <c r="O19" s="361">
        <v>0</v>
      </c>
      <c r="P19" s="361">
        <v>0</v>
      </c>
      <c r="Q19" s="361">
        <v>0</v>
      </c>
      <c r="R19" s="361">
        <v>0</v>
      </c>
      <c r="S19" s="361">
        <v>0</v>
      </c>
      <c r="T19" s="361">
        <v>0</v>
      </c>
      <c r="U19" s="361">
        <v>0</v>
      </c>
      <c r="V19" s="361">
        <v>0</v>
      </c>
      <c r="W19" s="361">
        <v>0</v>
      </c>
      <c r="X19" s="361">
        <v>0</v>
      </c>
      <c r="Y19" s="361">
        <v>0</v>
      </c>
      <c r="Z19" s="361">
        <v>0</v>
      </c>
      <c r="AA19" s="361">
        <v>0</v>
      </c>
      <c r="AB19" s="361">
        <v>0</v>
      </c>
      <c r="AC19" s="361">
        <v>0</v>
      </c>
      <c r="AD19" s="361">
        <v>0</v>
      </c>
      <c r="AE19" s="361">
        <v>0</v>
      </c>
      <c r="AF19" s="361">
        <v>0</v>
      </c>
      <c r="AG19" s="361">
        <v>0</v>
      </c>
      <c r="AH19" s="361">
        <v>0</v>
      </c>
      <c r="AI19" s="361">
        <v>0</v>
      </c>
      <c r="AJ19" s="361">
        <v>0</v>
      </c>
      <c r="AK19" s="361">
        <v>0</v>
      </c>
      <c r="AL19" s="361">
        <v>0</v>
      </c>
      <c r="AM19" s="361">
        <v>0</v>
      </c>
      <c r="AN19" s="361">
        <v>0</v>
      </c>
      <c r="AO19" s="361">
        <v>0</v>
      </c>
      <c r="AP19" s="361">
        <v>0</v>
      </c>
    </row>
    <row r="20" spans="1:42" x14ac:dyDescent="0.2">
      <c r="A20" s="4" t="s">
        <v>20</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7" t="s">
        <v>4</v>
      </c>
      <c r="C21" s="194">
        <f t="shared" ref="C21:AP21" si="3">IF(pbi_fed_for_ds="Yes",C554,0)</f>
        <v>0</v>
      </c>
      <c r="D21" s="194">
        <f t="shared" si="3"/>
        <v>0</v>
      </c>
      <c r="E21" s="194">
        <f t="shared" si="3"/>
        <v>0</v>
      </c>
      <c r="F21" s="194">
        <f t="shared" si="3"/>
        <v>0</v>
      </c>
      <c r="G21" s="194">
        <f t="shared" si="3"/>
        <v>0</v>
      </c>
      <c r="H21" s="194">
        <f t="shared" si="3"/>
        <v>0</v>
      </c>
      <c r="I21" s="194">
        <f t="shared" si="3"/>
        <v>0</v>
      </c>
      <c r="J21" s="194">
        <f t="shared" si="3"/>
        <v>0</v>
      </c>
      <c r="K21" s="194">
        <f t="shared" si="3"/>
        <v>0</v>
      </c>
      <c r="L21" s="194">
        <f t="shared" si="3"/>
        <v>0</v>
      </c>
      <c r="M21" s="194">
        <f t="shared" si="3"/>
        <v>0</v>
      </c>
      <c r="N21" s="194">
        <f t="shared" si="3"/>
        <v>0</v>
      </c>
      <c r="O21" s="194">
        <f t="shared" si="3"/>
        <v>0</v>
      </c>
      <c r="P21" s="194">
        <f t="shared" si="3"/>
        <v>0</v>
      </c>
      <c r="Q21" s="194">
        <f t="shared" si="3"/>
        <v>0</v>
      </c>
      <c r="R21" s="194">
        <f t="shared" si="3"/>
        <v>0</v>
      </c>
      <c r="S21" s="194">
        <f t="shared" si="3"/>
        <v>0</v>
      </c>
      <c r="T21" s="194">
        <f t="shared" si="3"/>
        <v>0</v>
      </c>
      <c r="U21" s="194">
        <f t="shared" si="3"/>
        <v>0</v>
      </c>
      <c r="V21" s="194">
        <f t="shared" si="3"/>
        <v>0</v>
      </c>
      <c r="W21" s="194">
        <f t="shared" si="3"/>
        <v>0</v>
      </c>
      <c r="X21" s="194">
        <f t="shared" si="3"/>
        <v>0</v>
      </c>
      <c r="Y21" s="194">
        <f t="shared" si="3"/>
        <v>0</v>
      </c>
      <c r="Z21" s="194">
        <f t="shared" si="3"/>
        <v>0</v>
      </c>
      <c r="AA21" s="194">
        <f t="shared" si="3"/>
        <v>0</v>
      </c>
      <c r="AB21" s="194">
        <f t="shared" si="3"/>
        <v>0</v>
      </c>
      <c r="AC21" s="194">
        <f t="shared" si="3"/>
        <v>0</v>
      </c>
      <c r="AD21" s="194">
        <f t="shared" si="3"/>
        <v>0</v>
      </c>
      <c r="AE21" s="194">
        <f t="shared" si="3"/>
        <v>0</v>
      </c>
      <c r="AF21" s="194">
        <f t="shared" si="3"/>
        <v>0</v>
      </c>
      <c r="AG21" s="194">
        <f t="shared" si="3"/>
        <v>0</v>
      </c>
      <c r="AH21" s="194">
        <f t="shared" si="3"/>
        <v>0</v>
      </c>
      <c r="AI21" s="194">
        <f t="shared" si="3"/>
        <v>0</v>
      </c>
      <c r="AJ21" s="194">
        <f t="shared" si="3"/>
        <v>0</v>
      </c>
      <c r="AK21" s="194">
        <f t="shared" si="3"/>
        <v>0</v>
      </c>
      <c r="AL21" s="194">
        <f t="shared" si="3"/>
        <v>0</v>
      </c>
      <c r="AM21" s="194">
        <f t="shared" si="3"/>
        <v>0</v>
      </c>
      <c r="AN21" s="194">
        <f t="shared" si="3"/>
        <v>0</v>
      </c>
      <c r="AO21" s="194">
        <f t="shared" si="3"/>
        <v>0</v>
      </c>
      <c r="AP21" s="194">
        <f t="shared" si="3"/>
        <v>0</v>
      </c>
    </row>
    <row r="22" spans="1:42" x14ac:dyDescent="0.2">
      <c r="A22" s="117" t="s">
        <v>5</v>
      </c>
      <c r="C22" s="194">
        <f t="shared" ref="C22:AP22" si="4">IF(pbi_sta_for_ds="Yes",C558,0)</f>
        <v>0</v>
      </c>
      <c r="D22" s="194">
        <f t="shared" si="4"/>
        <v>0</v>
      </c>
      <c r="E22" s="194">
        <f t="shared" si="4"/>
        <v>0</v>
      </c>
      <c r="F22" s="194">
        <f t="shared" si="4"/>
        <v>0</v>
      </c>
      <c r="G22" s="194">
        <f t="shared" si="4"/>
        <v>0</v>
      </c>
      <c r="H22" s="194">
        <f t="shared" si="4"/>
        <v>0</v>
      </c>
      <c r="I22" s="194">
        <f t="shared" si="4"/>
        <v>0</v>
      </c>
      <c r="J22" s="194">
        <f t="shared" si="4"/>
        <v>0</v>
      </c>
      <c r="K22" s="194">
        <f t="shared" si="4"/>
        <v>0</v>
      </c>
      <c r="L22" s="194">
        <f t="shared" si="4"/>
        <v>0</v>
      </c>
      <c r="M22" s="194">
        <f t="shared" si="4"/>
        <v>0</v>
      </c>
      <c r="N22" s="194">
        <f t="shared" si="4"/>
        <v>0</v>
      </c>
      <c r="O22" s="194">
        <f t="shared" si="4"/>
        <v>0</v>
      </c>
      <c r="P22" s="194">
        <f t="shared" si="4"/>
        <v>0</v>
      </c>
      <c r="Q22" s="194">
        <f t="shared" si="4"/>
        <v>0</v>
      </c>
      <c r="R22" s="194">
        <f t="shared" si="4"/>
        <v>0</v>
      </c>
      <c r="S22" s="194">
        <f t="shared" si="4"/>
        <v>0</v>
      </c>
      <c r="T22" s="194">
        <f t="shared" si="4"/>
        <v>0</v>
      </c>
      <c r="U22" s="194">
        <f t="shared" si="4"/>
        <v>0</v>
      </c>
      <c r="V22" s="194">
        <f t="shared" si="4"/>
        <v>0</v>
      </c>
      <c r="W22" s="194">
        <f t="shared" si="4"/>
        <v>0</v>
      </c>
      <c r="X22" s="194">
        <f t="shared" si="4"/>
        <v>0</v>
      </c>
      <c r="Y22" s="194">
        <f t="shared" si="4"/>
        <v>0</v>
      </c>
      <c r="Z22" s="194">
        <f t="shared" si="4"/>
        <v>0</v>
      </c>
      <c r="AA22" s="194">
        <f t="shared" si="4"/>
        <v>0</v>
      </c>
      <c r="AB22" s="194">
        <f t="shared" si="4"/>
        <v>0</v>
      </c>
      <c r="AC22" s="194">
        <f t="shared" si="4"/>
        <v>0</v>
      </c>
      <c r="AD22" s="194">
        <f t="shared" si="4"/>
        <v>0</v>
      </c>
      <c r="AE22" s="194">
        <f t="shared" si="4"/>
        <v>0</v>
      </c>
      <c r="AF22" s="194">
        <f t="shared" si="4"/>
        <v>0</v>
      </c>
      <c r="AG22" s="194">
        <f t="shared" si="4"/>
        <v>0</v>
      </c>
      <c r="AH22" s="194">
        <f t="shared" si="4"/>
        <v>0</v>
      </c>
      <c r="AI22" s="194">
        <f t="shared" si="4"/>
        <v>0</v>
      </c>
      <c r="AJ22" s="194">
        <f t="shared" si="4"/>
        <v>0</v>
      </c>
      <c r="AK22" s="194">
        <f t="shared" si="4"/>
        <v>0</v>
      </c>
      <c r="AL22" s="194">
        <f t="shared" si="4"/>
        <v>0</v>
      </c>
      <c r="AM22" s="194">
        <f t="shared" si="4"/>
        <v>0</v>
      </c>
      <c r="AN22" s="194">
        <f t="shared" si="4"/>
        <v>0</v>
      </c>
      <c r="AO22" s="194">
        <f t="shared" si="4"/>
        <v>0</v>
      </c>
      <c r="AP22" s="194">
        <f t="shared" si="4"/>
        <v>0</v>
      </c>
    </row>
    <row r="23" spans="1:42" x14ac:dyDescent="0.2">
      <c r="A23" s="117" t="s">
        <v>187</v>
      </c>
      <c r="C23" s="194">
        <f t="shared" ref="C23:AP23" si="5">IF(pbi_uti_for_ds="Yes",C562,0)</f>
        <v>0</v>
      </c>
      <c r="D23" s="194">
        <f t="shared" si="5"/>
        <v>0</v>
      </c>
      <c r="E23" s="194">
        <f t="shared" si="5"/>
        <v>0</v>
      </c>
      <c r="F23" s="194">
        <f t="shared" si="5"/>
        <v>0</v>
      </c>
      <c r="G23" s="194">
        <f t="shared" si="5"/>
        <v>0</v>
      </c>
      <c r="H23" s="194">
        <f t="shared" si="5"/>
        <v>0</v>
      </c>
      <c r="I23" s="194">
        <f t="shared" si="5"/>
        <v>0</v>
      </c>
      <c r="J23" s="194">
        <f t="shared" si="5"/>
        <v>0</v>
      </c>
      <c r="K23" s="194">
        <f t="shared" si="5"/>
        <v>0</v>
      </c>
      <c r="L23" s="194">
        <f t="shared" si="5"/>
        <v>0</v>
      </c>
      <c r="M23" s="194">
        <f t="shared" si="5"/>
        <v>0</v>
      </c>
      <c r="N23" s="194">
        <f t="shared" si="5"/>
        <v>0</v>
      </c>
      <c r="O23" s="194">
        <f t="shared" si="5"/>
        <v>0</v>
      </c>
      <c r="P23" s="194">
        <f t="shared" si="5"/>
        <v>0</v>
      </c>
      <c r="Q23" s="194">
        <f t="shared" si="5"/>
        <v>0</v>
      </c>
      <c r="R23" s="194">
        <f t="shared" si="5"/>
        <v>0</v>
      </c>
      <c r="S23" s="194">
        <f t="shared" si="5"/>
        <v>0</v>
      </c>
      <c r="T23" s="194">
        <f t="shared" si="5"/>
        <v>0</v>
      </c>
      <c r="U23" s="194">
        <f t="shared" si="5"/>
        <v>0</v>
      </c>
      <c r="V23" s="194">
        <f t="shared" si="5"/>
        <v>0</v>
      </c>
      <c r="W23" s="194">
        <f t="shared" si="5"/>
        <v>0</v>
      </c>
      <c r="X23" s="194">
        <f t="shared" si="5"/>
        <v>0</v>
      </c>
      <c r="Y23" s="194">
        <f t="shared" si="5"/>
        <v>0</v>
      </c>
      <c r="Z23" s="194">
        <f t="shared" si="5"/>
        <v>0</v>
      </c>
      <c r="AA23" s="194">
        <f t="shared" si="5"/>
        <v>0</v>
      </c>
      <c r="AB23" s="194">
        <f t="shared" si="5"/>
        <v>0</v>
      </c>
      <c r="AC23" s="194">
        <f t="shared" si="5"/>
        <v>0</v>
      </c>
      <c r="AD23" s="194">
        <f t="shared" si="5"/>
        <v>0</v>
      </c>
      <c r="AE23" s="194">
        <f t="shared" si="5"/>
        <v>0</v>
      </c>
      <c r="AF23" s="194">
        <f t="shared" si="5"/>
        <v>0</v>
      </c>
      <c r="AG23" s="194">
        <f t="shared" si="5"/>
        <v>0</v>
      </c>
      <c r="AH23" s="194">
        <f t="shared" si="5"/>
        <v>0</v>
      </c>
      <c r="AI23" s="194">
        <f t="shared" si="5"/>
        <v>0</v>
      </c>
      <c r="AJ23" s="194">
        <f t="shared" si="5"/>
        <v>0</v>
      </c>
      <c r="AK23" s="194">
        <f t="shared" si="5"/>
        <v>0</v>
      </c>
      <c r="AL23" s="194">
        <f t="shared" si="5"/>
        <v>0</v>
      </c>
      <c r="AM23" s="194">
        <f t="shared" si="5"/>
        <v>0</v>
      </c>
      <c r="AN23" s="194">
        <f t="shared" si="5"/>
        <v>0</v>
      </c>
      <c r="AO23" s="194">
        <f t="shared" si="5"/>
        <v>0</v>
      </c>
      <c r="AP23" s="194">
        <f t="shared" si="5"/>
        <v>0</v>
      </c>
    </row>
    <row r="24" spans="1:42" x14ac:dyDescent="0.2">
      <c r="A24" s="117" t="s">
        <v>188</v>
      </c>
      <c r="C24" s="195">
        <f t="shared" ref="C24:AP24" si="6">IF(pbi_oth_for_ds="Yes",C566,0)</f>
        <v>0</v>
      </c>
      <c r="D24" s="195">
        <f t="shared" si="6"/>
        <v>0</v>
      </c>
      <c r="E24" s="195">
        <f t="shared" si="6"/>
        <v>0</v>
      </c>
      <c r="F24" s="195">
        <f t="shared" si="6"/>
        <v>0</v>
      </c>
      <c r="G24" s="195">
        <f t="shared" si="6"/>
        <v>0</v>
      </c>
      <c r="H24" s="195">
        <f t="shared" si="6"/>
        <v>0</v>
      </c>
      <c r="I24" s="195">
        <f t="shared" si="6"/>
        <v>0</v>
      </c>
      <c r="J24" s="195">
        <f t="shared" si="6"/>
        <v>0</v>
      </c>
      <c r="K24" s="195">
        <f t="shared" si="6"/>
        <v>0</v>
      </c>
      <c r="L24" s="195">
        <f t="shared" si="6"/>
        <v>0</v>
      </c>
      <c r="M24" s="195">
        <f t="shared" si="6"/>
        <v>0</v>
      </c>
      <c r="N24" s="195">
        <f t="shared" si="6"/>
        <v>0</v>
      </c>
      <c r="O24" s="195">
        <f t="shared" si="6"/>
        <v>0</v>
      </c>
      <c r="P24" s="195">
        <f t="shared" si="6"/>
        <v>0</v>
      </c>
      <c r="Q24" s="195">
        <f t="shared" si="6"/>
        <v>0</v>
      </c>
      <c r="R24" s="195">
        <f t="shared" si="6"/>
        <v>0</v>
      </c>
      <c r="S24" s="195">
        <f t="shared" si="6"/>
        <v>0</v>
      </c>
      <c r="T24" s="195">
        <f t="shared" si="6"/>
        <v>0</v>
      </c>
      <c r="U24" s="195">
        <f t="shared" si="6"/>
        <v>0</v>
      </c>
      <c r="V24" s="195">
        <f t="shared" si="6"/>
        <v>0</v>
      </c>
      <c r="W24" s="195">
        <f t="shared" si="6"/>
        <v>0</v>
      </c>
      <c r="X24" s="195">
        <f t="shared" si="6"/>
        <v>0</v>
      </c>
      <c r="Y24" s="195">
        <f t="shared" si="6"/>
        <v>0</v>
      </c>
      <c r="Z24" s="195">
        <f t="shared" si="6"/>
        <v>0</v>
      </c>
      <c r="AA24" s="195">
        <f t="shared" si="6"/>
        <v>0</v>
      </c>
      <c r="AB24" s="195">
        <f t="shared" si="6"/>
        <v>0</v>
      </c>
      <c r="AC24" s="195">
        <f t="shared" si="6"/>
        <v>0</v>
      </c>
      <c r="AD24" s="195">
        <f t="shared" si="6"/>
        <v>0</v>
      </c>
      <c r="AE24" s="195">
        <f t="shared" si="6"/>
        <v>0</v>
      </c>
      <c r="AF24" s="195">
        <f t="shared" si="6"/>
        <v>0</v>
      </c>
      <c r="AG24" s="195">
        <f t="shared" si="6"/>
        <v>0</v>
      </c>
      <c r="AH24" s="195">
        <f t="shared" si="6"/>
        <v>0</v>
      </c>
      <c r="AI24" s="195">
        <f t="shared" si="6"/>
        <v>0</v>
      </c>
      <c r="AJ24" s="195">
        <f t="shared" si="6"/>
        <v>0</v>
      </c>
      <c r="AK24" s="195">
        <f t="shared" si="6"/>
        <v>0</v>
      </c>
      <c r="AL24" s="195">
        <f t="shared" si="6"/>
        <v>0</v>
      </c>
      <c r="AM24" s="195">
        <f t="shared" si="6"/>
        <v>0</v>
      </c>
      <c r="AN24" s="195">
        <f t="shared" si="6"/>
        <v>0</v>
      </c>
      <c r="AO24" s="195">
        <f t="shared" si="6"/>
        <v>0</v>
      </c>
      <c r="AP24" s="195">
        <f t="shared" si="6"/>
        <v>0</v>
      </c>
    </row>
    <row r="25" spans="1:42" x14ac:dyDescent="0.2">
      <c r="A25" s="117" t="s">
        <v>21</v>
      </c>
      <c r="C25" s="194">
        <f>SUM(C21:C24)</f>
        <v>0</v>
      </c>
      <c r="D25" s="194">
        <f t="shared" ref="D25:AP25" si="7">SUM(D21:D24)</f>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7"/>
        <v>0</v>
      </c>
      <c r="AJ25" s="194">
        <f t="shared" si="7"/>
        <v>0</v>
      </c>
      <c r="AK25" s="194">
        <f t="shared" si="7"/>
        <v>0</v>
      </c>
      <c r="AL25" s="194">
        <f t="shared" si="7"/>
        <v>0</v>
      </c>
      <c r="AM25" s="194">
        <f t="shared" si="7"/>
        <v>0</v>
      </c>
      <c r="AN25" s="194">
        <f t="shared" si="7"/>
        <v>0</v>
      </c>
      <c r="AO25" s="194">
        <f t="shared" si="7"/>
        <v>0</v>
      </c>
      <c r="AP25" s="194">
        <f t="shared" si="7"/>
        <v>0</v>
      </c>
    </row>
    <row r="26" spans="1:42" x14ac:dyDescent="0.2">
      <c r="A26" s="23" t="s">
        <v>333</v>
      </c>
      <c r="C26" s="189">
        <f t="shared" ref="C26:AP26" si="8">IF(C2=analysis_period,total_installed_cost*salvage_percentage/100,0)</f>
        <v>0</v>
      </c>
      <c r="D26" s="189">
        <f t="shared" si="8"/>
        <v>0</v>
      </c>
      <c r="E26" s="189">
        <f t="shared" si="8"/>
        <v>0</v>
      </c>
      <c r="F26" s="189">
        <f t="shared" si="8"/>
        <v>0</v>
      </c>
      <c r="G26" s="189">
        <f t="shared" si="8"/>
        <v>0</v>
      </c>
      <c r="H26" s="189">
        <f t="shared" si="8"/>
        <v>0</v>
      </c>
      <c r="I26" s="189">
        <f t="shared" si="8"/>
        <v>0</v>
      </c>
      <c r="J26" s="189">
        <f t="shared" si="8"/>
        <v>0</v>
      </c>
      <c r="K26" s="189">
        <f t="shared" si="8"/>
        <v>0</v>
      </c>
      <c r="L26" s="189">
        <f t="shared" si="8"/>
        <v>0</v>
      </c>
      <c r="M26" s="189">
        <f t="shared" si="8"/>
        <v>0</v>
      </c>
      <c r="N26" s="189">
        <f t="shared" si="8"/>
        <v>0</v>
      </c>
      <c r="O26" s="189">
        <f t="shared" si="8"/>
        <v>0</v>
      </c>
      <c r="P26" s="189">
        <f t="shared" si="8"/>
        <v>0</v>
      </c>
      <c r="Q26" s="189">
        <f t="shared" si="8"/>
        <v>0</v>
      </c>
      <c r="R26" s="189">
        <f t="shared" si="8"/>
        <v>0</v>
      </c>
      <c r="S26" s="189">
        <f t="shared" si="8"/>
        <v>0</v>
      </c>
      <c r="T26" s="189">
        <f t="shared" si="8"/>
        <v>0</v>
      </c>
      <c r="U26" s="189">
        <f t="shared" si="8"/>
        <v>0</v>
      </c>
      <c r="V26" s="189">
        <f t="shared" si="8"/>
        <v>0</v>
      </c>
      <c r="W26" s="189">
        <f t="shared" si="8"/>
        <v>0</v>
      </c>
      <c r="X26" s="189">
        <f t="shared" si="8"/>
        <v>0</v>
      </c>
      <c r="Y26" s="189">
        <f t="shared" si="8"/>
        <v>0</v>
      </c>
      <c r="Z26" s="189">
        <f t="shared" si="8"/>
        <v>0</v>
      </c>
      <c r="AA26" s="189">
        <f t="shared" si="8"/>
        <v>0</v>
      </c>
      <c r="AB26" s="189">
        <f t="shared" si="8"/>
        <v>0</v>
      </c>
      <c r="AC26" s="189">
        <f t="shared" si="8"/>
        <v>0</v>
      </c>
      <c r="AD26" s="189">
        <f t="shared" si="8"/>
        <v>0</v>
      </c>
      <c r="AE26" s="189">
        <f t="shared" si="8"/>
        <v>0</v>
      </c>
      <c r="AF26" s="189">
        <f t="shared" si="8"/>
        <v>0</v>
      </c>
      <c r="AG26" s="189">
        <f t="shared" si="8"/>
        <v>0</v>
      </c>
      <c r="AH26" s="189">
        <f t="shared" si="8"/>
        <v>0</v>
      </c>
      <c r="AI26" s="189">
        <f t="shared" si="8"/>
        <v>0</v>
      </c>
      <c r="AJ26" s="189">
        <f t="shared" si="8"/>
        <v>0</v>
      </c>
      <c r="AK26" s="189">
        <f t="shared" si="8"/>
        <v>0</v>
      </c>
      <c r="AL26" s="189">
        <f t="shared" si="8"/>
        <v>0</v>
      </c>
      <c r="AM26" s="189">
        <f t="shared" si="8"/>
        <v>0</v>
      </c>
      <c r="AN26" s="189">
        <f t="shared" si="8"/>
        <v>0</v>
      </c>
      <c r="AO26" s="189">
        <f t="shared" si="8"/>
        <v>0</v>
      </c>
      <c r="AP26" s="189">
        <f t="shared" si="8"/>
        <v>0</v>
      </c>
    </row>
    <row r="27" spans="1:42" x14ac:dyDescent="0.2">
      <c r="A27" s="272" t="s">
        <v>84</v>
      </c>
      <c r="B27" s="43"/>
      <c r="C27" s="202">
        <f t="shared" ref="C27:AP27" si="9">IF(C2&lt;=analysis_period,C$16+C$18+C$19+C$25+C$26,0)</f>
        <v>0</v>
      </c>
      <c r="D27" s="202">
        <f t="shared" si="9"/>
        <v>0</v>
      </c>
      <c r="E27" s="202">
        <f t="shared" si="9"/>
        <v>0</v>
      </c>
      <c r="F27" s="202">
        <f t="shared" si="9"/>
        <v>0</v>
      </c>
      <c r="G27" s="202">
        <f t="shared" si="9"/>
        <v>0</v>
      </c>
      <c r="H27" s="202">
        <f t="shared" si="9"/>
        <v>0</v>
      </c>
      <c r="I27" s="202">
        <f t="shared" si="9"/>
        <v>0</v>
      </c>
      <c r="J27" s="202">
        <f t="shared" si="9"/>
        <v>0</v>
      </c>
      <c r="K27" s="202">
        <f t="shared" si="9"/>
        <v>0</v>
      </c>
      <c r="L27" s="202">
        <f t="shared" si="9"/>
        <v>0</v>
      </c>
      <c r="M27" s="202">
        <f t="shared" si="9"/>
        <v>0</v>
      </c>
      <c r="N27" s="202">
        <f t="shared" si="9"/>
        <v>0</v>
      </c>
      <c r="O27" s="202">
        <f t="shared" si="9"/>
        <v>0</v>
      </c>
      <c r="P27" s="202">
        <f t="shared" si="9"/>
        <v>0</v>
      </c>
      <c r="Q27" s="202">
        <f t="shared" si="9"/>
        <v>0</v>
      </c>
      <c r="R27" s="202">
        <f t="shared" si="9"/>
        <v>0</v>
      </c>
      <c r="S27" s="202">
        <f t="shared" si="9"/>
        <v>0</v>
      </c>
      <c r="T27" s="202">
        <f t="shared" si="9"/>
        <v>0</v>
      </c>
      <c r="U27" s="202">
        <f t="shared" si="9"/>
        <v>0</v>
      </c>
      <c r="V27" s="202">
        <f t="shared" si="9"/>
        <v>0</v>
      </c>
      <c r="W27" s="202">
        <f t="shared" si="9"/>
        <v>0</v>
      </c>
      <c r="X27" s="202">
        <f t="shared" si="9"/>
        <v>0</v>
      </c>
      <c r="Y27" s="202">
        <f t="shared" si="9"/>
        <v>0</v>
      </c>
      <c r="Z27" s="202">
        <f t="shared" si="9"/>
        <v>0</v>
      </c>
      <c r="AA27" s="202">
        <f t="shared" si="9"/>
        <v>0</v>
      </c>
      <c r="AB27" s="202">
        <f t="shared" si="9"/>
        <v>0</v>
      </c>
      <c r="AC27" s="202">
        <f t="shared" si="9"/>
        <v>0</v>
      </c>
      <c r="AD27" s="202">
        <f t="shared" si="9"/>
        <v>0</v>
      </c>
      <c r="AE27" s="202">
        <f t="shared" si="9"/>
        <v>0</v>
      </c>
      <c r="AF27" s="202">
        <f t="shared" si="9"/>
        <v>0</v>
      </c>
      <c r="AG27" s="202">
        <f t="shared" si="9"/>
        <v>0</v>
      </c>
      <c r="AH27" s="202">
        <f t="shared" si="9"/>
        <v>0</v>
      </c>
      <c r="AI27" s="202">
        <f t="shared" si="9"/>
        <v>0</v>
      </c>
      <c r="AJ27" s="202">
        <f t="shared" si="9"/>
        <v>0</v>
      </c>
      <c r="AK27" s="202">
        <f t="shared" si="9"/>
        <v>0</v>
      </c>
      <c r="AL27" s="202">
        <f t="shared" si="9"/>
        <v>0</v>
      </c>
      <c r="AM27" s="202">
        <f t="shared" si="9"/>
        <v>0</v>
      </c>
      <c r="AN27" s="202">
        <f t="shared" si="9"/>
        <v>0</v>
      </c>
      <c r="AO27" s="202">
        <f t="shared" si="9"/>
        <v>0</v>
      </c>
      <c r="AP27" s="202">
        <f t="shared" si="9"/>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118</v>
      </c>
      <c r="C29" s="194">
        <f>PropertyTaxAssessedValue</f>
        <v>0</v>
      </c>
      <c r="D29" s="362">
        <f>IF(D$2&lt;=analysis_period,PropertyTaxAssessedValue*(100-(D$2-1)*prop_tax_assessed_decline)/100,0)</f>
        <v>0</v>
      </c>
      <c r="E29" s="362">
        <f t="shared" ref="E29:AP29" si="10">IF(E$2&lt;=analysis_period,PropertyTaxAssessedValue*(100-(E$2-1)*prop_tax_assessed_decline)/100,0)</f>
        <v>0</v>
      </c>
      <c r="F29" s="362">
        <f t="shared" si="10"/>
        <v>0</v>
      </c>
      <c r="G29" s="362">
        <f t="shared" si="10"/>
        <v>0</v>
      </c>
      <c r="H29" s="362">
        <f t="shared" si="10"/>
        <v>0</v>
      </c>
      <c r="I29" s="362">
        <f t="shared" si="10"/>
        <v>0</v>
      </c>
      <c r="J29" s="362">
        <f t="shared" si="10"/>
        <v>0</v>
      </c>
      <c r="K29" s="362">
        <f t="shared" si="10"/>
        <v>0</v>
      </c>
      <c r="L29" s="362">
        <f t="shared" si="10"/>
        <v>0</v>
      </c>
      <c r="M29" s="362">
        <f t="shared" si="10"/>
        <v>0</v>
      </c>
      <c r="N29" s="362">
        <f t="shared" si="10"/>
        <v>0</v>
      </c>
      <c r="O29" s="362">
        <f t="shared" si="10"/>
        <v>0</v>
      </c>
      <c r="P29" s="362">
        <f t="shared" si="10"/>
        <v>0</v>
      </c>
      <c r="Q29" s="362">
        <f t="shared" si="10"/>
        <v>0</v>
      </c>
      <c r="R29" s="362">
        <f t="shared" si="10"/>
        <v>0</v>
      </c>
      <c r="S29" s="362">
        <f t="shared" si="10"/>
        <v>0</v>
      </c>
      <c r="T29" s="362">
        <f t="shared" si="10"/>
        <v>0</v>
      </c>
      <c r="U29" s="362">
        <f t="shared" si="10"/>
        <v>0</v>
      </c>
      <c r="V29" s="362">
        <f t="shared" si="10"/>
        <v>0</v>
      </c>
      <c r="W29" s="362">
        <f t="shared" si="10"/>
        <v>0</v>
      </c>
      <c r="X29" s="362">
        <f t="shared" si="10"/>
        <v>0</v>
      </c>
      <c r="Y29" s="362">
        <f t="shared" si="10"/>
        <v>0</v>
      </c>
      <c r="Z29" s="362">
        <f t="shared" si="10"/>
        <v>0</v>
      </c>
      <c r="AA29" s="362">
        <f t="shared" si="10"/>
        <v>0</v>
      </c>
      <c r="AB29" s="362">
        <f t="shared" si="10"/>
        <v>0</v>
      </c>
      <c r="AC29" s="362">
        <f t="shared" si="10"/>
        <v>0</v>
      </c>
      <c r="AD29" s="362">
        <f t="shared" si="10"/>
        <v>0</v>
      </c>
      <c r="AE29" s="362">
        <f t="shared" si="10"/>
        <v>0</v>
      </c>
      <c r="AF29" s="362">
        <f t="shared" si="10"/>
        <v>0</v>
      </c>
      <c r="AG29" s="362">
        <f t="shared" si="10"/>
        <v>0</v>
      </c>
      <c r="AH29" s="362">
        <f t="shared" si="10"/>
        <v>0</v>
      </c>
      <c r="AI29" s="362">
        <f t="shared" si="10"/>
        <v>0</v>
      </c>
      <c r="AJ29" s="362">
        <f t="shared" si="10"/>
        <v>0</v>
      </c>
      <c r="AK29" s="362">
        <f t="shared" si="10"/>
        <v>0</v>
      </c>
      <c r="AL29" s="362">
        <f t="shared" si="10"/>
        <v>0</v>
      </c>
      <c r="AM29" s="362">
        <f t="shared" si="10"/>
        <v>0</v>
      </c>
      <c r="AN29" s="362">
        <f t="shared" si="10"/>
        <v>0</v>
      </c>
      <c r="AO29" s="362">
        <f t="shared" si="10"/>
        <v>0</v>
      </c>
      <c r="AP29" s="362">
        <f t="shared" si="10"/>
        <v>0</v>
      </c>
    </row>
    <row r="30" spans="1:42" x14ac:dyDescent="0.2">
      <c r="A30" s="2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9" t="s">
        <v>256</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235</v>
      </c>
      <c r="C32" s="20"/>
      <c r="D32" s="28"/>
      <c r="E32" s="28"/>
      <c r="F32" s="28"/>
      <c r="G32" s="28"/>
      <c r="H32" s="28"/>
      <c r="I32" s="28"/>
      <c r="J32" s="28"/>
      <c r="K32" s="28"/>
      <c r="L32" s="28"/>
      <c r="M32" s="28"/>
      <c r="N32" s="28"/>
      <c r="O32" s="28"/>
      <c r="P32" s="28"/>
      <c r="Q32" s="28"/>
      <c r="R32" s="28"/>
      <c r="S32" s="28"/>
    </row>
    <row r="33" spans="1:42" x14ac:dyDescent="0.2">
      <c r="A33" s="117" t="s">
        <v>236</v>
      </c>
      <c r="C33" s="194">
        <f>IF(C$2&lt;=analysis_period,IF(om_fixed="n/a",Inputs!D161,om_fixed*(1+inflation_rate/100+om_fixed_escal/100)^B$2),0)</f>
        <v>0</v>
      </c>
      <c r="D33" s="194">
        <f>IF(D$2&lt;=analysis_period,IF(om_fixed="n/a",Inputs!E161,om_fixed*(1+inflation_rate/100+om_fixed_escal/100)^C$2),0)</f>
        <v>0</v>
      </c>
      <c r="E33" s="194">
        <f>IF(E$2&lt;=analysis_period,IF(om_fixed="n/a",Inputs!F161,om_fixed*(1+inflation_rate/100+om_fixed_escal/100)^D$2),0)</f>
        <v>0</v>
      </c>
      <c r="F33" s="194">
        <f>IF(F$2&lt;=analysis_period,IF(om_fixed="n/a",Inputs!G161,om_fixed*(1+inflation_rate/100+om_fixed_escal/100)^E$2),0)</f>
        <v>0</v>
      </c>
      <c r="G33" s="194">
        <f>IF(G$2&lt;=analysis_period,IF(om_fixed="n/a",Inputs!H161,om_fixed*(1+inflation_rate/100+om_fixed_escal/100)^F$2),0)</f>
        <v>0</v>
      </c>
      <c r="H33" s="194">
        <f>IF(H$2&lt;=analysis_period,IF(om_fixed="n/a",Inputs!I161,om_fixed*(1+inflation_rate/100+om_fixed_escal/100)^G$2),0)</f>
        <v>0</v>
      </c>
      <c r="I33" s="194">
        <f>IF(I$2&lt;=analysis_period,IF(om_fixed="n/a",Inputs!J161,om_fixed*(1+inflation_rate/100+om_fixed_escal/100)^H$2),0)</f>
        <v>0</v>
      </c>
      <c r="J33" s="194">
        <f>IF(J$2&lt;=analysis_period,IF(om_fixed="n/a",Inputs!K161,om_fixed*(1+inflation_rate/100+om_fixed_escal/100)^I$2),0)</f>
        <v>0</v>
      </c>
      <c r="K33" s="194">
        <f>IF(K$2&lt;=analysis_period,IF(om_fixed="n/a",Inputs!L161,om_fixed*(1+inflation_rate/100+om_fixed_escal/100)^J$2),0)</f>
        <v>0</v>
      </c>
      <c r="L33" s="194">
        <f>IF(L$2&lt;=analysis_period,IF(om_fixed="n/a",Inputs!M161,om_fixed*(1+inflation_rate/100+om_fixed_escal/100)^K$2),0)</f>
        <v>0</v>
      </c>
      <c r="M33" s="194">
        <f>IF(M$2&lt;=analysis_period,IF(om_fixed="n/a",Inputs!N161,om_fixed*(1+inflation_rate/100+om_fixed_escal/100)^L$2),0)</f>
        <v>0</v>
      </c>
      <c r="N33" s="194">
        <f>IF(N$2&lt;=analysis_period,IF(om_fixed="n/a",Inputs!O161,om_fixed*(1+inflation_rate/100+om_fixed_escal/100)^M$2),0)</f>
        <v>0</v>
      </c>
      <c r="O33" s="194">
        <f>IF(O$2&lt;=analysis_period,IF(om_fixed="n/a",Inputs!P161,om_fixed*(1+inflation_rate/100+om_fixed_escal/100)^N$2),0)</f>
        <v>0</v>
      </c>
      <c r="P33" s="194">
        <f>IF(P$2&lt;=analysis_period,IF(om_fixed="n/a",Inputs!Q161,om_fixed*(1+inflation_rate/100+om_fixed_escal/100)^O$2),0)</f>
        <v>0</v>
      </c>
      <c r="Q33" s="194">
        <f>IF(Q$2&lt;=analysis_period,IF(om_fixed="n/a",Inputs!R161,om_fixed*(1+inflation_rate/100+om_fixed_escal/100)^P$2),0)</f>
        <v>0</v>
      </c>
      <c r="R33" s="194">
        <f>IF(R$2&lt;=analysis_period,IF(om_fixed="n/a",Inputs!S161,om_fixed*(1+inflation_rate/100+om_fixed_escal/100)^Q$2),0)</f>
        <v>0</v>
      </c>
      <c r="S33" s="194">
        <f>IF(S$2&lt;=analysis_period,IF(om_fixed="n/a",Inputs!T161,om_fixed*(1+inflation_rate/100+om_fixed_escal/100)^R$2),0)</f>
        <v>0</v>
      </c>
      <c r="T33" s="194">
        <f>IF(T$2&lt;=analysis_period,IF(om_fixed="n/a",Inputs!U161,om_fixed*(1+inflation_rate/100+om_fixed_escal/100)^S$2),0)</f>
        <v>0</v>
      </c>
      <c r="U33" s="194">
        <f>IF(U$2&lt;=analysis_period,IF(om_fixed="n/a",Inputs!V161,om_fixed*(1+inflation_rate/100+om_fixed_escal/100)^T$2),0)</f>
        <v>0</v>
      </c>
      <c r="V33" s="194">
        <f>IF(V$2&lt;=analysis_period,IF(om_fixed="n/a",Inputs!W161,om_fixed*(1+inflation_rate/100+om_fixed_escal/100)^U$2),0)</f>
        <v>0</v>
      </c>
      <c r="W33" s="194">
        <f>IF(W$2&lt;=analysis_period,IF(om_fixed="n/a",Inputs!X161,om_fixed*(1+inflation_rate/100+om_fixed_escal/100)^V$2),0)</f>
        <v>0</v>
      </c>
      <c r="X33" s="194">
        <f>IF(X$2&lt;=analysis_period,IF(om_fixed="n/a",Inputs!Y161,om_fixed*(1+inflation_rate/100+om_fixed_escal/100)^W$2),0)</f>
        <v>0</v>
      </c>
      <c r="Y33" s="194">
        <f>IF(Y$2&lt;=analysis_period,IF(om_fixed="n/a",Inputs!Z161,om_fixed*(1+inflation_rate/100+om_fixed_escal/100)^X$2),0)</f>
        <v>0</v>
      </c>
      <c r="Z33" s="194">
        <f>IF(Z$2&lt;=analysis_period,IF(om_fixed="n/a",Inputs!AA161,om_fixed*(1+inflation_rate/100+om_fixed_escal/100)^Y$2),0)</f>
        <v>0</v>
      </c>
      <c r="AA33" s="194">
        <f>IF(AA$2&lt;=analysis_period,IF(om_fixed="n/a",Inputs!AB161,om_fixed*(1+inflation_rate/100+om_fixed_escal/100)^Z$2),0)</f>
        <v>0</v>
      </c>
      <c r="AB33" s="194">
        <f>IF(AB$2&lt;=analysis_period,IF(om_fixed="n/a",Inputs!AC161,om_fixed*(1+inflation_rate/100+om_fixed_escal/100)^AA$2),0)</f>
        <v>0</v>
      </c>
      <c r="AC33" s="194">
        <f>IF(AC$2&lt;=analysis_period,IF(om_fixed="n/a",Inputs!AD161,om_fixed*(1+inflation_rate/100+om_fixed_escal/100)^AB$2),0)</f>
        <v>0</v>
      </c>
      <c r="AD33" s="194">
        <f>IF(AD$2&lt;=analysis_period,IF(om_fixed="n/a",Inputs!AE161,om_fixed*(1+inflation_rate/100+om_fixed_escal/100)^AC$2),0)</f>
        <v>0</v>
      </c>
      <c r="AE33" s="194">
        <f>IF(AE$2&lt;=analysis_period,IF(om_fixed="n/a",Inputs!AF161,om_fixed*(1+inflation_rate/100+om_fixed_escal/100)^AD$2),0)</f>
        <v>0</v>
      </c>
      <c r="AF33" s="194">
        <f>IF(AF$2&lt;=analysis_period,IF(om_fixed="n/a",Inputs!AG161,om_fixed*(1+inflation_rate/100+om_fixed_escal/100)^AE$2),0)</f>
        <v>0</v>
      </c>
      <c r="AG33" s="194">
        <f>IF(AG$2&lt;=analysis_period,IF(om_fixed="n/a",Inputs!AH161,om_fixed*(1+inflation_rate/100+om_fixed_escal/100)^AF$2),0)</f>
        <v>0</v>
      </c>
      <c r="AH33" s="194">
        <f>IF(AH$2&lt;=analysis_period,IF(om_fixed="n/a",Inputs!AI161,om_fixed*(1+inflation_rate/100+om_fixed_escal/100)^AG$2),0)</f>
        <v>0</v>
      </c>
      <c r="AI33" s="194">
        <f>IF(AI$2&lt;=analysis_period,IF(om_fixed="n/a",Inputs!AJ161,om_fixed*(1+inflation_rate/100+om_fixed_escal/100)^AH$2),0)</f>
        <v>0</v>
      </c>
      <c r="AJ33" s="194">
        <f>IF(AJ$2&lt;=analysis_period,IF(om_fixed="n/a",Inputs!AK161,om_fixed*(1+inflation_rate/100+om_fixed_escal/100)^AI$2),0)</f>
        <v>0</v>
      </c>
      <c r="AK33" s="194">
        <f>IF(AK$2&lt;=analysis_period,IF(om_fixed="n/a",Inputs!AL161,om_fixed*(1+inflation_rate/100+om_fixed_escal/100)^AJ$2),0)</f>
        <v>0</v>
      </c>
      <c r="AL33" s="194">
        <f>IF(AL$2&lt;=analysis_period,IF(om_fixed="n/a",Inputs!AM161,om_fixed*(1+inflation_rate/100+om_fixed_escal/100)^AK$2),0)</f>
        <v>0</v>
      </c>
      <c r="AM33" s="194">
        <f>IF(AM$2&lt;=analysis_period,IF(om_fixed="n/a",Inputs!AN161,om_fixed*(1+inflation_rate/100+om_fixed_escal/100)^AL$2),0)</f>
        <v>0</v>
      </c>
      <c r="AN33" s="194">
        <f>IF(AN$2&lt;=analysis_period,IF(om_fixed="n/a",Inputs!AO161,om_fixed*(1+inflation_rate/100+om_fixed_escal/100)^AM$2),0)</f>
        <v>0</v>
      </c>
      <c r="AO33" s="194">
        <f>IF(AO$2&lt;=analysis_period,IF(om_fixed="n/a",Inputs!AP161,om_fixed*(1+inflation_rate/100+om_fixed_escal/100)^AN$2),0)</f>
        <v>0</v>
      </c>
      <c r="AP33" s="194">
        <f>IF(AP$2&lt;=analysis_period,IF(om_fixed="n/a",Inputs!AQ161,om_fixed*(1+inflation_rate/100+om_fixed_escal/100)^AO$2),0)</f>
        <v>0</v>
      </c>
    </row>
    <row r="34" spans="1:42" x14ac:dyDescent="0.2">
      <c r="A34" s="117" t="s">
        <v>237</v>
      </c>
    </row>
    <row r="35" spans="1:42" x14ac:dyDescent="0.2">
      <c r="A35" s="119" t="s">
        <v>11</v>
      </c>
      <c r="C35" s="200">
        <f t="shared" ref="C35:AP35" si="11">IF(C$2&lt;=analysis_period,system_capacity,0)</f>
        <v>0</v>
      </c>
      <c r="D35" s="200">
        <f t="shared" si="11"/>
        <v>0</v>
      </c>
      <c r="E35" s="200">
        <f t="shared" si="11"/>
        <v>0</v>
      </c>
      <c r="F35" s="200">
        <f t="shared" si="11"/>
        <v>0</v>
      </c>
      <c r="G35" s="200">
        <f t="shared" si="11"/>
        <v>0</v>
      </c>
      <c r="H35" s="200">
        <f t="shared" si="11"/>
        <v>0</v>
      </c>
      <c r="I35" s="200">
        <f t="shared" si="11"/>
        <v>0</v>
      </c>
      <c r="J35" s="200">
        <f t="shared" si="11"/>
        <v>0</v>
      </c>
      <c r="K35" s="200">
        <f t="shared" si="11"/>
        <v>0</v>
      </c>
      <c r="L35" s="200">
        <f t="shared" si="11"/>
        <v>0</v>
      </c>
      <c r="M35" s="200">
        <f t="shared" si="11"/>
        <v>0</v>
      </c>
      <c r="N35" s="200">
        <f t="shared" si="11"/>
        <v>0</v>
      </c>
      <c r="O35" s="200">
        <f t="shared" si="11"/>
        <v>0</v>
      </c>
      <c r="P35" s="200">
        <f t="shared" si="11"/>
        <v>0</v>
      </c>
      <c r="Q35" s="200">
        <f t="shared" si="11"/>
        <v>0</v>
      </c>
      <c r="R35" s="200">
        <f t="shared" si="11"/>
        <v>0</v>
      </c>
      <c r="S35" s="200">
        <f t="shared" si="11"/>
        <v>0</v>
      </c>
      <c r="T35" s="200">
        <f t="shared" si="11"/>
        <v>0</v>
      </c>
      <c r="U35" s="200">
        <f t="shared" si="11"/>
        <v>0</v>
      </c>
      <c r="V35" s="200">
        <f t="shared" si="11"/>
        <v>0</v>
      </c>
      <c r="W35" s="200">
        <f t="shared" si="11"/>
        <v>0</v>
      </c>
      <c r="X35" s="200">
        <f t="shared" si="11"/>
        <v>0</v>
      </c>
      <c r="Y35" s="200">
        <f t="shared" si="11"/>
        <v>0</v>
      </c>
      <c r="Z35" s="200">
        <f t="shared" si="11"/>
        <v>0</v>
      </c>
      <c r="AA35" s="200">
        <f t="shared" si="11"/>
        <v>0</v>
      </c>
      <c r="AB35" s="200">
        <f t="shared" si="11"/>
        <v>0</v>
      </c>
      <c r="AC35" s="200">
        <f t="shared" si="11"/>
        <v>0</v>
      </c>
      <c r="AD35" s="200">
        <f t="shared" si="11"/>
        <v>0</v>
      </c>
      <c r="AE35" s="200">
        <f t="shared" si="11"/>
        <v>0</v>
      </c>
      <c r="AF35" s="200">
        <f t="shared" si="11"/>
        <v>0</v>
      </c>
      <c r="AG35" s="200">
        <f t="shared" si="11"/>
        <v>0</v>
      </c>
      <c r="AH35" s="200">
        <f t="shared" si="11"/>
        <v>0</v>
      </c>
      <c r="AI35" s="200">
        <f t="shared" si="11"/>
        <v>0</v>
      </c>
      <c r="AJ35" s="200">
        <f t="shared" si="11"/>
        <v>0</v>
      </c>
      <c r="AK35" s="200">
        <f t="shared" si="11"/>
        <v>0</v>
      </c>
      <c r="AL35" s="200">
        <f t="shared" si="11"/>
        <v>0</v>
      </c>
      <c r="AM35" s="200">
        <f t="shared" si="11"/>
        <v>0</v>
      </c>
      <c r="AN35" s="200">
        <f t="shared" si="11"/>
        <v>0</v>
      </c>
      <c r="AO35" s="200">
        <f t="shared" si="11"/>
        <v>0</v>
      </c>
      <c r="AP35" s="200">
        <f t="shared" si="11"/>
        <v>0</v>
      </c>
    </row>
    <row r="36" spans="1:42" x14ac:dyDescent="0.2">
      <c r="A36" s="119" t="s">
        <v>12</v>
      </c>
      <c r="C36" s="198">
        <f>IF(C$2&lt;=analysis_period,IF(om_capacity="n/a",Inputs!D162,om_capacity*(1+inflation_rate/100+om_capacity_escal/100)^B$2),0)</f>
        <v>0</v>
      </c>
      <c r="D36" s="198">
        <f>IF(D$2&lt;=analysis_period,IF(om_capacity="n/a",Inputs!E162,om_capacity*(1+inflation_rate/100+om_capacity_escal/100)^C$2),0)</f>
        <v>0</v>
      </c>
      <c r="E36" s="198">
        <f>IF(E$2&lt;=analysis_period,IF(om_capacity="n/a",Inputs!F162,om_capacity*(1+inflation_rate/100+om_capacity_escal/100)^D$2),0)</f>
        <v>0</v>
      </c>
      <c r="F36" s="198">
        <f>IF(F$2&lt;=analysis_period,IF(om_capacity="n/a",Inputs!G162,om_capacity*(1+inflation_rate/100+om_capacity_escal/100)^E$2),0)</f>
        <v>0</v>
      </c>
      <c r="G36" s="198">
        <f>IF(G$2&lt;=analysis_period,IF(om_capacity="n/a",Inputs!H162,om_capacity*(1+inflation_rate/100+om_capacity_escal/100)^F$2),0)</f>
        <v>0</v>
      </c>
      <c r="H36" s="198">
        <f>IF(H$2&lt;=analysis_period,IF(om_capacity="n/a",Inputs!I162,om_capacity*(1+inflation_rate/100+om_capacity_escal/100)^G$2),0)</f>
        <v>0</v>
      </c>
      <c r="I36" s="198">
        <f>IF(I$2&lt;=analysis_period,IF(om_capacity="n/a",Inputs!J162,om_capacity*(1+inflation_rate/100+om_capacity_escal/100)^H$2),0)</f>
        <v>0</v>
      </c>
      <c r="J36" s="198">
        <f>IF(J$2&lt;=analysis_period,IF(om_capacity="n/a",Inputs!K162,om_capacity*(1+inflation_rate/100+om_capacity_escal/100)^I$2),0)</f>
        <v>0</v>
      </c>
      <c r="K36" s="198">
        <f>IF(K$2&lt;=analysis_period,IF(om_capacity="n/a",Inputs!L162,om_capacity*(1+inflation_rate/100+om_capacity_escal/100)^J$2),0)</f>
        <v>0</v>
      </c>
      <c r="L36" s="198">
        <f>IF(L$2&lt;=analysis_period,IF(om_capacity="n/a",Inputs!M162,om_capacity*(1+inflation_rate/100+om_capacity_escal/100)^K$2),0)</f>
        <v>0</v>
      </c>
      <c r="M36" s="198">
        <f>IF(M$2&lt;=analysis_period,IF(om_capacity="n/a",Inputs!N162,om_capacity*(1+inflation_rate/100+om_capacity_escal/100)^L$2),0)</f>
        <v>0</v>
      </c>
      <c r="N36" s="198">
        <f>IF(N$2&lt;=analysis_period,IF(om_capacity="n/a",Inputs!O162,om_capacity*(1+inflation_rate/100+om_capacity_escal/100)^M$2),0)</f>
        <v>0</v>
      </c>
      <c r="O36" s="198">
        <f>IF(O$2&lt;=analysis_period,IF(om_capacity="n/a",Inputs!P162,om_capacity*(1+inflation_rate/100+om_capacity_escal/100)^N$2),0)</f>
        <v>0</v>
      </c>
      <c r="P36" s="198">
        <f>IF(P$2&lt;=analysis_period,IF(om_capacity="n/a",Inputs!Q162,om_capacity*(1+inflation_rate/100+om_capacity_escal/100)^O$2),0)</f>
        <v>0</v>
      </c>
      <c r="Q36" s="198">
        <f>IF(Q$2&lt;=analysis_period,IF(om_capacity="n/a",Inputs!R162,om_capacity*(1+inflation_rate/100+om_capacity_escal/100)^P$2),0)</f>
        <v>0</v>
      </c>
      <c r="R36" s="198">
        <f>IF(R$2&lt;=analysis_period,IF(om_capacity="n/a",Inputs!S162,om_capacity*(1+inflation_rate/100+om_capacity_escal/100)^Q$2),0)</f>
        <v>0</v>
      </c>
      <c r="S36" s="198">
        <f>IF(S$2&lt;=analysis_period,IF(om_capacity="n/a",Inputs!T162,om_capacity*(1+inflation_rate/100+om_capacity_escal/100)^R$2),0)</f>
        <v>0</v>
      </c>
      <c r="T36" s="198">
        <f>IF(T$2&lt;=analysis_period,IF(om_capacity="n/a",Inputs!U162,om_capacity*(1+inflation_rate/100+om_capacity_escal/100)^S$2),0)</f>
        <v>0</v>
      </c>
      <c r="U36" s="198">
        <f>IF(U$2&lt;=analysis_period,IF(om_capacity="n/a",Inputs!V162,om_capacity*(1+inflation_rate/100+om_capacity_escal/100)^T$2),0)</f>
        <v>0</v>
      </c>
      <c r="V36" s="198">
        <f>IF(V$2&lt;=analysis_period,IF(om_capacity="n/a",Inputs!W162,om_capacity*(1+inflation_rate/100+om_capacity_escal/100)^U$2),0)</f>
        <v>0</v>
      </c>
      <c r="W36" s="198">
        <f>IF(W$2&lt;=analysis_period,IF(om_capacity="n/a",Inputs!X162,om_capacity*(1+inflation_rate/100+om_capacity_escal/100)^V$2),0)</f>
        <v>0</v>
      </c>
      <c r="X36" s="198">
        <f>IF(X$2&lt;=analysis_period,IF(om_capacity="n/a",Inputs!Y162,om_capacity*(1+inflation_rate/100+om_capacity_escal/100)^W$2),0)</f>
        <v>0</v>
      </c>
      <c r="Y36" s="198">
        <f>IF(Y$2&lt;=analysis_period,IF(om_capacity="n/a",Inputs!Z162,om_capacity*(1+inflation_rate/100+om_capacity_escal/100)^X$2),0)</f>
        <v>0</v>
      </c>
      <c r="Z36" s="198">
        <f>IF(Z$2&lt;=analysis_period,IF(om_capacity="n/a",Inputs!AA162,om_capacity*(1+inflation_rate/100+om_capacity_escal/100)^Y$2),0)</f>
        <v>0</v>
      </c>
      <c r="AA36" s="198">
        <f>IF(AA$2&lt;=analysis_period,IF(om_capacity="n/a",Inputs!AB162,om_capacity*(1+inflation_rate/100+om_capacity_escal/100)^Z$2),0)</f>
        <v>0</v>
      </c>
      <c r="AB36" s="198">
        <f>IF(AB$2&lt;=analysis_period,IF(om_capacity="n/a",Inputs!AC162,om_capacity*(1+inflation_rate/100+om_capacity_escal/100)^AA$2),0)</f>
        <v>0</v>
      </c>
      <c r="AC36" s="198">
        <f>IF(AC$2&lt;=analysis_period,IF(om_capacity="n/a",Inputs!AD162,om_capacity*(1+inflation_rate/100+om_capacity_escal/100)^AB$2),0)</f>
        <v>0</v>
      </c>
      <c r="AD36" s="198">
        <f>IF(AD$2&lt;=analysis_period,IF(om_capacity="n/a",Inputs!AE162,om_capacity*(1+inflation_rate/100+om_capacity_escal/100)^AC$2),0)</f>
        <v>0</v>
      </c>
      <c r="AE36" s="198">
        <f>IF(AE$2&lt;=analysis_period,IF(om_capacity="n/a",Inputs!AF162,om_capacity*(1+inflation_rate/100+om_capacity_escal/100)^AD$2),0)</f>
        <v>0</v>
      </c>
      <c r="AF36" s="198">
        <f>IF(AF$2&lt;=analysis_period,IF(om_capacity="n/a",Inputs!AG162,om_capacity*(1+inflation_rate/100+om_capacity_escal/100)^AE$2),0)</f>
        <v>0</v>
      </c>
      <c r="AG36" s="198">
        <f>IF(AG$2&lt;=analysis_period,IF(om_capacity="n/a",Inputs!AH162,om_capacity*(1+inflation_rate/100+om_capacity_escal/100)^AF$2),0)</f>
        <v>0</v>
      </c>
      <c r="AH36" s="198">
        <f>IF(AH$2&lt;=analysis_period,IF(om_capacity="n/a",Inputs!AI162,om_capacity*(1+inflation_rate/100+om_capacity_escal/100)^AG$2),0)</f>
        <v>0</v>
      </c>
      <c r="AI36" s="198">
        <f>IF(AI$2&lt;=analysis_period,IF(om_capacity="n/a",Inputs!AJ162,om_capacity*(1+inflation_rate/100+om_capacity_escal/100)^AH$2),0)</f>
        <v>0</v>
      </c>
      <c r="AJ36" s="198">
        <f>IF(AJ$2&lt;=analysis_period,IF(om_capacity="n/a",Inputs!AK162,om_capacity*(1+inflation_rate/100+om_capacity_escal/100)^AI$2),0)</f>
        <v>0</v>
      </c>
      <c r="AK36" s="198">
        <f>IF(AK$2&lt;=analysis_period,IF(om_capacity="n/a",Inputs!AL162,om_capacity*(1+inflation_rate/100+om_capacity_escal/100)^AJ$2),0)</f>
        <v>0</v>
      </c>
      <c r="AL36" s="198">
        <f>IF(AL$2&lt;=analysis_period,IF(om_capacity="n/a",Inputs!AM162,om_capacity*(1+inflation_rate/100+om_capacity_escal/100)^AK$2),0)</f>
        <v>0</v>
      </c>
      <c r="AM36" s="198">
        <f>IF(AM$2&lt;=analysis_period,IF(om_capacity="n/a",Inputs!AN162,om_capacity*(1+inflation_rate/100+om_capacity_escal/100)^AL$2),0)</f>
        <v>0</v>
      </c>
      <c r="AN36" s="198">
        <f>IF(AN$2&lt;=analysis_period,IF(om_capacity="n/a",Inputs!AO162,om_capacity*(1+inflation_rate/100+om_capacity_escal/100)^AM$2),0)</f>
        <v>0</v>
      </c>
      <c r="AO36" s="198">
        <f>IF(AO$2&lt;=analysis_period,IF(om_capacity="n/a",Inputs!AP162,om_capacity*(1+inflation_rate/100+om_capacity_escal/100)^AN$2),0)</f>
        <v>0</v>
      </c>
      <c r="AP36" s="198">
        <f>IF(AP$2&lt;=analysis_period,IF(om_capacity="n/a",Inputs!AQ162,om_capacity*(1+inflation_rate/100+om_capacity_escal/100)^AO$2),0)</f>
        <v>0</v>
      </c>
    </row>
    <row r="37" spans="1:42" x14ac:dyDescent="0.2">
      <c r="A37" s="119" t="s">
        <v>120</v>
      </c>
      <c r="C37" s="194">
        <f>C35*C36</f>
        <v>0</v>
      </c>
      <c r="D37" s="194">
        <f t="shared" ref="D37:AP37" si="12">D35*D36</f>
        <v>0</v>
      </c>
      <c r="E37" s="194">
        <f t="shared" si="12"/>
        <v>0</v>
      </c>
      <c r="F37" s="194">
        <f t="shared" si="12"/>
        <v>0</v>
      </c>
      <c r="G37" s="194">
        <f t="shared" si="12"/>
        <v>0</v>
      </c>
      <c r="H37" s="194">
        <f t="shared" si="12"/>
        <v>0</v>
      </c>
      <c r="I37" s="194">
        <f t="shared" si="12"/>
        <v>0</v>
      </c>
      <c r="J37" s="194">
        <f t="shared" si="12"/>
        <v>0</v>
      </c>
      <c r="K37" s="194">
        <f t="shared" si="12"/>
        <v>0</v>
      </c>
      <c r="L37" s="194">
        <f t="shared" si="12"/>
        <v>0</v>
      </c>
      <c r="M37" s="194">
        <f t="shared" si="12"/>
        <v>0</v>
      </c>
      <c r="N37" s="194">
        <f t="shared" si="12"/>
        <v>0</v>
      </c>
      <c r="O37" s="194">
        <f t="shared" si="12"/>
        <v>0</v>
      </c>
      <c r="P37" s="194">
        <f t="shared" si="12"/>
        <v>0</v>
      </c>
      <c r="Q37" s="194">
        <f t="shared" si="12"/>
        <v>0</v>
      </c>
      <c r="R37" s="194">
        <f t="shared" si="12"/>
        <v>0</v>
      </c>
      <c r="S37" s="194">
        <f t="shared" si="12"/>
        <v>0</v>
      </c>
      <c r="T37" s="194">
        <f t="shared" si="12"/>
        <v>0</v>
      </c>
      <c r="U37" s="194">
        <f t="shared" si="12"/>
        <v>0</v>
      </c>
      <c r="V37" s="194">
        <f t="shared" si="12"/>
        <v>0</v>
      </c>
      <c r="W37" s="194">
        <f t="shared" si="12"/>
        <v>0</v>
      </c>
      <c r="X37" s="194">
        <f t="shared" si="12"/>
        <v>0</v>
      </c>
      <c r="Y37" s="194">
        <f t="shared" si="12"/>
        <v>0</v>
      </c>
      <c r="Z37" s="194">
        <f t="shared" si="12"/>
        <v>0</v>
      </c>
      <c r="AA37" s="194">
        <f t="shared" si="12"/>
        <v>0</v>
      </c>
      <c r="AB37" s="194">
        <f t="shared" si="12"/>
        <v>0</v>
      </c>
      <c r="AC37" s="194">
        <f t="shared" si="12"/>
        <v>0</v>
      </c>
      <c r="AD37" s="194">
        <f t="shared" si="12"/>
        <v>0</v>
      </c>
      <c r="AE37" s="194">
        <f t="shared" si="12"/>
        <v>0</v>
      </c>
      <c r="AF37" s="194">
        <f t="shared" si="12"/>
        <v>0</v>
      </c>
      <c r="AG37" s="194">
        <f t="shared" si="12"/>
        <v>0</v>
      </c>
      <c r="AH37" s="194">
        <f t="shared" si="12"/>
        <v>0</v>
      </c>
      <c r="AI37" s="194">
        <f t="shared" si="12"/>
        <v>0</v>
      </c>
      <c r="AJ37" s="194">
        <f t="shared" si="12"/>
        <v>0</v>
      </c>
      <c r="AK37" s="194">
        <f t="shared" si="12"/>
        <v>0</v>
      </c>
      <c r="AL37" s="194">
        <f t="shared" si="12"/>
        <v>0</v>
      </c>
      <c r="AM37" s="194">
        <f t="shared" si="12"/>
        <v>0</v>
      </c>
      <c r="AN37" s="194">
        <f t="shared" si="12"/>
        <v>0</v>
      </c>
      <c r="AO37" s="194">
        <f t="shared" si="12"/>
        <v>0</v>
      </c>
      <c r="AP37" s="194">
        <f t="shared" si="12"/>
        <v>0</v>
      </c>
    </row>
    <row r="38" spans="1:42" x14ac:dyDescent="0.2">
      <c r="A38" s="117" t="s">
        <v>238</v>
      </c>
    </row>
    <row r="39" spans="1:42" x14ac:dyDescent="0.2">
      <c r="A39" s="119" t="s">
        <v>14</v>
      </c>
      <c r="C39" s="200">
        <f>IF(C$8&gt;0,C$8,C$5)/1000</f>
        <v>0</v>
      </c>
      <c r="D39" s="200">
        <f t="shared" ref="D39:AP39" si="13">IF(D$8&gt;0,D$8,D$5)/1000</f>
        <v>0</v>
      </c>
      <c r="E39" s="200">
        <f t="shared" si="13"/>
        <v>0</v>
      </c>
      <c r="F39" s="200">
        <f t="shared" si="13"/>
        <v>0</v>
      </c>
      <c r="G39" s="200">
        <f t="shared" si="13"/>
        <v>0</v>
      </c>
      <c r="H39" s="200">
        <f t="shared" si="13"/>
        <v>0</v>
      </c>
      <c r="I39" s="200">
        <f t="shared" si="13"/>
        <v>0</v>
      </c>
      <c r="J39" s="200">
        <f t="shared" si="13"/>
        <v>0</v>
      </c>
      <c r="K39" s="200">
        <f t="shared" si="13"/>
        <v>0</v>
      </c>
      <c r="L39" s="200">
        <f t="shared" si="13"/>
        <v>0</v>
      </c>
      <c r="M39" s="200">
        <f t="shared" si="13"/>
        <v>0</v>
      </c>
      <c r="N39" s="200">
        <f t="shared" si="13"/>
        <v>0</v>
      </c>
      <c r="O39" s="200">
        <f t="shared" si="13"/>
        <v>0</v>
      </c>
      <c r="P39" s="200">
        <f t="shared" si="13"/>
        <v>0</v>
      </c>
      <c r="Q39" s="200">
        <f t="shared" si="13"/>
        <v>0</v>
      </c>
      <c r="R39" s="200">
        <f t="shared" si="13"/>
        <v>0</v>
      </c>
      <c r="S39" s="200">
        <f t="shared" si="13"/>
        <v>0</v>
      </c>
      <c r="T39" s="200">
        <f t="shared" si="13"/>
        <v>0</v>
      </c>
      <c r="U39" s="200">
        <f t="shared" si="13"/>
        <v>0</v>
      </c>
      <c r="V39" s="200">
        <f t="shared" si="13"/>
        <v>0</v>
      </c>
      <c r="W39" s="200">
        <f t="shared" si="13"/>
        <v>0</v>
      </c>
      <c r="X39" s="200">
        <f t="shared" si="13"/>
        <v>0</v>
      </c>
      <c r="Y39" s="200">
        <f t="shared" si="13"/>
        <v>0</v>
      </c>
      <c r="Z39" s="200">
        <f t="shared" si="13"/>
        <v>0</v>
      </c>
      <c r="AA39" s="200">
        <f t="shared" si="13"/>
        <v>0</v>
      </c>
      <c r="AB39" s="200">
        <f t="shared" si="13"/>
        <v>0</v>
      </c>
      <c r="AC39" s="200">
        <f t="shared" si="13"/>
        <v>0</v>
      </c>
      <c r="AD39" s="200">
        <f t="shared" si="13"/>
        <v>0</v>
      </c>
      <c r="AE39" s="200">
        <f t="shared" si="13"/>
        <v>0</v>
      </c>
      <c r="AF39" s="200">
        <f t="shared" si="13"/>
        <v>0</v>
      </c>
      <c r="AG39" s="200">
        <f t="shared" si="13"/>
        <v>0</v>
      </c>
      <c r="AH39" s="200">
        <f t="shared" si="13"/>
        <v>0</v>
      </c>
      <c r="AI39" s="200">
        <f t="shared" si="13"/>
        <v>0</v>
      </c>
      <c r="AJ39" s="200">
        <f t="shared" si="13"/>
        <v>0</v>
      </c>
      <c r="AK39" s="200">
        <f t="shared" si="13"/>
        <v>0</v>
      </c>
      <c r="AL39" s="200">
        <f t="shared" si="13"/>
        <v>0</v>
      </c>
      <c r="AM39" s="200">
        <f t="shared" si="13"/>
        <v>0</v>
      </c>
      <c r="AN39" s="200">
        <f t="shared" si="13"/>
        <v>0</v>
      </c>
      <c r="AO39" s="200">
        <f t="shared" si="13"/>
        <v>0</v>
      </c>
      <c r="AP39" s="200">
        <f t="shared" si="13"/>
        <v>0</v>
      </c>
    </row>
    <row r="40" spans="1:42" x14ac:dyDescent="0.2">
      <c r="A40" s="119" t="s">
        <v>15</v>
      </c>
      <c r="C40" s="198">
        <f>IF(C$2&lt;=analysis_period,IF(om_production="n/a",Inputs!D163,om_production*(1+inflation_rate/100+om_production_escal/100)^B$2),0)</f>
        <v>0</v>
      </c>
      <c r="D40" s="198">
        <f>IF(D$2&lt;=analysis_period,IF(om_production="n/a",Inputs!E163,om_production*(1+inflation_rate/100+om_production_escal/100)^C$2),0)</f>
        <v>0</v>
      </c>
      <c r="E40" s="198">
        <f>IF(E$2&lt;=analysis_period,IF(om_production="n/a",Inputs!F163,om_production*(1+inflation_rate/100+om_production_escal/100)^D$2),0)</f>
        <v>0</v>
      </c>
      <c r="F40" s="198">
        <f>IF(F$2&lt;=analysis_period,IF(om_production="n/a",Inputs!G163,om_production*(1+inflation_rate/100+om_production_escal/100)^E$2),0)</f>
        <v>0</v>
      </c>
      <c r="G40" s="198">
        <f>IF(G$2&lt;=analysis_period,IF(om_production="n/a",Inputs!H163,om_production*(1+inflation_rate/100+om_production_escal/100)^F$2),0)</f>
        <v>0</v>
      </c>
      <c r="H40" s="198">
        <f>IF(H$2&lt;=analysis_period,IF(om_production="n/a",Inputs!I163,om_production*(1+inflation_rate/100+om_production_escal/100)^G$2),0)</f>
        <v>0</v>
      </c>
      <c r="I40" s="198">
        <f>IF(I$2&lt;=analysis_period,IF(om_production="n/a",Inputs!J163,om_production*(1+inflation_rate/100+om_production_escal/100)^H$2),0)</f>
        <v>0</v>
      </c>
      <c r="J40" s="198">
        <f>IF(J$2&lt;=analysis_period,IF(om_production="n/a",Inputs!K163,om_production*(1+inflation_rate/100+om_production_escal/100)^I$2),0)</f>
        <v>0</v>
      </c>
      <c r="K40" s="198">
        <f>IF(K$2&lt;=analysis_period,IF(om_production="n/a",Inputs!L163,om_production*(1+inflation_rate/100+om_production_escal/100)^J$2),0)</f>
        <v>0</v>
      </c>
      <c r="L40" s="198">
        <f>IF(L$2&lt;=analysis_period,IF(om_production="n/a",Inputs!M163,om_production*(1+inflation_rate/100+om_production_escal/100)^K$2),0)</f>
        <v>0</v>
      </c>
      <c r="M40" s="198">
        <f>IF(M$2&lt;=analysis_period,IF(om_production="n/a",Inputs!N163,om_production*(1+inflation_rate/100+om_production_escal/100)^L$2),0)</f>
        <v>0</v>
      </c>
      <c r="N40" s="198">
        <f>IF(N$2&lt;=analysis_period,IF(om_production="n/a",Inputs!O163,om_production*(1+inflation_rate/100+om_production_escal/100)^M$2),0)</f>
        <v>0</v>
      </c>
      <c r="O40" s="198">
        <f>IF(O$2&lt;=analysis_period,IF(om_production="n/a",Inputs!P163,om_production*(1+inflation_rate/100+om_production_escal/100)^N$2),0)</f>
        <v>0</v>
      </c>
      <c r="P40" s="198">
        <f>IF(P$2&lt;=analysis_period,IF(om_production="n/a",Inputs!Q163,om_production*(1+inflation_rate/100+om_production_escal/100)^O$2),0)</f>
        <v>0</v>
      </c>
      <c r="Q40" s="198">
        <f>IF(Q$2&lt;=analysis_period,IF(om_production="n/a",Inputs!R163,om_production*(1+inflation_rate/100+om_production_escal/100)^P$2),0)</f>
        <v>0</v>
      </c>
      <c r="R40" s="198">
        <f>IF(R$2&lt;=analysis_period,IF(om_production="n/a",Inputs!S163,om_production*(1+inflation_rate/100+om_production_escal/100)^Q$2),0)</f>
        <v>0</v>
      </c>
      <c r="S40" s="198">
        <f>IF(S$2&lt;=analysis_period,IF(om_production="n/a",Inputs!T163,om_production*(1+inflation_rate/100+om_production_escal/100)^R$2),0)</f>
        <v>0</v>
      </c>
      <c r="T40" s="198">
        <f>IF(T$2&lt;=analysis_period,IF(om_production="n/a",Inputs!U163,om_production*(1+inflation_rate/100+om_production_escal/100)^S$2),0)</f>
        <v>0</v>
      </c>
      <c r="U40" s="198">
        <f>IF(U$2&lt;=analysis_period,IF(om_production="n/a",Inputs!V163,om_production*(1+inflation_rate/100+om_production_escal/100)^T$2),0)</f>
        <v>0</v>
      </c>
      <c r="V40" s="198">
        <f>IF(V$2&lt;=analysis_period,IF(om_production="n/a",Inputs!W163,om_production*(1+inflation_rate/100+om_production_escal/100)^U$2),0)</f>
        <v>0</v>
      </c>
      <c r="W40" s="198">
        <f>IF(W$2&lt;=analysis_period,IF(om_production="n/a",Inputs!X163,om_production*(1+inflation_rate/100+om_production_escal/100)^V$2),0)</f>
        <v>0</v>
      </c>
      <c r="X40" s="198">
        <f>IF(X$2&lt;=analysis_period,IF(om_production="n/a",Inputs!Y163,om_production*(1+inflation_rate/100+om_production_escal/100)^W$2),0)</f>
        <v>0</v>
      </c>
      <c r="Y40" s="198">
        <f>IF(Y$2&lt;=analysis_period,IF(om_production="n/a",Inputs!Z163,om_production*(1+inflation_rate/100+om_production_escal/100)^X$2),0)</f>
        <v>0</v>
      </c>
      <c r="Z40" s="198">
        <f>IF(Z$2&lt;=analysis_period,IF(om_production="n/a",Inputs!AA163,om_production*(1+inflation_rate/100+om_production_escal/100)^Y$2),0)</f>
        <v>0</v>
      </c>
      <c r="AA40" s="198">
        <f>IF(AA$2&lt;=analysis_period,IF(om_production="n/a",Inputs!AB163,om_production*(1+inflation_rate/100+om_production_escal/100)^Z$2),0)</f>
        <v>0</v>
      </c>
      <c r="AB40" s="198">
        <f>IF(AB$2&lt;=analysis_period,IF(om_production="n/a",Inputs!AC163,om_production*(1+inflation_rate/100+om_production_escal/100)^AA$2),0)</f>
        <v>0</v>
      </c>
      <c r="AC40" s="198">
        <f>IF(AC$2&lt;=analysis_period,IF(om_production="n/a",Inputs!AD163,om_production*(1+inflation_rate/100+om_production_escal/100)^AB$2),0)</f>
        <v>0</v>
      </c>
      <c r="AD40" s="198">
        <f>IF(AD$2&lt;=analysis_period,IF(om_production="n/a",Inputs!AE163,om_production*(1+inflation_rate/100+om_production_escal/100)^AC$2),0)</f>
        <v>0</v>
      </c>
      <c r="AE40" s="198">
        <f>IF(AE$2&lt;=analysis_period,IF(om_production="n/a",Inputs!AF163,om_production*(1+inflation_rate/100+om_production_escal/100)^AD$2),0)</f>
        <v>0</v>
      </c>
      <c r="AF40" s="198">
        <f>IF(AF$2&lt;=analysis_period,IF(om_production="n/a",Inputs!AG163,om_production*(1+inflation_rate/100+om_production_escal/100)^AE$2),0)</f>
        <v>0</v>
      </c>
      <c r="AG40" s="198">
        <f>IF(AG$2&lt;=analysis_period,IF(om_production="n/a",Inputs!AH163,om_production*(1+inflation_rate/100+om_production_escal/100)^AF$2),0)</f>
        <v>0</v>
      </c>
      <c r="AH40" s="198">
        <f>IF(AH$2&lt;=analysis_period,IF(om_production="n/a",Inputs!AI163,om_production*(1+inflation_rate/100+om_production_escal/100)^AG$2),0)</f>
        <v>0</v>
      </c>
      <c r="AI40" s="198">
        <f>IF(AI$2&lt;=analysis_period,IF(om_production="n/a",Inputs!AJ163,om_production*(1+inflation_rate/100+om_production_escal/100)^AH$2),0)</f>
        <v>0</v>
      </c>
      <c r="AJ40" s="198">
        <f>IF(AJ$2&lt;=analysis_period,IF(om_production="n/a",Inputs!AK163,om_production*(1+inflation_rate/100+om_production_escal/100)^AI$2),0)</f>
        <v>0</v>
      </c>
      <c r="AK40" s="198">
        <f>IF(AK$2&lt;=analysis_period,IF(om_production="n/a",Inputs!AL163,om_production*(1+inflation_rate/100+om_production_escal/100)^AJ$2),0)</f>
        <v>0</v>
      </c>
      <c r="AL40" s="198">
        <f>IF(AL$2&lt;=analysis_period,IF(om_production="n/a",Inputs!AM163,om_production*(1+inflation_rate/100+om_production_escal/100)^AK$2),0)</f>
        <v>0</v>
      </c>
      <c r="AM40" s="198">
        <f>IF(AM$2&lt;=analysis_period,IF(om_production="n/a",Inputs!AN163,om_production*(1+inflation_rate/100+om_production_escal/100)^AL$2),0)</f>
        <v>0</v>
      </c>
      <c r="AN40" s="198">
        <f>IF(AN$2&lt;=analysis_period,IF(om_production="n/a",Inputs!AO163,om_production*(1+inflation_rate/100+om_production_escal/100)^AM$2),0)</f>
        <v>0</v>
      </c>
      <c r="AO40" s="198">
        <f>IF(AO$2&lt;=analysis_period,IF(om_production="n/a",Inputs!AP163,om_production*(1+inflation_rate/100+om_production_escal/100)^AN$2),0)</f>
        <v>0</v>
      </c>
      <c r="AP40" s="198">
        <f>IF(AP$2&lt;=analysis_period,IF(om_production="n/a",Inputs!AQ163,om_production*(1+inflation_rate/100+om_production_escal/100)^AO$2),0)</f>
        <v>0</v>
      </c>
    </row>
    <row r="41" spans="1:42" x14ac:dyDescent="0.2">
      <c r="A41" s="119" t="s">
        <v>119</v>
      </c>
      <c r="C41" s="201">
        <f>C39*C40</f>
        <v>0</v>
      </c>
      <c r="D41" s="201">
        <f t="shared" ref="D41:AP41" si="14">D39*D40</f>
        <v>0</v>
      </c>
      <c r="E41" s="201">
        <f t="shared" si="14"/>
        <v>0</v>
      </c>
      <c r="F41" s="201">
        <f t="shared" si="14"/>
        <v>0</v>
      </c>
      <c r="G41" s="201">
        <f t="shared" si="14"/>
        <v>0</v>
      </c>
      <c r="H41" s="201">
        <f t="shared" si="14"/>
        <v>0</v>
      </c>
      <c r="I41" s="201">
        <f t="shared" si="14"/>
        <v>0</v>
      </c>
      <c r="J41" s="201">
        <f t="shared" si="14"/>
        <v>0</v>
      </c>
      <c r="K41" s="201">
        <f t="shared" si="14"/>
        <v>0</v>
      </c>
      <c r="L41" s="201">
        <f t="shared" si="14"/>
        <v>0</v>
      </c>
      <c r="M41" s="201">
        <f t="shared" si="14"/>
        <v>0</v>
      </c>
      <c r="N41" s="201">
        <f t="shared" si="14"/>
        <v>0</v>
      </c>
      <c r="O41" s="201">
        <f t="shared" si="14"/>
        <v>0</v>
      </c>
      <c r="P41" s="201">
        <f t="shared" si="14"/>
        <v>0</v>
      </c>
      <c r="Q41" s="201">
        <f t="shared" si="14"/>
        <v>0</v>
      </c>
      <c r="R41" s="201">
        <f t="shared" si="14"/>
        <v>0</v>
      </c>
      <c r="S41" s="201">
        <f t="shared" si="14"/>
        <v>0</v>
      </c>
      <c r="T41" s="201">
        <f t="shared" si="14"/>
        <v>0</v>
      </c>
      <c r="U41" s="201">
        <f t="shared" si="14"/>
        <v>0</v>
      </c>
      <c r="V41" s="201">
        <f t="shared" si="14"/>
        <v>0</v>
      </c>
      <c r="W41" s="201">
        <f t="shared" si="14"/>
        <v>0</v>
      </c>
      <c r="X41" s="201">
        <f t="shared" si="14"/>
        <v>0</v>
      </c>
      <c r="Y41" s="201">
        <f t="shared" si="14"/>
        <v>0</v>
      </c>
      <c r="Z41" s="201">
        <f t="shared" si="14"/>
        <v>0</v>
      </c>
      <c r="AA41" s="201">
        <f t="shared" si="14"/>
        <v>0</v>
      </c>
      <c r="AB41" s="201">
        <f t="shared" si="14"/>
        <v>0</v>
      </c>
      <c r="AC41" s="201">
        <f t="shared" si="14"/>
        <v>0</v>
      </c>
      <c r="AD41" s="201">
        <f t="shared" si="14"/>
        <v>0</v>
      </c>
      <c r="AE41" s="201">
        <f t="shared" si="14"/>
        <v>0</v>
      </c>
      <c r="AF41" s="201">
        <f t="shared" si="14"/>
        <v>0</v>
      </c>
      <c r="AG41" s="201">
        <f t="shared" si="14"/>
        <v>0</v>
      </c>
      <c r="AH41" s="201">
        <f t="shared" si="14"/>
        <v>0</v>
      </c>
      <c r="AI41" s="201">
        <f t="shared" si="14"/>
        <v>0</v>
      </c>
      <c r="AJ41" s="201">
        <f t="shared" si="14"/>
        <v>0</v>
      </c>
      <c r="AK41" s="201">
        <f t="shared" si="14"/>
        <v>0</v>
      </c>
      <c r="AL41" s="201">
        <f t="shared" si="14"/>
        <v>0</v>
      </c>
      <c r="AM41" s="201">
        <f t="shared" si="14"/>
        <v>0</v>
      </c>
      <c r="AN41" s="201">
        <f t="shared" si="14"/>
        <v>0</v>
      </c>
      <c r="AO41" s="201">
        <f t="shared" si="14"/>
        <v>0</v>
      </c>
      <c r="AP41" s="201">
        <f t="shared" si="14"/>
        <v>0</v>
      </c>
    </row>
    <row r="42" spans="1:42" x14ac:dyDescent="0.2">
      <c r="A42" s="117" t="s">
        <v>325</v>
      </c>
      <c r="C42" s="361">
        <f t="array" ref="C42:AP42">Inputs!D176:AQ176</f>
        <v>0</v>
      </c>
      <c r="D42" s="361">
        <v>0</v>
      </c>
      <c r="E42" s="361">
        <v>0</v>
      </c>
      <c r="F42" s="361">
        <v>0</v>
      </c>
      <c r="G42" s="361">
        <v>0</v>
      </c>
      <c r="H42" s="361">
        <v>0</v>
      </c>
      <c r="I42" s="361">
        <v>0</v>
      </c>
      <c r="J42" s="361">
        <v>0</v>
      </c>
      <c r="K42" s="361">
        <v>0</v>
      </c>
      <c r="L42" s="361">
        <v>0</v>
      </c>
      <c r="M42" s="361">
        <v>0</v>
      </c>
      <c r="N42" s="361">
        <v>0</v>
      </c>
      <c r="O42" s="361">
        <v>0</v>
      </c>
      <c r="P42" s="361">
        <v>0</v>
      </c>
      <c r="Q42" s="361">
        <v>0</v>
      </c>
      <c r="R42" s="361">
        <v>0</v>
      </c>
      <c r="S42" s="361">
        <v>0</v>
      </c>
      <c r="T42" s="361">
        <v>0</v>
      </c>
      <c r="U42" s="361">
        <v>0</v>
      </c>
      <c r="V42" s="361">
        <v>0</v>
      </c>
      <c r="W42" s="361">
        <v>0</v>
      </c>
      <c r="X42" s="361">
        <v>0</v>
      </c>
      <c r="Y42" s="361">
        <v>0</v>
      </c>
      <c r="Z42" s="361">
        <v>0</v>
      </c>
      <c r="AA42" s="361">
        <v>0</v>
      </c>
      <c r="AB42" s="361">
        <v>0</v>
      </c>
      <c r="AC42" s="361">
        <v>0</v>
      </c>
      <c r="AD42" s="361">
        <v>0</v>
      </c>
      <c r="AE42" s="361">
        <v>0</v>
      </c>
      <c r="AF42" s="361">
        <v>0</v>
      </c>
      <c r="AG42" s="361">
        <v>0</v>
      </c>
      <c r="AH42" s="361">
        <v>0</v>
      </c>
      <c r="AI42" s="361">
        <v>0</v>
      </c>
      <c r="AJ42" s="361">
        <v>0</v>
      </c>
      <c r="AK42" s="361">
        <v>0</v>
      </c>
      <c r="AL42" s="361">
        <v>0</v>
      </c>
      <c r="AM42" s="361">
        <v>0</v>
      </c>
      <c r="AN42" s="361">
        <v>0</v>
      </c>
      <c r="AO42" s="361">
        <v>0</v>
      </c>
      <c r="AP42" s="361">
        <v>0</v>
      </c>
    </row>
    <row r="43" spans="1:42" x14ac:dyDescent="0.2">
      <c r="A43" s="117" t="s">
        <v>371</v>
      </c>
      <c r="C43" s="361"/>
      <c r="D43" s="361"/>
      <c r="E43" s="361"/>
      <c r="F43" s="361"/>
      <c r="G43" s="361"/>
      <c r="H43" s="361"/>
      <c r="I43" s="361"/>
      <c r="J43" s="361"/>
      <c r="K43" s="361"/>
      <c r="L43" s="361"/>
      <c r="M43" s="361"/>
      <c r="N43" s="361"/>
      <c r="O43" s="361"/>
      <c r="P43" s="361"/>
      <c r="Q43" s="361"/>
      <c r="R43" s="361"/>
      <c r="S43" s="361"/>
      <c r="T43" s="361"/>
      <c r="U43" s="361"/>
      <c r="V43" s="361"/>
      <c r="W43" s="361"/>
      <c r="X43" s="361"/>
      <c r="Y43" s="361"/>
      <c r="Z43" s="361"/>
      <c r="AA43" s="361"/>
      <c r="AB43" s="361"/>
      <c r="AC43" s="361"/>
      <c r="AD43" s="361"/>
      <c r="AE43" s="361"/>
      <c r="AF43" s="361"/>
      <c r="AG43" s="361"/>
      <c r="AH43" s="361"/>
      <c r="AI43" s="361"/>
      <c r="AJ43" s="361"/>
      <c r="AK43" s="361"/>
      <c r="AL43" s="361"/>
      <c r="AM43" s="361"/>
      <c r="AN43" s="361"/>
      <c r="AO43" s="361"/>
      <c r="AP43" s="361"/>
    </row>
    <row r="44" spans="1:42" x14ac:dyDescent="0.2">
      <c r="A44" s="360" t="s">
        <v>350</v>
      </c>
      <c r="B44" s="4">
        <f t="array" ref="B44:AP47">Inputs!C178:AQ181</f>
        <v>0</v>
      </c>
      <c r="C44" s="361">
        <v>0</v>
      </c>
      <c r="D44" s="361">
        <v>0</v>
      </c>
      <c r="E44" s="361">
        <v>0</v>
      </c>
      <c r="F44" s="361">
        <v>0</v>
      </c>
      <c r="G44" s="361">
        <v>0</v>
      </c>
      <c r="H44" s="361">
        <v>0</v>
      </c>
      <c r="I44" s="361">
        <v>0</v>
      </c>
      <c r="J44" s="361">
        <v>0</v>
      </c>
      <c r="K44" s="361">
        <v>0</v>
      </c>
      <c r="L44" s="361">
        <v>0</v>
      </c>
      <c r="M44" s="361">
        <v>0</v>
      </c>
      <c r="N44" s="361">
        <v>0</v>
      </c>
      <c r="O44" s="361">
        <v>0</v>
      </c>
      <c r="P44" s="361">
        <v>0</v>
      </c>
      <c r="Q44" s="361">
        <v>0</v>
      </c>
      <c r="R44" s="361">
        <v>0</v>
      </c>
      <c r="S44" s="361">
        <v>0</v>
      </c>
      <c r="T44" s="361">
        <v>0</v>
      </c>
      <c r="U44" s="361">
        <v>0</v>
      </c>
      <c r="V44" s="361">
        <v>0</v>
      </c>
      <c r="W44" s="361">
        <v>0</v>
      </c>
      <c r="X44" s="361">
        <v>0</v>
      </c>
      <c r="Y44" s="361">
        <v>0</v>
      </c>
      <c r="Z44" s="361">
        <v>0</v>
      </c>
      <c r="AA44" s="361">
        <v>0</v>
      </c>
      <c r="AB44" s="361">
        <v>0</v>
      </c>
      <c r="AC44" s="361">
        <v>0</v>
      </c>
      <c r="AD44" s="361">
        <v>0</v>
      </c>
      <c r="AE44" s="361">
        <v>0</v>
      </c>
      <c r="AF44" s="361">
        <v>0</v>
      </c>
      <c r="AG44" s="361">
        <v>0</v>
      </c>
      <c r="AH44" s="361">
        <v>0</v>
      </c>
      <c r="AI44" s="361">
        <v>0</v>
      </c>
      <c r="AJ44" s="361">
        <v>0</v>
      </c>
      <c r="AK44" s="361">
        <v>0</v>
      </c>
      <c r="AL44" s="361">
        <v>0</v>
      </c>
      <c r="AM44" s="361">
        <v>0</v>
      </c>
      <c r="AN44" s="361">
        <v>0</v>
      </c>
      <c r="AO44" s="361">
        <v>0</v>
      </c>
      <c r="AP44" s="361">
        <v>0</v>
      </c>
    </row>
    <row r="45" spans="1:42" x14ac:dyDescent="0.2">
      <c r="A45" s="360" t="s">
        <v>351</v>
      </c>
      <c r="B45" s="4">
        <v>0</v>
      </c>
      <c r="C45" s="361">
        <v>0</v>
      </c>
      <c r="D45" s="361">
        <v>0</v>
      </c>
      <c r="E45" s="361">
        <v>0</v>
      </c>
      <c r="F45" s="361">
        <v>0</v>
      </c>
      <c r="G45" s="361">
        <v>0</v>
      </c>
      <c r="H45" s="361">
        <v>0</v>
      </c>
      <c r="I45" s="361">
        <v>0</v>
      </c>
      <c r="J45" s="361">
        <v>0</v>
      </c>
      <c r="K45" s="361">
        <v>0</v>
      </c>
      <c r="L45" s="361">
        <v>0</v>
      </c>
      <c r="M45" s="361">
        <v>0</v>
      </c>
      <c r="N45" s="361">
        <v>0</v>
      </c>
      <c r="O45" s="361">
        <v>0</v>
      </c>
      <c r="P45" s="361">
        <v>0</v>
      </c>
      <c r="Q45" s="361">
        <v>0</v>
      </c>
      <c r="R45" s="361">
        <v>0</v>
      </c>
      <c r="S45" s="361">
        <v>0</v>
      </c>
      <c r="T45" s="361">
        <v>0</v>
      </c>
      <c r="U45" s="361">
        <v>0</v>
      </c>
      <c r="V45" s="361">
        <v>0</v>
      </c>
      <c r="W45" s="361">
        <v>0</v>
      </c>
      <c r="X45" s="361">
        <v>0</v>
      </c>
      <c r="Y45" s="361">
        <v>0</v>
      </c>
      <c r="Z45" s="361">
        <v>0</v>
      </c>
      <c r="AA45" s="361">
        <v>0</v>
      </c>
      <c r="AB45" s="361">
        <v>0</v>
      </c>
      <c r="AC45" s="361">
        <v>0</v>
      </c>
      <c r="AD45" s="361">
        <v>0</v>
      </c>
      <c r="AE45" s="361">
        <v>0</v>
      </c>
      <c r="AF45" s="361">
        <v>0</v>
      </c>
      <c r="AG45" s="361">
        <v>0</v>
      </c>
      <c r="AH45" s="361">
        <v>0</v>
      </c>
      <c r="AI45" s="361">
        <v>0</v>
      </c>
      <c r="AJ45" s="361">
        <v>0</v>
      </c>
      <c r="AK45" s="361">
        <v>0</v>
      </c>
      <c r="AL45" s="361">
        <v>0</v>
      </c>
      <c r="AM45" s="361">
        <v>0</v>
      </c>
      <c r="AN45" s="361">
        <v>0</v>
      </c>
      <c r="AO45" s="361">
        <v>0</v>
      </c>
      <c r="AP45" s="361">
        <v>0</v>
      </c>
    </row>
    <row r="46" spans="1:42" x14ac:dyDescent="0.2">
      <c r="A46" s="360" t="s">
        <v>361</v>
      </c>
      <c r="B46" s="4">
        <v>0</v>
      </c>
      <c r="C46" s="361">
        <v>0</v>
      </c>
      <c r="D46" s="361">
        <v>0</v>
      </c>
      <c r="E46" s="361">
        <v>0</v>
      </c>
      <c r="F46" s="361">
        <v>0</v>
      </c>
      <c r="G46" s="361">
        <v>0</v>
      </c>
      <c r="H46" s="361">
        <v>0</v>
      </c>
      <c r="I46" s="361">
        <v>0</v>
      </c>
      <c r="J46" s="361">
        <v>0</v>
      </c>
      <c r="K46" s="361">
        <v>0</v>
      </c>
      <c r="L46" s="361">
        <v>0</v>
      </c>
      <c r="M46" s="361">
        <v>0</v>
      </c>
      <c r="N46" s="361">
        <v>0</v>
      </c>
      <c r="O46" s="361">
        <v>0</v>
      </c>
      <c r="P46" s="361">
        <v>0</v>
      </c>
      <c r="Q46" s="361">
        <v>0</v>
      </c>
      <c r="R46" s="361">
        <v>0</v>
      </c>
      <c r="S46" s="361">
        <v>0</v>
      </c>
      <c r="T46" s="361">
        <v>0</v>
      </c>
      <c r="U46" s="361">
        <v>0</v>
      </c>
      <c r="V46" s="361">
        <v>0</v>
      </c>
      <c r="W46" s="361">
        <v>0</v>
      </c>
      <c r="X46" s="361">
        <v>0</v>
      </c>
      <c r="Y46" s="361">
        <v>0</v>
      </c>
      <c r="Z46" s="361">
        <v>0</v>
      </c>
      <c r="AA46" s="361">
        <v>0</v>
      </c>
      <c r="AB46" s="361">
        <v>0</v>
      </c>
      <c r="AC46" s="361">
        <v>0</v>
      </c>
      <c r="AD46" s="361">
        <v>0</v>
      </c>
      <c r="AE46" s="361">
        <v>0</v>
      </c>
      <c r="AF46" s="361">
        <v>0</v>
      </c>
      <c r="AG46" s="361">
        <v>0</v>
      </c>
      <c r="AH46" s="361">
        <v>0</v>
      </c>
      <c r="AI46" s="361">
        <v>0</v>
      </c>
      <c r="AJ46" s="361">
        <v>0</v>
      </c>
      <c r="AK46" s="361">
        <v>0</v>
      </c>
      <c r="AL46" s="361">
        <v>0</v>
      </c>
      <c r="AM46" s="361">
        <v>0</v>
      </c>
      <c r="AN46" s="361">
        <v>0</v>
      </c>
      <c r="AO46" s="361">
        <v>0</v>
      </c>
      <c r="AP46" s="361">
        <v>0</v>
      </c>
    </row>
    <row r="47" spans="1:42" x14ac:dyDescent="0.2">
      <c r="A47" s="360" t="s">
        <v>319</v>
      </c>
      <c r="B47" s="4">
        <v>0</v>
      </c>
      <c r="C47" s="361">
        <v>0</v>
      </c>
      <c r="D47" s="361">
        <v>0</v>
      </c>
      <c r="E47" s="361">
        <v>0</v>
      </c>
      <c r="F47" s="361">
        <v>0</v>
      </c>
      <c r="G47" s="361">
        <v>0</v>
      </c>
      <c r="H47" s="361">
        <v>0</v>
      </c>
      <c r="I47" s="361">
        <v>0</v>
      </c>
      <c r="J47" s="361">
        <v>0</v>
      </c>
      <c r="K47" s="361">
        <v>0</v>
      </c>
      <c r="L47" s="361">
        <v>0</v>
      </c>
      <c r="M47" s="361">
        <v>0</v>
      </c>
      <c r="N47" s="361">
        <v>0</v>
      </c>
      <c r="O47" s="361">
        <v>0</v>
      </c>
      <c r="P47" s="361">
        <v>0</v>
      </c>
      <c r="Q47" s="361">
        <v>0</v>
      </c>
      <c r="R47" s="361">
        <v>0</v>
      </c>
      <c r="S47" s="361">
        <v>0</v>
      </c>
      <c r="T47" s="361">
        <v>0</v>
      </c>
      <c r="U47" s="361">
        <v>0</v>
      </c>
      <c r="V47" s="361">
        <v>0</v>
      </c>
      <c r="W47" s="361">
        <v>0</v>
      </c>
      <c r="X47" s="361">
        <v>0</v>
      </c>
      <c r="Y47" s="361">
        <v>0</v>
      </c>
      <c r="Z47" s="361">
        <v>0</v>
      </c>
      <c r="AA47" s="361">
        <v>0</v>
      </c>
      <c r="AB47" s="361">
        <v>0</v>
      </c>
      <c r="AC47" s="361">
        <v>0</v>
      </c>
      <c r="AD47" s="361">
        <v>0</v>
      </c>
      <c r="AE47" s="361">
        <v>0</v>
      </c>
      <c r="AF47" s="361">
        <v>0</v>
      </c>
      <c r="AG47" s="361">
        <v>0</v>
      </c>
      <c r="AH47" s="361">
        <v>0</v>
      </c>
      <c r="AI47" s="361">
        <v>0</v>
      </c>
      <c r="AJ47" s="361">
        <v>0</v>
      </c>
      <c r="AK47" s="361">
        <v>0</v>
      </c>
      <c r="AL47" s="361">
        <v>0</v>
      </c>
      <c r="AM47" s="361">
        <v>0</v>
      </c>
      <c r="AN47" s="361">
        <v>0</v>
      </c>
      <c r="AO47" s="361">
        <v>0</v>
      </c>
      <c r="AP47" s="361">
        <v>0</v>
      </c>
    </row>
    <row r="48" spans="1:42" x14ac:dyDescent="0.2">
      <c r="A48" s="117" t="s">
        <v>353</v>
      </c>
      <c r="C48" s="361"/>
      <c r="D48" s="361"/>
      <c r="E48" s="361"/>
      <c r="F48" s="361"/>
      <c r="G48" s="361"/>
      <c r="H48" s="361"/>
      <c r="I48" s="361"/>
      <c r="J48" s="361"/>
      <c r="K48" s="361"/>
      <c r="L48" s="361"/>
      <c r="M48" s="361"/>
      <c r="N48" s="361"/>
      <c r="O48" s="361"/>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row>
    <row r="49" spans="1:42" x14ac:dyDescent="0.2">
      <c r="A49" s="360" t="s">
        <v>348</v>
      </c>
      <c r="B49" s="361">
        <f t="array" ref="B49:AP53">Inputs!C183:AQ187</f>
        <v>0</v>
      </c>
      <c r="C49" s="361">
        <v>0</v>
      </c>
      <c r="D49" s="361">
        <v>0</v>
      </c>
      <c r="E49" s="361">
        <v>0</v>
      </c>
      <c r="F49" s="361">
        <v>0</v>
      </c>
      <c r="G49" s="361">
        <v>0</v>
      </c>
      <c r="H49" s="361">
        <v>0</v>
      </c>
      <c r="I49" s="361">
        <v>0</v>
      </c>
      <c r="J49" s="361">
        <v>0</v>
      </c>
      <c r="K49" s="361">
        <v>0</v>
      </c>
      <c r="L49" s="361">
        <v>0</v>
      </c>
      <c r="M49" s="361">
        <v>0</v>
      </c>
      <c r="N49" s="361">
        <v>0</v>
      </c>
      <c r="O49" s="361">
        <v>0</v>
      </c>
      <c r="P49" s="361">
        <v>0</v>
      </c>
      <c r="Q49" s="361">
        <v>0</v>
      </c>
      <c r="R49" s="361">
        <v>0</v>
      </c>
      <c r="S49" s="361">
        <v>0</v>
      </c>
      <c r="T49" s="361">
        <v>0</v>
      </c>
      <c r="U49" s="361">
        <v>0</v>
      </c>
      <c r="V49" s="361">
        <v>0</v>
      </c>
      <c r="W49" s="361">
        <v>0</v>
      </c>
      <c r="X49" s="361">
        <v>0</v>
      </c>
      <c r="Y49" s="361">
        <v>0</v>
      </c>
      <c r="Z49" s="361">
        <v>0</v>
      </c>
      <c r="AA49" s="361">
        <v>0</v>
      </c>
      <c r="AB49" s="361">
        <v>0</v>
      </c>
      <c r="AC49" s="361">
        <v>0</v>
      </c>
      <c r="AD49" s="361">
        <v>0</v>
      </c>
      <c r="AE49" s="361">
        <v>0</v>
      </c>
      <c r="AF49" s="361">
        <v>0</v>
      </c>
      <c r="AG49" s="361">
        <v>0</v>
      </c>
      <c r="AH49" s="361">
        <v>0</v>
      </c>
      <c r="AI49" s="361">
        <v>0</v>
      </c>
      <c r="AJ49" s="361">
        <v>0</v>
      </c>
      <c r="AK49" s="361">
        <v>0</v>
      </c>
      <c r="AL49" s="361">
        <v>0</v>
      </c>
      <c r="AM49" s="361">
        <v>0</v>
      </c>
      <c r="AN49" s="361">
        <v>0</v>
      </c>
      <c r="AO49" s="361">
        <v>0</v>
      </c>
      <c r="AP49" s="361">
        <v>0</v>
      </c>
    </row>
    <row r="50" spans="1:42" x14ac:dyDescent="0.2">
      <c r="A50" s="360" t="s">
        <v>349</v>
      </c>
      <c r="B50" s="361">
        <v>0</v>
      </c>
      <c r="C50" s="361">
        <v>0</v>
      </c>
      <c r="D50" s="361">
        <v>0</v>
      </c>
      <c r="E50" s="361">
        <v>0</v>
      </c>
      <c r="F50" s="361">
        <v>0</v>
      </c>
      <c r="G50" s="361">
        <v>0</v>
      </c>
      <c r="H50" s="361">
        <v>0</v>
      </c>
      <c r="I50" s="361">
        <v>0</v>
      </c>
      <c r="J50" s="361">
        <v>0</v>
      </c>
      <c r="K50" s="361">
        <v>0</v>
      </c>
      <c r="L50" s="361">
        <v>0</v>
      </c>
      <c r="M50" s="361">
        <v>0</v>
      </c>
      <c r="N50" s="361">
        <v>0</v>
      </c>
      <c r="O50" s="361">
        <v>0</v>
      </c>
      <c r="P50" s="361">
        <v>0</v>
      </c>
      <c r="Q50" s="361">
        <v>0</v>
      </c>
      <c r="R50" s="361">
        <v>0</v>
      </c>
      <c r="S50" s="361">
        <v>0</v>
      </c>
      <c r="T50" s="361">
        <v>0</v>
      </c>
      <c r="U50" s="361">
        <v>0</v>
      </c>
      <c r="V50" s="361">
        <v>0</v>
      </c>
      <c r="W50" s="361">
        <v>0</v>
      </c>
      <c r="X50" s="361">
        <v>0</v>
      </c>
      <c r="Y50" s="361">
        <v>0</v>
      </c>
      <c r="Z50" s="361">
        <v>0</v>
      </c>
      <c r="AA50" s="361">
        <v>0</v>
      </c>
      <c r="AB50" s="361">
        <v>0</v>
      </c>
      <c r="AC50" s="361">
        <v>0</v>
      </c>
      <c r="AD50" s="361">
        <v>0</v>
      </c>
      <c r="AE50" s="361">
        <v>0</v>
      </c>
      <c r="AF50" s="361">
        <v>0</v>
      </c>
      <c r="AG50" s="361">
        <v>0</v>
      </c>
      <c r="AH50" s="361">
        <v>0</v>
      </c>
      <c r="AI50" s="361">
        <v>0</v>
      </c>
      <c r="AJ50" s="361">
        <v>0</v>
      </c>
      <c r="AK50" s="361">
        <v>0</v>
      </c>
      <c r="AL50" s="361">
        <v>0</v>
      </c>
      <c r="AM50" s="361">
        <v>0</v>
      </c>
      <c r="AN50" s="361">
        <v>0</v>
      </c>
      <c r="AO50" s="361">
        <v>0</v>
      </c>
      <c r="AP50" s="361">
        <v>0</v>
      </c>
    </row>
    <row r="51" spans="1:42" x14ac:dyDescent="0.2">
      <c r="A51" s="360" t="s">
        <v>368</v>
      </c>
      <c r="B51" s="361">
        <v>0</v>
      </c>
      <c r="C51" s="361">
        <v>0</v>
      </c>
      <c r="D51" s="361">
        <v>0</v>
      </c>
      <c r="E51" s="361">
        <v>0</v>
      </c>
      <c r="F51" s="361">
        <v>0</v>
      </c>
      <c r="G51" s="361">
        <v>0</v>
      </c>
      <c r="H51" s="361">
        <v>0</v>
      </c>
      <c r="I51" s="361">
        <v>0</v>
      </c>
      <c r="J51" s="361">
        <v>0</v>
      </c>
      <c r="K51" s="361">
        <v>0</v>
      </c>
      <c r="L51" s="361">
        <v>0</v>
      </c>
      <c r="M51" s="361">
        <v>0</v>
      </c>
      <c r="N51" s="361">
        <v>0</v>
      </c>
      <c r="O51" s="361">
        <v>0</v>
      </c>
      <c r="P51" s="361">
        <v>0</v>
      </c>
      <c r="Q51" s="361">
        <v>0</v>
      </c>
      <c r="R51" s="361">
        <v>0</v>
      </c>
      <c r="S51" s="361">
        <v>0</v>
      </c>
      <c r="T51" s="361">
        <v>0</v>
      </c>
      <c r="U51" s="361">
        <v>0</v>
      </c>
      <c r="V51" s="361">
        <v>0</v>
      </c>
      <c r="W51" s="361">
        <v>0</v>
      </c>
      <c r="X51" s="361">
        <v>0</v>
      </c>
      <c r="Y51" s="361">
        <v>0</v>
      </c>
      <c r="Z51" s="361">
        <v>0</v>
      </c>
      <c r="AA51" s="361">
        <v>0</v>
      </c>
      <c r="AB51" s="361">
        <v>0</v>
      </c>
      <c r="AC51" s="361">
        <v>0</v>
      </c>
      <c r="AD51" s="361">
        <v>0</v>
      </c>
      <c r="AE51" s="361">
        <v>0</v>
      </c>
      <c r="AF51" s="361">
        <v>0</v>
      </c>
      <c r="AG51" s="361">
        <v>0</v>
      </c>
      <c r="AH51" s="361">
        <v>0</v>
      </c>
      <c r="AI51" s="361">
        <v>0</v>
      </c>
      <c r="AJ51" s="361">
        <v>0</v>
      </c>
      <c r="AK51" s="361">
        <v>0</v>
      </c>
      <c r="AL51" s="361">
        <v>0</v>
      </c>
      <c r="AM51" s="361">
        <v>0</v>
      </c>
      <c r="AN51" s="361">
        <v>0</v>
      </c>
      <c r="AO51" s="361">
        <v>0</v>
      </c>
      <c r="AP51" s="361">
        <v>0</v>
      </c>
    </row>
    <row r="52" spans="1:42" x14ac:dyDescent="0.2">
      <c r="A52" s="360" t="s">
        <v>352</v>
      </c>
      <c r="B52" s="361">
        <v>0</v>
      </c>
      <c r="C52" s="361">
        <v>0</v>
      </c>
      <c r="D52" s="361">
        <v>0</v>
      </c>
      <c r="E52" s="361">
        <v>0</v>
      </c>
      <c r="F52" s="361">
        <v>0</v>
      </c>
      <c r="G52" s="361">
        <v>0</v>
      </c>
      <c r="H52" s="361">
        <v>0</v>
      </c>
      <c r="I52" s="361">
        <v>0</v>
      </c>
      <c r="J52" s="361">
        <v>0</v>
      </c>
      <c r="K52" s="361">
        <v>0</v>
      </c>
      <c r="L52" s="361">
        <v>0</v>
      </c>
      <c r="M52" s="361">
        <v>0</v>
      </c>
      <c r="N52" s="361">
        <v>0</v>
      </c>
      <c r="O52" s="361">
        <v>0</v>
      </c>
      <c r="P52" s="361">
        <v>0</v>
      </c>
      <c r="Q52" s="361">
        <v>0</v>
      </c>
      <c r="R52" s="361">
        <v>0</v>
      </c>
      <c r="S52" s="361">
        <v>0</v>
      </c>
      <c r="T52" s="361">
        <v>0</v>
      </c>
      <c r="U52" s="361">
        <v>0</v>
      </c>
      <c r="V52" s="361">
        <v>0</v>
      </c>
      <c r="W52" s="361">
        <v>0</v>
      </c>
      <c r="X52" s="361">
        <v>0</v>
      </c>
      <c r="Y52" s="361">
        <v>0</v>
      </c>
      <c r="Z52" s="361">
        <v>0</v>
      </c>
      <c r="AA52" s="361">
        <v>0</v>
      </c>
      <c r="AB52" s="361">
        <v>0</v>
      </c>
      <c r="AC52" s="361">
        <v>0</v>
      </c>
      <c r="AD52" s="361">
        <v>0</v>
      </c>
      <c r="AE52" s="361">
        <v>0</v>
      </c>
      <c r="AF52" s="361">
        <v>0</v>
      </c>
      <c r="AG52" s="361">
        <v>0</v>
      </c>
      <c r="AH52" s="361">
        <v>0</v>
      </c>
      <c r="AI52" s="361">
        <v>0</v>
      </c>
      <c r="AJ52" s="361">
        <v>0</v>
      </c>
      <c r="AK52" s="361">
        <v>0</v>
      </c>
      <c r="AL52" s="361">
        <v>0</v>
      </c>
      <c r="AM52" s="361">
        <v>0</v>
      </c>
      <c r="AN52" s="361">
        <v>0</v>
      </c>
      <c r="AO52" s="361">
        <v>0</v>
      </c>
      <c r="AP52" s="361">
        <v>0</v>
      </c>
    </row>
    <row r="53" spans="1:42" x14ac:dyDescent="0.2">
      <c r="A53" s="360" t="s">
        <v>392</v>
      </c>
      <c r="B53" s="361">
        <v>0</v>
      </c>
      <c r="C53" s="361">
        <v>0</v>
      </c>
      <c r="D53" s="361">
        <v>0</v>
      </c>
      <c r="E53" s="361">
        <v>0</v>
      </c>
      <c r="F53" s="361">
        <v>0</v>
      </c>
      <c r="G53" s="361">
        <v>0</v>
      </c>
      <c r="H53" s="361">
        <v>0</v>
      </c>
      <c r="I53" s="361">
        <v>0</v>
      </c>
      <c r="J53" s="361">
        <v>0</v>
      </c>
      <c r="K53" s="361">
        <v>0</v>
      </c>
      <c r="L53" s="361">
        <v>0</v>
      </c>
      <c r="M53" s="361">
        <v>0</v>
      </c>
      <c r="N53" s="361">
        <v>0</v>
      </c>
      <c r="O53" s="361">
        <v>0</v>
      </c>
      <c r="P53" s="361">
        <v>0</v>
      </c>
      <c r="Q53" s="361">
        <v>0</v>
      </c>
      <c r="R53" s="361">
        <v>0</v>
      </c>
      <c r="S53" s="361">
        <v>0</v>
      </c>
      <c r="T53" s="361">
        <v>0</v>
      </c>
      <c r="U53" s="361">
        <v>0</v>
      </c>
      <c r="V53" s="361">
        <v>0</v>
      </c>
      <c r="W53" s="361">
        <v>0</v>
      </c>
      <c r="X53" s="361">
        <v>0</v>
      </c>
      <c r="Y53" s="361">
        <v>0</v>
      </c>
      <c r="Z53" s="361">
        <v>0</v>
      </c>
      <c r="AA53" s="361">
        <v>0</v>
      </c>
      <c r="AB53" s="361">
        <v>0</v>
      </c>
      <c r="AC53" s="361">
        <v>0</v>
      </c>
      <c r="AD53" s="361">
        <v>0</v>
      </c>
      <c r="AE53" s="361">
        <v>0</v>
      </c>
      <c r="AF53" s="361">
        <v>0</v>
      </c>
      <c r="AG53" s="361">
        <v>0</v>
      </c>
      <c r="AH53" s="361">
        <v>0</v>
      </c>
      <c r="AI53" s="361">
        <v>0</v>
      </c>
      <c r="AJ53" s="361">
        <v>0</v>
      </c>
      <c r="AK53" s="361">
        <v>0</v>
      </c>
      <c r="AL53" s="361">
        <v>0</v>
      </c>
      <c r="AM53" s="361">
        <v>0</v>
      </c>
      <c r="AN53" s="361">
        <v>0</v>
      </c>
      <c r="AO53" s="361">
        <v>0</v>
      </c>
      <c r="AP53" s="361">
        <v>0</v>
      </c>
    </row>
    <row r="54" spans="1:42" x14ac:dyDescent="0.2">
      <c r="A54" s="117" t="s">
        <v>393</v>
      </c>
      <c r="C54" s="189">
        <f t="shared" ref="C54:AP54" si="15">IF(C2&lt;=analysis_period,om_fuel_cost*annual_fuel_usage/1000*system_heat_rate*(1+om_fuel_cost_escal/100+inflation_rate/100)^B2,0)</f>
        <v>0</v>
      </c>
      <c r="D54" s="189">
        <f t="shared" si="15"/>
        <v>0</v>
      </c>
      <c r="E54" s="189">
        <f t="shared" si="15"/>
        <v>0</v>
      </c>
      <c r="F54" s="189">
        <f t="shared" si="15"/>
        <v>0</v>
      </c>
      <c r="G54" s="189">
        <f t="shared" si="15"/>
        <v>0</v>
      </c>
      <c r="H54" s="189">
        <f t="shared" si="15"/>
        <v>0</v>
      </c>
      <c r="I54" s="189">
        <f t="shared" si="15"/>
        <v>0</v>
      </c>
      <c r="J54" s="189">
        <f t="shared" si="15"/>
        <v>0</v>
      </c>
      <c r="K54" s="189">
        <f t="shared" si="15"/>
        <v>0</v>
      </c>
      <c r="L54" s="189">
        <f t="shared" si="15"/>
        <v>0</v>
      </c>
      <c r="M54" s="189">
        <f t="shared" si="15"/>
        <v>0</v>
      </c>
      <c r="N54" s="189">
        <f t="shared" si="15"/>
        <v>0</v>
      </c>
      <c r="O54" s="189">
        <f t="shared" si="15"/>
        <v>0</v>
      </c>
      <c r="P54" s="189">
        <f t="shared" si="15"/>
        <v>0</v>
      </c>
      <c r="Q54" s="189">
        <f t="shared" si="15"/>
        <v>0</v>
      </c>
      <c r="R54" s="189">
        <f t="shared" si="15"/>
        <v>0</v>
      </c>
      <c r="S54" s="189">
        <f t="shared" si="15"/>
        <v>0</v>
      </c>
      <c r="T54" s="189">
        <f t="shared" si="15"/>
        <v>0</v>
      </c>
      <c r="U54" s="189">
        <f t="shared" si="15"/>
        <v>0</v>
      </c>
      <c r="V54" s="189">
        <f t="shared" si="15"/>
        <v>0</v>
      </c>
      <c r="W54" s="189">
        <f t="shared" si="15"/>
        <v>0</v>
      </c>
      <c r="X54" s="189">
        <f t="shared" si="15"/>
        <v>0</v>
      </c>
      <c r="Y54" s="189">
        <f t="shared" si="15"/>
        <v>0</v>
      </c>
      <c r="Z54" s="189">
        <f t="shared" si="15"/>
        <v>0</v>
      </c>
      <c r="AA54" s="189">
        <f t="shared" si="15"/>
        <v>0</v>
      </c>
      <c r="AB54" s="189">
        <f t="shared" si="15"/>
        <v>0</v>
      </c>
      <c r="AC54" s="189">
        <f t="shared" si="15"/>
        <v>0</v>
      </c>
      <c r="AD54" s="189">
        <f t="shared" si="15"/>
        <v>0</v>
      </c>
      <c r="AE54" s="189">
        <f t="shared" si="15"/>
        <v>0</v>
      </c>
      <c r="AF54" s="189">
        <f t="shared" si="15"/>
        <v>0</v>
      </c>
      <c r="AG54" s="189">
        <f t="shared" si="15"/>
        <v>0</v>
      </c>
      <c r="AH54" s="189">
        <f t="shared" si="15"/>
        <v>0</v>
      </c>
      <c r="AI54" s="189">
        <f t="shared" si="15"/>
        <v>0</v>
      </c>
      <c r="AJ54" s="189">
        <f t="shared" si="15"/>
        <v>0</v>
      </c>
      <c r="AK54" s="189">
        <f t="shared" si="15"/>
        <v>0</v>
      </c>
      <c r="AL54" s="189">
        <f t="shared" si="15"/>
        <v>0</v>
      </c>
      <c r="AM54" s="189">
        <f t="shared" si="15"/>
        <v>0</v>
      </c>
      <c r="AN54" s="189">
        <f t="shared" si="15"/>
        <v>0</v>
      </c>
      <c r="AO54" s="189">
        <f t="shared" si="15"/>
        <v>0</v>
      </c>
      <c r="AP54" s="189">
        <f t="shared" si="15"/>
        <v>0</v>
      </c>
    </row>
    <row r="55" spans="1:42" x14ac:dyDescent="0.2">
      <c r="A55" s="117" t="s">
        <v>239</v>
      </c>
      <c r="B55" s="361">
        <f t="array" ref="B55:AP56">Inputs!C190:AQ191</f>
        <v>0</v>
      </c>
      <c r="C55" s="361">
        <v>0</v>
      </c>
      <c r="D55" s="361">
        <v>0</v>
      </c>
      <c r="E55" s="361">
        <v>0</v>
      </c>
      <c r="F55" s="361">
        <v>0</v>
      </c>
      <c r="G55" s="361">
        <v>0</v>
      </c>
      <c r="H55" s="361">
        <v>0</v>
      </c>
      <c r="I55" s="361">
        <v>0</v>
      </c>
      <c r="J55" s="361">
        <v>0</v>
      </c>
      <c r="K55" s="361">
        <v>0</v>
      </c>
      <c r="L55" s="361">
        <v>0</v>
      </c>
      <c r="M55" s="361">
        <v>0</v>
      </c>
      <c r="N55" s="361">
        <v>0</v>
      </c>
      <c r="O55" s="361">
        <v>0</v>
      </c>
      <c r="P55" s="361">
        <v>0</v>
      </c>
      <c r="Q55" s="361">
        <v>0</v>
      </c>
      <c r="R55" s="361">
        <v>0</v>
      </c>
      <c r="S55" s="361">
        <v>0</v>
      </c>
      <c r="T55" s="361">
        <v>0</v>
      </c>
      <c r="U55" s="361">
        <v>0</v>
      </c>
      <c r="V55" s="361">
        <v>0</v>
      </c>
      <c r="W55" s="361">
        <v>0</v>
      </c>
      <c r="X55" s="361">
        <v>0</v>
      </c>
      <c r="Y55" s="361">
        <v>0</v>
      </c>
      <c r="Z55" s="361">
        <v>0</v>
      </c>
      <c r="AA55" s="361">
        <v>0</v>
      </c>
      <c r="AB55" s="361">
        <v>0</v>
      </c>
      <c r="AC55" s="361">
        <v>0</v>
      </c>
      <c r="AD55" s="361">
        <v>0</v>
      </c>
      <c r="AE55" s="361">
        <v>0</v>
      </c>
      <c r="AF55" s="361">
        <v>0</v>
      </c>
      <c r="AG55" s="361">
        <v>0</v>
      </c>
      <c r="AH55" s="361">
        <v>0</v>
      </c>
      <c r="AI55" s="361">
        <v>0</v>
      </c>
      <c r="AJ55" s="361">
        <v>0</v>
      </c>
      <c r="AK55" s="361">
        <v>0</v>
      </c>
      <c r="AL55" s="361">
        <v>0</v>
      </c>
      <c r="AM55" s="361">
        <v>0</v>
      </c>
      <c r="AN55" s="361">
        <v>0</v>
      </c>
      <c r="AO55" s="361">
        <v>0</v>
      </c>
      <c r="AP55" s="361">
        <v>0</v>
      </c>
    </row>
    <row r="56" spans="1:42" x14ac:dyDescent="0.2">
      <c r="A56" s="117" t="s">
        <v>240</v>
      </c>
      <c r="B56" s="361">
        <v>0</v>
      </c>
      <c r="C56" s="361">
        <v>0</v>
      </c>
      <c r="D56" s="361">
        <v>0</v>
      </c>
      <c r="E56" s="361">
        <v>0</v>
      </c>
      <c r="F56" s="361">
        <v>0</v>
      </c>
      <c r="G56" s="361">
        <v>0</v>
      </c>
      <c r="H56" s="361">
        <v>0</v>
      </c>
      <c r="I56" s="361">
        <v>0</v>
      </c>
      <c r="J56" s="361">
        <v>0</v>
      </c>
      <c r="K56" s="361">
        <v>0</v>
      </c>
      <c r="L56" s="361">
        <v>0</v>
      </c>
      <c r="M56" s="361">
        <v>0</v>
      </c>
      <c r="N56" s="361">
        <v>0</v>
      </c>
      <c r="O56" s="361">
        <v>0</v>
      </c>
      <c r="P56" s="361">
        <v>0</v>
      </c>
      <c r="Q56" s="361">
        <v>0</v>
      </c>
      <c r="R56" s="361">
        <v>0</v>
      </c>
      <c r="S56" s="361">
        <v>0</v>
      </c>
      <c r="T56" s="361">
        <v>0</v>
      </c>
      <c r="U56" s="361">
        <v>0</v>
      </c>
      <c r="V56" s="361">
        <v>0</v>
      </c>
      <c r="W56" s="361">
        <v>0</v>
      </c>
      <c r="X56" s="361">
        <v>0</v>
      </c>
      <c r="Y56" s="361">
        <v>0</v>
      </c>
      <c r="Z56" s="361">
        <v>0</v>
      </c>
      <c r="AA56" s="361">
        <v>0</v>
      </c>
      <c r="AB56" s="361">
        <v>0</v>
      </c>
      <c r="AC56" s="361">
        <v>0</v>
      </c>
      <c r="AD56" s="361">
        <v>0</v>
      </c>
      <c r="AE56" s="361">
        <v>0</v>
      </c>
      <c r="AF56" s="361">
        <v>0</v>
      </c>
      <c r="AG56" s="361">
        <v>0</v>
      </c>
      <c r="AH56" s="361">
        <v>0</v>
      </c>
      <c r="AI56" s="361">
        <v>0</v>
      </c>
      <c r="AJ56" s="361">
        <v>0</v>
      </c>
      <c r="AK56" s="361">
        <v>0</v>
      </c>
      <c r="AL56" s="361">
        <v>0</v>
      </c>
      <c r="AM56" s="361">
        <v>0</v>
      </c>
      <c r="AN56" s="361">
        <v>0</v>
      </c>
      <c r="AO56" s="361">
        <v>0</v>
      </c>
      <c r="AP56" s="361">
        <v>0</v>
      </c>
    </row>
    <row r="57" spans="1:42" x14ac:dyDescent="0.2">
      <c r="A57" s="117" t="s">
        <v>365</v>
      </c>
      <c r="B57" s="361">
        <f t="array" ref="B57:AP57">Inputs!C193:AQ193</f>
        <v>0</v>
      </c>
      <c r="C57" s="361">
        <v>0</v>
      </c>
      <c r="D57" s="361">
        <v>0</v>
      </c>
      <c r="E57" s="361">
        <v>0</v>
      </c>
      <c r="F57" s="361">
        <v>0</v>
      </c>
      <c r="G57" s="361">
        <v>0</v>
      </c>
      <c r="H57" s="361">
        <v>0</v>
      </c>
      <c r="I57" s="361">
        <v>0</v>
      </c>
      <c r="J57" s="361">
        <v>0</v>
      </c>
      <c r="K57" s="361">
        <v>0</v>
      </c>
      <c r="L57" s="361">
        <v>0</v>
      </c>
      <c r="M57" s="361">
        <v>0</v>
      </c>
      <c r="N57" s="361">
        <v>0</v>
      </c>
      <c r="O57" s="361">
        <v>0</v>
      </c>
      <c r="P57" s="361">
        <v>0</v>
      </c>
      <c r="Q57" s="361">
        <v>0</v>
      </c>
      <c r="R57" s="361">
        <v>0</v>
      </c>
      <c r="S57" s="361">
        <v>0</v>
      </c>
      <c r="T57" s="361">
        <v>0</v>
      </c>
      <c r="U57" s="361">
        <v>0</v>
      </c>
      <c r="V57" s="361">
        <v>0</v>
      </c>
      <c r="W57" s="361">
        <v>0</v>
      </c>
      <c r="X57" s="361">
        <v>0</v>
      </c>
      <c r="Y57" s="361">
        <v>0</v>
      </c>
      <c r="Z57" s="361">
        <v>0</v>
      </c>
      <c r="AA57" s="361">
        <v>0</v>
      </c>
      <c r="AB57" s="361">
        <v>0</v>
      </c>
      <c r="AC57" s="361">
        <v>0</v>
      </c>
      <c r="AD57" s="361">
        <v>0</v>
      </c>
      <c r="AE57" s="361">
        <v>0</v>
      </c>
      <c r="AF57" s="361">
        <v>0</v>
      </c>
      <c r="AG57" s="361">
        <v>0</v>
      </c>
      <c r="AH57" s="361">
        <v>0</v>
      </c>
      <c r="AI57" s="361">
        <v>0</v>
      </c>
      <c r="AJ57" s="361">
        <v>0</v>
      </c>
      <c r="AK57" s="361">
        <v>0</v>
      </c>
      <c r="AL57" s="361">
        <v>0</v>
      </c>
      <c r="AM57" s="361">
        <v>0</v>
      </c>
      <c r="AN57" s="361">
        <v>0</v>
      </c>
      <c r="AO57" s="361">
        <v>0</v>
      </c>
      <c r="AP57" s="361">
        <v>0</v>
      </c>
    </row>
    <row r="58" spans="1:42" x14ac:dyDescent="0.2">
      <c r="A58" s="359" t="s">
        <v>381</v>
      </c>
      <c r="C58" s="361">
        <f>IF(C$2&lt;=analysis_period,IF(om_land_lease="n/a",total_land_area*Inputs!D$204,total_land_area*om_land_lease*(1+inflation_rate/100+om_land_lease_escal/100)^B$2),0)</f>
        <v>0</v>
      </c>
      <c r="D58" s="361">
        <f>IF(D$2&lt;=analysis_period,IF(om_land_lease="n/a",total_land_area*Inputs!E$204,total_land_area*om_land_lease*(1+inflation_rate/100+om_land_lease_escal/100)^C$2),0)</f>
        <v>0</v>
      </c>
      <c r="E58" s="361">
        <f>IF(E$2&lt;=analysis_period,IF(om_land_lease="n/a",total_land_area*Inputs!F$204,total_land_area*om_land_lease*(1+inflation_rate/100+om_land_lease_escal/100)^D$2),0)</f>
        <v>0</v>
      </c>
      <c r="F58" s="361">
        <f>IF(F$2&lt;=analysis_period,IF(om_land_lease="n/a",total_land_area*Inputs!G$204,total_land_area*om_land_lease*(1+inflation_rate/100+om_land_lease_escal/100)^E$2),0)</f>
        <v>0</v>
      </c>
      <c r="G58" s="361">
        <f>IF(G$2&lt;=analysis_period,IF(om_land_lease="n/a",total_land_area*Inputs!H$204,total_land_area*om_land_lease*(1+inflation_rate/100+om_land_lease_escal/100)^F$2),0)</f>
        <v>0</v>
      </c>
      <c r="H58" s="361">
        <f>IF(H$2&lt;=analysis_period,IF(om_land_lease="n/a",total_land_area*Inputs!I$204,total_land_area*om_land_lease*(1+inflation_rate/100+om_land_lease_escal/100)^G$2),0)</f>
        <v>0</v>
      </c>
      <c r="I58" s="361">
        <f>IF(I$2&lt;=analysis_period,IF(om_land_lease="n/a",total_land_area*Inputs!J$204,total_land_area*om_land_lease*(1+inflation_rate/100+om_land_lease_escal/100)^H$2),0)</f>
        <v>0</v>
      </c>
      <c r="J58" s="361">
        <f>IF(J$2&lt;=analysis_period,IF(om_land_lease="n/a",total_land_area*Inputs!K$204,total_land_area*om_land_lease*(1+inflation_rate/100+om_land_lease_escal/100)^I$2),0)</f>
        <v>0</v>
      </c>
      <c r="K58" s="361">
        <f>IF(K$2&lt;=analysis_period,IF(om_land_lease="n/a",total_land_area*Inputs!L$204,total_land_area*om_land_lease*(1+inflation_rate/100+om_land_lease_escal/100)^J$2),0)</f>
        <v>0</v>
      </c>
      <c r="L58" s="361">
        <f>IF(L$2&lt;=analysis_period,IF(om_land_lease="n/a",total_land_area*Inputs!M$204,total_land_area*om_land_lease*(1+inflation_rate/100+om_land_lease_escal/100)^K$2),0)</f>
        <v>0</v>
      </c>
      <c r="M58" s="361">
        <f>IF(M$2&lt;=analysis_period,IF(om_land_lease="n/a",total_land_area*Inputs!N$204,total_land_area*om_land_lease*(1+inflation_rate/100+om_land_lease_escal/100)^L$2),0)</f>
        <v>0</v>
      </c>
      <c r="N58" s="361">
        <f>IF(N$2&lt;=analysis_period,IF(om_land_lease="n/a",total_land_area*Inputs!O$204,total_land_area*om_land_lease*(1+inflation_rate/100+om_land_lease_escal/100)^M$2),0)</f>
        <v>0</v>
      </c>
      <c r="O58" s="361">
        <f>IF(O$2&lt;=analysis_period,IF(om_land_lease="n/a",total_land_area*Inputs!P$204,total_land_area*om_land_lease*(1+inflation_rate/100+om_land_lease_escal/100)^N$2),0)</f>
        <v>0</v>
      </c>
      <c r="P58" s="361">
        <f>IF(P$2&lt;=analysis_period,IF(om_land_lease="n/a",total_land_area*Inputs!Q$204,total_land_area*om_land_lease*(1+inflation_rate/100+om_land_lease_escal/100)^O$2),0)</f>
        <v>0</v>
      </c>
      <c r="Q58" s="361">
        <f>IF(Q$2&lt;=analysis_period,IF(om_land_lease="n/a",total_land_area*Inputs!R$204,total_land_area*om_land_lease*(1+inflation_rate/100+om_land_lease_escal/100)^P$2),0)</f>
        <v>0</v>
      </c>
      <c r="R58" s="361">
        <f>IF(R$2&lt;=analysis_period,IF(om_land_lease="n/a",total_land_area*Inputs!S$204,total_land_area*om_land_lease*(1+inflation_rate/100+om_land_lease_escal/100)^Q$2),0)</f>
        <v>0</v>
      </c>
      <c r="S58" s="361">
        <f>IF(S$2&lt;=analysis_period,IF(om_land_lease="n/a",total_land_area*Inputs!T$204,total_land_area*om_land_lease*(1+inflation_rate/100+om_land_lease_escal/100)^R$2),0)</f>
        <v>0</v>
      </c>
      <c r="T58" s="361">
        <f>IF(T$2&lt;=analysis_period,IF(om_land_lease="n/a",total_land_area*Inputs!U$204,total_land_area*om_land_lease*(1+inflation_rate/100+om_land_lease_escal/100)^S$2),0)</f>
        <v>0</v>
      </c>
      <c r="U58" s="361">
        <f>IF(U$2&lt;=analysis_period,IF(om_land_lease="n/a",total_land_area*Inputs!V$204,total_land_area*om_land_lease*(1+inflation_rate/100+om_land_lease_escal/100)^T$2),0)</f>
        <v>0</v>
      </c>
      <c r="V58" s="361">
        <f>IF(V$2&lt;=analysis_period,IF(om_land_lease="n/a",total_land_area*Inputs!W$204,total_land_area*om_land_lease*(1+inflation_rate/100+om_land_lease_escal/100)^U$2),0)</f>
        <v>0</v>
      </c>
      <c r="W58" s="361">
        <f>IF(W$2&lt;=analysis_period,IF(om_land_lease="n/a",total_land_area*Inputs!X$204,total_land_area*om_land_lease*(1+inflation_rate/100+om_land_lease_escal/100)^V$2),0)</f>
        <v>0</v>
      </c>
      <c r="X58" s="361">
        <f>IF(X$2&lt;=analysis_period,IF(om_land_lease="n/a",total_land_area*Inputs!Y$204,total_land_area*om_land_lease*(1+inflation_rate/100+om_land_lease_escal/100)^W$2),0)</f>
        <v>0</v>
      </c>
      <c r="Y58" s="361">
        <f>IF(Y$2&lt;=analysis_period,IF(om_land_lease="n/a",total_land_area*Inputs!Z$204,total_land_area*om_land_lease*(1+inflation_rate/100+om_land_lease_escal/100)^X$2),0)</f>
        <v>0</v>
      </c>
      <c r="Z58" s="361">
        <f>IF(Z$2&lt;=analysis_period,IF(om_land_lease="n/a",total_land_area*Inputs!AA$204,total_land_area*om_land_lease*(1+inflation_rate/100+om_land_lease_escal/100)^Y$2),0)</f>
        <v>0</v>
      </c>
      <c r="AA58" s="361">
        <f>IF(AA$2&lt;=analysis_period,IF(om_land_lease="n/a",total_land_area*Inputs!AB$204,total_land_area*om_land_lease*(1+inflation_rate/100+om_land_lease_escal/100)^Z$2),0)</f>
        <v>0</v>
      </c>
      <c r="AB58" s="361">
        <f>IF(AB$2&lt;=analysis_period,IF(om_land_lease="n/a",total_land_area*Inputs!AC$204,total_land_area*om_land_lease*(1+inflation_rate/100+om_land_lease_escal/100)^AA$2),0)</f>
        <v>0</v>
      </c>
      <c r="AC58" s="361">
        <f>IF(AC$2&lt;=analysis_period,IF(om_land_lease="n/a",total_land_area*Inputs!AD$204,total_land_area*om_land_lease*(1+inflation_rate/100+om_land_lease_escal/100)^AB$2),0)</f>
        <v>0</v>
      </c>
      <c r="AD58" s="361">
        <f>IF(AD$2&lt;=analysis_period,IF(om_land_lease="n/a",total_land_area*Inputs!AE$204,total_land_area*om_land_lease*(1+inflation_rate/100+om_land_lease_escal/100)^AC$2),0)</f>
        <v>0</v>
      </c>
      <c r="AE58" s="361">
        <f>IF(AE$2&lt;=analysis_period,IF(om_land_lease="n/a",total_land_area*Inputs!AF$204,total_land_area*om_land_lease*(1+inflation_rate/100+om_land_lease_escal/100)^AD$2),0)</f>
        <v>0</v>
      </c>
      <c r="AF58" s="361">
        <f>IF(AF$2&lt;=analysis_period,IF(om_land_lease="n/a",total_land_area*Inputs!AG$204,total_land_area*om_land_lease*(1+inflation_rate/100+om_land_lease_escal/100)^AE$2),0)</f>
        <v>0</v>
      </c>
      <c r="AG58" s="361">
        <f>IF(AG$2&lt;=analysis_period,IF(om_land_lease="n/a",total_land_area*Inputs!AH$204,total_land_area*om_land_lease*(1+inflation_rate/100+om_land_lease_escal/100)^AF$2),0)</f>
        <v>0</v>
      </c>
      <c r="AH58" s="361">
        <f>IF(AH$2&lt;=analysis_period,IF(om_land_lease="n/a",total_land_area*Inputs!AI$204,total_land_area*om_land_lease*(1+inflation_rate/100+om_land_lease_escal/100)^AG$2),0)</f>
        <v>0</v>
      </c>
      <c r="AI58" s="361">
        <f>IF(AI$2&lt;=analysis_period,IF(om_land_lease="n/a",total_land_area*Inputs!AJ$204,total_land_area*om_land_lease*(1+inflation_rate/100+om_land_lease_escal/100)^AH$2),0)</f>
        <v>0</v>
      </c>
      <c r="AJ58" s="361">
        <f>IF(AJ$2&lt;=analysis_period,IF(om_land_lease="n/a",total_land_area*Inputs!AK$204,total_land_area*om_land_lease*(1+inflation_rate/100+om_land_lease_escal/100)^AI$2),0)</f>
        <v>0</v>
      </c>
      <c r="AK58" s="361">
        <f>IF(AK$2&lt;=analysis_period,IF(om_land_lease="n/a",total_land_area*Inputs!AL$204,total_land_area*om_land_lease*(1+inflation_rate/100+om_land_lease_escal/100)^AJ$2),0)</f>
        <v>0</v>
      </c>
      <c r="AL58" s="361">
        <f>IF(AL$2&lt;=analysis_period,IF(om_land_lease="n/a",total_land_area*Inputs!AM$204,total_land_area*om_land_lease*(1+inflation_rate/100+om_land_lease_escal/100)^AK$2),0)</f>
        <v>0</v>
      </c>
      <c r="AM58" s="361">
        <f>IF(AM$2&lt;=analysis_period,IF(om_land_lease="n/a",total_land_area*Inputs!AN$204,total_land_area*om_land_lease*(1+inflation_rate/100+om_land_lease_escal/100)^AL$2),0)</f>
        <v>0</v>
      </c>
      <c r="AN58" s="361">
        <f>IF(AN$2&lt;=analysis_period,IF(om_land_lease="n/a",total_land_area*Inputs!AO$204,total_land_area*om_land_lease*(1+inflation_rate/100+om_land_lease_escal/100)^AM$2),0)</f>
        <v>0</v>
      </c>
      <c r="AO58" s="361">
        <f>IF(AO$2&lt;=analysis_period,IF(om_land_lease="n/a",total_land_area*Inputs!AP$204,total_land_area*om_land_lease*(1+inflation_rate/100+om_land_lease_escal/100)^AN$2),0)</f>
        <v>0</v>
      </c>
      <c r="AP58" s="361">
        <f>IF(AP$2&lt;=analysis_period,IF(om_land_lease="n/a",total_land_area*Inputs!AQ$204,total_land_area*om_land_lease*(1+inflation_rate/100+om_land_lease_escal/100)^AO$2),0)</f>
        <v>0</v>
      </c>
    </row>
    <row r="59" spans="1:42" x14ac:dyDescent="0.2">
      <c r="A59" s="23" t="s">
        <v>0</v>
      </c>
      <c r="C59" s="194">
        <f t="shared" ref="C59:AP59" si="16">C29*property_tax_rate/100</f>
        <v>0</v>
      </c>
      <c r="D59" s="194">
        <f t="shared" si="16"/>
        <v>0</v>
      </c>
      <c r="E59" s="194">
        <f t="shared" si="16"/>
        <v>0</v>
      </c>
      <c r="F59" s="194">
        <f t="shared" si="16"/>
        <v>0</v>
      </c>
      <c r="G59" s="194">
        <f t="shared" si="16"/>
        <v>0</v>
      </c>
      <c r="H59" s="194">
        <f t="shared" si="16"/>
        <v>0</v>
      </c>
      <c r="I59" s="194">
        <f t="shared" si="16"/>
        <v>0</v>
      </c>
      <c r="J59" s="194">
        <f t="shared" si="16"/>
        <v>0</v>
      </c>
      <c r="K59" s="194">
        <f t="shared" si="16"/>
        <v>0</v>
      </c>
      <c r="L59" s="194">
        <f t="shared" si="16"/>
        <v>0</v>
      </c>
      <c r="M59" s="194">
        <f t="shared" si="16"/>
        <v>0</v>
      </c>
      <c r="N59" s="194">
        <f t="shared" si="16"/>
        <v>0</v>
      </c>
      <c r="O59" s="194">
        <f t="shared" si="16"/>
        <v>0</v>
      </c>
      <c r="P59" s="194">
        <f t="shared" si="16"/>
        <v>0</v>
      </c>
      <c r="Q59" s="194">
        <f t="shared" si="16"/>
        <v>0</v>
      </c>
      <c r="R59" s="194">
        <f t="shared" si="16"/>
        <v>0</v>
      </c>
      <c r="S59" s="194">
        <f t="shared" si="16"/>
        <v>0</v>
      </c>
      <c r="T59" s="194">
        <f t="shared" si="16"/>
        <v>0</v>
      </c>
      <c r="U59" s="194">
        <f t="shared" si="16"/>
        <v>0</v>
      </c>
      <c r="V59" s="194">
        <f t="shared" si="16"/>
        <v>0</v>
      </c>
      <c r="W59" s="194">
        <f t="shared" si="16"/>
        <v>0</v>
      </c>
      <c r="X59" s="194">
        <f t="shared" si="16"/>
        <v>0</v>
      </c>
      <c r="Y59" s="194">
        <f t="shared" si="16"/>
        <v>0</v>
      </c>
      <c r="Z59" s="194">
        <f t="shared" si="16"/>
        <v>0</v>
      </c>
      <c r="AA59" s="194">
        <f t="shared" si="16"/>
        <v>0</v>
      </c>
      <c r="AB59" s="194">
        <f t="shared" si="16"/>
        <v>0</v>
      </c>
      <c r="AC59" s="194">
        <f t="shared" si="16"/>
        <v>0</v>
      </c>
      <c r="AD59" s="194">
        <f t="shared" si="16"/>
        <v>0</v>
      </c>
      <c r="AE59" s="194">
        <f t="shared" si="16"/>
        <v>0</v>
      </c>
      <c r="AF59" s="194">
        <f t="shared" si="16"/>
        <v>0</v>
      </c>
      <c r="AG59" s="194">
        <f t="shared" si="16"/>
        <v>0</v>
      </c>
      <c r="AH59" s="194">
        <f t="shared" si="16"/>
        <v>0</v>
      </c>
      <c r="AI59" s="194">
        <f t="shared" si="16"/>
        <v>0</v>
      </c>
      <c r="AJ59" s="194">
        <f t="shared" si="16"/>
        <v>0</v>
      </c>
      <c r="AK59" s="194">
        <f t="shared" si="16"/>
        <v>0</v>
      </c>
      <c r="AL59" s="194">
        <f t="shared" si="16"/>
        <v>0</v>
      </c>
      <c r="AM59" s="194">
        <f t="shared" si="16"/>
        <v>0</v>
      </c>
      <c r="AN59" s="194">
        <f t="shared" si="16"/>
        <v>0</v>
      </c>
      <c r="AO59" s="194">
        <f t="shared" si="16"/>
        <v>0</v>
      </c>
      <c r="AP59" s="194">
        <f t="shared" si="16"/>
        <v>0</v>
      </c>
    </row>
    <row r="60" spans="1:42" x14ac:dyDescent="0.2">
      <c r="A60" s="23" t="s">
        <v>43</v>
      </c>
      <c r="C60" s="189">
        <f t="shared" ref="C60:AP60" si="17">IF(C$2&lt;=analysis_period,total_installed_cost*insurance_rate/100*(1+inflation_rate/100)^B$2,0)</f>
        <v>0</v>
      </c>
      <c r="D60" s="189">
        <f t="shared" si="17"/>
        <v>0</v>
      </c>
      <c r="E60" s="189">
        <f t="shared" si="17"/>
        <v>0</v>
      </c>
      <c r="F60" s="189">
        <f t="shared" si="17"/>
        <v>0</v>
      </c>
      <c r="G60" s="189">
        <f t="shared" si="17"/>
        <v>0</v>
      </c>
      <c r="H60" s="189">
        <f t="shared" si="17"/>
        <v>0</v>
      </c>
      <c r="I60" s="189">
        <f t="shared" si="17"/>
        <v>0</v>
      </c>
      <c r="J60" s="189">
        <f t="shared" si="17"/>
        <v>0</v>
      </c>
      <c r="K60" s="189">
        <f t="shared" si="17"/>
        <v>0</v>
      </c>
      <c r="L60" s="189">
        <f t="shared" si="17"/>
        <v>0</v>
      </c>
      <c r="M60" s="189">
        <f t="shared" si="17"/>
        <v>0</v>
      </c>
      <c r="N60" s="189">
        <f t="shared" si="17"/>
        <v>0</v>
      </c>
      <c r="O60" s="189">
        <f t="shared" si="17"/>
        <v>0</v>
      </c>
      <c r="P60" s="189">
        <f t="shared" si="17"/>
        <v>0</v>
      </c>
      <c r="Q60" s="189">
        <f t="shared" si="17"/>
        <v>0</v>
      </c>
      <c r="R60" s="189">
        <f t="shared" si="17"/>
        <v>0</v>
      </c>
      <c r="S60" s="189">
        <f t="shared" si="17"/>
        <v>0</v>
      </c>
      <c r="T60" s="189">
        <f t="shared" si="17"/>
        <v>0</v>
      </c>
      <c r="U60" s="189">
        <f t="shared" si="17"/>
        <v>0</v>
      </c>
      <c r="V60" s="189">
        <f t="shared" si="17"/>
        <v>0</v>
      </c>
      <c r="W60" s="189">
        <f t="shared" si="17"/>
        <v>0</v>
      </c>
      <c r="X60" s="189">
        <f t="shared" si="17"/>
        <v>0</v>
      </c>
      <c r="Y60" s="189">
        <f t="shared" si="17"/>
        <v>0</v>
      </c>
      <c r="Z60" s="189">
        <f t="shared" si="17"/>
        <v>0</v>
      </c>
      <c r="AA60" s="189">
        <f t="shared" si="17"/>
        <v>0</v>
      </c>
      <c r="AB60" s="189">
        <f t="shared" si="17"/>
        <v>0</v>
      </c>
      <c r="AC60" s="189">
        <f t="shared" si="17"/>
        <v>0</v>
      </c>
      <c r="AD60" s="189">
        <f t="shared" si="17"/>
        <v>0</v>
      </c>
      <c r="AE60" s="189">
        <f t="shared" si="17"/>
        <v>0</v>
      </c>
      <c r="AF60" s="189">
        <f t="shared" si="17"/>
        <v>0</v>
      </c>
      <c r="AG60" s="189">
        <f t="shared" si="17"/>
        <v>0</v>
      </c>
      <c r="AH60" s="189">
        <f t="shared" si="17"/>
        <v>0</v>
      </c>
      <c r="AI60" s="189">
        <f t="shared" si="17"/>
        <v>0</v>
      </c>
      <c r="AJ60" s="189">
        <f t="shared" si="17"/>
        <v>0</v>
      </c>
      <c r="AK60" s="189">
        <f t="shared" si="17"/>
        <v>0</v>
      </c>
      <c r="AL60" s="189">
        <f t="shared" si="17"/>
        <v>0</v>
      </c>
      <c r="AM60" s="189">
        <f t="shared" si="17"/>
        <v>0</v>
      </c>
      <c r="AN60" s="189">
        <f t="shared" si="17"/>
        <v>0</v>
      </c>
      <c r="AO60" s="189">
        <f t="shared" si="17"/>
        <v>0</v>
      </c>
      <c r="AP60" s="189">
        <f t="shared" si="17"/>
        <v>0</v>
      </c>
    </row>
    <row r="61" spans="1:42" x14ac:dyDescent="0.2">
      <c r="A61" s="43" t="s">
        <v>19</v>
      </c>
      <c r="B61" s="43"/>
      <c r="C61" s="202">
        <f>C$33+C$37+C$41+SUM(C44:C47)+SUM(C42:C42)+SUM(C49:C60)</f>
        <v>0</v>
      </c>
      <c r="D61" s="202">
        <f t="shared" ref="D61:AP61" si="18">D$33+D$37+D$41+SUM(D44:D47)+SUM(D42:D42)+SUM(D49:D60)</f>
        <v>0</v>
      </c>
      <c r="E61" s="202">
        <f t="shared" si="18"/>
        <v>0</v>
      </c>
      <c r="F61" s="202">
        <f t="shared" si="18"/>
        <v>0</v>
      </c>
      <c r="G61" s="202">
        <f t="shared" si="18"/>
        <v>0</v>
      </c>
      <c r="H61" s="202">
        <f t="shared" si="18"/>
        <v>0</v>
      </c>
      <c r="I61" s="202">
        <f t="shared" si="18"/>
        <v>0</v>
      </c>
      <c r="J61" s="202">
        <f t="shared" si="18"/>
        <v>0</v>
      </c>
      <c r="K61" s="202">
        <f t="shared" si="18"/>
        <v>0</v>
      </c>
      <c r="L61" s="202">
        <f t="shared" si="18"/>
        <v>0</v>
      </c>
      <c r="M61" s="202">
        <f t="shared" si="18"/>
        <v>0</v>
      </c>
      <c r="N61" s="202">
        <f t="shared" si="18"/>
        <v>0</v>
      </c>
      <c r="O61" s="202">
        <f t="shared" si="18"/>
        <v>0</v>
      </c>
      <c r="P61" s="202">
        <f t="shared" si="18"/>
        <v>0</v>
      </c>
      <c r="Q61" s="202">
        <f t="shared" si="18"/>
        <v>0</v>
      </c>
      <c r="R61" s="202">
        <f t="shared" si="18"/>
        <v>0</v>
      </c>
      <c r="S61" s="202">
        <f t="shared" si="18"/>
        <v>0</v>
      </c>
      <c r="T61" s="202">
        <f t="shared" si="18"/>
        <v>0</v>
      </c>
      <c r="U61" s="202">
        <f t="shared" si="18"/>
        <v>0</v>
      </c>
      <c r="V61" s="202">
        <f t="shared" si="18"/>
        <v>0</v>
      </c>
      <c r="W61" s="202">
        <f t="shared" si="18"/>
        <v>0</v>
      </c>
      <c r="X61" s="202">
        <f t="shared" si="18"/>
        <v>0</v>
      </c>
      <c r="Y61" s="202">
        <f t="shared" si="18"/>
        <v>0</v>
      </c>
      <c r="Z61" s="202">
        <f t="shared" si="18"/>
        <v>0</v>
      </c>
      <c r="AA61" s="202">
        <f t="shared" si="18"/>
        <v>0</v>
      </c>
      <c r="AB61" s="202">
        <f t="shared" si="18"/>
        <v>0</v>
      </c>
      <c r="AC61" s="202">
        <f t="shared" si="18"/>
        <v>0</v>
      </c>
      <c r="AD61" s="202">
        <f t="shared" si="18"/>
        <v>0</v>
      </c>
      <c r="AE61" s="202">
        <f t="shared" si="18"/>
        <v>0</v>
      </c>
      <c r="AF61" s="202">
        <f t="shared" si="18"/>
        <v>0</v>
      </c>
      <c r="AG61" s="202">
        <f t="shared" si="18"/>
        <v>0</v>
      </c>
      <c r="AH61" s="202">
        <f t="shared" si="18"/>
        <v>0</v>
      </c>
      <c r="AI61" s="202">
        <f t="shared" si="18"/>
        <v>0</v>
      </c>
      <c r="AJ61" s="202">
        <f t="shared" si="18"/>
        <v>0</v>
      </c>
      <c r="AK61" s="202">
        <f t="shared" si="18"/>
        <v>0</v>
      </c>
      <c r="AL61" s="202">
        <f t="shared" si="18"/>
        <v>0</v>
      </c>
      <c r="AM61" s="202">
        <f t="shared" si="18"/>
        <v>0</v>
      </c>
      <c r="AN61" s="202">
        <f t="shared" si="18"/>
        <v>0</v>
      </c>
      <c r="AO61" s="202">
        <f t="shared" si="18"/>
        <v>0</v>
      </c>
      <c r="AP61" s="202">
        <f t="shared" si="18"/>
        <v>0</v>
      </c>
    </row>
    <row r="63" spans="1:42" x14ac:dyDescent="0.2">
      <c r="A63" s="275" t="s">
        <v>30</v>
      </c>
      <c r="B63" s="43"/>
      <c r="C63" s="202">
        <f t="shared" ref="C63:AP63" si="19">C27-C61</f>
        <v>0</v>
      </c>
      <c r="D63" s="202">
        <f t="shared" si="19"/>
        <v>0</v>
      </c>
      <c r="E63" s="202">
        <f t="shared" si="19"/>
        <v>0</v>
      </c>
      <c r="F63" s="202">
        <f t="shared" si="19"/>
        <v>0</v>
      </c>
      <c r="G63" s="202">
        <f t="shared" si="19"/>
        <v>0</v>
      </c>
      <c r="H63" s="202">
        <f t="shared" si="19"/>
        <v>0</v>
      </c>
      <c r="I63" s="202">
        <f t="shared" si="19"/>
        <v>0</v>
      </c>
      <c r="J63" s="202">
        <f t="shared" si="19"/>
        <v>0</v>
      </c>
      <c r="K63" s="202">
        <f t="shared" si="19"/>
        <v>0</v>
      </c>
      <c r="L63" s="202">
        <f t="shared" si="19"/>
        <v>0</v>
      </c>
      <c r="M63" s="202">
        <f t="shared" si="19"/>
        <v>0</v>
      </c>
      <c r="N63" s="202">
        <f t="shared" si="19"/>
        <v>0</v>
      </c>
      <c r="O63" s="202">
        <f t="shared" si="19"/>
        <v>0</v>
      </c>
      <c r="P63" s="202">
        <f t="shared" si="19"/>
        <v>0</v>
      </c>
      <c r="Q63" s="202">
        <f t="shared" si="19"/>
        <v>0</v>
      </c>
      <c r="R63" s="202">
        <f t="shared" si="19"/>
        <v>0</v>
      </c>
      <c r="S63" s="202">
        <f t="shared" si="19"/>
        <v>0</v>
      </c>
      <c r="T63" s="202">
        <f t="shared" si="19"/>
        <v>0</v>
      </c>
      <c r="U63" s="202">
        <f t="shared" si="19"/>
        <v>0</v>
      </c>
      <c r="V63" s="202">
        <f t="shared" si="19"/>
        <v>0</v>
      </c>
      <c r="W63" s="202">
        <f t="shared" si="19"/>
        <v>0</v>
      </c>
      <c r="X63" s="202">
        <f t="shared" si="19"/>
        <v>0</v>
      </c>
      <c r="Y63" s="202">
        <f t="shared" si="19"/>
        <v>0</v>
      </c>
      <c r="Z63" s="202">
        <f t="shared" si="19"/>
        <v>0</v>
      </c>
      <c r="AA63" s="202">
        <f t="shared" si="19"/>
        <v>0</v>
      </c>
      <c r="AB63" s="202">
        <f t="shared" si="19"/>
        <v>0</v>
      </c>
      <c r="AC63" s="202">
        <f t="shared" si="19"/>
        <v>0</v>
      </c>
      <c r="AD63" s="202">
        <f t="shared" si="19"/>
        <v>0</v>
      </c>
      <c r="AE63" s="202">
        <f t="shared" si="19"/>
        <v>0</v>
      </c>
      <c r="AF63" s="202">
        <f t="shared" si="19"/>
        <v>0</v>
      </c>
      <c r="AG63" s="202">
        <f t="shared" si="19"/>
        <v>0</v>
      </c>
      <c r="AH63" s="202">
        <f t="shared" si="19"/>
        <v>0</v>
      </c>
      <c r="AI63" s="202">
        <f t="shared" si="19"/>
        <v>0</v>
      </c>
      <c r="AJ63" s="202">
        <f t="shared" si="19"/>
        <v>0</v>
      </c>
      <c r="AK63" s="202">
        <f t="shared" si="19"/>
        <v>0</v>
      </c>
      <c r="AL63" s="202">
        <f t="shared" si="19"/>
        <v>0</v>
      </c>
      <c r="AM63" s="202">
        <f t="shared" si="19"/>
        <v>0</v>
      </c>
      <c r="AN63" s="202">
        <f t="shared" si="19"/>
        <v>0</v>
      </c>
      <c r="AO63" s="202">
        <f t="shared" si="19"/>
        <v>0</v>
      </c>
      <c r="AP63" s="202">
        <f t="shared" si="19"/>
        <v>0</v>
      </c>
    </row>
    <row r="64" spans="1:42" x14ac:dyDescent="0.2">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row>
    <row r="65" spans="1:42" x14ac:dyDescent="0.2">
      <c r="A65" s="109" t="s">
        <v>85</v>
      </c>
      <c r="B65" s="8"/>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c r="AA65" s="283"/>
      <c r="AB65" s="283"/>
      <c r="AC65" s="283"/>
      <c r="AD65" s="283"/>
      <c r="AE65" s="283"/>
      <c r="AF65" s="283"/>
      <c r="AG65" s="283"/>
      <c r="AH65" s="283"/>
      <c r="AI65" s="283"/>
      <c r="AJ65" s="283"/>
      <c r="AK65" s="283"/>
      <c r="AL65" s="283"/>
      <c r="AM65" s="283"/>
      <c r="AN65" s="283"/>
      <c r="AO65" s="283"/>
      <c r="AP65" s="283"/>
    </row>
    <row r="66" spans="1:42" x14ac:dyDescent="0.2">
      <c r="A66" s="25" t="s">
        <v>257</v>
      </c>
      <c r="B66" s="20"/>
      <c r="C66" s="20"/>
      <c r="D66" s="20"/>
      <c r="E66" s="20"/>
      <c r="F66" s="20"/>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23" t="s">
        <v>30</v>
      </c>
      <c r="B67" s="194"/>
      <c r="C67" s="194">
        <f>C63</f>
        <v>0</v>
      </c>
      <c r="D67" s="194">
        <f t="shared" ref="D67:AP67" si="20">D63</f>
        <v>0</v>
      </c>
      <c r="E67" s="194">
        <f t="shared" si="20"/>
        <v>0</v>
      </c>
      <c r="F67" s="194">
        <f t="shared" si="20"/>
        <v>0</v>
      </c>
      <c r="G67" s="194">
        <f t="shared" si="20"/>
        <v>0</v>
      </c>
      <c r="H67" s="194">
        <f t="shared" si="20"/>
        <v>0</v>
      </c>
      <c r="I67" s="194">
        <f t="shared" si="20"/>
        <v>0</v>
      </c>
      <c r="J67" s="194">
        <f t="shared" si="20"/>
        <v>0</v>
      </c>
      <c r="K67" s="194">
        <f t="shared" si="20"/>
        <v>0</v>
      </c>
      <c r="L67" s="194">
        <f t="shared" si="20"/>
        <v>0</v>
      </c>
      <c r="M67" s="194">
        <f t="shared" si="20"/>
        <v>0</v>
      </c>
      <c r="N67" s="194">
        <f t="shared" si="20"/>
        <v>0</v>
      </c>
      <c r="O67" s="194">
        <f t="shared" si="20"/>
        <v>0</v>
      </c>
      <c r="P67" s="194">
        <f t="shared" si="20"/>
        <v>0</v>
      </c>
      <c r="Q67" s="194">
        <f t="shared" si="20"/>
        <v>0</v>
      </c>
      <c r="R67" s="194">
        <f t="shared" si="20"/>
        <v>0</v>
      </c>
      <c r="S67" s="194">
        <f t="shared" si="20"/>
        <v>0</v>
      </c>
      <c r="T67" s="194">
        <f t="shared" si="20"/>
        <v>0</v>
      </c>
      <c r="U67" s="194">
        <f t="shared" si="20"/>
        <v>0</v>
      </c>
      <c r="V67" s="194">
        <f t="shared" si="20"/>
        <v>0</v>
      </c>
      <c r="W67" s="194">
        <f t="shared" si="20"/>
        <v>0</v>
      </c>
      <c r="X67" s="194">
        <f t="shared" si="20"/>
        <v>0</v>
      </c>
      <c r="Y67" s="194">
        <f t="shared" si="20"/>
        <v>0</v>
      </c>
      <c r="Z67" s="194">
        <f t="shared" si="20"/>
        <v>0</v>
      </c>
      <c r="AA67" s="194">
        <f t="shared" si="20"/>
        <v>0</v>
      </c>
      <c r="AB67" s="194">
        <f t="shared" si="20"/>
        <v>0</v>
      </c>
      <c r="AC67" s="194">
        <f t="shared" si="20"/>
        <v>0</v>
      </c>
      <c r="AD67" s="194">
        <f t="shared" si="20"/>
        <v>0</v>
      </c>
      <c r="AE67" s="194">
        <f t="shared" si="20"/>
        <v>0</v>
      </c>
      <c r="AF67" s="194">
        <f t="shared" si="20"/>
        <v>0</v>
      </c>
      <c r="AG67" s="194">
        <f t="shared" si="20"/>
        <v>0</v>
      </c>
      <c r="AH67" s="194">
        <f t="shared" si="20"/>
        <v>0</v>
      </c>
      <c r="AI67" s="194">
        <f t="shared" si="20"/>
        <v>0</v>
      </c>
      <c r="AJ67" s="194">
        <f t="shared" si="20"/>
        <v>0</v>
      </c>
      <c r="AK67" s="194">
        <f t="shared" si="20"/>
        <v>0</v>
      </c>
      <c r="AL67" s="194">
        <f t="shared" si="20"/>
        <v>0</v>
      </c>
      <c r="AM67" s="194">
        <f t="shared" si="20"/>
        <v>0</v>
      </c>
      <c r="AN67" s="194">
        <f t="shared" si="20"/>
        <v>0</v>
      </c>
      <c r="AO67" s="194">
        <f t="shared" si="20"/>
        <v>0</v>
      </c>
      <c r="AP67" s="194">
        <f t="shared" si="20"/>
        <v>0</v>
      </c>
    </row>
    <row r="68" spans="1:42" x14ac:dyDescent="0.2">
      <c r="A68" s="23" t="s">
        <v>193</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tr">
        <f>A21</f>
        <v>Federal</v>
      </c>
      <c r="B69" s="136"/>
      <c r="C69" s="194">
        <f t="shared" ref="C69:AP69" si="21">IF(pbi_fed_for_ds="Yes",0,C554)</f>
        <v>0</v>
      </c>
      <c r="D69" s="194">
        <f t="shared" si="21"/>
        <v>0</v>
      </c>
      <c r="E69" s="194">
        <f t="shared" si="21"/>
        <v>0</v>
      </c>
      <c r="F69" s="194">
        <f t="shared" si="21"/>
        <v>0</v>
      </c>
      <c r="G69" s="194">
        <f t="shared" si="21"/>
        <v>0</v>
      </c>
      <c r="H69" s="194">
        <f t="shared" si="21"/>
        <v>0</v>
      </c>
      <c r="I69" s="194">
        <f t="shared" si="21"/>
        <v>0</v>
      </c>
      <c r="J69" s="194">
        <f t="shared" si="21"/>
        <v>0</v>
      </c>
      <c r="K69" s="194">
        <f t="shared" si="21"/>
        <v>0</v>
      </c>
      <c r="L69" s="194">
        <f t="shared" si="21"/>
        <v>0</v>
      </c>
      <c r="M69" s="194">
        <f t="shared" si="21"/>
        <v>0</v>
      </c>
      <c r="N69" s="194">
        <f t="shared" si="21"/>
        <v>0</v>
      </c>
      <c r="O69" s="194">
        <f t="shared" si="21"/>
        <v>0</v>
      </c>
      <c r="P69" s="194">
        <f t="shared" si="21"/>
        <v>0</v>
      </c>
      <c r="Q69" s="194">
        <f t="shared" si="21"/>
        <v>0</v>
      </c>
      <c r="R69" s="194">
        <f t="shared" si="21"/>
        <v>0</v>
      </c>
      <c r="S69" s="194">
        <f t="shared" si="21"/>
        <v>0</v>
      </c>
      <c r="T69" s="194">
        <f t="shared" si="21"/>
        <v>0</v>
      </c>
      <c r="U69" s="194">
        <f t="shared" si="21"/>
        <v>0</v>
      </c>
      <c r="V69" s="194">
        <f t="shared" si="21"/>
        <v>0</v>
      </c>
      <c r="W69" s="194">
        <f t="shared" si="21"/>
        <v>0</v>
      </c>
      <c r="X69" s="194">
        <f t="shared" si="21"/>
        <v>0</v>
      </c>
      <c r="Y69" s="194">
        <f t="shared" si="21"/>
        <v>0</v>
      </c>
      <c r="Z69" s="194">
        <f t="shared" si="21"/>
        <v>0</v>
      </c>
      <c r="AA69" s="194">
        <f t="shared" si="21"/>
        <v>0</v>
      </c>
      <c r="AB69" s="194">
        <f t="shared" si="21"/>
        <v>0</v>
      </c>
      <c r="AC69" s="194">
        <f t="shared" si="21"/>
        <v>0</v>
      </c>
      <c r="AD69" s="194">
        <f t="shared" si="21"/>
        <v>0</v>
      </c>
      <c r="AE69" s="194">
        <f t="shared" si="21"/>
        <v>0</v>
      </c>
      <c r="AF69" s="194">
        <f t="shared" si="21"/>
        <v>0</v>
      </c>
      <c r="AG69" s="194">
        <f t="shared" si="21"/>
        <v>0</v>
      </c>
      <c r="AH69" s="194">
        <f t="shared" si="21"/>
        <v>0</v>
      </c>
      <c r="AI69" s="194">
        <f t="shared" si="21"/>
        <v>0</v>
      </c>
      <c r="AJ69" s="194">
        <f t="shared" si="21"/>
        <v>0</v>
      </c>
      <c r="AK69" s="194">
        <f t="shared" si="21"/>
        <v>0</v>
      </c>
      <c r="AL69" s="194">
        <f t="shared" si="21"/>
        <v>0</v>
      </c>
      <c r="AM69" s="194">
        <f t="shared" si="21"/>
        <v>0</v>
      </c>
      <c r="AN69" s="194">
        <f t="shared" si="21"/>
        <v>0</v>
      </c>
      <c r="AO69" s="194">
        <f t="shared" si="21"/>
        <v>0</v>
      </c>
      <c r="AP69" s="194">
        <f t="shared" si="21"/>
        <v>0</v>
      </c>
    </row>
    <row r="70" spans="1:42" x14ac:dyDescent="0.2">
      <c r="A70" s="27" t="str">
        <f>A22</f>
        <v>State</v>
      </c>
      <c r="B70" s="136"/>
      <c r="C70" s="194">
        <f t="shared" ref="C70:AP70" si="22">IF(pbi_sta_for_ds="Yes",0,C558)</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A23</f>
        <v>Utility</v>
      </c>
      <c r="B71" s="136"/>
      <c r="C71" s="194">
        <f t="shared" ref="C71:AP71" si="23">IF(pbi_uti_for_ds="Yes",0,C562)</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A24</f>
        <v>Other</v>
      </c>
      <c r="B72" s="143"/>
      <c r="C72" s="195">
        <f t="shared" ref="C72:AP72" si="24">IF(pbi_oth_for_ds="Yes",0,C566)</f>
        <v>0</v>
      </c>
      <c r="D72" s="195">
        <f t="shared" si="24"/>
        <v>0</v>
      </c>
      <c r="E72" s="195">
        <f t="shared" si="24"/>
        <v>0</v>
      </c>
      <c r="F72" s="195">
        <f t="shared" si="24"/>
        <v>0</v>
      </c>
      <c r="G72" s="195">
        <f t="shared" si="24"/>
        <v>0</v>
      </c>
      <c r="H72" s="195">
        <f t="shared" si="24"/>
        <v>0</v>
      </c>
      <c r="I72" s="195">
        <f t="shared" si="24"/>
        <v>0</v>
      </c>
      <c r="J72" s="195">
        <f t="shared" si="24"/>
        <v>0</v>
      </c>
      <c r="K72" s="195">
        <f t="shared" si="24"/>
        <v>0</v>
      </c>
      <c r="L72" s="195">
        <f t="shared" si="24"/>
        <v>0</v>
      </c>
      <c r="M72" s="195">
        <f t="shared" si="24"/>
        <v>0</v>
      </c>
      <c r="N72" s="195">
        <f t="shared" si="24"/>
        <v>0</v>
      </c>
      <c r="O72" s="195">
        <f t="shared" si="24"/>
        <v>0</v>
      </c>
      <c r="P72" s="195">
        <f t="shared" si="24"/>
        <v>0</v>
      </c>
      <c r="Q72" s="195">
        <f t="shared" si="24"/>
        <v>0</v>
      </c>
      <c r="R72" s="195">
        <f t="shared" si="24"/>
        <v>0</v>
      </c>
      <c r="S72" s="195">
        <f t="shared" si="24"/>
        <v>0</v>
      </c>
      <c r="T72" s="195">
        <f t="shared" si="24"/>
        <v>0</v>
      </c>
      <c r="U72" s="195">
        <f t="shared" si="24"/>
        <v>0</v>
      </c>
      <c r="V72" s="195">
        <f t="shared" si="24"/>
        <v>0</v>
      </c>
      <c r="W72" s="195">
        <f t="shared" si="24"/>
        <v>0</v>
      </c>
      <c r="X72" s="195">
        <f t="shared" si="24"/>
        <v>0</v>
      </c>
      <c r="Y72" s="195">
        <f t="shared" si="24"/>
        <v>0</v>
      </c>
      <c r="Z72" s="195">
        <f t="shared" si="24"/>
        <v>0</v>
      </c>
      <c r="AA72" s="195">
        <f t="shared" si="24"/>
        <v>0</v>
      </c>
      <c r="AB72" s="195">
        <f t="shared" si="24"/>
        <v>0</v>
      </c>
      <c r="AC72" s="195">
        <f t="shared" si="24"/>
        <v>0</v>
      </c>
      <c r="AD72" s="195">
        <f t="shared" si="24"/>
        <v>0</v>
      </c>
      <c r="AE72" s="195">
        <f t="shared" si="24"/>
        <v>0</v>
      </c>
      <c r="AF72" s="195">
        <f t="shared" si="24"/>
        <v>0</v>
      </c>
      <c r="AG72" s="195">
        <f t="shared" si="24"/>
        <v>0</v>
      </c>
      <c r="AH72" s="195">
        <f t="shared" si="24"/>
        <v>0</v>
      </c>
      <c r="AI72" s="195">
        <f t="shared" si="24"/>
        <v>0</v>
      </c>
      <c r="AJ72" s="195">
        <f t="shared" si="24"/>
        <v>0</v>
      </c>
      <c r="AK72" s="195">
        <f t="shared" si="24"/>
        <v>0</v>
      </c>
      <c r="AL72" s="195">
        <f t="shared" si="24"/>
        <v>0</v>
      </c>
      <c r="AM72" s="195">
        <f t="shared" si="24"/>
        <v>0</v>
      </c>
      <c r="AN72" s="195">
        <f t="shared" si="24"/>
        <v>0</v>
      </c>
      <c r="AO72" s="195">
        <f t="shared" si="24"/>
        <v>0</v>
      </c>
      <c r="AP72" s="195">
        <f t="shared" si="24"/>
        <v>0</v>
      </c>
    </row>
    <row r="73" spans="1:42" x14ac:dyDescent="0.2">
      <c r="A73" s="27" t="s">
        <v>13</v>
      </c>
      <c r="B73" s="136"/>
      <c r="C73" s="194">
        <f>SUM(C69:C72)</f>
        <v>0</v>
      </c>
      <c r="D73" s="194">
        <f t="shared" ref="D73:AP73" si="25">SUM(D69:D72)</f>
        <v>0</v>
      </c>
      <c r="E73" s="194">
        <f t="shared" si="25"/>
        <v>0</v>
      </c>
      <c r="F73" s="194">
        <f t="shared" si="25"/>
        <v>0</v>
      </c>
      <c r="G73" s="194">
        <f t="shared" si="25"/>
        <v>0</v>
      </c>
      <c r="H73" s="194">
        <f t="shared" si="25"/>
        <v>0</v>
      </c>
      <c r="I73" s="194">
        <f t="shared" si="25"/>
        <v>0</v>
      </c>
      <c r="J73" s="194">
        <f t="shared" si="25"/>
        <v>0</v>
      </c>
      <c r="K73" s="194">
        <f t="shared" si="25"/>
        <v>0</v>
      </c>
      <c r="L73" s="194">
        <f t="shared" si="25"/>
        <v>0</v>
      </c>
      <c r="M73" s="194">
        <f t="shared" si="25"/>
        <v>0</v>
      </c>
      <c r="N73" s="194">
        <f t="shared" si="25"/>
        <v>0</v>
      </c>
      <c r="O73" s="194">
        <f t="shared" si="25"/>
        <v>0</v>
      </c>
      <c r="P73" s="194">
        <f t="shared" si="25"/>
        <v>0</v>
      </c>
      <c r="Q73" s="194">
        <f t="shared" si="25"/>
        <v>0</v>
      </c>
      <c r="R73" s="194">
        <f t="shared" si="25"/>
        <v>0</v>
      </c>
      <c r="S73" s="194">
        <f t="shared" si="25"/>
        <v>0</v>
      </c>
      <c r="T73" s="194">
        <f t="shared" si="25"/>
        <v>0</v>
      </c>
      <c r="U73" s="194">
        <f t="shared" si="25"/>
        <v>0</v>
      </c>
      <c r="V73" s="194">
        <f t="shared" si="25"/>
        <v>0</v>
      </c>
      <c r="W73" s="194">
        <f t="shared" si="25"/>
        <v>0</v>
      </c>
      <c r="X73" s="194">
        <f t="shared" si="25"/>
        <v>0</v>
      </c>
      <c r="Y73" s="194">
        <f t="shared" si="25"/>
        <v>0</v>
      </c>
      <c r="Z73" s="194">
        <f t="shared" si="25"/>
        <v>0</v>
      </c>
      <c r="AA73" s="194">
        <f t="shared" si="25"/>
        <v>0</v>
      </c>
      <c r="AB73" s="194">
        <f t="shared" si="25"/>
        <v>0</v>
      </c>
      <c r="AC73" s="194">
        <f t="shared" si="25"/>
        <v>0</v>
      </c>
      <c r="AD73" s="194">
        <f t="shared" si="25"/>
        <v>0</v>
      </c>
      <c r="AE73" s="194">
        <f t="shared" si="25"/>
        <v>0</v>
      </c>
      <c r="AF73" s="194">
        <f t="shared" si="25"/>
        <v>0</v>
      </c>
      <c r="AG73" s="194">
        <f t="shared" si="25"/>
        <v>0</v>
      </c>
      <c r="AH73" s="194">
        <f t="shared" si="25"/>
        <v>0</v>
      </c>
      <c r="AI73" s="194">
        <f t="shared" si="25"/>
        <v>0</v>
      </c>
      <c r="AJ73" s="194">
        <f t="shared" si="25"/>
        <v>0</v>
      </c>
      <c r="AK73" s="194">
        <f t="shared" si="25"/>
        <v>0</v>
      </c>
      <c r="AL73" s="194">
        <f t="shared" si="25"/>
        <v>0</v>
      </c>
      <c r="AM73" s="194">
        <f t="shared" si="25"/>
        <v>0</v>
      </c>
      <c r="AN73" s="194">
        <f t="shared" si="25"/>
        <v>0</v>
      </c>
      <c r="AO73" s="194">
        <f t="shared" si="25"/>
        <v>0</v>
      </c>
      <c r="AP73" s="194">
        <f t="shared" si="25"/>
        <v>0</v>
      </c>
    </row>
    <row r="74" spans="1:42" x14ac:dyDescent="0.2">
      <c r="A74" s="23" t="s">
        <v>276</v>
      </c>
      <c r="B74" s="194">
        <v>0</v>
      </c>
      <c r="C74" s="194">
        <f t="shared" ref="C74:AP74" si="26">C714</f>
        <v>0</v>
      </c>
      <c r="D74" s="194">
        <f t="shared" si="26"/>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277</v>
      </c>
      <c r="B75" s="195">
        <v>0</v>
      </c>
      <c r="C75" s="195">
        <f t="shared" ref="C75:AP75" si="27">-C573</f>
        <v>0</v>
      </c>
      <c r="D75" s="195">
        <f t="shared" si="27"/>
        <v>0</v>
      </c>
      <c r="E75" s="195">
        <f t="shared" si="27"/>
        <v>0</v>
      </c>
      <c r="F75" s="195">
        <f t="shared" si="27"/>
        <v>0</v>
      </c>
      <c r="G75" s="195">
        <f t="shared" si="27"/>
        <v>0</v>
      </c>
      <c r="H75" s="195">
        <f t="shared" si="27"/>
        <v>0</v>
      </c>
      <c r="I75" s="195">
        <f t="shared" si="27"/>
        <v>0</v>
      </c>
      <c r="J75" s="195">
        <f t="shared" si="27"/>
        <v>0</v>
      </c>
      <c r="K75" s="195">
        <f t="shared" si="27"/>
        <v>0</v>
      </c>
      <c r="L75" s="195">
        <f t="shared" si="27"/>
        <v>0</v>
      </c>
      <c r="M75" s="195">
        <f t="shared" si="27"/>
        <v>0</v>
      </c>
      <c r="N75" s="195">
        <f t="shared" si="27"/>
        <v>0</v>
      </c>
      <c r="O75" s="195">
        <f t="shared" si="27"/>
        <v>0</v>
      </c>
      <c r="P75" s="195">
        <f t="shared" si="27"/>
        <v>0</v>
      </c>
      <c r="Q75" s="195">
        <f t="shared" si="27"/>
        <v>0</v>
      </c>
      <c r="R75" s="195">
        <f t="shared" si="27"/>
        <v>0</v>
      </c>
      <c r="S75" s="195">
        <f t="shared" si="27"/>
        <v>0</v>
      </c>
      <c r="T75" s="195">
        <f t="shared" si="27"/>
        <v>0</v>
      </c>
      <c r="U75" s="195">
        <f t="shared" si="27"/>
        <v>0</v>
      </c>
      <c r="V75" s="195">
        <f t="shared" si="27"/>
        <v>0</v>
      </c>
      <c r="W75" s="195">
        <f t="shared" si="27"/>
        <v>0</v>
      </c>
      <c r="X75" s="195">
        <f t="shared" si="27"/>
        <v>0</v>
      </c>
      <c r="Y75" s="195">
        <f t="shared" si="27"/>
        <v>0</v>
      </c>
      <c r="Z75" s="195">
        <f t="shared" si="27"/>
        <v>0</v>
      </c>
      <c r="AA75" s="195">
        <f t="shared" si="27"/>
        <v>0</v>
      </c>
      <c r="AB75" s="195">
        <f t="shared" si="27"/>
        <v>0</v>
      </c>
      <c r="AC75" s="195">
        <f t="shared" si="27"/>
        <v>0</v>
      </c>
      <c r="AD75" s="195">
        <f t="shared" si="27"/>
        <v>0</v>
      </c>
      <c r="AE75" s="195">
        <f t="shared" si="27"/>
        <v>0</v>
      </c>
      <c r="AF75" s="195">
        <f t="shared" si="27"/>
        <v>0</v>
      </c>
      <c r="AG75" s="195">
        <f t="shared" si="27"/>
        <v>0</v>
      </c>
      <c r="AH75" s="195">
        <f t="shared" si="27"/>
        <v>0</v>
      </c>
      <c r="AI75" s="195">
        <f t="shared" si="27"/>
        <v>0</v>
      </c>
      <c r="AJ75" s="195">
        <f t="shared" si="27"/>
        <v>0</v>
      </c>
      <c r="AK75" s="195">
        <f t="shared" si="27"/>
        <v>0</v>
      </c>
      <c r="AL75" s="195">
        <f t="shared" si="27"/>
        <v>0</v>
      </c>
      <c r="AM75" s="195">
        <f t="shared" si="27"/>
        <v>0</v>
      </c>
      <c r="AN75" s="195">
        <f t="shared" si="27"/>
        <v>0</v>
      </c>
      <c r="AO75" s="195">
        <f t="shared" si="27"/>
        <v>0</v>
      </c>
      <c r="AP75" s="195">
        <f t="shared" si="27"/>
        <v>0</v>
      </c>
    </row>
    <row r="76" spans="1:42" x14ac:dyDescent="0.2">
      <c r="A76" s="272" t="s">
        <v>13</v>
      </c>
      <c r="B76" s="202">
        <f>B67+B73+B74+B75</f>
        <v>0</v>
      </c>
      <c r="C76" s="202">
        <f>C67+C73+C74+C75</f>
        <v>0</v>
      </c>
      <c r="D76" s="202">
        <f t="shared" ref="D76:AP76" si="28">D67+D73+D74+D75</f>
        <v>0</v>
      </c>
      <c r="E76" s="202">
        <f t="shared" si="28"/>
        <v>0</v>
      </c>
      <c r="F76" s="202">
        <f t="shared" si="28"/>
        <v>0</v>
      </c>
      <c r="G76" s="202">
        <f t="shared" si="28"/>
        <v>0</v>
      </c>
      <c r="H76" s="202">
        <f t="shared" si="28"/>
        <v>0</v>
      </c>
      <c r="I76" s="202">
        <f t="shared" si="28"/>
        <v>0</v>
      </c>
      <c r="J76" s="202">
        <f t="shared" si="28"/>
        <v>0</v>
      </c>
      <c r="K76" s="202">
        <f t="shared" si="28"/>
        <v>0</v>
      </c>
      <c r="L76" s="202">
        <f t="shared" si="28"/>
        <v>0</v>
      </c>
      <c r="M76" s="202">
        <f t="shared" si="28"/>
        <v>0</v>
      </c>
      <c r="N76" s="202">
        <f t="shared" si="28"/>
        <v>0</v>
      </c>
      <c r="O76" s="202">
        <f t="shared" si="28"/>
        <v>0</v>
      </c>
      <c r="P76" s="202">
        <f t="shared" si="28"/>
        <v>0</v>
      </c>
      <c r="Q76" s="202">
        <f t="shared" si="28"/>
        <v>0</v>
      </c>
      <c r="R76" s="202">
        <f t="shared" si="28"/>
        <v>0</v>
      </c>
      <c r="S76" s="202">
        <f t="shared" si="28"/>
        <v>0</v>
      </c>
      <c r="T76" s="202">
        <f t="shared" si="28"/>
        <v>0</v>
      </c>
      <c r="U76" s="202">
        <f t="shared" si="28"/>
        <v>0</v>
      </c>
      <c r="V76" s="202">
        <f t="shared" si="28"/>
        <v>0</v>
      </c>
      <c r="W76" s="202">
        <f t="shared" si="28"/>
        <v>0</v>
      </c>
      <c r="X76" s="202">
        <f t="shared" si="28"/>
        <v>0</v>
      </c>
      <c r="Y76" s="202">
        <f t="shared" si="28"/>
        <v>0</v>
      </c>
      <c r="Z76" s="202">
        <f t="shared" si="28"/>
        <v>0</v>
      </c>
      <c r="AA76" s="202">
        <f t="shared" si="28"/>
        <v>0</v>
      </c>
      <c r="AB76" s="202">
        <f t="shared" si="28"/>
        <v>0</v>
      </c>
      <c r="AC76" s="202">
        <f t="shared" si="28"/>
        <v>0</v>
      </c>
      <c r="AD76" s="202">
        <f t="shared" si="28"/>
        <v>0</v>
      </c>
      <c r="AE76" s="202">
        <f t="shared" si="28"/>
        <v>0</v>
      </c>
      <c r="AF76" s="202">
        <f t="shared" si="28"/>
        <v>0</v>
      </c>
      <c r="AG76" s="202">
        <f t="shared" si="28"/>
        <v>0</v>
      </c>
      <c r="AH76" s="202">
        <f t="shared" si="28"/>
        <v>0</v>
      </c>
      <c r="AI76" s="202">
        <f t="shared" si="28"/>
        <v>0</v>
      </c>
      <c r="AJ76" s="202">
        <f t="shared" si="28"/>
        <v>0</v>
      </c>
      <c r="AK76" s="202">
        <f t="shared" si="28"/>
        <v>0</v>
      </c>
      <c r="AL76" s="202">
        <f t="shared" si="28"/>
        <v>0</v>
      </c>
      <c r="AM76" s="202">
        <f t="shared" si="28"/>
        <v>0</v>
      </c>
      <c r="AN76" s="202">
        <f t="shared" si="28"/>
        <v>0</v>
      </c>
      <c r="AO76" s="202">
        <f t="shared" si="28"/>
        <v>0</v>
      </c>
      <c r="AP76" s="202">
        <f t="shared" si="28"/>
        <v>0</v>
      </c>
    </row>
    <row r="77" spans="1:42" x14ac:dyDescent="0.2">
      <c r="A77" s="23"/>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5" t="s">
        <v>70</v>
      </c>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4" t="s">
        <v>199</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200</v>
      </c>
      <c r="B80" s="189">
        <f>-total_installed_cost</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267</v>
      </c>
      <c r="B81" s="189">
        <f>-(cost_debt_closing)</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268</v>
      </c>
      <c r="B82" s="189">
        <f>-CostDebtUpfront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269</v>
      </c>
      <c r="B83" s="189">
        <f>-cost_other_financing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201</v>
      </c>
      <c r="B84" s="189">
        <f>-Inputs!I85</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274</v>
      </c>
      <c r="B85" s="189">
        <f>C535+C541</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275</v>
      </c>
      <c r="B86" s="195">
        <f>C548</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212</v>
      </c>
      <c r="B87" s="194">
        <f>SUM(B80:B86)</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23" t="s">
        <v>202</v>
      </c>
      <c r="B88" s="19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300</v>
      </c>
      <c r="B89" s="194">
        <f>-B600-B601</f>
        <v>0</v>
      </c>
      <c r="C89" s="194">
        <f t="shared" ref="C89:AP89" si="29">-C600-C601</f>
        <v>0</v>
      </c>
      <c r="D89" s="194">
        <f t="shared" si="29"/>
        <v>0</v>
      </c>
      <c r="E89" s="194">
        <f t="shared" si="29"/>
        <v>0</v>
      </c>
      <c r="F89" s="194">
        <f t="shared" si="29"/>
        <v>0</v>
      </c>
      <c r="G89" s="194">
        <f t="shared" si="29"/>
        <v>0</v>
      </c>
      <c r="H89" s="194">
        <f t="shared" si="29"/>
        <v>0</v>
      </c>
      <c r="I89" s="194">
        <f t="shared" si="29"/>
        <v>0</v>
      </c>
      <c r="J89" s="194">
        <f t="shared" si="29"/>
        <v>0</v>
      </c>
      <c r="K89" s="194">
        <f t="shared" si="29"/>
        <v>0</v>
      </c>
      <c r="L89" s="194">
        <f t="shared" si="29"/>
        <v>0</v>
      </c>
      <c r="M89" s="194">
        <f t="shared" si="29"/>
        <v>0</v>
      </c>
      <c r="N89" s="194">
        <f t="shared" si="29"/>
        <v>0</v>
      </c>
      <c r="O89" s="194">
        <f t="shared" si="29"/>
        <v>0</v>
      </c>
      <c r="P89" s="194">
        <f t="shared" si="29"/>
        <v>0</v>
      </c>
      <c r="Q89" s="194">
        <f t="shared" si="29"/>
        <v>0</v>
      </c>
      <c r="R89" s="194">
        <f t="shared" si="29"/>
        <v>0</v>
      </c>
      <c r="S89" s="194">
        <f t="shared" si="29"/>
        <v>0</v>
      </c>
      <c r="T89" s="194">
        <f t="shared" si="29"/>
        <v>0</v>
      </c>
      <c r="U89" s="194">
        <f t="shared" si="29"/>
        <v>0</v>
      </c>
      <c r="V89" s="194">
        <f t="shared" si="29"/>
        <v>0</v>
      </c>
      <c r="W89" s="194">
        <f t="shared" si="29"/>
        <v>0</v>
      </c>
      <c r="X89" s="194">
        <f t="shared" si="29"/>
        <v>0</v>
      </c>
      <c r="Y89" s="194">
        <f t="shared" si="29"/>
        <v>0</v>
      </c>
      <c r="Z89" s="194">
        <f t="shared" si="29"/>
        <v>0</v>
      </c>
      <c r="AA89" s="194">
        <f t="shared" si="29"/>
        <v>0</v>
      </c>
      <c r="AB89" s="194">
        <f t="shared" si="29"/>
        <v>0</v>
      </c>
      <c r="AC89" s="194">
        <f t="shared" si="29"/>
        <v>0</v>
      </c>
      <c r="AD89" s="194">
        <f t="shared" si="29"/>
        <v>0</v>
      </c>
      <c r="AE89" s="194">
        <f t="shared" si="29"/>
        <v>0</v>
      </c>
      <c r="AF89" s="194">
        <f t="shared" si="29"/>
        <v>0</v>
      </c>
      <c r="AG89" s="194">
        <f t="shared" si="29"/>
        <v>0</v>
      </c>
      <c r="AH89" s="194">
        <f t="shared" si="29"/>
        <v>0</v>
      </c>
      <c r="AI89" s="194">
        <f t="shared" si="29"/>
        <v>0</v>
      </c>
      <c r="AJ89" s="194">
        <f t="shared" si="29"/>
        <v>0</v>
      </c>
      <c r="AK89" s="194">
        <f t="shared" si="29"/>
        <v>0</v>
      </c>
      <c r="AL89" s="194">
        <f t="shared" si="29"/>
        <v>0</v>
      </c>
      <c r="AM89" s="194">
        <f t="shared" si="29"/>
        <v>0</v>
      </c>
      <c r="AN89" s="194">
        <f t="shared" si="29"/>
        <v>0</v>
      </c>
      <c r="AO89" s="194">
        <f t="shared" si="29"/>
        <v>0</v>
      </c>
      <c r="AP89" s="194">
        <f t="shared" si="29"/>
        <v>0</v>
      </c>
    </row>
    <row r="90" spans="1:42" x14ac:dyDescent="0.2">
      <c r="A90" s="27" t="s">
        <v>299</v>
      </c>
      <c r="B90" s="194">
        <f t="shared" ref="B90:AP90" si="30">-B606-B607</f>
        <v>0</v>
      </c>
      <c r="C90" s="194">
        <f t="shared" si="30"/>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360" t="s">
        <v>311</v>
      </c>
      <c r="B91" s="362">
        <f>-B612-B613</f>
        <v>0</v>
      </c>
      <c r="C91" s="362">
        <f t="shared" ref="C91:AP91" si="31">-C612-C613</f>
        <v>0</v>
      </c>
      <c r="D91" s="362">
        <f t="shared" si="31"/>
        <v>0</v>
      </c>
      <c r="E91" s="362">
        <f t="shared" si="31"/>
        <v>0</v>
      </c>
      <c r="F91" s="362">
        <f t="shared" si="31"/>
        <v>0</v>
      </c>
      <c r="G91" s="362">
        <f t="shared" si="31"/>
        <v>0</v>
      </c>
      <c r="H91" s="362">
        <f t="shared" si="31"/>
        <v>0</v>
      </c>
      <c r="I91" s="362">
        <f t="shared" si="31"/>
        <v>0</v>
      </c>
      <c r="J91" s="362">
        <f t="shared" si="31"/>
        <v>0</v>
      </c>
      <c r="K91" s="362">
        <f t="shared" si="31"/>
        <v>0</v>
      </c>
      <c r="L91" s="362">
        <f t="shared" si="31"/>
        <v>0</v>
      </c>
      <c r="M91" s="362">
        <f t="shared" si="31"/>
        <v>0</v>
      </c>
      <c r="N91" s="362">
        <f t="shared" si="31"/>
        <v>0</v>
      </c>
      <c r="O91" s="362">
        <f t="shared" si="31"/>
        <v>0</v>
      </c>
      <c r="P91" s="362">
        <f t="shared" si="31"/>
        <v>0</v>
      </c>
      <c r="Q91" s="362">
        <f t="shared" si="31"/>
        <v>0</v>
      </c>
      <c r="R91" s="362">
        <f t="shared" si="31"/>
        <v>0</v>
      </c>
      <c r="S91" s="362">
        <f t="shared" si="31"/>
        <v>0</v>
      </c>
      <c r="T91" s="362">
        <f t="shared" si="31"/>
        <v>0</v>
      </c>
      <c r="U91" s="362">
        <f t="shared" si="31"/>
        <v>0</v>
      </c>
      <c r="V91" s="362">
        <f t="shared" si="31"/>
        <v>0</v>
      </c>
      <c r="W91" s="362">
        <f t="shared" si="31"/>
        <v>0</v>
      </c>
      <c r="X91" s="362">
        <f t="shared" si="31"/>
        <v>0</v>
      </c>
      <c r="Y91" s="362">
        <f t="shared" si="31"/>
        <v>0</v>
      </c>
      <c r="Z91" s="362">
        <f t="shared" si="31"/>
        <v>0</v>
      </c>
      <c r="AA91" s="362">
        <f t="shared" si="31"/>
        <v>0</v>
      </c>
      <c r="AB91" s="362">
        <f t="shared" si="31"/>
        <v>0</v>
      </c>
      <c r="AC91" s="362">
        <f t="shared" si="31"/>
        <v>0</v>
      </c>
      <c r="AD91" s="362">
        <f t="shared" si="31"/>
        <v>0</v>
      </c>
      <c r="AE91" s="362">
        <f t="shared" si="31"/>
        <v>0</v>
      </c>
      <c r="AF91" s="362">
        <f t="shared" si="31"/>
        <v>0</v>
      </c>
      <c r="AG91" s="362">
        <f t="shared" si="31"/>
        <v>0</v>
      </c>
      <c r="AH91" s="362">
        <f t="shared" si="31"/>
        <v>0</v>
      </c>
      <c r="AI91" s="362">
        <f t="shared" si="31"/>
        <v>0</v>
      </c>
      <c r="AJ91" s="362">
        <f t="shared" si="31"/>
        <v>0</v>
      </c>
      <c r="AK91" s="362">
        <f t="shared" si="31"/>
        <v>0</v>
      </c>
      <c r="AL91" s="362">
        <f t="shared" si="31"/>
        <v>0</v>
      </c>
      <c r="AM91" s="362">
        <f t="shared" si="31"/>
        <v>0</v>
      </c>
      <c r="AN91" s="362">
        <f t="shared" si="31"/>
        <v>0</v>
      </c>
      <c r="AO91" s="362">
        <f t="shared" si="31"/>
        <v>0</v>
      </c>
      <c r="AP91" s="362">
        <f t="shared" si="31"/>
        <v>0</v>
      </c>
    </row>
    <row r="92" spans="1:42" x14ac:dyDescent="0.2">
      <c r="A92" s="27" t="s">
        <v>312</v>
      </c>
      <c r="B92" s="189">
        <f>-B618-B619</f>
        <v>0</v>
      </c>
      <c r="C92" s="189">
        <f t="shared" ref="C92:AP92" si="32">-C618-C619</f>
        <v>0</v>
      </c>
      <c r="D92" s="189">
        <f t="shared" si="32"/>
        <v>0</v>
      </c>
      <c r="E92" s="189">
        <f t="shared" si="32"/>
        <v>0</v>
      </c>
      <c r="F92" s="189">
        <f t="shared" si="32"/>
        <v>0</v>
      </c>
      <c r="G92" s="189">
        <f t="shared" si="32"/>
        <v>0</v>
      </c>
      <c r="H92" s="189">
        <f t="shared" si="32"/>
        <v>0</v>
      </c>
      <c r="I92" s="189">
        <f t="shared" si="32"/>
        <v>0</v>
      </c>
      <c r="J92" s="189">
        <f t="shared" si="32"/>
        <v>0</v>
      </c>
      <c r="K92" s="189">
        <f t="shared" si="32"/>
        <v>0</v>
      </c>
      <c r="L92" s="189">
        <f t="shared" si="32"/>
        <v>0</v>
      </c>
      <c r="M92" s="189">
        <f t="shared" si="32"/>
        <v>0</v>
      </c>
      <c r="N92" s="189">
        <f t="shared" si="32"/>
        <v>0</v>
      </c>
      <c r="O92" s="189">
        <f t="shared" si="32"/>
        <v>0</v>
      </c>
      <c r="P92" s="189">
        <f t="shared" si="32"/>
        <v>0</v>
      </c>
      <c r="Q92" s="189">
        <f t="shared" si="32"/>
        <v>0</v>
      </c>
      <c r="R92" s="189">
        <f t="shared" si="32"/>
        <v>0</v>
      </c>
      <c r="S92" s="189">
        <f t="shared" si="32"/>
        <v>0</v>
      </c>
      <c r="T92" s="189">
        <f t="shared" si="32"/>
        <v>0</v>
      </c>
      <c r="U92" s="189">
        <f t="shared" si="32"/>
        <v>0</v>
      </c>
      <c r="V92" s="189">
        <f t="shared" si="32"/>
        <v>0</v>
      </c>
      <c r="W92" s="189">
        <f t="shared" si="32"/>
        <v>0</v>
      </c>
      <c r="X92" s="189">
        <f t="shared" si="32"/>
        <v>0</v>
      </c>
      <c r="Y92" s="189">
        <f t="shared" si="32"/>
        <v>0</v>
      </c>
      <c r="Z92" s="189">
        <f t="shared" si="32"/>
        <v>0</v>
      </c>
      <c r="AA92" s="189">
        <f t="shared" si="32"/>
        <v>0</v>
      </c>
      <c r="AB92" s="189">
        <f t="shared" si="32"/>
        <v>0</v>
      </c>
      <c r="AC92" s="189">
        <f t="shared" si="32"/>
        <v>0</v>
      </c>
      <c r="AD92" s="189">
        <f t="shared" si="32"/>
        <v>0</v>
      </c>
      <c r="AE92" s="189">
        <f t="shared" si="32"/>
        <v>0</v>
      </c>
      <c r="AF92" s="189">
        <f t="shared" si="32"/>
        <v>0</v>
      </c>
      <c r="AG92" s="189">
        <f t="shared" si="32"/>
        <v>0</v>
      </c>
      <c r="AH92" s="189">
        <f t="shared" si="32"/>
        <v>0</v>
      </c>
      <c r="AI92" s="189">
        <f t="shared" si="32"/>
        <v>0</v>
      </c>
      <c r="AJ92" s="189">
        <f t="shared" si="32"/>
        <v>0</v>
      </c>
      <c r="AK92" s="189">
        <f t="shared" si="32"/>
        <v>0</v>
      </c>
      <c r="AL92" s="189">
        <f t="shared" si="32"/>
        <v>0</v>
      </c>
      <c r="AM92" s="189">
        <f t="shared" si="32"/>
        <v>0</v>
      </c>
      <c r="AN92" s="189">
        <f t="shared" si="32"/>
        <v>0</v>
      </c>
      <c r="AO92" s="189">
        <f t="shared" si="32"/>
        <v>0</v>
      </c>
      <c r="AP92" s="189">
        <f t="shared" si="32"/>
        <v>0</v>
      </c>
    </row>
    <row r="93" spans="1:42" x14ac:dyDescent="0.2">
      <c r="A93" s="27" t="s">
        <v>313</v>
      </c>
      <c r="B93" s="189">
        <f>-B650-B651</f>
        <v>0</v>
      </c>
      <c r="C93" s="189">
        <f t="shared" ref="C93:AP93" si="33">-C650-C651</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314</v>
      </c>
      <c r="B94" s="195">
        <f>-B682-B683</f>
        <v>0</v>
      </c>
      <c r="C94" s="195">
        <f t="shared" ref="C94:AP94" si="34">-C682-C683</f>
        <v>0</v>
      </c>
      <c r="D94" s="195">
        <f t="shared" si="34"/>
        <v>0</v>
      </c>
      <c r="E94" s="195">
        <f t="shared" si="34"/>
        <v>0</v>
      </c>
      <c r="F94" s="195">
        <f t="shared" si="34"/>
        <v>0</v>
      </c>
      <c r="G94" s="195">
        <f t="shared" si="34"/>
        <v>0</v>
      </c>
      <c r="H94" s="195">
        <f t="shared" si="34"/>
        <v>0</v>
      </c>
      <c r="I94" s="195">
        <f t="shared" si="34"/>
        <v>0</v>
      </c>
      <c r="J94" s="195">
        <f t="shared" si="34"/>
        <v>0</v>
      </c>
      <c r="K94" s="195">
        <f t="shared" si="34"/>
        <v>0</v>
      </c>
      <c r="L94" s="195">
        <f t="shared" si="34"/>
        <v>0</v>
      </c>
      <c r="M94" s="195">
        <f t="shared" si="34"/>
        <v>0</v>
      </c>
      <c r="N94" s="195">
        <f t="shared" si="34"/>
        <v>0</v>
      </c>
      <c r="O94" s="195">
        <f t="shared" si="34"/>
        <v>0</v>
      </c>
      <c r="P94" s="195">
        <f t="shared" si="34"/>
        <v>0</v>
      </c>
      <c r="Q94" s="195">
        <f t="shared" si="34"/>
        <v>0</v>
      </c>
      <c r="R94" s="195">
        <f t="shared" si="34"/>
        <v>0</v>
      </c>
      <c r="S94" s="195">
        <f t="shared" si="34"/>
        <v>0</v>
      </c>
      <c r="T94" s="195">
        <f t="shared" si="34"/>
        <v>0</v>
      </c>
      <c r="U94" s="195">
        <f t="shared" si="34"/>
        <v>0</v>
      </c>
      <c r="V94" s="195">
        <f t="shared" si="34"/>
        <v>0</v>
      </c>
      <c r="W94" s="195">
        <f t="shared" si="34"/>
        <v>0</v>
      </c>
      <c r="X94" s="195">
        <f t="shared" si="34"/>
        <v>0</v>
      </c>
      <c r="Y94" s="195">
        <f t="shared" si="34"/>
        <v>0</v>
      </c>
      <c r="Z94" s="195">
        <f t="shared" si="34"/>
        <v>0</v>
      </c>
      <c r="AA94" s="195">
        <f t="shared" si="34"/>
        <v>0</v>
      </c>
      <c r="AB94" s="195">
        <f t="shared" si="34"/>
        <v>0</v>
      </c>
      <c r="AC94" s="195">
        <f t="shared" si="34"/>
        <v>0</v>
      </c>
      <c r="AD94" s="195">
        <f t="shared" si="34"/>
        <v>0</v>
      </c>
      <c r="AE94" s="195">
        <f t="shared" si="34"/>
        <v>0</v>
      </c>
      <c r="AF94" s="195">
        <f t="shared" si="34"/>
        <v>0</v>
      </c>
      <c r="AG94" s="195">
        <f t="shared" si="34"/>
        <v>0</v>
      </c>
      <c r="AH94" s="195">
        <f t="shared" si="34"/>
        <v>0</v>
      </c>
      <c r="AI94" s="195">
        <f t="shared" si="34"/>
        <v>0</v>
      </c>
      <c r="AJ94" s="195">
        <f t="shared" si="34"/>
        <v>0</v>
      </c>
      <c r="AK94" s="195">
        <f t="shared" si="34"/>
        <v>0</v>
      </c>
      <c r="AL94" s="195">
        <f t="shared" si="34"/>
        <v>0</v>
      </c>
      <c r="AM94" s="195">
        <f t="shared" si="34"/>
        <v>0</v>
      </c>
      <c r="AN94" s="195">
        <f t="shared" si="34"/>
        <v>0</v>
      </c>
      <c r="AO94" s="195">
        <f t="shared" si="34"/>
        <v>0</v>
      </c>
      <c r="AP94" s="195">
        <f t="shared" si="34"/>
        <v>0</v>
      </c>
    </row>
    <row r="95" spans="1:42" x14ac:dyDescent="0.2">
      <c r="A95" s="27" t="s">
        <v>13</v>
      </c>
      <c r="B95" s="194">
        <f>SUM(B89:B94)</f>
        <v>0</v>
      </c>
      <c r="C95" s="194">
        <f t="shared" ref="C95:AP95" si="35">SUM(C89:C94)</f>
        <v>0</v>
      </c>
      <c r="D95" s="194">
        <f t="shared" si="35"/>
        <v>0</v>
      </c>
      <c r="E95" s="194">
        <f t="shared" si="35"/>
        <v>0</v>
      </c>
      <c r="F95" s="194">
        <f t="shared" si="35"/>
        <v>0</v>
      </c>
      <c r="G95" s="194">
        <f t="shared" si="35"/>
        <v>0</v>
      </c>
      <c r="H95" s="194">
        <f t="shared" si="35"/>
        <v>0</v>
      </c>
      <c r="I95" s="194">
        <f t="shared" si="35"/>
        <v>0</v>
      </c>
      <c r="J95" s="194">
        <f t="shared" si="35"/>
        <v>0</v>
      </c>
      <c r="K95" s="194">
        <f t="shared" si="35"/>
        <v>0</v>
      </c>
      <c r="L95" s="194">
        <f t="shared" si="35"/>
        <v>0</v>
      </c>
      <c r="M95" s="194">
        <f t="shared" si="35"/>
        <v>0</v>
      </c>
      <c r="N95" s="194">
        <f t="shared" si="35"/>
        <v>0</v>
      </c>
      <c r="O95" s="194">
        <f t="shared" si="35"/>
        <v>0</v>
      </c>
      <c r="P95" s="194">
        <f t="shared" si="35"/>
        <v>0</v>
      </c>
      <c r="Q95" s="194">
        <f t="shared" si="35"/>
        <v>0</v>
      </c>
      <c r="R95" s="194">
        <f t="shared" si="35"/>
        <v>0</v>
      </c>
      <c r="S95" s="194">
        <f t="shared" si="35"/>
        <v>0</v>
      </c>
      <c r="T95" s="194">
        <f t="shared" si="35"/>
        <v>0</v>
      </c>
      <c r="U95" s="194">
        <f t="shared" si="35"/>
        <v>0</v>
      </c>
      <c r="V95" s="194">
        <f t="shared" si="35"/>
        <v>0</v>
      </c>
      <c r="W95" s="194">
        <f t="shared" si="35"/>
        <v>0</v>
      </c>
      <c r="X95" s="194">
        <f t="shared" si="35"/>
        <v>0</v>
      </c>
      <c r="Y95" s="194">
        <f t="shared" si="35"/>
        <v>0</v>
      </c>
      <c r="Z95" s="194">
        <f t="shared" si="35"/>
        <v>0</v>
      </c>
      <c r="AA95" s="194">
        <f t="shared" si="35"/>
        <v>0</v>
      </c>
      <c r="AB95" s="194">
        <f t="shared" si="35"/>
        <v>0</v>
      </c>
      <c r="AC95" s="194">
        <f t="shared" si="35"/>
        <v>0</v>
      </c>
      <c r="AD95" s="194">
        <f t="shared" si="35"/>
        <v>0</v>
      </c>
      <c r="AE95" s="194">
        <f t="shared" si="35"/>
        <v>0</v>
      </c>
      <c r="AF95" s="194">
        <f t="shared" si="35"/>
        <v>0</v>
      </c>
      <c r="AG95" s="194">
        <f t="shared" si="35"/>
        <v>0</v>
      </c>
      <c r="AH95" s="194">
        <f t="shared" si="35"/>
        <v>0</v>
      </c>
      <c r="AI95" s="194">
        <f t="shared" si="35"/>
        <v>0</v>
      </c>
      <c r="AJ95" s="194">
        <f t="shared" si="35"/>
        <v>0</v>
      </c>
      <c r="AK95" s="194">
        <f t="shared" si="35"/>
        <v>0</v>
      </c>
      <c r="AL95" s="194">
        <f t="shared" si="35"/>
        <v>0</v>
      </c>
      <c r="AM95" s="194">
        <f t="shared" si="35"/>
        <v>0</v>
      </c>
      <c r="AN95" s="194">
        <f t="shared" si="35"/>
        <v>0</v>
      </c>
      <c r="AO95" s="194">
        <f t="shared" si="35"/>
        <v>0</v>
      </c>
      <c r="AP95" s="194">
        <f t="shared" si="35"/>
        <v>0</v>
      </c>
    </row>
    <row r="96" spans="1:42" x14ac:dyDescent="0.2">
      <c r="A96" s="23" t="s">
        <v>258</v>
      </c>
    </row>
    <row r="97" spans="1:42" x14ac:dyDescent="0.2">
      <c r="A97" s="27" t="s">
        <v>315</v>
      </c>
      <c r="B97" s="189">
        <f>B619</f>
        <v>0</v>
      </c>
      <c r="C97" s="189">
        <f t="shared" ref="C97:AP97" si="36">C619</f>
        <v>0</v>
      </c>
      <c r="D97" s="189">
        <f t="shared" si="36"/>
        <v>0</v>
      </c>
      <c r="E97" s="189">
        <f t="shared" si="36"/>
        <v>0</v>
      </c>
      <c r="F97" s="189">
        <f t="shared" si="36"/>
        <v>0</v>
      </c>
      <c r="G97" s="189">
        <f t="shared" si="36"/>
        <v>0</v>
      </c>
      <c r="H97" s="189">
        <f t="shared" si="36"/>
        <v>0</v>
      </c>
      <c r="I97" s="189">
        <f t="shared" si="36"/>
        <v>0</v>
      </c>
      <c r="J97" s="189">
        <f t="shared" si="36"/>
        <v>0</v>
      </c>
      <c r="K97" s="189">
        <f t="shared" si="36"/>
        <v>0</v>
      </c>
      <c r="L97" s="189">
        <f t="shared" si="36"/>
        <v>0</v>
      </c>
      <c r="M97" s="189">
        <f t="shared" si="36"/>
        <v>0</v>
      </c>
      <c r="N97" s="189">
        <f t="shared" si="36"/>
        <v>0</v>
      </c>
      <c r="O97" s="189">
        <f t="shared" si="36"/>
        <v>0</v>
      </c>
      <c r="P97" s="189">
        <f t="shared" si="36"/>
        <v>0</v>
      </c>
      <c r="Q97" s="189">
        <f t="shared" si="36"/>
        <v>0</v>
      </c>
      <c r="R97" s="189">
        <f t="shared" si="36"/>
        <v>0</v>
      </c>
      <c r="S97" s="189">
        <f t="shared" si="36"/>
        <v>0</v>
      </c>
      <c r="T97" s="189">
        <f t="shared" si="36"/>
        <v>0</v>
      </c>
      <c r="U97" s="189">
        <f t="shared" si="36"/>
        <v>0</v>
      </c>
      <c r="V97" s="189">
        <f t="shared" si="36"/>
        <v>0</v>
      </c>
      <c r="W97" s="189">
        <f t="shared" si="36"/>
        <v>0</v>
      </c>
      <c r="X97" s="189">
        <f t="shared" si="36"/>
        <v>0</v>
      </c>
      <c r="Y97" s="189">
        <f t="shared" si="36"/>
        <v>0</v>
      </c>
      <c r="Z97" s="189">
        <f t="shared" si="36"/>
        <v>0</v>
      </c>
      <c r="AA97" s="189">
        <f t="shared" si="36"/>
        <v>0</v>
      </c>
      <c r="AB97" s="189">
        <f t="shared" si="36"/>
        <v>0</v>
      </c>
      <c r="AC97" s="189">
        <f t="shared" si="36"/>
        <v>0</v>
      </c>
      <c r="AD97" s="189">
        <f t="shared" si="36"/>
        <v>0</v>
      </c>
      <c r="AE97" s="189">
        <f t="shared" si="36"/>
        <v>0</v>
      </c>
      <c r="AF97" s="189">
        <f t="shared" si="36"/>
        <v>0</v>
      </c>
      <c r="AG97" s="189">
        <f t="shared" si="36"/>
        <v>0</v>
      </c>
      <c r="AH97" s="189">
        <f t="shared" si="36"/>
        <v>0</v>
      </c>
      <c r="AI97" s="189">
        <f t="shared" si="36"/>
        <v>0</v>
      </c>
      <c r="AJ97" s="189">
        <f t="shared" si="36"/>
        <v>0</v>
      </c>
      <c r="AK97" s="189">
        <f t="shared" si="36"/>
        <v>0</v>
      </c>
      <c r="AL97" s="189">
        <f t="shared" si="36"/>
        <v>0</v>
      </c>
      <c r="AM97" s="189">
        <f t="shared" si="36"/>
        <v>0</v>
      </c>
      <c r="AN97" s="189">
        <f t="shared" si="36"/>
        <v>0</v>
      </c>
      <c r="AO97" s="189">
        <f t="shared" si="36"/>
        <v>0</v>
      </c>
      <c r="AP97" s="189">
        <f t="shared" si="36"/>
        <v>0</v>
      </c>
    </row>
    <row r="98" spans="1:42" x14ac:dyDescent="0.2">
      <c r="A98" s="27" t="s">
        <v>316</v>
      </c>
      <c r="B98" s="189">
        <f>B651</f>
        <v>0</v>
      </c>
      <c r="C98" s="189">
        <f t="shared" ref="C98:AP98" si="37">C651</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317</v>
      </c>
      <c r="B99" s="195">
        <f>B683</f>
        <v>0</v>
      </c>
      <c r="C99" s="195">
        <f t="shared" ref="C99:AP99" si="38">C683</f>
        <v>0</v>
      </c>
      <c r="D99" s="195">
        <f t="shared" si="38"/>
        <v>0</v>
      </c>
      <c r="E99" s="195">
        <f t="shared" si="38"/>
        <v>0</v>
      </c>
      <c r="F99" s="195">
        <f t="shared" si="38"/>
        <v>0</v>
      </c>
      <c r="G99" s="195">
        <f t="shared" si="38"/>
        <v>0</v>
      </c>
      <c r="H99" s="195">
        <f t="shared" si="38"/>
        <v>0</v>
      </c>
      <c r="I99" s="195">
        <f t="shared" si="38"/>
        <v>0</v>
      </c>
      <c r="J99" s="195">
        <f t="shared" si="38"/>
        <v>0</v>
      </c>
      <c r="K99" s="195">
        <f t="shared" si="38"/>
        <v>0</v>
      </c>
      <c r="L99" s="195">
        <f t="shared" si="38"/>
        <v>0</v>
      </c>
      <c r="M99" s="195">
        <f t="shared" si="38"/>
        <v>0</v>
      </c>
      <c r="N99" s="195">
        <f t="shared" si="38"/>
        <v>0</v>
      </c>
      <c r="O99" s="195">
        <f t="shared" si="38"/>
        <v>0</v>
      </c>
      <c r="P99" s="195">
        <f t="shared" si="38"/>
        <v>0</v>
      </c>
      <c r="Q99" s="195">
        <f t="shared" si="38"/>
        <v>0</v>
      </c>
      <c r="R99" s="195">
        <f t="shared" si="38"/>
        <v>0</v>
      </c>
      <c r="S99" s="195">
        <f t="shared" si="38"/>
        <v>0</v>
      </c>
      <c r="T99" s="195">
        <f t="shared" si="38"/>
        <v>0</v>
      </c>
      <c r="U99" s="195">
        <f t="shared" si="38"/>
        <v>0</v>
      </c>
      <c r="V99" s="195">
        <f t="shared" si="38"/>
        <v>0</v>
      </c>
      <c r="W99" s="195">
        <f t="shared" si="38"/>
        <v>0</v>
      </c>
      <c r="X99" s="195">
        <f t="shared" si="38"/>
        <v>0</v>
      </c>
      <c r="Y99" s="195">
        <f t="shared" si="38"/>
        <v>0</v>
      </c>
      <c r="Z99" s="195">
        <f t="shared" si="38"/>
        <v>0</v>
      </c>
      <c r="AA99" s="195">
        <f t="shared" si="38"/>
        <v>0</v>
      </c>
      <c r="AB99" s="195">
        <f t="shared" si="38"/>
        <v>0</v>
      </c>
      <c r="AC99" s="195">
        <f t="shared" si="38"/>
        <v>0</v>
      </c>
      <c r="AD99" s="195">
        <f t="shared" si="38"/>
        <v>0</v>
      </c>
      <c r="AE99" s="195">
        <f t="shared" si="38"/>
        <v>0</v>
      </c>
      <c r="AF99" s="195">
        <f t="shared" si="38"/>
        <v>0</v>
      </c>
      <c r="AG99" s="195">
        <f t="shared" si="38"/>
        <v>0</v>
      </c>
      <c r="AH99" s="195">
        <f t="shared" si="38"/>
        <v>0</v>
      </c>
      <c r="AI99" s="195">
        <f t="shared" si="38"/>
        <v>0</v>
      </c>
      <c r="AJ99" s="195">
        <f t="shared" si="38"/>
        <v>0</v>
      </c>
      <c r="AK99" s="195">
        <f t="shared" si="38"/>
        <v>0</v>
      </c>
      <c r="AL99" s="195">
        <f t="shared" si="38"/>
        <v>0</v>
      </c>
      <c r="AM99" s="195">
        <f t="shared" si="38"/>
        <v>0</v>
      </c>
      <c r="AN99" s="195">
        <f t="shared" si="38"/>
        <v>0</v>
      </c>
      <c r="AO99" s="195">
        <f t="shared" si="38"/>
        <v>0</v>
      </c>
      <c r="AP99" s="195">
        <f t="shared" si="38"/>
        <v>0</v>
      </c>
    </row>
    <row r="100" spans="1:42" x14ac:dyDescent="0.2">
      <c r="A100" s="27" t="s">
        <v>13</v>
      </c>
      <c r="B100" s="271">
        <f>SUM(B97:B99)</f>
        <v>0</v>
      </c>
      <c r="C100" s="271">
        <f t="shared" ref="C100:AP100" si="39">SUM(C97:C99)</f>
        <v>0</v>
      </c>
      <c r="D100" s="271">
        <f t="shared" si="39"/>
        <v>0</v>
      </c>
      <c r="E100" s="271">
        <f t="shared" si="39"/>
        <v>0</v>
      </c>
      <c r="F100" s="271">
        <f t="shared" si="39"/>
        <v>0</v>
      </c>
      <c r="G100" s="271">
        <f t="shared" si="39"/>
        <v>0</v>
      </c>
      <c r="H100" s="271">
        <f t="shared" si="39"/>
        <v>0</v>
      </c>
      <c r="I100" s="271">
        <f t="shared" si="39"/>
        <v>0</v>
      </c>
      <c r="J100" s="271">
        <f t="shared" si="39"/>
        <v>0</v>
      </c>
      <c r="K100" s="271">
        <f t="shared" si="39"/>
        <v>0</v>
      </c>
      <c r="L100" s="271">
        <f t="shared" si="39"/>
        <v>0</v>
      </c>
      <c r="M100" s="271">
        <f t="shared" si="39"/>
        <v>0</v>
      </c>
      <c r="N100" s="271">
        <f t="shared" si="39"/>
        <v>0</v>
      </c>
      <c r="O100" s="271">
        <f t="shared" si="39"/>
        <v>0</v>
      </c>
      <c r="P100" s="271">
        <f t="shared" si="39"/>
        <v>0</v>
      </c>
      <c r="Q100" s="271">
        <f t="shared" si="39"/>
        <v>0</v>
      </c>
      <c r="R100" s="271">
        <f t="shared" si="39"/>
        <v>0</v>
      </c>
      <c r="S100" s="271">
        <f t="shared" si="39"/>
        <v>0</v>
      </c>
      <c r="T100" s="271">
        <f t="shared" si="39"/>
        <v>0</v>
      </c>
      <c r="U100" s="271">
        <f t="shared" si="39"/>
        <v>0</v>
      </c>
      <c r="V100" s="271">
        <f t="shared" si="39"/>
        <v>0</v>
      </c>
      <c r="W100" s="271">
        <f t="shared" si="39"/>
        <v>0</v>
      </c>
      <c r="X100" s="271">
        <f t="shared" si="39"/>
        <v>0</v>
      </c>
      <c r="Y100" s="271">
        <f t="shared" si="39"/>
        <v>0</v>
      </c>
      <c r="Z100" s="271">
        <f t="shared" si="39"/>
        <v>0</v>
      </c>
      <c r="AA100" s="271">
        <f t="shared" si="39"/>
        <v>0</v>
      </c>
      <c r="AB100" s="271">
        <f t="shared" si="39"/>
        <v>0</v>
      </c>
      <c r="AC100" s="271">
        <f t="shared" si="39"/>
        <v>0</v>
      </c>
      <c r="AD100" s="271">
        <f t="shared" si="39"/>
        <v>0</v>
      </c>
      <c r="AE100" s="271">
        <f t="shared" si="39"/>
        <v>0</v>
      </c>
      <c r="AF100" s="271">
        <f t="shared" si="39"/>
        <v>0</v>
      </c>
      <c r="AG100" s="271">
        <f t="shared" si="39"/>
        <v>0</v>
      </c>
      <c r="AH100" s="271">
        <f t="shared" si="39"/>
        <v>0</v>
      </c>
      <c r="AI100" s="271">
        <f t="shared" si="39"/>
        <v>0</v>
      </c>
      <c r="AJ100" s="271">
        <f t="shared" si="39"/>
        <v>0</v>
      </c>
      <c r="AK100" s="271">
        <f t="shared" si="39"/>
        <v>0</v>
      </c>
      <c r="AL100" s="271">
        <f t="shared" si="39"/>
        <v>0</v>
      </c>
      <c r="AM100" s="271">
        <f t="shared" si="39"/>
        <v>0</v>
      </c>
      <c r="AN100" s="271">
        <f t="shared" si="39"/>
        <v>0</v>
      </c>
      <c r="AO100" s="271">
        <f t="shared" si="39"/>
        <v>0</v>
      </c>
      <c r="AP100" s="271">
        <f t="shared" si="39"/>
        <v>0</v>
      </c>
    </row>
    <row r="101" spans="1:42" x14ac:dyDescent="0.2">
      <c r="A101" s="272" t="s">
        <v>13</v>
      </c>
      <c r="B101" s="202">
        <f>B87+B95+B100</f>
        <v>0</v>
      </c>
      <c r="C101" s="202">
        <f>C95+C100</f>
        <v>0</v>
      </c>
      <c r="D101" s="202">
        <f t="shared" ref="D101:AP101" si="40">D95+D100</f>
        <v>0</v>
      </c>
      <c r="E101" s="202">
        <f t="shared" si="40"/>
        <v>0</v>
      </c>
      <c r="F101" s="202">
        <f t="shared" si="40"/>
        <v>0</v>
      </c>
      <c r="G101" s="202">
        <f t="shared" si="40"/>
        <v>0</v>
      </c>
      <c r="H101" s="202">
        <f t="shared" si="40"/>
        <v>0</v>
      </c>
      <c r="I101" s="202">
        <f t="shared" si="40"/>
        <v>0</v>
      </c>
      <c r="J101" s="202">
        <f t="shared" si="40"/>
        <v>0</v>
      </c>
      <c r="K101" s="202">
        <f t="shared" si="40"/>
        <v>0</v>
      </c>
      <c r="L101" s="202">
        <f t="shared" si="40"/>
        <v>0</v>
      </c>
      <c r="M101" s="202">
        <f t="shared" si="40"/>
        <v>0</v>
      </c>
      <c r="N101" s="202">
        <f t="shared" si="40"/>
        <v>0</v>
      </c>
      <c r="O101" s="202">
        <f t="shared" si="40"/>
        <v>0</v>
      </c>
      <c r="P101" s="202">
        <f t="shared" si="40"/>
        <v>0</v>
      </c>
      <c r="Q101" s="202">
        <f t="shared" si="40"/>
        <v>0</v>
      </c>
      <c r="R101" s="202">
        <f t="shared" si="40"/>
        <v>0</v>
      </c>
      <c r="S101" s="202">
        <f t="shared" si="40"/>
        <v>0</v>
      </c>
      <c r="T101" s="202">
        <f t="shared" si="40"/>
        <v>0</v>
      </c>
      <c r="U101" s="202">
        <f t="shared" si="40"/>
        <v>0</v>
      </c>
      <c r="V101" s="202">
        <f t="shared" si="40"/>
        <v>0</v>
      </c>
      <c r="W101" s="202">
        <f t="shared" si="40"/>
        <v>0</v>
      </c>
      <c r="X101" s="202">
        <f t="shared" si="40"/>
        <v>0</v>
      </c>
      <c r="Y101" s="202">
        <f t="shared" si="40"/>
        <v>0</v>
      </c>
      <c r="Z101" s="202">
        <f t="shared" si="40"/>
        <v>0</v>
      </c>
      <c r="AA101" s="202">
        <f t="shared" si="40"/>
        <v>0</v>
      </c>
      <c r="AB101" s="202">
        <f t="shared" si="40"/>
        <v>0</v>
      </c>
      <c r="AC101" s="202">
        <f t="shared" si="40"/>
        <v>0</v>
      </c>
      <c r="AD101" s="202">
        <f t="shared" si="40"/>
        <v>0</v>
      </c>
      <c r="AE101" s="202">
        <f t="shared" si="40"/>
        <v>0</v>
      </c>
      <c r="AF101" s="202">
        <f t="shared" si="40"/>
        <v>0</v>
      </c>
      <c r="AG101" s="202">
        <f t="shared" si="40"/>
        <v>0</v>
      </c>
      <c r="AH101" s="202">
        <f t="shared" si="40"/>
        <v>0</v>
      </c>
      <c r="AI101" s="202">
        <f t="shared" si="40"/>
        <v>0</v>
      </c>
      <c r="AJ101" s="202">
        <f t="shared" si="40"/>
        <v>0</v>
      </c>
      <c r="AK101" s="202">
        <f t="shared" si="40"/>
        <v>0</v>
      </c>
      <c r="AL101" s="202">
        <f t="shared" si="40"/>
        <v>0</v>
      </c>
      <c r="AM101" s="202">
        <f t="shared" si="40"/>
        <v>0</v>
      </c>
      <c r="AN101" s="202">
        <f t="shared" si="40"/>
        <v>0</v>
      </c>
      <c r="AO101" s="202">
        <f t="shared" si="40"/>
        <v>0</v>
      </c>
      <c r="AP101" s="202">
        <f t="shared" si="40"/>
        <v>0</v>
      </c>
    </row>
    <row r="102" spans="1:42" x14ac:dyDescent="0.2">
      <c r="A102" s="23"/>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42" x14ac:dyDescent="0.2">
      <c r="A103" s="25" t="s">
        <v>71</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3" t="s">
        <v>227</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117" t="s">
        <v>274</v>
      </c>
      <c r="B105" s="194">
        <f>C535+C541</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117" t="s">
        <v>275</v>
      </c>
      <c r="B106" s="189">
        <f>C548</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228</v>
      </c>
      <c r="B107" s="195">
        <f>$B$587</f>
        <v>0</v>
      </c>
      <c r="C107" s="189"/>
      <c r="D107" s="189"/>
      <c r="E107" s="189"/>
      <c r="F107" s="189"/>
      <c r="G107" s="189"/>
      <c r="H107" s="189"/>
      <c r="I107" s="189"/>
      <c r="J107" s="189"/>
      <c r="K107" s="189"/>
      <c r="L107" s="189"/>
      <c r="M107" s="189"/>
      <c r="N107" s="189"/>
      <c r="O107" s="189"/>
      <c r="P107" s="189"/>
      <c r="Q107" s="189"/>
      <c r="R107" s="189"/>
      <c r="S107" s="189"/>
      <c r="T107" s="189"/>
      <c r="U107" s="189"/>
      <c r="V107" s="189"/>
      <c r="W107" s="189"/>
      <c r="X107" s="189"/>
      <c r="Y107" s="189"/>
      <c r="Z107" s="189"/>
      <c r="AA107" s="189"/>
      <c r="AB107" s="189"/>
      <c r="AC107" s="189"/>
      <c r="AD107" s="189"/>
      <c r="AE107" s="189"/>
      <c r="AF107" s="189"/>
      <c r="AG107" s="189"/>
      <c r="AH107" s="189"/>
      <c r="AI107" s="189"/>
      <c r="AJ107" s="189"/>
      <c r="AK107" s="189"/>
      <c r="AL107" s="189"/>
      <c r="AM107" s="189"/>
      <c r="AN107" s="189"/>
      <c r="AO107" s="189"/>
      <c r="AP107" s="189"/>
    </row>
    <row r="108" spans="1:42" x14ac:dyDescent="0.2">
      <c r="A108" s="117" t="s">
        <v>13</v>
      </c>
      <c r="B108" s="194">
        <f>SUM(B105:B107)</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23" t="s">
        <v>226</v>
      </c>
      <c r="B109" s="194">
        <f>-B101-B107</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225</v>
      </c>
      <c r="B110" s="195">
        <v>0</v>
      </c>
      <c r="C110" s="195">
        <f>-C574</f>
        <v>0</v>
      </c>
      <c r="D110" s="195">
        <f t="shared" ref="D110:AP110" si="41">-D574</f>
        <v>0</v>
      </c>
      <c r="E110" s="195">
        <f t="shared" si="41"/>
        <v>0</v>
      </c>
      <c r="F110" s="195">
        <f t="shared" si="41"/>
        <v>0</v>
      </c>
      <c r="G110" s="195">
        <f t="shared" si="41"/>
        <v>0</v>
      </c>
      <c r="H110" s="195">
        <f t="shared" si="41"/>
        <v>0</v>
      </c>
      <c r="I110" s="195">
        <f t="shared" si="41"/>
        <v>0</v>
      </c>
      <c r="J110" s="195">
        <f t="shared" si="41"/>
        <v>0</v>
      </c>
      <c r="K110" s="195">
        <f t="shared" si="41"/>
        <v>0</v>
      </c>
      <c r="L110" s="195">
        <f t="shared" si="41"/>
        <v>0</v>
      </c>
      <c r="M110" s="195">
        <f t="shared" si="41"/>
        <v>0</v>
      </c>
      <c r="N110" s="195">
        <f t="shared" si="41"/>
        <v>0</v>
      </c>
      <c r="O110" s="195">
        <f t="shared" si="41"/>
        <v>0</v>
      </c>
      <c r="P110" s="195">
        <f t="shared" si="41"/>
        <v>0</v>
      </c>
      <c r="Q110" s="195">
        <f t="shared" si="41"/>
        <v>0</v>
      </c>
      <c r="R110" s="195">
        <f t="shared" si="41"/>
        <v>0</v>
      </c>
      <c r="S110" s="195">
        <f t="shared" si="41"/>
        <v>0</v>
      </c>
      <c r="T110" s="195">
        <f t="shared" si="41"/>
        <v>0</v>
      </c>
      <c r="U110" s="195">
        <f t="shared" si="41"/>
        <v>0</v>
      </c>
      <c r="V110" s="195">
        <f t="shared" si="41"/>
        <v>0</v>
      </c>
      <c r="W110" s="195">
        <f t="shared" si="41"/>
        <v>0</v>
      </c>
      <c r="X110" s="195">
        <f t="shared" si="41"/>
        <v>0</v>
      </c>
      <c r="Y110" s="195">
        <f t="shared" si="41"/>
        <v>0</v>
      </c>
      <c r="Z110" s="195">
        <f t="shared" si="41"/>
        <v>0</v>
      </c>
      <c r="AA110" s="195">
        <f t="shared" si="41"/>
        <v>0</v>
      </c>
      <c r="AB110" s="195">
        <f t="shared" si="41"/>
        <v>0</v>
      </c>
      <c r="AC110" s="195">
        <f t="shared" si="41"/>
        <v>0</v>
      </c>
      <c r="AD110" s="195">
        <f t="shared" si="41"/>
        <v>0</v>
      </c>
      <c r="AE110" s="195">
        <f t="shared" si="41"/>
        <v>0</v>
      </c>
      <c r="AF110" s="195">
        <f t="shared" si="41"/>
        <v>0</v>
      </c>
      <c r="AG110" s="195">
        <f t="shared" si="41"/>
        <v>0</v>
      </c>
      <c r="AH110" s="195">
        <f t="shared" si="41"/>
        <v>0</v>
      </c>
      <c r="AI110" s="195">
        <f t="shared" si="41"/>
        <v>0</v>
      </c>
      <c r="AJ110" s="195">
        <f t="shared" si="41"/>
        <v>0</v>
      </c>
      <c r="AK110" s="195">
        <f t="shared" si="41"/>
        <v>0</v>
      </c>
      <c r="AL110" s="195">
        <f t="shared" si="41"/>
        <v>0</v>
      </c>
      <c r="AM110" s="195">
        <f t="shared" si="41"/>
        <v>0</v>
      </c>
      <c r="AN110" s="195">
        <f t="shared" si="41"/>
        <v>0</v>
      </c>
      <c r="AO110" s="195">
        <f t="shared" si="41"/>
        <v>0</v>
      </c>
      <c r="AP110" s="195">
        <f t="shared" si="41"/>
        <v>0</v>
      </c>
    </row>
    <row r="111" spans="1:42" x14ac:dyDescent="0.2">
      <c r="A111" s="273" t="s">
        <v>13</v>
      </c>
      <c r="B111" s="189">
        <f>SUM(B108:B110)</f>
        <v>0</v>
      </c>
      <c r="C111" s="271">
        <f>SUM(C108:C110)</f>
        <v>0</v>
      </c>
      <c r="D111" s="271">
        <f t="shared" ref="D111:AP111" si="42">SUM(D108:D110)</f>
        <v>0</v>
      </c>
      <c r="E111" s="271">
        <f t="shared" si="42"/>
        <v>0</v>
      </c>
      <c r="F111" s="271">
        <f t="shared" si="42"/>
        <v>0</v>
      </c>
      <c r="G111" s="271">
        <f t="shared" si="42"/>
        <v>0</v>
      </c>
      <c r="H111" s="271">
        <f t="shared" si="42"/>
        <v>0</v>
      </c>
      <c r="I111" s="271">
        <f t="shared" si="42"/>
        <v>0</v>
      </c>
      <c r="J111" s="271">
        <f t="shared" si="42"/>
        <v>0</v>
      </c>
      <c r="K111" s="271">
        <f t="shared" si="42"/>
        <v>0</v>
      </c>
      <c r="L111" s="271">
        <f t="shared" si="42"/>
        <v>0</v>
      </c>
      <c r="M111" s="271">
        <f t="shared" si="42"/>
        <v>0</v>
      </c>
      <c r="N111" s="271">
        <f t="shared" si="42"/>
        <v>0</v>
      </c>
      <c r="O111" s="271">
        <f t="shared" si="42"/>
        <v>0</v>
      </c>
      <c r="P111" s="271">
        <f t="shared" si="42"/>
        <v>0</v>
      </c>
      <c r="Q111" s="271">
        <f t="shared" si="42"/>
        <v>0</v>
      </c>
      <c r="R111" s="271">
        <f t="shared" si="42"/>
        <v>0</v>
      </c>
      <c r="S111" s="271">
        <f t="shared" si="42"/>
        <v>0</v>
      </c>
      <c r="T111" s="271">
        <f t="shared" si="42"/>
        <v>0</v>
      </c>
      <c r="U111" s="271">
        <f t="shared" si="42"/>
        <v>0</v>
      </c>
      <c r="V111" s="271">
        <f t="shared" si="42"/>
        <v>0</v>
      </c>
      <c r="W111" s="271">
        <f t="shared" si="42"/>
        <v>0</v>
      </c>
      <c r="X111" s="271">
        <f t="shared" si="42"/>
        <v>0</v>
      </c>
      <c r="Y111" s="271">
        <f t="shared" si="42"/>
        <v>0</v>
      </c>
      <c r="Z111" s="271">
        <f t="shared" si="42"/>
        <v>0</v>
      </c>
      <c r="AA111" s="271">
        <f t="shared" si="42"/>
        <v>0</v>
      </c>
      <c r="AB111" s="271">
        <f t="shared" si="42"/>
        <v>0</v>
      </c>
      <c r="AC111" s="271">
        <f t="shared" si="42"/>
        <v>0</v>
      </c>
      <c r="AD111" s="271">
        <f t="shared" si="42"/>
        <v>0</v>
      </c>
      <c r="AE111" s="271">
        <f t="shared" si="42"/>
        <v>0</v>
      </c>
      <c r="AF111" s="271">
        <f t="shared" si="42"/>
        <v>0</v>
      </c>
      <c r="AG111" s="271">
        <f t="shared" si="42"/>
        <v>0</v>
      </c>
      <c r="AH111" s="271">
        <f t="shared" si="42"/>
        <v>0</v>
      </c>
      <c r="AI111" s="271">
        <f t="shared" si="42"/>
        <v>0</v>
      </c>
      <c r="AJ111" s="271">
        <f t="shared" si="42"/>
        <v>0</v>
      </c>
      <c r="AK111" s="271">
        <f t="shared" si="42"/>
        <v>0</v>
      </c>
      <c r="AL111" s="271">
        <f t="shared" si="42"/>
        <v>0</v>
      </c>
      <c r="AM111" s="271">
        <f t="shared" si="42"/>
        <v>0</v>
      </c>
      <c r="AN111" s="271">
        <f t="shared" si="42"/>
        <v>0</v>
      </c>
      <c r="AO111" s="271">
        <f t="shared" si="42"/>
        <v>0</v>
      </c>
      <c r="AP111" s="271">
        <f t="shared" si="42"/>
        <v>0</v>
      </c>
    </row>
    <row r="112" spans="1:42" s="274" customFormat="1" ht="13.5" thickBot="1" x14ac:dyDescent="0.25">
      <c r="A112" s="273"/>
      <c r="B112" s="271"/>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c r="AA112" s="271"/>
      <c r="AB112" s="271"/>
      <c r="AC112" s="271"/>
      <c r="AD112" s="271"/>
      <c r="AE112" s="271"/>
      <c r="AF112" s="271"/>
      <c r="AG112" s="271"/>
      <c r="AH112" s="271"/>
      <c r="AI112" s="271"/>
      <c r="AJ112" s="271"/>
      <c r="AK112" s="271"/>
      <c r="AL112" s="271"/>
      <c r="AM112" s="271"/>
      <c r="AN112" s="271"/>
      <c r="AO112" s="271"/>
      <c r="AP112" s="271"/>
    </row>
    <row r="113" spans="1:42" s="122" customFormat="1" ht="13.5" thickTop="1" x14ac:dyDescent="0.2">
      <c r="A113" s="109" t="s">
        <v>278</v>
      </c>
      <c r="B113" s="284"/>
      <c r="C113" s="284"/>
      <c r="D113" s="284"/>
      <c r="E113" s="284"/>
      <c r="F113" s="284"/>
      <c r="G113" s="284"/>
      <c r="H113" s="284"/>
      <c r="I113" s="284"/>
      <c r="J113" s="284"/>
      <c r="K113" s="284"/>
      <c r="L113" s="284"/>
      <c r="M113" s="284"/>
      <c r="N113" s="284"/>
      <c r="O113" s="284"/>
      <c r="P113" s="284"/>
      <c r="Q113" s="284"/>
      <c r="R113" s="284"/>
      <c r="S113" s="284"/>
      <c r="T113" s="284"/>
      <c r="U113" s="284"/>
      <c r="V113" s="284"/>
      <c r="W113" s="284"/>
      <c r="X113" s="284"/>
      <c r="Y113" s="284"/>
      <c r="Z113" s="284"/>
      <c r="AA113" s="284"/>
      <c r="AB113" s="284"/>
      <c r="AC113" s="284"/>
      <c r="AD113" s="284"/>
      <c r="AE113" s="284"/>
      <c r="AF113" s="284"/>
      <c r="AG113" s="284"/>
      <c r="AH113" s="284"/>
      <c r="AI113" s="284"/>
      <c r="AJ113" s="284"/>
      <c r="AK113" s="284"/>
      <c r="AL113" s="284"/>
      <c r="AM113" s="284"/>
      <c r="AN113" s="284"/>
      <c r="AO113" s="284"/>
      <c r="AP113" s="284"/>
    </row>
    <row r="114" spans="1:42" s="122" customFormat="1" x14ac:dyDescent="0.2">
      <c r="A114" s="29" t="s">
        <v>279</v>
      </c>
      <c r="G114" s="203"/>
      <c r="H114" s="203"/>
      <c r="I114" s="203"/>
      <c r="J114" s="203"/>
      <c r="K114" s="203"/>
      <c r="L114" s="203"/>
      <c r="M114" s="203"/>
      <c r="N114" s="203"/>
      <c r="O114" s="203"/>
      <c r="P114" s="203"/>
      <c r="Q114" s="203"/>
      <c r="R114" s="203"/>
      <c r="S114" s="203"/>
      <c r="T114" s="203"/>
      <c r="U114" s="203"/>
      <c r="V114" s="203"/>
      <c r="W114" s="203"/>
      <c r="X114" s="203"/>
      <c r="Y114" s="203"/>
      <c r="Z114" s="203"/>
      <c r="AA114" s="203"/>
      <c r="AB114" s="203"/>
      <c r="AC114" s="203"/>
      <c r="AD114" s="203"/>
      <c r="AE114" s="203"/>
      <c r="AF114" s="203"/>
      <c r="AG114" s="203"/>
      <c r="AH114" s="203"/>
      <c r="AI114" s="203"/>
      <c r="AJ114" s="203"/>
      <c r="AK114" s="203"/>
      <c r="AL114" s="203"/>
      <c r="AM114" s="203"/>
      <c r="AN114" s="203"/>
      <c r="AO114" s="203"/>
      <c r="AP114" s="203"/>
    </row>
    <row r="115" spans="1:42" x14ac:dyDescent="0.2">
      <c r="A115" s="117" t="s">
        <v>226</v>
      </c>
      <c r="B115" s="189">
        <f t="shared" ref="B115:AP115" si="43">-B109</f>
        <v>0</v>
      </c>
      <c r="C115" s="189">
        <f t="shared" si="43"/>
        <v>0</v>
      </c>
      <c r="D115" s="189">
        <f t="shared" si="43"/>
        <v>0</v>
      </c>
      <c r="E115" s="189">
        <f t="shared" si="43"/>
        <v>0</v>
      </c>
      <c r="F115" s="189">
        <f t="shared" si="43"/>
        <v>0</v>
      </c>
      <c r="G115" s="189">
        <f t="shared" si="43"/>
        <v>0</v>
      </c>
      <c r="H115" s="189">
        <f t="shared" si="43"/>
        <v>0</v>
      </c>
      <c r="I115" s="189">
        <f t="shared" si="43"/>
        <v>0</v>
      </c>
      <c r="J115" s="189">
        <f t="shared" si="43"/>
        <v>0</v>
      </c>
      <c r="K115" s="189">
        <f t="shared" si="43"/>
        <v>0</v>
      </c>
      <c r="L115" s="189">
        <f t="shared" si="43"/>
        <v>0</v>
      </c>
      <c r="M115" s="189">
        <f t="shared" si="43"/>
        <v>0</v>
      </c>
      <c r="N115" s="189">
        <f t="shared" si="43"/>
        <v>0</v>
      </c>
      <c r="O115" s="189">
        <f t="shared" si="43"/>
        <v>0</v>
      </c>
      <c r="P115" s="189">
        <f t="shared" si="43"/>
        <v>0</v>
      </c>
      <c r="Q115" s="189">
        <f t="shared" si="43"/>
        <v>0</v>
      </c>
      <c r="R115" s="189">
        <f t="shared" si="43"/>
        <v>0</v>
      </c>
      <c r="S115" s="189">
        <f t="shared" si="43"/>
        <v>0</v>
      </c>
      <c r="T115" s="189">
        <f t="shared" si="43"/>
        <v>0</v>
      </c>
      <c r="U115" s="189">
        <f t="shared" si="43"/>
        <v>0</v>
      </c>
      <c r="V115" s="189">
        <f t="shared" si="43"/>
        <v>0</v>
      </c>
      <c r="W115" s="189">
        <f t="shared" si="43"/>
        <v>0</v>
      </c>
      <c r="X115" s="189">
        <f t="shared" si="43"/>
        <v>0</v>
      </c>
      <c r="Y115" s="189">
        <f t="shared" si="43"/>
        <v>0</v>
      </c>
      <c r="Z115" s="189">
        <f t="shared" si="43"/>
        <v>0</v>
      </c>
      <c r="AA115" s="189">
        <f t="shared" si="43"/>
        <v>0</v>
      </c>
      <c r="AB115" s="189">
        <f t="shared" si="43"/>
        <v>0</v>
      </c>
      <c r="AC115" s="189">
        <f t="shared" si="43"/>
        <v>0</v>
      </c>
      <c r="AD115" s="189">
        <f t="shared" si="43"/>
        <v>0</v>
      </c>
      <c r="AE115" s="189">
        <f t="shared" si="43"/>
        <v>0</v>
      </c>
      <c r="AF115" s="189">
        <f t="shared" si="43"/>
        <v>0</v>
      </c>
      <c r="AG115" s="189">
        <f t="shared" si="43"/>
        <v>0</v>
      </c>
      <c r="AH115" s="189">
        <f t="shared" si="43"/>
        <v>0</v>
      </c>
      <c r="AI115" s="189">
        <f t="shared" si="43"/>
        <v>0</v>
      </c>
      <c r="AJ115" s="189">
        <f t="shared" si="43"/>
        <v>0</v>
      </c>
      <c r="AK115" s="189">
        <f t="shared" si="43"/>
        <v>0</v>
      </c>
      <c r="AL115" s="189">
        <f t="shared" si="43"/>
        <v>0</v>
      </c>
      <c r="AM115" s="189">
        <f t="shared" si="43"/>
        <v>0</v>
      </c>
      <c r="AN115" s="189">
        <f t="shared" si="43"/>
        <v>0</v>
      </c>
      <c r="AO115" s="189">
        <f t="shared" si="43"/>
        <v>0</v>
      </c>
      <c r="AP115" s="189">
        <f t="shared" si="43"/>
        <v>0</v>
      </c>
    </row>
    <row r="116" spans="1:42" x14ac:dyDescent="0.2">
      <c r="A116" s="117" t="s">
        <v>336</v>
      </c>
      <c r="B116" s="195">
        <f>B76+B101+B111</f>
        <v>0</v>
      </c>
      <c r="C116" s="195">
        <f>C76+C101+C111</f>
        <v>0</v>
      </c>
      <c r="D116" s="195">
        <f t="shared" ref="D116:AP116" si="44">D76+D101+D111</f>
        <v>0</v>
      </c>
      <c r="E116" s="195">
        <f t="shared" si="44"/>
        <v>0</v>
      </c>
      <c r="F116" s="195">
        <f t="shared" si="44"/>
        <v>0</v>
      </c>
      <c r="G116" s="195">
        <f t="shared" si="44"/>
        <v>0</v>
      </c>
      <c r="H116" s="195">
        <f t="shared" si="44"/>
        <v>0</v>
      </c>
      <c r="I116" s="195">
        <f t="shared" si="44"/>
        <v>0</v>
      </c>
      <c r="J116" s="195">
        <f t="shared" si="44"/>
        <v>0</v>
      </c>
      <c r="K116" s="195">
        <f t="shared" si="44"/>
        <v>0</v>
      </c>
      <c r="L116" s="195">
        <f t="shared" si="44"/>
        <v>0</v>
      </c>
      <c r="M116" s="195">
        <f t="shared" si="44"/>
        <v>0</v>
      </c>
      <c r="N116" s="195">
        <f t="shared" si="44"/>
        <v>0</v>
      </c>
      <c r="O116" s="195">
        <f t="shared" si="44"/>
        <v>0</v>
      </c>
      <c r="P116" s="195">
        <f t="shared" si="44"/>
        <v>0</v>
      </c>
      <c r="Q116" s="195">
        <f t="shared" si="44"/>
        <v>0</v>
      </c>
      <c r="R116" s="195">
        <f t="shared" si="44"/>
        <v>0</v>
      </c>
      <c r="S116" s="195">
        <f t="shared" si="44"/>
        <v>0</v>
      </c>
      <c r="T116" s="195">
        <f t="shared" si="44"/>
        <v>0</v>
      </c>
      <c r="U116" s="195">
        <f t="shared" si="44"/>
        <v>0</v>
      </c>
      <c r="V116" s="195">
        <f t="shared" si="44"/>
        <v>0</v>
      </c>
      <c r="W116" s="195">
        <f t="shared" si="44"/>
        <v>0</v>
      </c>
      <c r="X116" s="195">
        <f t="shared" si="44"/>
        <v>0</v>
      </c>
      <c r="Y116" s="195">
        <f t="shared" si="44"/>
        <v>0</v>
      </c>
      <c r="Z116" s="195">
        <f t="shared" si="44"/>
        <v>0</v>
      </c>
      <c r="AA116" s="195">
        <f t="shared" si="44"/>
        <v>0</v>
      </c>
      <c r="AB116" s="195">
        <f t="shared" si="44"/>
        <v>0</v>
      </c>
      <c r="AC116" s="195">
        <f t="shared" si="44"/>
        <v>0</v>
      </c>
      <c r="AD116" s="195">
        <f t="shared" si="44"/>
        <v>0</v>
      </c>
      <c r="AE116" s="195">
        <f t="shared" si="44"/>
        <v>0</v>
      </c>
      <c r="AF116" s="195">
        <f t="shared" si="44"/>
        <v>0</v>
      </c>
      <c r="AG116" s="195">
        <f t="shared" si="44"/>
        <v>0</v>
      </c>
      <c r="AH116" s="195">
        <f t="shared" si="44"/>
        <v>0</v>
      </c>
      <c r="AI116" s="195">
        <f t="shared" si="44"/>
        <v>0</v>
      </c>
      <c r="AJ116" s="195">
        <f t="shared" si="44"/>
        <v>0</v>
      </c>
      <c r="AK116" s="195">
        <f t="shared" si="44"/>
        <v>0</v>
      </c>
      <c r="AL116" s="195">
        <f t="shared" si="44"/>
        <v>0</v>
      </c>
      <c r="AM116" s="195">
        <f t="shared" si="44"/>
        <v>0</v>
      </c>
      <c r="AN116" s="195">
        <f t="shared" si="44"/>
        <v>0</v>
      </c>
      <c r="AO116" s="195">
        <f t="shared" si="44"/>
        <v>0</v>
      </c>
      <c r="AP116" s="195">
        <f t="shared" si="44"/>
        <v>0</v>
      </c>
    </row>
    <row r="117" spans="1:42" x14ac:dyDescent="0.2">
      <c r="A117" s="276" t="s">
        <v>13</v>
      </c>
      <c r="B117" s="202">
        <f>SUM(B115:B116)</f>
        <v>0</v>
      </c>
      <c r="C117" s="202">
        <f t="shared" ref="C117:AP117" si="45">SUM(C115:C116)</f>
        <v>0</v>
      </c>
      <c r="D117" s="202">
        <f t="shared" si="45"/>
        <v>0</v>
      </c>
      <c r="E117" s="202">
        <f t="shared" si="45"/>
        <v>0</v>
      </c>
      <c r="F117" s="202">
        <f t="shared" si="45"/>
        <v>0</v>
      </c>
      <c r="G117" s="202">
        <f t="shared" si="45"/>
        <v>0</v>
      </c>
      <c r="H117" s="202">
        <f t="shared" si="45"/>
        <v>0</v>
      </c>
      <c r="I117" s="202">
        <f t="shared" si="45"/>
        <v>0</v>
      </c>
      <c r="J117" s="202">
        <f t="shared" si="45"/>
        <v>0</v>
      </c>
      <c r="K117" s="202">
        <f t="shared" si="45"/>
        <v>0</v>
      </c>
      <c r="L117" s="202">
        <f t="shared" si="45"/>
        <v>0</v>
      </c>
      <c r="M117" s="202">
        <f t="shared" si="45"/>
        <v>0</v>
      </c>
      <c r="N117" s="202">
        <f t="shared" si="45"/>
        <v>0</v>
      </c>
      <c r="O117" s="202">
        <f t="shared" si="45"/>
        <v>0</v>
      </c>
      <c r="P117" s="202">
        <f t="shared" si="45"/>
        <v>0</v>
      </c>
      <c r="Q117" s="202">
        <f t="shared" si="45"/>
        <v>0</v>
      </c>
      <c r="R117" s="202">
        <f t="shared" si="45"/>
        <v>0</v>
      </c>
      <c r="S117" s="202">
        <f t="shared" si="45"/>
        <v>0</v>
      </c>
      <c r="T117" s="202">
        <f t="shared" si="45"/>
        <v>0</v>
      </c>
      <c r="U117" s="202">
        <f t="shared" si="45"/>
        <v>0</v>
      </c>
      <c r="V117" s="202">
        <f t="shared" si="45"/>
        <v>0</v>
      </c>
      <c r="W117" s="202">
        <f t="shared" si="45"/>
        <v>0</v>
      </c>
      <c r="X117" s="202">
        <f t="shared" si="45"/>
        <v>0</v>
      </c>
      <c r="Y117" s="202">
        <f t="shared" si="45"/>
        <v>0</v>
      </c>
      <c r="Z117" s="202">
        <f t="shared" si="45"/>
        <v>0</v>
      </c>
      <c r="AA117" s="202">
        <f t="shared" si="45"/>
        <v>0</v>
      </c>
      <c r="AB117" s="202">
        <f t="shared" si="45"/>
        <v>0</v>
      </c>
      <c r="AC117" s="202">
        <f t="shared" si="45"/>
        <v>0</v>
      </c>
      <c r="AD117" s="202">
        <f t="shared" si="45"/>
        <v>0</v>
      </c>
      <c r="AE117" s="202">
        <f t="shared" si="45"/>
        <v>0</v>
      </c>
      <c r="AF117" s="202">
        <f t="shared" si="45"/>
        <v>0</v>
      </c>
      <c r="AG117" s="202">
        <f t="shared" si="45"/>
        <v>0</v>
      </c>
      <c r="AH117" s="202">
        <f t="shared" si="45"/>
        <v>0</v>
      </c>
      <c r="AI117" s="202">
        <f t="shared" si="45"/>
        <v>0</v>
      </c>
      <c r="AJ117" s="202">
        <f t="shared" si="45"/>
        <v>0</v>
      </c>
      <c r="AK117" s="202">
        <f t="shared" si="45"/>
        <v>0</v>
      </c>
      <c r="AL117" s="202">
        <f t="shared" si="45"/>
        <v>0</v>
      </c>
      <c r="AM117" s="202">
        <f t="shared" si="45"/>
        <v>0</v>
      </c>
      <c r="AN117" s="202">
        <f t="shared" si="45"/>
        <v>0</v>
      </c>
      <c r="AO117" s="202">
        <f t="shared" si="45"/>
        <v>0</v>
      </c>
      <c r="AP117" s="202">
        <f t="shared" si="45"/>
        <v>0</v>
      </c>
    </row>
    <row r="118" spans="1:42" s="122" customFormat="1" x14ac:dyDescent="0.2">
      <c r="A118" s="23"/>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s="122" customFormat="1" x14ac:dyDescent="0.2">
      <c r="A119" s="29" t="s">
        <v>280</v>
      </c>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117" t="s">
        <v>2</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x14ac:dyDescent="0.2">
      <c r="A121" s="119" t="s">
        <v>5</v>
      </c>
      <c r="B121" s="194"/>
      <c r="C121" s="194">
        <f>I252+K252</f>
        <v>0</v>
      </c>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194"/>
      <c r="AL121" s="194"/>
      <c r="AM121" s="194"/>
      <c r="AN121" s="194"/>
      <c r="AO121" s="194"/>
      <c r="AP121" s="194"/>
    </row>
    <row r="122" spans="1:42" x14ac:dyDescent="0.2">
      <c r="A122" s="119" t="s">
        <v>4</v>
      </c>
      <c r="B122" s="195"/>
      <c r="C122" s="195">
        <f>I388+K388</f>
        <v>0</v>
      </c>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195"/>
      <c r="AH122" s="195"/>
      <c r="AI122" s="195"/>
      <c r="AJ122" s="195"/>
      <c r="AK122" s="195"/>
      <c r="AL122" s="195"/>
      <c r="AM122" s="195"/>
      <c r="AN122" s="195"/>
      <c r="AO122" s="195"/>
      <c r="AP122" s="195"/>
    </row>
    <row r="123" spans="1:42" x14ac:dyDescent="0.2">
      <c r="A123" s="119" t="s">
        <v>13</v>
      </c>
      <c r="B123" s="194"/>
      <c r="C123" s="194">
        <f>SUM(C121:C122)</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s="122" customFormat="1" x14ac:dyDescent="0.2">
      <c r="A124" s="117" t="s">
        <v>6</v>
      </c>
      <c r="G124" s="203"/>
      <c r="H124" s="203"/>
      <c r="I124" s="203"/>
      <c r="J124" s="203"/>
      <c r="K124" s="203"/>
      <c r="L124" s="203"/>
      <c r="M124" s="203"/>
      <c r="N124" s="203"/>
      <c r="O124" s="203"/>
      <c r="P124" s="203"/>
      <c r="Q124" s="203"/>
      <c r="R124" s="203"/>
      <c r="S124" s="203"/>
      <c r="T124" s="203"/>
      <c r="U124" s="203"/>
      <c r="V124" s="203"/>
      <c r="W124" s="203"/>
      <c r="X124" s="203"/>
      <c r="Y124" s="203"/>
      <c r="Z124" s="203"/>
      <c r="AA124" s="203"/>
      <c r="AB124" s="203"/>
      <c r="AC124" s="203"/>
      <c r="AD124" s="203"/>
      <c r="AE124" s="203"/>
      <c r="AF124" s="203"/>
      <c r="AG124" s="203"/>
      <c r="AH124" s="203"/>
      <c r="AI124" s="203"/>
      <c r="AJ124" s="203"/>
      <c r="AK124" s="203"/>
      <c r="AL124" s="203"/>
      <c r="AM124" s="203"/>
      <c r="AN124" s="203"/>
      <c r="AO124" s="203"/>
      <c r="AP124" s="203"/>
    </row>
    <row r="125" spans="1:42" x14ac:dyDescent="0.2">
      <c r="A125" s="119" t="s">
        <v>5</v>
      </c>
      <c r="B125" s="194">
        <f>B521</f>
        <v>0</v>
      </c>
      <c r="C125" s="194">
        <f t="shared" ref="C125:AO125" si="46">C521</f>
        <v>0</v>
      </c>
      <c r="D125" s="194">
        <f t="shared" si="46"/>
        <v>0</v>
      </c>
      <c r="E125" s="194">
        <f t="shared" si="46"/>
        <v>0</v>
      </c>
      <c r="F125" s="194">
        <f t="shared" si="46"/>
        <v>0</v>
      </c>
      <c r="G125" s="194">
        <f t="shared" si="46"/>
        <v>0</v>
      </c>
      <c r="H125" s="194">
        <f t="shared" si="46"/>
        <v>0</v>
      </c>
      <c r="I125" s="194">
        <f t="shared" si="46"/>
        <v>0</v>
      </c>
      <c r="J125" s="194">
        <f t="shared" si="46"/>
        <v>0</v>
      </c>
      <c r="K125" s="194">
        <f t="shared" si="46"/>
        <v>0</v>
      </c>
      <c r="L125" s="194">
        <f t="shared" si="46"/>
        <v>0</v>
      </c>
      <c r="M125" s="194">
        <f t="shared" si="46"/>
        <v>0</v>
      </c>
      <c r="N125" s="194">
        <f t="shared" si="46"/>
        <v>0</v>
      </c>
      <c r="O125" s="194">
        <f t="shared" si="46"/>
        <v>0</v>
      </c>
      <c r="P125" s="194">
        <f t="shared" si="46"/>
        <v>0</v>
      </c>
      <c r="Q125" s="194">
        <f t="shared" si="46"/>
        <v>0</v>
      </c>
      <c r="R125" s="194">
        <f t="shared" si="46"/>
        <v>0</v>
      </c>
      <c r="S125" s="194">
        <f t="shared" si="46"/>
        <v>0</v>
      </c>
      <c r="T125" s="194">
        <f t="shared" si="46"/>
        <v>0</v>
      </c>
      <c r="U125" s="194">
        <f t="shared" si="46"/>
        <v>0</v>
      </c>
      <c r="V125" s="194">
        <f t="shared" si="46"/>
        <v>0</v>
      </c>
      <c r="W125" s="194">
        <f t="shared" si="46"/>
        <v>0</v>
      </c>
      <c r="X125" s="194">
        <f t="shared" si="46"/>
        <v>0</v>
      </c>
      <c r="Y125" s="194">
        <f t="shared" si="46"/>
        <v>0</v>
      </c>
      <c r="Z125" s="194">
        <f t="shared" si="46"/>
        <v>0</v>
      </c>
      <c r="AA125" s="194">
        <f t="shared" si="46"/>
        <v>0</v>
      </c>
      <c r="AB125" s="194">
        <f t="shared" si="46"/>
        <v>0</v>
      </c>
      <c r="AC125" s="194">
        <f t="shared" si="46"/>
        <v>0</v>
      </c>
      <c r="AD125" s="194">
        <f t="shared" si="46"/>
        <v>0</v>
      </c>
      <c r="AE125" s="194">
        <f t="shared" si="46"/>
        <v>0</v>
      </c>
      <c r="AF125" s="194">
        <f t="shared" si="46"/>
        <v>0</v>
      </c>
      <c r="AG125" s="194">
        <f t="shared" si="46"/>
        <v>0</v>
      </c>
      <c r="AH125" s="194">
        <f t="shared" si="46"/>
        <v>0</v>
      </c>
      <c r="AI125" s="194">
        <f t="shared" si="46"/>
        <v>0</v>
      </c>
      <c r="AJ125" s="194">
        <f t="shared" si="46"/>
        <v>0</v>
      </c>
      <c r="AK125" s="194">
        <f t="shared" si="46"/>
        <v>0</v>
      </c>
      <c r="AL125" s="194">
        <f t="shared" si="46"/>
        <v>0</v>
      </c>
      <c r="AM125" s="194">
        <f t="shared" si="46"/>
        <v>0</v>
      </c>
      <c r="AN125" s="194">
        <f t="shared" si="46"/>
        <v>0</v>
      </c>
      <c r="AO125" s="194">
        <f t="shared" si="46"/>
        <v>0</v>
      </c>
      <c r="AP125" s="194">
        <f>AP521</f>
        <v>0</v>
      </c>
    </row>
    <row r="126" spans="1:42" x14ac:dyDescent="0.2">
      <c r="A126" s="119" t="s">
        <v>4</v>
      </c>
      <c r="B126" s="195">
        <f>B527</f>
        <v>0</v>
      </c>
      <c r="C126" s="195">
        <f t="shared" ref="C126:AO126" si="47">C527</f>
        <v>0</v>
      </c>
      <c r="D126" s="195">
        <f t="shared" si="47"/>
        <v>0</v>
      </c>
      <c r="E126" s="195">
        <f t="shared" si="47"/>
        <v>0</v>
      </c>
      <c r="F126" s="195">
        <f t="shared" si="47"/>
        <v>0</v>
      </c>
      <c r="G126" s="195">
        <f t="shared" si="47"/>
        <v>0</v>
      </c>
      <c r="H126" s="195">
        <f t="shared" si="47"/>
        <v>0</v>
      </c>
      <c r="I126" s="195">
        <f t="shared" si="47"/>
        <v>0</v>
      </c>
      <c r="J126" s="195">
        <f t="shared" si="47"/>
        <v>0</v>
      </c>
      <c r="K126" s="195">
        <f t="shared" si="47"/>
        <v>0</v>
      </c>
      <c r="L126" s="195">
        <f t="shared" si="47"/>
        <v>0</v>
      </c>
      <c r="M126" s="195">
        <f t="shared" si="47"/>
        <v>0</v>
      </c>
      <c r="N126" s="195">
        <f t="shared" si="47"/>
        <v>0</v>
      </c>
      <c r="O126" s="195">
        <f t="shared" si="47"/>
        <v>0</v>
      </c>
      <c r="P126" s="195">
        <f t="shared" si="47"/>
        <v>0</v>
      </c>
      <c r="Q126" s="195">
        <f t="shared" si="47"/>
        <v>0</v>
      </c>
      <c r="R126" s="195">
        <f t="shared" si="47"/>
        <v>0</v>
      </c>
      <c r="S126" s="195">
        <f t="shared" si="47"/>
        <v>0</v>
      </c>
      <c r="T126" s="195">
        <f t="shared" si="47"/>
        <v>0</v>
      </c>
      <c r="U126" s="195">
        <f t="shared" si="47"/>
        <v>0</v>
      </c>
      <c r="V126" s="195">
        <f t="shared" si="47"/>
        <v>0</v>
      </c>
      <c r="W126" s="195">
        <f t="shared" si="47"/>
        <v>0</v>
      </c>
      <c r="X126" s="195">
        <f t="shared" si="47"/>
        <v>0</v>
      </c>
      <c r="Y126" s="195">
        <f t="shared" si="47"/>
        <v>0</v>
      </c>
      <c r="Z126" s="195">
        <f t="shared" si="47"/>
        <v>0</v>
      </c>
      <c r="AA126" s="195">
        <f t="shared" si="47"/>
        <v>0</v>
      </c>
      <c r="AB126" s="195">
        <f t="shared" si="47"/>
        <v>0</v>
      </c>
      <c r="AC126" s="195">
        <f t="shared" si="47"/>
        <v>0</v>
      </c>
      <c r="AD126" s="195">
        <f t="shared" si="47"/>
        <v>0</v>
      </c>
      <c r="AE126" s="195">
        <f t="shared" si="47"/>
        <v>0</v>
      </c>
      <c r="AF126" s="195">
        <f t="shared" si="47"/>
        <v>0</v>
      </c>
      <c r="AG126" s="195">
        <f t="shared" si="47"/>
        <v>0</v>
      </c>
      <c r="AH126" s="195">
        <f t="shared" si="47"/>
        <v>0</v>
      </c>
      <c r="AI126" s="195">
        <f t="shared" si="47"/>
        <v>0</v>
      </c>
      <c r="AJ126" s="195">
        <f t="shared" si="47"/>
        <v>0</v>
      </c>
      <c r="AK126" s="195">
        <f t="shared" si="47"/>
        <v>0</v>
      </c>
      <c r="AL126" s="195">
        <f t="shared" si="47"/>
        <v>0</v>
      </c>
      <c r="AM126" s="195">
        <f t="shared" si="47"/>
        <v>0</v>
      </c>
      <c r="AN126" s="195">
        <f t="shared" si="47"/>
        <v>0</v>
      </c>
      <c r="AO126" s="195">
        <f t="shared" si="47"/>
        <v>0</v>
      </c>
      <c r="AP126" s="195">
        <f>AP527</f>
        <v>0</v>
      </c>
    </row>
    <row r="127" spans="1:42" x14ac:dyDescent="0.2">
      <c r="A127" s="119" t="s">
        <v>13</v>
      </c>
      <c r="B127" s="194">
        <f>SUM(B125:B126)</f>
        <v>0</v>
      </c>
      <c r="C127" s="194">
        <f>SUM(C125:C126)</f>
        <v>0</v>
      </c>
      <c r="D127" s="194">
        <f>SUM(D125:D126)</f>
        <v>0</v>
      </c>
      <c r="E127" s="194">
        <f t="shared" ref="E127:AP127" si="48">SUM(E125:E126)</f>
        <v>0</v>
      </c>
      <c r="F127" s="194">
        <f t="shared" si="48"/>
        <v>0</v>
      </c>
      <c r="G127" s="194">
        <f t="shared" si="48"/>
        <v>0</v>
      </c>
      <c r="H127" s="194">
        <f t="shared" si="48"/>
        <v>0</v>
      </c>
      <c r="I127" s="194">
        <f t="shared" si="48"/>
        <v>0</v>
      </c>
      <c r="J127" s="194">
        <f t="shared" si="48"/>
        <v>0</v>
      </c>
      <c r="K127" s="194">
        <f t="shared" si="48"/>
        <v>0</v>
      </c>
      <c r="L127" s="194">
        <f t="shared" si="48"/>
        <v>0</v>
      </c>
      <c r="M127" s="194">
        <f t="shared" si="48"/>
        <v>0</v>
      </c>
      <c r="N127" s="194">
        <f t="shared" si="48"/>
        <v>0</v>
      </c>
      <c r="O127" s="194">
        <f t="shared" si="48"/>
        <v>0</v>
      </c>
      <c r="P127" s="194">
        <f t="shared" si="48"/>
        <v>0</v>
      </c>
      <c r="Q127" s="194">
        <f t="shared" si="48"/>
        <v>0</v>
      </c>
      <c r="R127" s="194">
        <f t="shared" si="48"/>
        <v>0</v>
      </c>
      <c r="S127" s="194">
        <f t="shared" si="48"/>
        <v>0</v>
      </c>
      <c r="T127" s="194">
        <f t="shared" si="48"/>
        <v>0</v>
      </c>
      <c r="U127" s="194">
        <f t="shared" si="48"/>
        <v>0</v>
      </c>
      <c r="V127" s="194">
        <f t="shared" si="48"/>
        <v>0</v>
      </c>
      <c r="W127" s="194">
        <f t="shared" si="48"/>
        <v>0</v>
      </c>
      <c r="X127" s="194">
        <f t="shared" si="48"/>
        <v>0</v>
      </c>
      <c r="Y127" s="194">
        <f t="shared" si="48"/>
        <v>0</v>
      </c>
      <c r="Z127" s="194">
        <f t="shared" si="48"/>
        <v>0</v>
      </c>
      <c r="AA127" s="194">
        <f t="shared" si="48"/>
        <v>0</v>
      </c>
      <c r="AB127" s="194">
        <f t="shared" si="48"/>
        <v>0</v>
      </c>
      <c r="AC127" s="194">
        <f t="shared" si="48"/>
        <v>0</v>
      </c>
      <c r="AD127" s="194">
        <f t="shared" si="48"/>
        <v>0</v>
      </c>
      <c r="AE127" s="194">
        <f t="shared" si="48"/>
        <v>0</v>
      </c>
      <c r="AF127" s="194">
        <f t="shared" si="48"/>
        <v>0</v>
      </c>
      <c r="AG127" s="194">
        <f t="shared" si="48"/>
        <v>0</v>
      </c>
      <c r="AH127" s="194">
        <f t="shared" si="48"/>
        <v>0</v>
      </c>
      <c r="AI127" s="194">
        <f t="shared" si="48"/>
        <v>0</v>
      </c>
      <c r="AJ127" s="194">
        <f t="shared" si="48"/>
        <v>0</v>
      </c>
      <c r="AK127" s="194">
        <f t="shared" si="48"/>
        <v>0</v>
      </c>
      <c r="AL127" s="194">
        <f t="shared" si="48"/>
        <v>0</v>
      </c>
      <c r="AM127" s="194">
        <f t="shared" si="48"/>
        <v>0</v>
      </c>
      <c r="AN127" s="194">
        <f t="shared" si="48"/>
        <v>0</v>
      </c>
      <c r="AO127" s="194">
        <f t="shared" si="48"/>
        <v>0</v>
      </c>
      <c r="AP127" s="194">
        <f t="shared" si="48"/>
        <v>0</v>
      </c>
    </row>
    <row r="128" spans="1:42" s="122" customFormat="1" x14ac:dyDescent="0.2">
      <c r="A128" s="117" t="s">
        <v>80</v>
      </c>
    </row>
    <row r="129" spans="1:42" x14ac:dyDescent="0.2">
      <c r="A129" s="119" t="s">
        <v>5</v>
      </c>
      <c r="B129" s="194">
        <f>B199</f>
        <v>0</v>
      </c>
      <c r="C129" s="194">
        <f>C199</f>
        <v>0</v>
      </c>
      <c r="D129" s="194">
        <f t="shared" ref="D129:AP129" si="49">D199</f>
        <v>0</v>
      </c>
      <c r="E129" s="194">
        <f t="shared" si="49"/>
        <v>0</v>
      </c>
      <c r="F129" s="194">
        <f t="shared" si="49"/>
        <v>0</v>
      </c>
      <c r="G129" s="194">
        <f t="shared" si="49"/>
        <v>0</v>
      </c>
      <c r="H129" s="194">
        <f t="shared" si="49"/>
        <v>0</v>
      </c>
      <c r="I129" s="194">
        <f t="shared" si="49"/>
        <v>0</v>
      </c>
      <c r="J129" s="194">
        <f t="shared" si="49"/>
        <v>0</v>
      </c>
      <c r="K129" s="194">
        <f t="shared" si="49"/>
        <v>0</v>
      </c>
      <c r="L129" s="194">
        <f t="shared" si="49"/>
        <v>0</v>
      </c>
      <c r="M129" s="194">
        <f t="shared" si="49"/>
        <v>0</v>
      </c>
      <c r="N129" s="194">
        <f t="shared" si="49"/>
        <v>0</v>
      </c>
      <c r="O129" s="194">
        <f t="shared" si="49"/>
        <v>0</v>
      </c>
      <c r="P129" s="194">
        <f t="shared" si="49"/>
        <v>0</v>
      </c>
      <c r="Q129" s="194">
        <f t="shared" si="49"/>
        <v>0</v>
      </c>
      <c r="R129" s="194">
        <f t="shared" si="49"/>
        <v>0</v>
      </c>
      <c r="S129" s="194">
        <f t="shared" si="49"/>
        <v>0</v>
      </c>
      <c r="T129" s="194">
        <f t="shared" si="49"/>
        <v>0</v>
      </c>
      <c r="U129" s="194">
        <f t="shared" si="49"/>
        <v>0</v>
      </c>
      <c r="V129" s="194">
        <f t="shared" si="49"/>
        <v>0</v>
      </c>
      <c r="W129" s="194">
        <f t="shared" si="49"/>
        <v>0</v>
      </c>
      <c r="X129" s="194">
        <f t="shared" si="49"/>
        <v>0</v>
      </c>
      <c r="Y129" s="194">
        <f t="shared" si="49"/>
        <v>0</v>
      </c>
      <c r="Z129" s="194">
        <f t="shared" si="49"/>
        <v>0</v>
      </c>
      <c r="AA129" s="194">
        <f t="shared" si="49"/>
        <v>0</v>
      </c>
      <c r="AB129" s="194">
        <f t="shared" si="49"/>
        <v>0</v>
      </c>
      <c r="AC129" s="194">
        <f t="shared" si="49"/>
        <v>0</v>
      </c>
      <c r="AD129" s="194">
        <f t="shared" si="49"/>
        <v>0</v>
      </c>
      <c r="AE129" s="194">
        <f t="shared" si="49"/>
        <v>0</v>
      </c>
      <c r="AF129" s="194">
        <f t="shared" si="49"/>
        <v>0</v>
      </c>
      <c r="AG129" s="194">
        <f t="shared" si="49"/>
        <v>0</v>
      </c>
      <c r="AH129" s="194">
        <f t="shared" si="49"/>
        <v>0</v>
      </c>
      <c r="AI129" s="194">
        <f t="shared" si="49"/>
        <v>0</v>
      </c>
      <c r="AJ129" s="194">
        <f t="shared" si="49"/>
        <v>0</v>
      </c>
      <c r="AK129" s="194">
        <f t="shared" si="49"/>
        <v>0</v>
      </c>
      <c r="AL129" s="194">
        <f t="shared" si="49"/>
        <v>0</v>
      </c>
      <c r="AM129" s="194">
        <f t="shared" si="49"/>
        <v>0</v>
      </c>
      <c r="AN129" s="194">
        <f t="shared" si="49"/>
        <v>0</v>
      </c>
      <c r="AO129" s="194">
        <f t="shared" si="49"/>
        <v>0</v>
      </c>
      <c r="AP129" s="194">
        <f t="shared" si="49"/>
        <v>0</v>
      </c>
    </row>
    <row r="130" spans="1:42" x14ac:dyDescent="0.2">
      <c r="A130" s="119" t="s">
        <v>4</v>
      </c>
      <c r="B130" s="189">
        <f>B239</f>
        <v>0</v>
      </c>
      <c r="C130" s="189">
        <f>C239</f>
        <v>0</v>
      </c>
      <c r="D130" s="189">
        <f t="shared" ref="D130:AP130" si="50">D239</f>
        <v>0</v>
      </c>
      <c r="E130" s="189">
        <f t="shared" si="50"/>
        <v>0</v>
      </c>
      <c r="F130" s="189">
        <f t="shared" si="50"/>
        <v>0</v>
      </c>
      <c r="G130" s="189">
        <f t="shared" si="50"/>
        <v>0</v>
      </c>
      <c r="H130" s="189">
        <f t="shared" si="50"/>
        <v>0</v>
      </c>
      <c r="I130" s="189">
        <f t="shared" si="50"/>
        <v>0</v>
      </c>
      <c r="J130" s="189">
        <f t="shared" si="50"/>
        <v>0</v>
      </c>
      <c r="K130" s="189">
        <f t="shared" si="50"/>
        <v>0</v>
      </c>
      <c r="L130" s="189">
        <f t="shared" si="50"/>
        <v>0</v>
      </c>
      <c r="M130" s="189">
        <f t="shared" si="50"/>
        <v>0</v>
      </c>
      <c r="N130" s="189">
        <f t="shared" si="50"/>
        <v>0</v>
      </c>
      <c r="O130" s="189">
        <f t="shared" si="50"/>
        <v>0</v>
      </c>
      <c r="P130" s="189">
        <f t="shared" si="50"/>
        <v>0</v>
      </c>
      <c r="Q130" s="189">
        <f t="shared" si="50"/>
        <v>0</v>
      </c>
      <c r="R130" s="189">
        <f t="shared" si="50"/>
        <v>0</v>
      </c>
      <c r="S130" s="189">
        <f t="shared" si="50"/>
        <v>0</v>
      </c>
      <c r="T130" s="189">
        <f t="shared" si="50"/>
        <v>0</v>
      </c>
      <c r="U130" s="189">
        <f t="shared" si="50"/>
        <v>0</v>
      </c>
      <c r="V130" s="189">
        <f t="shared" si="50"/>
        <v>0</v>
      </c>
      <c r="W130" s="189">
        <f t="shared" si="50"/>
        <v>0</v>
      </c>
      <c r="X130" s="189">
        <f t="shared" si="50"/>
        <v>0</v>
      </c>
      <c r="Y130" s="189">
        <f t="shared" si="50"/>
        <v>0</v>
      </c>
      <c r="Z130" s="189">
        <f t="shared" si="50"/>
        <v>0</v>
      </c>
      <c r="AA130" s="189">
        <f t="shared" si="50"/>
        <v>0</v>
      </c>
      <c r="AB130" s="189">
        <f t="shared" si="50"/>
        <v>0</v>
      </c>
      <c r="AC130" s="189">
        <f t="shared" si="50"/>
        <v>0</v>
      </c>
      <c r="AD130" s="189">
        <f t="shared" si="50"/>
        <v>0</v>
      </c>
      <c r="AE130" s="189">
        <f t="shared" si="50"/>
        <v>0</v>
      </c>
      <c r="AF130" s="189">
        <f t="shared" si="50"/>
        <v>0</v>
      </c>
      <c r="AG130" s="189">
        <f t="shared" si="50"/>
        <v>0</v>
      </c>
      <c r="AH130" s="189">
        <f t="shared" si="50"/>
        <v>0</v>
      </c>
      <c r="AI130" s="189">
        <f t="shared" si="50"/>
        <v>0</v>
      </c>
      <c r="AJ130" s="189">
        <f t="shared" si="50"/>
        <v>0</v>
      </c>
      <c r="AK130" s="189">
        <f t="shared" si="50"/>
        <v>0</v>
      </c>
      <c r="AL130" s="189">
        <f t="shared" si="50"/>
        <v>0</v>
      </c>
      <c r="AM130" s="189">
        <f t="shared" si="50"/>
        <v>0</v>
      </c>
      <c r="AN130" s="189">
        <f t="shared" si="50"/>
        <v>0</v>
      </c>
      <c r="AO130" s="189">
        <f t="shared" si="50"/>
        <v>0</v>
      </c>
      <c r="AP130" s="189">
        <f t="shared" si="50"/>
        <v>0</v>
      </c>
    </row>
    <row r="131" spans="1:42" x14ac:dyDescent="0.2">
      <c r="A131" s="119" t="s">
        <v>13</v>
      </c>
      <c r="B131" s="189">
        <f>SUM(B129:B130)</f>
        <v>0</v>
      </c>
      <c r="C131" s="189">
        <f>SUM(C129:C130)</f>
        <v>0</v>
      </c>
      <c r="D131" s="189">
        <f>SUM(D129:D130)</f>
        <v>0</v>
      </c>
      <c r="E131" s="189">
        <f t="shared" ref="E131:AP131" si="51">SUM(E129:E130)</f>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276" t="s">
        <v>13</v>
      </c>
      <c r="B132" s="202">
        <f t="shared" ref="B132:AP132" si="52">B117+B123+B127+B131</f>
        <v>0</v>
      </c>
      <c r="C132" s="202">
        <f t="shared" si="52"/>
        <v>0</v>
      </c>
      <c r="D132" s="202">
        <f t="shared" si="52"/>
        <v>0</v>
      </c>
      <c r="E132" s="202">
        <f t="shared" si="52"/>
        <v>0</v>
      </c>
      <c r="F132" s="202">
        <f t="shared" si="52"/>
        <v>0</v>
      </c>
      <c r="G132" s="202">
        <f t="shared" si="52"/>
        <v>0</v>
      </c>
      <c r="H132" s="202">
        <f t="shared" si="52"/>
        <v>0</v>
      </c>
      <c r="I132" s="202">
        <f t="shared" si="52"/>
        <v>0</v>
      </c>
      <c r="J132" s="202">
        <f t="shared" si="52"/>
        <v>0</v>
      </c>
      <c r="K132" s="202">
        <f t="shared" si="52"/>
        <v>0</v>
      </c>
      <c r="L132" s="202">
        <f t="shared" si="52"/>
        <v>0</v>
      </c>
      <c r="M132" s="202">
        <f t="shared" si="52"/>
        <v>0</v>
      </c>
      <c r="N132" s="202">
        <f t="shared" si="52"/>
        <v>0</v>
      </c>
      <c r="O132" s="202">
        <f t="shared" si="52"/>
        <v>0</v>
      </c>
      <c r="P132" s="202">
        <f t="shared" si="52"/>
        <v>0</v>
      </c>
      <c r="Q132" s="202">
        <f t="shared" si="52"/>
        <v>0</v>
      </c>
      <c r="R132" s="202">
        <f t="shared" si="52"/>
        <v>0</v>
      </c>
      <c r="S132" s="202">
        <f t="shared" si="52"/>
        <v>0</v>
      </c>
      <c r="T132" s="202">
        <f t="shared" si="52"/>
        <v>0</v>
      </c>
      <c r="U132" s="202">
        <f t="shared" si="52"/>
        <v>0</v>
      </c>
      <c r="V132" s="202">
        <f t="shared" si="52"/>
        <v>0</v>
      </c>
      <c r="W132" s="202">
        <f t="shared" si="52"/>
        <v>0</v>
      </c>
      <c r="X132" s="202">
        <f t="shared" si="52"/>
        <v>0</v>
      </c>
      <c r="Y132" s="202">
        <f t="shared" si="52"/>
        <v>0</v>
      </c>
      <c r="Z132" s="202">
        <f t="shared" si="52"/>
        <v>0</v>
      </c>
      <c r="AA132" s="202">
        <f t="shared" si="52"/>
        <v>0</v>
      </c>
      <c r="AB132" s="202">
        <f t="shared" si="52"/>
        <v>0</v>
      </c>
      <c r="AC132" s="202">
        <f t="shared" si="52"/>
        <v>0</v>
      </c>
      <c r="AD132" s="202">
        <f t="shared" si="52"/>
        <v>0</v>
      </c>
      <c r="AE132" s="202">
        <f t="shared" si="52"/>
        <v>0</v>
      </c>
      <c r="AF132" s="202">
        <f t="shared" si="52"/>
        <v>0</v>
      </c>
      <c r="AG132" s="202">
        <f t="shared" si="52"/>
        <v>0</v>
      </c>
      <c r="AH132" s="202">
        <f t="shared" si="52"/>
        <v>0</v>
      </c>
      <c r="AI132" s="202">
        <f t="shared" si="52"/>
        <v>0</v>
      </c>
      <c r="AJ132" s="202">
        <f t="shared" si="52"/>
        <v>0</v>
      </c>
      <c r="AK132" s="202">
        <f t="shared" si="52"/>
        <v>0</v>
      </c>
      <c r="AL132" s="202">
        <f t="shared" si="52"/>
        <v>0</v>
      </c>
      <c r="AM132" s="202">
        <f t="shared" si="52"/>
        <v>0</v>
      </c>
      <c r="AN132" s="202">
        <f t="shared" si="52"/>
        <v>0</v>
      </c>
      <c r="AO132" s="202">
        <f t="shared" si="52"/>
        <v>0</v>
      </c>
      <c r="AP132" s="202">
        <f t="shared" si="52"/>
        <v>0</v>
      </c>
    </row>
    <row r="133" spans="1:42" x14ac:dyDescent="0.2">
      <c r="A133" s="294"/>
      <c r="B133" s="189"/>
      <c r="C133" s="189"/>
      <c r="D133" s="189"/>
      <c r="E133" s="189"/>
      <c r="F133" s="189"/>
      <c r="G133" s="189"/>
      <c r="H133" s="189"/>
      <c r="I133" s="189"/>
      <c r="J133" s="189"/>
      <c r="K133" s="189"/>
      <c r="L133" s="189"/>
      <c r="M133" s="189"/>
      <c r="N133" s="189"/>
      <c r="O133" s="189"/>
      <c r="P133" s="189"/>
      <c r="Q133" s="189"/>
      <c r="R133" s="189"/>
      <c r="S133" s="189"/>
      <c r="T133" s="189"/>
      <c r="U133" s="189"/>
      <c r="V133" s="189"/>
      <c r="W133" s="189"/>
      <c r="X133" s="189"/>
      <c r="Y133" s="189"/>
      <c r="Z133" s="189"/>
      <c r="AA133" s="189"/>
      <c r="AB133" s="189"/>
      <c r="AC133" s="189"/>
      <c r="AD133" s="189"/>
      <c r="AE133" s="189"/>
      <c r="AF133" s="189"/>
      <c r="AG133" s="189"/>
      <c r="AH133" s="189"/>
      <c r="AI133" s="189"/>
      <c r="AJ133" s="189"/>
      <c r="AK133" s="189"/>
      <c r="AL133" s="189"/>
      <c r="AM133" s="189"/>
      <c r="AN133" s="189"/>
      <c r="AO133" s="189"/>
      <c r="AP133" s="189"/>
    </row>
    <row r="134" spans="1:42" x14ac:dyDescent="0.2">
      <c r="A134" s="109" t="s">
        <v>229</v>
      </c>
      <c r="B134" s="284"/>
      <c r="C134" s="284"/>
      <c r="D134" s="284"/>
      <c r="E134" s="284"/>
      <c r="F134" s="284"/>
      <c r="G134" s="284"/>
      <c r="H134" s="284"/>
      <c r="I134" s="284"/>
      <c r="J134" s="284"/>
      <c r="K134" s="284"/>
      <c r="L134" s="284"/>
      <c r="M134" s="284"/>
      <c r="N134" s="284"/>
      <c r="O134" s="284"/>
      <c r="P134" s="284"/>
      <c r="Q134" s="284"/>
      <c r="R134" s="284"/>
      <c r="S134" s="284"/>
      <c r="T134" s="284"/>
      <c r="U134" s="284"/>
      <c r="V134" s="284"/>
      <c r="W134" s="284"/>
      <c r="X134" s="284"/>
      <c r="Y134" s="284"/>
      <c r="Z134" s="284"/>
      <c r="AA134" s="284"/>
      <c r="AB134" s="284"/>
      <c r="AC134" s="284"/>
      <c r="AD134" s="284"/>
      <c r="AE134" s="284"/>
      <c r="AF134" s="284"/>
      <c r="AG134" s="284"/>
      <c r="AH134" s="284"/>
      <c r="AI134" s="284"/>
      <c r="AJ134" s="284"/>
      <c r="AK134" s="284"/>
      <c r="AL134" s="284"/>
      <c r="AM134" s="284"/>
      <c r="AN134" s="284"/>
      <c r="AO134" s="284"/>
      <c r="AP134" s="284"/>
    </row>
    <row r="135" spans="1:42" s="122" customFormat="1" x14ac:dyDescent="0.2">
      <c r="A135" s="119"/>
    </row>
    <row r="136" spans="1:42" x14ac:dyDescent="0.2">
      <c r="A136" s="117" t="s">
        <v>213</v>
      </c>
      <c r="B136" s="143"/>
      <c r="C136" s="143" t="str">
        <f>IF(ISERROR(IRR($B132:C132)),"NaN",ROUND(IRR($B132:C132)*100,4))</f>
        <v>NaN</v>
      </c>
      <c r="D136" s="143" t="str">
        <f>IF(ISERROR(IRR($B132:D132)),"NaN",ROUND(IRR($B132:D132)*100,4))</f>
        <v>NaN</v>
      </c>
      <c r="E136" s="143" t="str">
        <f>IF(ISERROR(IRR($B132:E132)),"NaN",ROUND(IRR($B132:E132)*100,4))</f>
        <v>NaN</v>
      </c>
      <c r="F136" s="143" t="str">
        <f>IF(ISERROR(IRR($B132:F132)),"NaN",ROUND(IRR($B132:F132)*100,4))</f>
        <v>NaN</v>
      </c>
      <c r="G136" s="143" t="str">
        <f>IF(ISERROR(IRR($B132:G132)),"NaN",ROUND(IRR($B132:G132)*100,4))</f>
        <v>NaN</v>
      </c>
      <c r="H136" s="143" t="str">
        <f>IF(ISERROR(IRR($B132:H132)),"NaN",ROUND(IRR($B132:H132)*100,4))</f>
        <v>NaN</v>
      </c>
      <c r="I136" s="143" t="str">
        <f>IF(ISERROR(IRR($B132:I132)),"NaN",ROUND(IRR($B132:I132)*100,4))</f>
        <v>NaN</v>
      </c>
      <c r="J136" s="143" t="str">
        <f>IF(ISERROR(IRR($B132:J132)),"NaN",ROUND(IRR($B132:J132)*100,4))</f>
        <v>NaN</v>
      </c>
      <c r="K136" s="143" t="str">
        <f>IF(ISERROR(IRR($B132:K132)),"NaN",ROUND(IRR($B132:K132)*100,4))</f>
        <v>NaN</v>
      </c>
      <c r="L136" s="143" t="str">
        <f>IF(ISERROR(IRR($B132:L132)),"NaN",ROUND(IRR($B132:L132)*100,4))</f>
        <v>NaN</v>
      </c>
      <c r="M136" s="143" t="str">
        <f>IF(ISERROR(IRR($B132:M132)),"NaN",ROUND(IRR($B132:M132)*100,4))</f>
        <v>NaN</v>
      </c>
      <c r="N136" s="143" t="str">
        <f>IF(ISERROR(IRR($B132:N132)),"NaN",ROUND(IRR($B132:N132)*100,4))</f>
        <v>NaN</v>
      </c>
      <c r="O136" s="143" t="str">
        <f>IF(ISERROR(IRR($B132:O132)),"NaN",ROUND(IRR($B132:O132)*100,4))</f>
        <v>NaN</v>
      </c>
      <c r="P136" s="143" t="str">
        <f>IF(ISERROR(IRR($B132:P132)),"NaN",ROUND(IRR($B132:P132)*100,4))</f>
        <v>NaN</v>
      </c>
      <c r="Q136" s="143" t="str">
        <f>IF(ISERROR(IRR($B132:Q132)),"NaN",ROUND(IRR($B132:Q132)*100,4))</f>
        <v>NaN</v>
      </c>
      <c r="R136" s="143" t="str">
        <f>IF(ISERROR(IRR($B132:R132)),"NaN",ROUND(IRR($B132:R132)*100,4))</f>
        <v>NaN</v>
      </c>
      <c r="S136" s="143" t="str">
        <f>IF(ISERROR(IRR($B132:S132)),"NaN",ROUND(IRR($B132:S132)*100,4))</f>
        <v>NaN</v>
      </c>
      <c r="T136" s="143" t="str">
        <f>IF(ISERROR(IRR($B132:T132)),"NaN",ROUND(IRR($B132:T132)*100,4))</f>
        <v>NaN</v>
      </c>
      <c r="U136" s="143" t="str">
        <f>IF(ISERROR(IRR($B132:U132)),"NaN",ROUND(IRR($B132:U132)*100,4))</f>
        <v>NaN</v>
      </c>
      <c r="V136" s="143" t="str">
        <f>IF(ISERROR(IRR($B132:V132)),"NaN",ROUND(IRR($B132:V132)*100,4))</f>
        <v>NaN</v>
      </c>
      <c r="W136" s="143" t="str">
        <f>IF(ISERROR(IRR($B132:W132)),"NaN",ROUND(IRR($B132:W132)*100,4))</f>
        <v>NaN</v>
      </c>
      <c r="X136" s="143" t="str">
        <f>IF(ISERROR(IRR($B132:X132)),"NaN",ROUND(IRR($B132:X132)*100,4))</f>
        <v>NaN</v>
      </c>
      <c r="Y136" s="143" t="str">
        <f>IF(ISERROR(IRR($B132:Y132)),"NaN",ROUND(IRR($B132:Y132)*100,4))</f>
        <v>NaN</v>
      </c>
      <c r="Z136" s="143" t="str">
        <f>IF(ISERROR(IRR($B132:Z132)),"NaN",ROUND(IRR($B132:Z132)*100,4))</f>
        <v>NaN</v>
      </c>
      <c r="AA136" s="143" t="str">
        <f>IF(ISERROR(IRR($B132:AA132)),"NaN",ROUND(IRR($B132:AA132)*100,4))</f>
        <v>NaN</v>
      </c>
      <c r="AB136" s="143" t="str">
        <f>IF(ISERROR(IRR($B132:AB132)),"NaN",ROUND(IRR($B132:AB132)*100,4))</f>
        <v>NaN</v>
      </c>
      <c r="AC136" s="143" t="str">
        <f>IF(ISERROR(IRR($B132:AC132)),"NaN",ROUND(IRR($B132:AC132)*100,4))</f>
        <v>NaN</v>
      </c>
      <c r="AD136" s="143" t="str">
        <f>IF(ISERROR(IRR($B132:AD132)),"NaN",ROUND(IRR($B132:AD132)*100,4))</f>
        <v>NaN</v>
      </c>
      <c r="AE136" s="143" t="str">
        <f>IF(ISERROR(IRR($B132:AE132)),"NaN",ROUND(IRR($B132:AE132)*100,4))</f>
        <v>NaN</v>
      </c>
      <c r="AF136" s="143" t="str">
        <f>IF(ISERROR(IRR($B132:AF132)),"NaN",ROUND(IRR($B132:AF132)*100,4))</f>
        <v>NaN</v>
      </c>
      <c r="AG136" s="143" t="str">
        <f>IF(ISERROR(IRR($B132:AG132)),"NaN",ROUND(IRR($B132:AG132)*100,4))</f>
        <v>NaN</v>
      </c>
      <c r="AH136" s="143" t="str">
        <f>IF(ISERROR(IRR($B132:AH132)),"NaN",ROUND(IRR($B132:AH132)*100,4))</f>
        <v>NaN</v>
      </c>
      <c r="AI136" s="143" t="str">
        <f>IF(ISERROR(IRR($B132:AI132)),"NaN",ROUND(IRR($B132:AI132)*100,4))</f>
        <v>NaN</v>
      </c>
      <c r="AJ136" s="143" t="str">
        <f>IF(ISERROR(IRR($B132:AJ132)),"NaN",ROUND(IRR($B132:AJ132)*100,4))</f>
        <v>NaN</v>
      </c>
      <c r="AK136" s="143" t="str">
        <f>IF(ISERROR(IRR($B132:AK132)),"NaN",ROUND(IRR($B132:AK132)*100,4))</f>
        <v>NaN</v>
      </c>
      <c r="AL136" s="143" t="str">
        <f>IF(ISERROR(IRR($B132:AL132)),"NaN",ROUND(IRR($B132:AL132)*100,4))</f>
        <v>NaN</v>
      </c>
      <c r="AM136" s="143" t="str">
        <f>IF(ISERROR(IRR($B132:AM132)),"NaN",ROUND(IRR($B132:AM132)*100,4))</f>
        <v>NaN</v>
      </c>
      <c r="AN136" s="143" t="str">
        <f>IF(ISERROR(IRR($B132:AN132)),"NaN",ROUND(IRR($B132:AN132)*100,4))</f>
        <v>NaN</v>
      </c>
      <c r="AO136" s="143" t="str">
        <f>IF(ISERROR(IRR($B132:AO132)),"NaN",ROUND(IRR($B132:AO132)*100,4))</f>
        <v>NaN</v>
      </c>
      <c r="AP136" s="143" t="str">
        <f>IF(ISERROR(IRR($B132:AP132)),"NaN",ROUND(IRR($B132:AP132)*100,4))</f>
        <v>NaN</v>
      </c>
    </row>
    <row r="137" spans="1:42" s="16" customFormat="1" x14ac:dyDescent="0.2">
      <c r="A137" s="41" t="s">
        <v>8</v>
      </c>
      <c r="B137" s="266"/>
      <c r="C137" s="266">
        <f>MAX($B$136:C136)</f>
        <v>0</v>
      </c>
      <c r="D137" s="266">
        <f>MAX($B$136:D136)</f>
        <v>0</v>
      </c>
      <c r="E137" s="266">
        <f>MAX($B$136:E136)</f>
        <v>0</v>
      </c>
      <c r="F137" s="266">
        <f>MAX($B$136:F136)</f>
        <v>0</v>
      </c>
      <c r="G137" s="266">
        <f>MAX($B$136:G136)</f>
        <v>0</v>
      </c>
      <c r="H137" s="266">
        <f>MAX($B$136:H136)</f>
        <v>0</v>
      </c>
      <c r="I137" s="266">
        <f>MAX($B$136:I136)</f>
        <v>0</v>
      </c>
      <c r="J137" s="266">
        <f>MAX($B$136:J136)</f>
        <v>0</v>
      </c>
      <c r="K137" s="266">
        <f>MAX($B$136:K136)</f>
        <v>0</v>
      </c>
      <c r="L137" s="266">
        <f>MAX($B$136:L136)</f>
        <v>0</v>
      </c>
      <c r="M137" s="266">
        <f>MAX($B$136:M136)</f>
        <v>0</v>
      </c>
      <c r="N137" s="266">
        <f>MAX($B$136:N136)</f>
        <v>0</v>
      </c>
      <c r="O137" s="266">
        <f>MAX($B$136:O136)</f>
        <v>0</v>
      </c>
      <c r="P137" s="266">
        <f>MAX($B$136:P136)</f>
        <v>0</v>
      </c>
      <c r="Q137" s="266">
        <f>MAX($B$136:Q136)</f>
        <v>0</v>
      </c>
      <c r="R137" s="266">
        <f>MAX($B$136:R136)</f>
        <v>0</v>
      </c>
      <c r="S137" s="266">
        <f>MAX($B$136:S136)</f>
        <v>0</v>
      </c>
      <c r="T137" s="266">
        <f>MAX($B$136:T136)</f>
        <v>0</v>
      </c>
      <c r="U137" s="266">
        <f>MAX($B$136:U136)</f>
        <v>0</v>
      </c>
      <c r="V137" s="266">
        <f>MAX($B$136:V136)</f>
        <v>0</v>
      </c>
      <c r="W137" s="266">
        <f>MAX($B$136:W136)</f>
        <v>0</v>
      </c>
      <c r="X137" s="266">
        <f>MAX($B$136:X136)</f>
        <v>0</v>
      </c>
      <c r="Y137" s="266">
        <f>MAX($B$136:Y136)</f>
        <v>0</v>
      </c>
      <c r="Z137" s="266">
        <f>MAX($B$136:Z136)</f>
        <v>0</v>
      </c>
      <c r="AA137" s="266">
        <f>MAX($B$136:AA136)</f>
        <v>0</v>
      </c>
      <c r="AB137" s="266">
        <f>MAX($B$136:AB136)</f>
        <v>0</v>
      </c>
      <c r="AC137" s="266">
        <f>MAX($B$136:AC136)</f>
        <v>0</v>
      </c>
      <c r="AD137" s="266">
        <f>MAX($B$136:AD136)</f>
        <v>0</v>
      </c>
      <c r="AE137" s="266">
        <f>MAX($B$136:AE136)</f>
        <v>0</v>
      </c>
      <c r="AF137" s="266">
        <f>MAX($B$136:AF136)</f>
        <v>0</v>
      </c>
      <c r="AG137" s="266">
        <f>MAX($B$136:AG136)</f>
        <v>0</v>
      </c>
      <c r="AH137" s="266">
        <f>MAX($B$136:AH136)</f>
        <v>0</v>
      </c>
      <c r="AI137" s="266">
        <f>MAX($B$136:AI136)</f>
        <v>0</v>
      </c>
      <c r="AJ137" s="266">
        <f>MAX($B$136:AJ136)</f>
        <v>0</v>
      </c>
      <c r="AK137" s="266">
        <f>MAX($B$136:AK136)</f>
        <v>0</v>
      </c>
      <c r="AL137" s="266">
        <f>MAX($B$136:AL136)</f>
        <v>0</v>
      </c>
      <c r="AM137" s="266">
        <f>MAX($B$136:AM136)</f>
        <v>0</v>
      </c>
      <c r="AN137" s="266">
        <f>MAX($B$136:AN136)</f>
        <v>0</v>
      </c>
      <c r="AO137" s="266">
        <f>MAX($B$136:AO136)</f>
        <v>0</v>
      </c>
      <c r="AP137" s="266">
        <f>MAX($B$136:AP136)</f>
        <v>0</v>
      </c>
    </row>
    <row r="138" spans="1:42" x14ac:dyDescent="0.2">
      <c r="A138" s="117" t="s">
        <v>214</v>
      </c>
      <c r="B138" s="205">
        <f>SUM(C138:AP138)</f>
        <v>0</v>
      </c>
      <c r="C138" s="199">
        <f t="shared" ref="C138:AP138" si="53">IF(IRRTarget="N/A",IF(C$2=flip_target_year,C$2,0),IF(AND(B137&lt;IRRTarget,C137&gt;=IRRTarget),C$2,0))</f>
        <v>0</v>
      </c>
      <c r="D138" s="199">
        <f t="shared" si="53"/>
        <v>0</v>
      </c>
      <c r="E138" s="199">
        <f t="shared" si="53"/>
        <v>0</v>
      </c>
      <c r="F138" s="199">
        <f t="shared" si="53"/>
        <v>0</v>
      </c>
      <c r="G138" s="199">
        <f t="shared" si="53"/>
        <v>0</v>
      </c>
      <c r="H138" s="199">
        <f t="shared" si="53"/>
        <v>0</v>
      </c>
      <c r="I138" s="199">
        <f t="shared" si="53"/>
        <v>0</v>
      </c>
      <c r="J138" s="199">
        <f t="shared" si="53"/>
        <v>0</v>
      </c>
      <c r="K138" s="199">
        <f t="shared" si="53"/>
        <v>0</v>
      </c>
      <c r="L138" s="199">
        <f t="shared" si="53"/>
        <v>0</v>
      </c>
      <c r="M138" s="199">
        <f t="shared" si="53"/>
        <v>0</v>
      </c>
      <c r="N138" s="199">
        <f t="shared" si="53"/>
        <v>0</v>
      </c>
      <c r="O138" s="199">
        <f t="shared" si="53"/>
        <v>0</v>
      </c>
      <c r="P138" s="199">
        <f t="shared" si="53"/>
        <v>0</v>
      </c>
      <c r="Q138" s="199">
        <f t="shared" si="53"/>
        <v>0</v>
      </c>
      <c r="R138" s="199">
        <f t="shared" si="53"/>
        <v>0</v>
      </c>
      <c r="S138" s="199">
        <f t="shared" si="53"/>
        <v>0</v>
      </c>
      <c r="T138" s="199">
        <f t="shared" si="53"/>
        <v>0</v>
      </c>
      <c r="U138" s="199">
        <f t="shared" si="53"/>
        <v>0</v>
      </c>
      <c r="V138" s="199">
        <f t="shared" si="53"/>
        <v>0</v>
      </c>
      <c r="W138" s="199">
        <f t="shared" si="53"/>
        <v>0</v>
      </c>
      <c r="X138" s="199">
        <f t="shared" si="53"/>
        <v>0</v>
      </c>
      <c r="Y138" s="199">
        <f t="shared" si="53"/>
        <v>0</v>
      </c>
      <c r="Z138" s="199">
        <f t="shared" si="53"/>
        <v>0</v>
      </c>
      <c r="AA138" s="199">
        <f t="shared" si="53"/>
        <v>0</v>
      </c>
      <c r="AB138" s="199">
        <f t="shared" si="53"/>
        <v>0</v>
      </c>
      <c r="AC138" s="199">
        <f t="shared" si="53"/>
        <v>0</v>
      </c>
      <c r="AD138" s="199">
        <f t="shared" si="53"/>
        <v>0</v>
      </c>
      <c r="AE138" s="199">
        <f t="shared" si="53"/>
        <v>0</v>
      </c>
      <c r="AF138" s="199">
        <f t="shared" si="53"/>
        <v>0</v>
      </c>
      <c r="AG138" s="199">
        <f t="shared" si="53"/>
        <v>0</v>
      </c>
      <c r="AH138" s="199">
        <f t="shared" si="53"/>
        <v>0</v>
      </c>
      <c r="AI138" s="199">
        <f t="shared" si="53"/>
        <v>0</v>
      </c>
      <c r="AJ138" s="199">
        <f t="shared" si="53"/>
        <v>0</v>
      </c>
      <c r="AK138" s="199">
        <f t="shared" si="53"/>
        <v>0</v>
      </c>
      <c r="AL138" s="199">
        <f t="shared" si="53"/>
        <v>0</v>
      </c>
      <c r="AM138" s="199">
        <f t="shared" si="53"/>
        <v>0</v>
      </c>
      <c r="AN138" s="199">
        <f t="shared" si="53"/>
        <v>0</v>
      </c>
      <c r="AO138" s="199">
        <f t="shared" si="53"/>
        <v>0</v>
      </c>
      <c r="AP138" s="199">
        <f t="shared" si="53"/>
        <v>0</v>
      </c>
    </row>
    <row r="139" spans="1:42" x14ac:dyDescent="0.2">
      <c r="A139" s="117"/>
      <c r="B139" s="207"/>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c r="AA139" s="199"/>
      <c r="AB139" s="199"/>
      <c r="AC139" s="199"/>
      <c r="AD139" s="199"/>
      <c r="AE139" s="199"/>
      <c r="AF139" s="199"/>
      <c r="AG139" s="199"/>
      <c r="AH139" s="199"/>
      <c r="AI139" s="199"/>
      <c r="AJ139" s="199"/>
      <c r="AK139" s="199"/>
      <c r="AL139" s="199"/>
      <c r="AM139" s="199"/>
      <c r="AN139" s="199"/>
      <c r="AO139" s="199"/>
      <c r="AP139" s="199"/>
    </row>
    <row r="140" spans="1:42" x14ac:dyDescent="0.2">
      <c r="A140" s="117" t="s">
        <v>216</v>
      </c>
      <c r="B140" s="234">
        <f>B132+NPV(NominalDiscountRate/100,C132:AP132)</f>
        <v>0</v>
      </c>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s="122" customFormat="1" x14ac:dyDescent="0.2">
      <c r="A141" s="4"/>
      <c r="B141" s="203"/>
    </row>
    <row r="142" spans="1:42" s="122" customFormat="1" x14ac:dyDescent="0.2">
      <c r="A142" s="109" t="s">
        <v>394</v>
      </c>
      <c r="B142" s="284"/>
      <c r="C142" s="284"/>
      <c r="D142" s="284"/>
      <c r="E142" s="284"/>
      <c r="F142" s="284"/>
      <c r="G142" s="284"/>
      <c r="H142" s="284"/>
      <c r="I142" s="284"/>
      <c r="J142" s="284"/>
      <c r="K142" s="284"/>
      <c r="L142" s="284"/>
      <c r="M142" s="284"/>
      <c r="N142" s="284"/>
      <c r="O142" s="284"/>
      <c r="P142" s="284"/>
      <c r="Q142" s="284"/>
      <c r="R142" s="284"/>
      <c r="S142" s="284"/>
      <c r="T142" s="284"/>
      <c r="U142" s="284"/>
      <c r="V142" s="284"/>
      <c r="W142" s="284"/>
      <c r="X142" s="284"/>
      <c r="Y142" s="284"/>
      <c r="Z142" s="284"/>
      <c r="AA142" s="284"/>
      <c r="AB142" s="284"/>
      <c r="AC142" s="284"/>
      <c r="AD142" s="284"/>
      <c r="AE142" s="284"/>
      <c r="AF142" s="284"/>
      <c r="AG142" s="284"/>
      <c r="AH142" s="284"/>
      <c r="AI142" s="284"/>
      <c r="AJ142" s="284"/>
      <c r="AK142" s="284"/>
      <c r="AL142" s="284"/>
      <c r="AM142" s="284"/>
      <c r="AN142" s="284"/>
      <c r="AO142" s="284"/>
      <c r="AP142" s="284"/>
    </row>
    <row r="143" spans="1:42" x14ac:dyDescent="0.2">
      <c r="A143" s="23" t="s">
        <v>211</v>
      </c>
      <c r="B143" s="238">
        <f>B115</f>
        <v>0</v>
      </c>
      <c r="C143" s="194">
        <f t="shared" ref="C143:AP143" si="54">C568+C199+C239-C61-C573-C574+C123+C127-C606-C600-C601-C612-C618-C650-C682+C714-C607+C26</f>
        <v>0</v>
      </c>
      <c r="D143" s="362">
        <f t="shared" si="54"/>
        <v>0</v>
      </c>
      <c r="E143" s="362">
        <f t="shared" si="54"/>
        <v>0</v>
      </c>
      <c r="F143" s="362">
        <f t="shared" si="54"/>
        <v>0</v>
      </c>
      <c r="G143" s="362">
        <f t="shared" si="54"/>
        <v>0</v>
      </c>
      <c r="H143" s="362">
        <f t="shared" si="54"/>
        <v>0</v>
      </c>
      <c r="I143" s="362">
        <f t="shared" si="54"/>
        <v>0</v>
      </c>
      <c r="J143" s="362">
        <f t="shared" si="54"/>
        <v>0</v>
      </c>
      <c r="K143" s="362">
        <f t="shared" si="54"/>
        <v>0</v>
      </c>
      <c r="L143" s="362">
        <f t="shared" si="54"/>
        <v>0</v>
      </c>
      <c r="M143" s="362">
        <f t="shared" si="54"/>
        <v>0</v>
      </c>
      <c r="N143" s="362">
        <f t="shared" si="54"/>
        <v>0</v>
      </c>
      <c r="O143" s="362">
        <f t="shared" si="54"/>
        <v>0</v>
      </c>
      <c r="P143" s="362">
        <f t="shared" si="54"/>
        <v>0</v>
      </c>
      <c r="Q143" s="362">
        <f t="shared" si="54"/>
        <v>0</v>
      </c>
      <c r="R143" s="362">
        <f t="shared" si="54"/>
        <v>0</v>
      </c>
      <c r="S143" s="362">
        <f t="shared" si="54"/>
        <v>0</v>
      </c>
      <c r="T143" s="362">
        <f t="shared" si="54"/>
        <v>0</v>
      </c>
      <c r="U143" s="362">
        <f t="shared" si="54"/>
        <v>0</v>
      </c>
      <c r="V143" s="362">
        <f t="shared" si="54"/>
        <v>0</v>
      </c>
      <c r="W143" s="362">
        <f t="shared" si="54"/>
        <v>0</v>
      </c>
      <c r="X143" s="362">
        <f t="shared" si="54"/>
        <v>0</v>
      </c>
      <c r="Y143" s="362">
        <f t="shared" si="54"/>
        <v>0</v>
      </c>
      <c r="Z143" s="362">
        <f t="shared" si="54"/>
        <v>0</v>
      </c>
      <c r="AA143" s="362">
        <f t="shared" si="54"/>
        <v>0</v>
      </c>
      <c r="AB143" s="362">
        <f t="shared" si="54"/>
        <v>0</v>
      </c>
      <c r="AC143" s="362">
        <f t="shared" si="54"/>
        <v>0</v>
      </c>
      <c r="AD143" s="362">
        <f t="shared" si="54"/>
        <v>0</v>
      </c>
      <c r="AE143" s="362">
        <f t="shared" si="54"/>
        <v>0</v>
      </c>
      <c r="AF143" s="362">
        <f t="shared" si="54"/>
        <v>0</v>
      </c>
      <c r="AG143" s="362">
        <f t="shared" si="54"/>
        <v>0</v>
      </c>
      <c r="AH143" s="362">
        <f t="shared" si="54"/>
        <v>0</v>
      </c>
      <c r="AI143" s="362">
        <f t="shared" si="54"/>
        <v>0</v>
      </c>
      <c r="AJ143" s="362">
        <f t="shared" si="54"/>
        <v>0</v>
      </c>
      <c r="AK143" s="362">
        <f t="shared" si="54"/>
        <v>0</v>
      </c>
      <c r="AL143" s="362">
        <f t="shared" si="54"/>
        <v>0</v>
      </c>
      <c r="AM143" s="362">
        <f t="shared" si="54"/>
        <v>0</v>
      </c>
      <c r="AN143" s="362">
        <f t="shared" si="54"/>
        <v>0</v>
      </c>
      <c r="AO143" s="362">
        <f t="shared" si="54"/>
        <v>0</v>
      </c>
      <c r="AP143" s="362">
        <f t="shared" si="54"/>
        <v>0</v>
      </c>
    </row>
    <row r="144" spans="1:42" x14ac:dyDescent="0.2">
      <c r="A144" s="23" t="s">
        <v>218</v>
      </c>
      <c r="B144" s="238"/>
      <c r="C144" s="194">
        <f t="shared" ref="C144:AP144" si="55">C16</f>
        <v>0</v>
      </c>
      <c r="D144" s="362">
        <f t="shared" si="55"/>
        <v>0</v>
      </c>
      <c r="E144" s="362">
        <f t="shared" si="55"/>
        <v>0</v>
      </c>
      <c r="F144" s="362">
        <f t="shared" si="55"/>
        <v>0</v>
      </c>
      <c r="G144" s="362">
        <f t="shared" si="55"/>
        <v>0</v>
      </c>
      <c r="H144" s="362">
        <f t="shared" si="55"/>
        <v>0</v>
      </c>
      <c r="I144" s="362">
        <f t="shared" si="55"/>
        <v>0</v>
      </c>
      <c r="J144" s="362">
        <f t="shared" si="55"/>
        <v>0</v>
      </c>
      <c r="K144" s="362">
        <f t="shared" si="55"/>
        <v>0</v>
      </c>
      <c r="L144" s="362">
        <f t="shared" si="55"/>
        <v>0</v>
      </c>
      <c r="M144" s="362">
        <f t="shared" si="55"/>
        <v>0</v>
      </c>
      <c r="N144" s="362">
        <f t="shared" si="55"/>
        <v>0</v>
      </c>
      <c r="O144" s="362">
        <f t="shared" si="55"/>
        <v>0</v>
      </c>
      <c r="P144" s="362">
        <f t="shared" si="55"/>
        <v>0</v>
      </c>
      <c r="Q144" s="362">
        <f t="shared" si="55"/>
        <v>0</v>
      </c>
      <c r="R144" s="362">
        <f t="shared" si="55"/>
        <v>0</v>
      </c>
      <c r="S144" s="362">
        <f t="shared" si="55"/>
        <v>0</v>
      </c>
      <c r="T144" s="362">
        <f t="shared" si="55"/>
        <v>0</v>
      </c>
      <c r="U144" s="362">
        <f t="shared" si="55"/>
        <v>0</v>
      </c>
      <c r="V144" s="362">
        <f t="shared" si="55"/>
        <v>0</v>
      </c>
      <c r="W144" s="362">
        <f t="shared" si="55"/>
        <v>0</v>
      </c>
      <c r="X144" s="362">
        <f t="shared" si="55"/>
        <v>0</v>
      </c>
      <c r="Y144" s="362">
        <f t="shared" si="55"/>
        <v>0</v>
      </c>
      <c r="Z144" s="362">
        <f t="shared" si="55"/>
        <v>0</v>
      </c>
      <c r="AA144" s="362">
        <f t="shared" si="55"/>
        <v>0</v>
      </c>
      <c r="AB144" s="362">
        <f t="shared" si="55"/>
        <v>0</v>
      </c>
      <c r="AC144" s="362">
        <f t="shared" si="55"/>
        <v>0</v>
      </c>
      <c r="AD144" s="362">
        <f t="shared" si="55"/>
        <v>0</v>
      </c>
      <c r="AE144" s="362">
        <f t="shared" si="55"/>
        <v>0</v>
      </c>
      <c r="AF144" s="362">
        <f t="shared" si="55"/>
        <v>0</v>
      </c>
      <c r="AG144" s="362">
        <f t="shared" si="55"/>
        <v>0</v>
      </c>
      <c r="AH144" s="362">
        <f t="shared" si="55"/>
        <v>0</v>
      </c>
      <c r="AI144" s="362">
        <f t="shared" si="55"/>
        <v>0</v>
      </c>
      <c r="AJ144" s="362">
        <f t="shared" si="55"/>
        <v>0</v>
      </c>
      <c r="AK144" s="362">
        <f t="shared" si="55"/>
        <v>0</v>
      </c>
      <c r="AL144" s="362">
        <f t="shared" si="55"/>
        <v>0</v>
      </c>
      <c r="AM144" s="362">
        <f t="shared" si="55"/>
        <v>0</v>
      </c>
      <c r="AN144" s="362">
        <f t="shared" si="55"/>
        <v>0</v>
      </c>
      <c r="AO144" s="362">
        <f t="shared" si="55"/>
        <v>0</v>
      </c>
      <c r="AP144" s="362">
        <f t="shared" si="55"/>
        <v>0</v>
      </c>
    </row>
    <row r="145" spans="1:42" x14ac:dyDescent="0.2">
      <c r="A145" s="23" t="s">
        <v>372</v>
      </c>
      <c r="B145" s="238"/>
      <c r="C145" s="194">
        <f t="shared" ref="C145:AP145" si="56">C5</f>
        <v>0</v>
      </c>
      <c r="D145" s="362">
        <f t="shared" si="56"/>
        <v>0</v>
      </c>
      <c r="E145" s="362">
        <f t="shared" si="56"/>
        <v>0</v>
      </c>
      <c r="F145" s="362">
        <f t="shared" si="56"/>
        <v>0</v>
      </c>
      <c r="G145" s="362">
        <f t="shared" si="56"/>
        <v>0</v>
      </c>
      <c r="H145" s="362">
        <f t="shared" si="56"/>
        <v>0</v>
      </c>
      <c r="I145" s="362">
        <f t="shared" si="56"/>
        <v>0</v>
      </c>
      <c r="J145" s="362">
        <f t="shared" si="56"/>
        <v>0</v>
      </c>
      <c r="K145" s="362">
        <f t="shared" si="56"/>
        <v>0</v>
      </c>
      <c r="L145" s="362">
        <f t="shared" si="56"/>
        <v>0</v>
      </c>
      <c r="M145" s="362">
        <f t="shared" si="56"/>
        <v>0</v>
      </c>
      <c r="N145" s="362">
        <f t="shared" si="56"/>
        <v>0</v>
      </c>
      <c r="O145" s="362">
        <f t="shared" si="56"/>
        <v>0</v>
      </c>
      <c r="P145" s="362">
        <f t="shared" si="56"/>
        <v>0</v>
      </c>
      <c r="Q145" s="362">
        <f t="shared" si="56"/>
        <v>0</v>
      </c>
      <c r="R145" s="362">
        <f t="shared" si="56"/>
        <v>0</v>
      </c>
      <c r="S145" s="362">
        <f t="shared" si="56"/>
        <v>0</v>
      </c>
      <c r="T145" s="362">
        <f t="shared" si="56"/>
        <v>0</v>
      </c>
      <c r="U145" s="362">
        <f t="shared" si="56"/>
        <v>0</v>
      </c>
      <c r="V145" s="362">
        <f t="shared" si="56"/>
        <v>0</v>
      </c>
      <c r="W145" s="362">
        <f t="shared" si="56"/>
        <v>0</v>
      </c>
      <c r="X145" s="362">
        <f t="shared" si="56"/>
        <v>0</v>
      </c>
      <c r="Y145" s="362">
        <f t="shared" si="56"/>
        <v>0</v>
      </c>
      <c r="Z145" s="362">
        <f t="shared" si="56"/>
        <v>0</v>
      </c>
      <c r="AA145" s="362">
        <f t="shared" si="56"/>
        <v>0</v>
      </c>
      <c r="AB145" s="362">
        <f t="shared" si="56"/>
        <v>0</v>
      </c>
      <c r="AC145" s="362">
        <f t="shared" si="56"/>
        <v>0</v>
      </c>
      <c r="AD145" s="362">
        <f t="shared" si="56"/>
        <v>0</v>
      </c>
      <c r="AE145" s="362">
        <f t="shared" si="56"/>
        <v>0</v>
      </c>
      <c r="AF145" s="362">
        <f t="shared" si="56"/>
        <v>0</v>
      </c>
      <c r="AG145" s="362">
        <f t="shared" si="56"/>
        <v>0</v>
      </c>
      <c r="AH145" s="362">
        <f t="shared" si="56"/>
        <v>0</v>
      </c>
      <c r="AI145" s="362">
        <f t="shared" si="56"/>
        <v>0</v>
      </c>
      <c r="AJ145" s="362">
        <f t="shared" si="56"/>
        <v>0</v>
      </c>
      <c r="AK145" s="362">
        <f t="shared" si="56"/>
        <v>0</v>
      </c>
      <c r="AL145" s="362">
        <f t="shared" si="56"/>
        <v>0</v>
      </c>
      <c r="AM145" s="362">
        <f t="shared" si="56"/>
        <v>0</v>
      </c>
      <c r="AN145" s="362">
        <f t="shared" si="56"/>
        <v>0</v>
      </c>
      <c r="AO145" s="362">
        <f t="shared" si="56"/>
        <v>0</v>
      </c>
      <c r="AP145" s="362">
        <f t="shared" si="56"/>
        <v>0</v>
      </c>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210</v>
      </c>
      <c r="B147" s="196">
        <f>-(B143+NPV(NominalDiscountRate/100,C143:AP143))</f>
        <v>0</v>
      </c>
      <c r="C147" s="194"/>
      <c r="D147" s="19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209</v>
      </c>
      <c r="B148" s="196">
        <f>NPV(NominalDiscountRate/100,C145:AP145)</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407</v>
      </c>
      <c r="B149" s="277">
        <f>IF(B148=0,0,B147/B148*100)</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c r="B150" s="265"/>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219</v>
      </c>
      <c r="B151" s="196">
        <f>NPV(NominalDiscountRate/100,C144:AP144)</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209</v>
      </c>
      <c r="B152" s="196">
        <f>B148</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259</v>
      </c>
      <c r="B153" s="277">
        <f>IF(B152=0,0,B151/B152*100)</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9" t="s">
        <v>405</v>
      </c>
      <c r="B155" s="284"/>
      <c r="C155" s="284"/>
      <c r="D155" s="284"/>
      <c r="E155" s="284"/>
      <c r="F155" s="284"/>
      <c r="G155" s="284"/>
      <c r="H155" s="284"/>
      <c r="I155" s="284"/>
      <c r="J155" s="284"/>
      <c r="K155" s="284"/>
      <c r="L155" s="284"/>
      <c r="M155" s="284"/>
      <c r="N155" s="284"/>
      <c r="O155" s="284"/>
      <c r="P155" s="284"/>
      <c r="Q155" s="284"/>
      <c r="R155" s="284"/>
      <c r="S155" s="284"/>
      <c r="T155" s="284"/>
      <c r="U155" s="284"/>
      <c r="V155" s="284"/>
      <c r="W155" s="284"/>
      <c r="X155" s="284"/>
      <c r="Y155" s="284"/>
      <c r="Z155" s="284"/>
      <c r="AA155" s="284"/>
      <c r="AB155" s="284"/>
      <c r="AC155" s="284"/>
      <c r="AD155" s="284"/>
      <c r="AE155" s="284"/>
      <c r="AF155" s="284"/>
      <c r="AG155" s="284"/>
      <c r="AH155" s="284"/>
      <c r="AI155" s="284"/>
      <c r="AJ155" s="284"/>
      <c r="AK155" s="284"/>
      <c r="AL155" s="284"/>
      <c r="AM155" s="284"/>
      <c r="AN155" s="284"/>
      <c r="AO155" s="284"/>
      <c r="AP155" s="284"/>
    </row>
    <row r="156" spans="1:42" s="122" customFormat="1" x14ac:dyDescent="0.2">
      <c r="A156" s="4" t="s">
        <v>358</v>
      </c>
      <c r="B156" s="362">
        <f t="array" ref="B156:AP157">Inputs!C201:AQ202</f>
        <v>0</v>
      </c>
      <c r="C156" s="122">
        <v>0</v>
      </c>
      <c r="D156" s="122">
        <v>0</v>
      </c>
      <c r="E156" s="122">
        <v>0</v>
      </c>
      <c r="F156" s="122">
        <v>0</v>
      </c>
      <c r="G156" s="203">
        <v>0</v>
      </c>
      <c r="H156" s="203">
        <v>0</v>
      </c>
      <c r="I156" s="203">
        <v>0</v>
      </c>
      <c r="J156" s="203">
        <v>0</v>
      </c>
      <c r="K156" s="203">
        <v>0</v>
      </c>
      <c r="L156" s="203">
        <v>0</v>
      </c>
      <c r="M156" s="203">
        <v>0</v>
      </c>
      <c r="N156" s="203">
        <v>0</v>
      </c>
      <c r="O156" s="203">
        <v>0</v>
      </c>
      <c r="P156" s="203">
        <v>0</v>
      </c>
      <c r="Q156" s="203">
        <v>0</v>
      </c>
      <c r="R156" s="203">
        <v>0</v>
      </c>
      <c r="S156" s="203">
        <v>0</v>
      </c>
      <c r="T156" s="203">
        <v>0</v>
      </c>
      <c r="U156" s="203">
        <v>0</v>
      </c>
      <c r="V156" s="203">
        <v>0</v>
      </c>
      <c r="W156" s="203">
        <v>0</v>
      </c>
      <c r="X156" s="203">
        <v>0</v>
      </c>
      <c r="Y156" s="203">
        <v>0</v>
      </c>
      <c r="Z156" s="203">
        <v>0</v>
      </c>
      <c r="AA156" s="203">
        <v>0</v>
      </c>
      <c r="AB156" s="203">
        <v>0</v>
      </c>
      <c r="AC156" s="203">
        <v>0</v>
      </c>
      <c r="AD156" s="203">
        <v>0</v>
      </c>
      <c r="AE156" s="203">
        <v>0</v>
      </c>
      <c r="AF156" s="203">
        <v>0</v>
      </c>
      <c r="AG156" s="203">
        <v>0</v>
      </c>
      <c r="AH156" s="203">
        <v>0</v>
      </c>
      <c r="AI156" s="203">
        <v>0</v>
      </c>
      <c r="AJ156" s="203">
        <v>0</v>
      </c>
      <c r="AK156" s="203">
        <v>0</v>
      </c>
      <c r="AL156" s="203">
        <v>0</v>
      </c>
      <c r="AM156" s="203">
        <v>0</v>
      </c>
      <c r="AN156" s="203">
        <v>0</v>
      </c>
      <c r="AO156" s="203">
        <v>0</v>
      </c>
      <c r="AP156" s="203">
        <v>0</v>
      </c>
    </row>
    <row r="157" spans="1:42" s="122" customFormat="1" x14ac:dyDescent="0.2">
      <c r="A157" s="4" t="s">
        <v>409</v>
      </c>
      <c r="B157" s="362">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356</v>
      </c>
      <c r="B159" s="234">
        <f>-(B156+NPV(NominalDiscountRate/100,C156:AP156))</f>
        <v>0</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357</v>
      </c>
      <c r="B160" s="234">
        <f>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406</v>
      </c>
      <c r="B161" s="146">
        <f>IF(B160=0,0,B159/B160*100)</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9" t="s">
        <v>29</v>
      </c>
      <c r="B163" s="284"/>
      <c r="C163" s="284"/>
      <c r="D163" s="284"/>
      <c r="E163" s="284"/>
      <c r="F163" s="284"/>
      <c r="G163" s="284"/>
      <c r="H163" s="284"/>
      <c r="I163" s="284"/>
      <c r="J163" s="284"/>
      <c r="K163" s="284"/>
      <c r="L163" s="284"/>
      <c r="M163" s="284"/>
      <c r="N163" s="284"/>
      <c r="O163" s="284"/>
      <c r="P163" s="284"/>
      <c r="Q163" s="284"/>
      <c r="R163" s="284"/>
      <c r="S163" s="284"/>
      <c r="T163" s="284"/>
      <c r="U163" s="284"/>
      <c r="V163" s="284"/>
      <c r="W163" s="284"/>
      <c r="X163" s="284"/>
      <c r="Y163" s="284"/>
      <c r="Z163" s="284"/>
      <c r="AA163" s="284"/>
      <c r="AB163" s="284"/>
      <c r="AC163" s="284"/>
      <c r="AD163" s="284"/>
      <c r="AE163" s="284"/>
      <c r="AF163" s="284"/>
      <c r="AG163" s="284"/>
      <c r="AH163" s="284"/>
      <c r="AI163" s="284"/>
      <c r="AJ163" s="284"/>
      <c r="AK163" s="284"/>
      <c r="AL163" s="284"/>
      <c r="AM163" s="284"/>
      <c r="AN163" s="284"/>
      <c r="AO163" s="284"/>
      <c r="AP163" s="284"/>
    </row>
    <row r="164" spans="1:42" s="204" customFormat="1" x14ac:dyDescent="0.2">
      <c r="A164" s="29" t="s">
        <v>42</v>
      </c>
    </row>
    <row r="165" spans="1:42" s="16" customFormat="1" x14ac:dyDescent="0.2">
      <c r="A165" s="118" t="s">
        <v>30</v>
      </c>
      <c r="B165" s="204"/>
      <c r="C165" s="188">
        <f t="shared" ref="C165:AP165" si="57">C63</f>
        <v>0</v>
      </c>
      <c r="D165" s="188">
        <f t="shared" si="57"/>
        <v>0</v>
      </c>
      <c r="E165" s="188">
        <f t="shared" si="57"/>
        <v>0</v>
      </c>
      <c r="F165" s="188">
        <f t="shared" si="57"/>
        <v>0</v>
      </c>
      <c r="G165" s="188">
        <f t="shared" si="57"/>
        <v>0</v>
      </c>
      <c r="H165" s="188">
        <f t="shared" si="57"/>
        <v>0</v>
      </c>
      <c r="I165" s="188">
        <f t="shared" si="57"/>
        <v>0</v>
      </c>
      <c r="J165" s="188">
        <f t="shared" si="57"/>
        <v>0</v>
      </c>
      <c r="K165" s="188">
        <f t="shared" si="57"/>
        <v>0</v>
      </c>
      <c r="L165" s="188">
        <f t="shared" si="57"/>
        <v>0</v>
      </c>
      <c r="M165" s="188">
        <f t="shared" si="57"/>
        <v>0</v>
      </c>
      <c r="N165" s="188">
        <f t="shared" si="57"/>
        <v>0</v>
      </c>
      <c r="O165" s="188">
        <f t="shared" si="57"/>
        <v>0</v>
      </c>
      <c r="P165" s="188">
        <f t="shared" si="57"/>
        <v>0</v>
      </c>
      <c r="Q165" s="188">
        <f t="shared" si="57"/>
        <v>0</v>
      </c>
      <c r="R165" s="188">
        <f t="shared" si="57"/>
        <v>0</v>
      </c>
      <c r="S165" s="188">
        <f t="shared" si="57"/>
        <v>0</v>
      </c>
      <c r="T165" s="188">
        <f t="shared" si="57"/>
        <v>0</v>
      </c>
      <c r="U165" s="188">
        <f t="shared" si="57"/>
        <v>0</v>
      </c>
      <c r="V165" s="188">
        <f t="shared" si="57"/>
        <v>0</v>
      </c>
      <c r="W165" s="188">
        <f t="shared" si="57"/>
        <v>0</v>
      </c>
      <c r="X165" s="188">
        <f t="shared" si="57"/>
        <v>0</v>
      </c>
      <c r="Y165" s="188">
        <f t="shared" si="57"/>
        <v>0</v>
      </c>
      <c r="Z165" s="188">
        <f t="shared" si="57"/>
        <v>0</v>
      </c>
      <c r="AA165" s="188">
        <f t="shared" si="57"/>
        <v>0</v>
      </c>
      <c r="AB165" s="188">
        <f t="shared" si="57"/>
        <v>0</v>
      </c>
      <c r="AC165" s="188">
        <f t="shared" si="57"/>
        <v>0</v>
      </c>
      <c r="AD165" s="188">
        <f t="shared" si="57"/>
        <v>0</v>
      </c>
      <c r="AE165" s="188">
        <f t="shared" si="57"/>
        <v>0</v>
      </c>
      <c r="AF165" s="188">
        <f t="shared" si="57"/>
        <v>0</v>
      </c>
      <c r="AG165" s="188">
        <f t="shared" si="57"/>
        <v>0</v>
      </c>
      <c r="AH165" s="188">
        <f t="shared" si="57"/>
        <v>0</v>
      </c>
      <c r="AI165" s="188">
        <f t="shared" si="57"/>
        <v>0</v>
      </c>
      <c r="AJ165" s="188">
        <f t="shared" si="57"/>
        <v>0</v>
      </c>
      <c r="AK165" s="188">
        <f t="shared" si="57"/>
        <v>0</v>
      </c>
      <c r="AL165" s="188">
        <f t="shared" si="57"/>
        <v>0</v>
      </c>
      <c r="AM165" s="188">
        <f t="shared" si="57"/>
        <v>0</v>
      </c>
      <c r="AN165" s="188">
        <f t="shared" si="57"/>
        <v>0</v>
      </c>
      <c r="AO165" s="188">
        <f t="shared" si="57"/>
        <v>0</v>
      </c>
      <c r="AP165" s="188">
        <f t="shared" si="57"/>
        <v>0</v>
      </c>
    </row>
    <row r="166" spans="1:42" s="16" customFormat="1" x14ac:dyDescent="0.2">
      <c r="A166" s="118" t="s">
        <v>38</v>
      </c>
      <c r="B166" s="204"/>
      <c r="C166" s="188">
        <f t="shared" ref="C166:AP166" si="58">C714</f>
        <v>0</v>
      </c>
      <c r="D166" s="188">
        <f t="shared" si="58"/>
        <v>0</v>
      </c>
      <c r="E166" s="188">
        <f t="shared" si="58"/>
        <v>0</v>
      </c>
      <c r="F166" s="188">
        <f t="shared" si="58"/>
        <v>0</v>
      </c>
      <c r="G166" s="188">
        <f t="shared" si="58"/>
        <v>0</v>
      </c>
      <c r="H166" s="188">
        <f t="shared" si="58"/>
        <v>0</v>
      </c>
      <c r="I166" s="188">
        <f t="shared" si="58"/>
        <v>0</v>
      </c>
      <c r="J166" s="188">
        <f t="shared" si="58"/>
        <v>0</v>
      </c>
      <c r="K166" s="188">
        <f t="shared" si="58"/>
        <v>0</v>
      </c>
      <c r="L166" s="188">
        <f t="shared" si="58"/>
        <v>0</v>
      </c>
      <c r="M166" s="188">
        <f t="shared" si="58"/>
        <v>0</v>
      </c>
      <c r="N166" s="188">
        <f t="shared" si="58"/>
        <v>0</v>
      </c>
      <c r="O166" s="188">
        <f t="shared" si="58"/>
        <v>0</v>
      </c>
      <c r="P166" s="188">
        <f t="shared" si="58"/>
        <v>0</v>
      </c>
      <c r="Q166" s="188">
        <f t="shared" si="58"/>
        <v>0</v>
      </c>
      <c r="R166" s="188">
        <f t="shared" si="58"/>
        <v>0</v>
      </c>
      <c r="S166" s="188">
        <f t="shared" si="58"/>
        <v>0</v>
      </c>
      <c r="T166" s="188">
        <f t="shared" si="58"/>
        <v>0</v>
      </c>
      <c r="U166" s="188">
        <f t="shared" si="58"/>
        <v>0</v>
      </c>
      <c r="V166" s="188">
        <f t="shared" si="58"/>
        <v>0</v>
      </c>
      <c r="W166" s="188">
        <f t="shared" si="58"/>
        <v>0</v>
      </c>
      <c r="X166" s="188">
        <f t="shared" si="58"/>
        <v>0</v>
      </c>
      <c r="Y166" s="188">
        <f t="shared" si="58"/>
        <v>0</v>
      </c>
      <c r="Z166" s="188">
        <f t="shared" si="58"/>
        <v>0</v>
      </c>
      <c r="AA166" s="188">
        <f t="shared" si="58"/>
        <v>0</v>
      </c>
      <c r="AB166" s="188">
        <f t="shared" si="58"/>
        <v>0</v>
      </c>
      <c r="AC166" s="188">
        <f t="shared" si="58"/>
        <v>0</v>
      </c>
      <c r="AD166" s="188">
        <f t="shared" si="58"/>
        <v>0</v>
      </c>
      <c r="AE166" s="188">
        <f t="shared" si="58"/>
        <v>0</v>
      </c>
      <c r="AF166" s="188">
        <f t="shared" si="58"/>
        <v>0</v>
      </c>
      <c r="AG166" s="188">
        <f t="shared" si="58"/>
        <v>0</v>
      </c>
      <c r="AH166" s="188">
        <f t="shared" si="58"/>
        <v>0</v>
      </c>
      <c r="AI166" s="188">
        <f t="shared" si="58"/>
        <v>0</v>
      </c>
      <c r="AJ166" s="188">
        <f t="shared" si="58"/>
        <v>0</v>
      </c>
      <c r="AK166" s="188">
        <f t="shared" si="58"/>
        <v>0</v>
      </c>
      <c r="AL166" s="188">
        <f t="shared" si="58"/>
        <v>0</v>
      </c>
      <c r="AM166" s="188">
        <f t="shared" si="58"/>
        <v>0</v>
      </c>
      <c r="AN166" s="188">
        <f t="shared" si="58"/>
        <v>0</v>
      </c>
      <c r="AO166" s="188">
        <f t="shared" si="58"/>
        <v>0</v>
      </c>
      <c r="AP166" s="188">
        <f t="shared" si="58"/>
        <v>0</v>
      </c>
    </row>
    <row r="167" spans="1:42" s="16" customFormat="1" x14ac:dyDescent="0.2">
      <c r="A167" s="118" t="s">
        <v>31</v>
      </c>
      <c r="B167" s="204"/>
      <c r="C167" s="188">
        <f t="shared" ref="C167:AP167" si="59">-C573</f>
        <v>0</v>
      </c>
      <c r="D167" s="188">
        <f t="shared" si="59"/>
        <v>0</v>
      </c>
      <c r="E167" s="188">
        <f t="shared" si="59"/>
        <v>0</v>
      </c>
      <c r="F167" s="188">
        <f t="shared" si="59"/>
        <v>0</v>
      </c>
      <c r="G167" s="188">
        <f t="shared" si="59"/>
        <v>0</v>
      </c>
      <c r="H167" s="188">
        <f t="shared" si="59"/>
        <v>0</v>
      </c>
      <c r="I167" s="188">
        <f t="shared" si="59"/>
        <v>0</v>
      </c>
      <c r="J167" s="188">
        <f t="shared" si="59"/>
        <v>0</v>
      </c>
      <c r="K167" s="188">
        <f t="shared" si="59"/>
        <v>0</v>
      </c>
      <c r="L167" s="188">
        <f t="shared" si="59"/>
        <v>0</v>
      </c>
      <c r="M167" s="188">
        <f t="shared" si="59"/>
        <v>0</v>
      </c>
      <c r="N167" s="188">
        <f t="shared" si="59"/>
        <v>0</v>
      </c>
      <c r="O167" s="188">
        <f t="shared" si="59"/>
        <v>0</v>
      </c>
      <c r="P167" s="188">
        <f t="shared" si="59"/>
        <v>0</v>
      </c>
      <c r="Q167" s="188">
        <f t="shared" si="59"/>
        <v>0</v>
      </c>
      <c r="R167" s="188">
        <f t="shared" si="59"/>
        <v>0</v>
      </c>
      <c r="S167" s="188">
        <f t="shared" si="59"/>
        <v>0</v>
      </c>
      <c r="T167" s="188">
        <f t="shared" si="59"/>
        <v>0</v>
      </c>
      <c r="U167" s="188">
        <f t="shared" si="59"/>
        <v>0</v>
      </c>
      <c r="V167" s="188">
        <f t="shared" si="59"/>
        <v>0</v>
      </c>
      <c r="W167" s="188">
        <f t="shared" si="59"/>
        <v>0</v>
      </c>
      <c r="X167" s="188">
        <f t="shared" si="59"/>
        <v>0</v>
      </c>
      <c r="Y167" s="188">
        <f t="shared" si="59"/>
        <v>0</v>
      </c>
      <c r="Z167" s="188">
        <f t="shared" si="59"/>
        <v>0</v>
      </c>
      <c r="AA167" s="188">
        <f t="shared" si="59"/>
        <v>0</v>
      </c>
      <c r="AB167" s="188">
        <f t="shared" si="59"/>
        <v>0</v>
      </c>
      <c r="AC167" s="188">
        <f t="shared" si="59"/>
        <v>0</v>
      </c>
      <c r="AD167" s="188">
        <f t="shared" si="59"/>
        <v>0</v>
      </c>
      <c r="AE167" s="188">
        <f t="shared" si="59"/>
        <v>0</v>
      </c>
      <c r="AF167" s="188">
        <f t="shared" si="59"/>
        <v>0</v>
      </c>
      <c r="AG167" s="188">
        <f t="shared" si="59"/>
        <v>0</v>
      </c>
      <c r="AH167" s="188">
        <f t="shared" si="59"/>
        <v>0</v>
      </c>
      <c r="AI167" s="188">
        <f t="shared" si="59"/>
        <v>0</v>
      </c>
      <c r="AJ167" s="188">
        <f t="shared" si="59"/>
        <v>0</v>
      </c>
      <c r="AK167" s="188">
        <f t="shared" si="59"/>
        <v>0</v>
      </c>
      <c r="AL167" s="188">
        <f t="shared" si="59"/>
        <v>0</v>
      </c>
      <c r="AM167" s="188">
        <f t="shared" si="59"/>
        <v>0</v>
      </c>
      <c r="AN167" s="188">
        <f t="shared" si="59"/>
        <v>0</v>
      </c>
      <c r="AO167" s="188">
        <f t="shared" si="59"/>
        <v>0</v>
      </c>
      <c r="AP167" s="188">
        <f t="shared" si="59"/>
        <v>0</v>
      </c>
    </row>
    <row r="168" spans="1:42" s="9" customFormat="1" x14ac:dyDescent="0.2">
      <c r="A168" s="118" t="s">
        <v>34</v>
      </c>
      <c r="B168" s="204"/>
      <c r="C168" s="163">
        <f t="shared" ref="C168:AP168" si="60">IF(C$2&lt;=analysis_period,-C294-C324-C350-C376,0)</f>
        <v>0</v>
      </c>
      <c r="D168" s="163">
        <f t="shared" si="60"/>
        <v>0</v>
      </c>
      <c r="E168" s="163">
        <f t="shared" si="60"/>
        <v>0</v>
      </c>
      <c r="F168" s="163">
        <f t="shared" si="60"/>
        <v>0</v>
      </c>
      <c r="G168" s="163">
        <f t="shared" si="60"/>
        <v>0</v>
      </c>
      <c r="H168" s="163">
        <f t="shared" si="60"/>
        <v>0</v>
      </c>
      <c r="I168" s="163">
        <f t="shared" si="60"/>
        <v>0</v>
      </c>
      <c r="J168" s="163">
        <f t="shared" si="60"/>
        <v>0</v>
      </c>
      <c r="K168" s="163">
        <f t="shared" si="60"/>
        <v>0</v>
      </c>
      <c r="L168" s="163">
        <f t="shared" si="60"/>
        <v>0</v>
      </c>
      <c r="M168" s="163">
        <f t="shared" si="60"/>
        <v>0</v>
      </c>
      <c r="N168" s="163">
        <f t="shared" si="60"/>
        <v>0</v>
      </c>
      <c r="O168" s="163">
        <f t="shared" si="60"/>
        <v>0</v>
      </c>
      <c r="P168" s="163">
        <f t="shared" si="60"/>
        <v>0</v>
      </c>
      <c r="Q168" s="163">
        <f t="shared" si="60"/>
        <v>0</v>
      </c>
      <c r="R168" s="163">
        <f t="shared" si="60"/>
        <v>0</v>
      </c>
      <c r="S168" s="163">
        <f t="shared" si="60"/>
        <v>0</v>
      </c>
      <c r="T168" s="163">
        <f t="shared" si="60"/>
        <v>0</v>
      </c>
      <c r="U168" s="163">
        <f t="shared" si="60"/>
        <v>0</v>
      </c>
      <c r="V168" s="163">
        <f t="shared" si="60"/>
        <v>0</v>
      </c>
      <c r="W168" s="163">
        <f t="shared" si="60"/>
        <v>0</v>
      </c>
      <c r="X168" s="163">
        <f t="shared" si="60"/>
        <v>0</v>
      </c>
      <c r="Y168" s="163">
        <f t="shared" si="60"/>
        <v>0</v>
      </c>
      <c r="Z168" s="163">
        <f t="shared" si="60"/>
        <v>0</v>
      </c>
      <c r="AA168" s="163">
        <f t="shared" si="60"/>
        <v>0</v>
      </c>
      <c r="AB168" s="163">
        <f t="shared" si="60"/>
        <v>0</v>
      </c>
      <c r="AC168" s="163">
        <f t="shared" si="60"/>
        <v>0</v>
      </c>
      <c r="AD168" s="163">
        <f t="shared" si="60"/>
        <v>0</v>
      </c>
      <c r="AE168" s="163">
        <f t="shared" si="60"/>
        <v>0</v>
      </c>
      <c r="AF168" s="163">
        <f t="shared" si="60"/>
        <v>0</v>
      </c>
      <c r="AG168" s="163">
        <f t="shared" si="60"/>
        <v>0</v>
      </c>
      <c r="AH168" s="163">
        <f t="shared" si="60"/>
        <v>0</v>
      </c>
      <c r="AI168" s="163">
        <f t="shared" si="60"/>
        <v>0</v>
      </c>
      <c r="AJ168" s="163">
        <f t="shared" si="60"/>
        <v>0</v>
      </c>
      <c r="AK168" s="163">
        <f t="shared" si="60"/>
        <v>0</v>
      </c>
      <c r="AL168" s="163">
        <f t="shared" si="60"/>
        <v>0</v>
      </c>
      <c r="AM168" s="163">
        <f t="shared" si="60"/>
        <v>0</v>
      </c>
      <c r="AN168" s="163">
        <f t="shared" si="60"/>
        <v>0</v>
      </c>
      <c r="AO168" s="163">
        <f t="shared" si="60"/>
        <v>0</v>
      </c>
      <c r="AP168" s="163">
        <f t="shared" si="60"/>
        <v>0</v>
      </c>
    </row>
    <row r="169" spans="1:42" s="16" customFormat="1" x14ac:dyDescent="0.2">
      <c r="A169" s="118" t="s">
        <v>189</v>
      </c>
      <c r="B169" s="204"/>
      <c r="C169" s="188">
        <f t="shared" ref="C169:AP169" si="61">SUM(C165:C168)</f>
        <v>0</v>
      </c>
      <c r="D169" s="188">
        <f t="shared" si="61"/>
        <v>0</v>
      </c>
      <c r="E169" s="188">
        <f t="shared" si="61"/>
        <v>0</v>
      </c>
      <c r="F169" s="188">
        <f t="shared" si="61"/>
        <v>0</v>
      </c>
      <c r="G169" s="188">
        <f t="shared" si="61"/>
        <v>0</v>
      </c>
      <c r="H169" s="188">
        <f t="shared" si="61"/>
        <v>0</v>
      </c>
      <c r="I169" s="188">
        <f t="shared" si="61"/>
        <v>0</v>
      </c>
      <c r="J169" s="188">
        <f t="shared" si="61"/>
        <v>0</v>
      </c>
      <c r="K169" s="188">
        <f t="shared" si="61"/>
        <v>0</v>
      </c>
      <c r="L169" s="188">
        <f t="shared" si="61"/>
        <v>0</v>
      </c>
      <c r="M169" s="188">
        <f t="shared" si="61"/>
        <v>0</v>
      </c>
      <c r="N169" s="188">
        <f t="shared" si="61"/>
        <v>0</v>
      </c>
      <c r="O169" s="188">
        <f t="shared" si="61"/>
        <v>0</v>
      </c>
      <c r="P169" s="188">
        <f t="shared" si="61"/>
        <v>0</v>
      </c>
      <c r="Q169" s="188">
        <f t="shared" si="61"/>
        <v>0</v>
      </c>
      <c r="R169" s="188">
        <f t="shared" si="61"/>
        <v>0</v>
      </c>
      <c r="S169" s="188">
        <f t="shared" si="61"/>
        <v>0</v>
      </c>
      <c r="T169" s="188">
        <f t="shared" si="61"/>
        <v>0</v>
      </c>
      <c r="U169" s="188">
        <f t="shared" si="61"/>
        <v>0</v>
      </c>
      <c r="V169" s="188">
        <f t="shared" si="61"/>
        <v>0</v>
      </c>
      <c r="W169" s="188">
        <f t="shared" si="61"/>
        <v>0</v>
      </c>
      <c r="X169" s="188">
        <f t="shared" si="61"/>
        <v>0</v>
      </c>
      <c r="Y169" s="188">
        <f t="shared" si="61"/>
        <v>0</v>
      </c>
      <c r="Z169" s="188">
        <f t="shared" si="61"/>
        <v>0</v>
      </c>
      <c r="AA169" s="188">
        <f t="shared" si="61"/>
        <v>0</v>
      </c>
      <c r="AB169" s="188">
        <f t="shared" si="61"/>
        <v>0</v>
      </c>
      <c r="AC169" s="188">
        <f t="shared" si="61"/>
        <v>0</v>
      </c>
      <c r="AD169" s="188">
        <f t="shared" si="61"/>
        <v>0</v>
      </c>
      <c r="AE169" s="188">
        <f t="shared" si="61"/>
        <v>0</v>
      </c>
      <c r="AF169" s="188">
        <f t="shared" si="61"/>
        <v>0</v>
      </c>
      <c r="AG169" s="188">
        <f t="shared" si="61"/>
        <v>0</v>
      </c>
      <c r="AH169" s="188">
        <f t="shared" si="61"/>
        <v>0</v>
      </c>
      <c r="AI169" s="188">
        <f t="shared" si="61"/>
        <v>0</v>
      </c>
      <c r="AJ169" s="188">
        <f t="shared" si="61"/>
        <v>0</v>
      </c>
      <c r="AK169" s="188">
        <f t="shared" si="61"/>
        <v>0</v>
      </c>
      <c r="AL169" s="188">
        <f t="shared" si="61"/>
        <v>0</v>
      </c>
      <c r="AM169" s="188">
        <f t="shared" si="61"/>
        <v>0</v>
      </c>
      <c r="AN169" s="188">
        <f t="shared" si="61"/>
        <v>0</v>
      </c>
      <c r="AO169" s="188">
        <f t="shared" si="61"/>
        <v>0</v>
      </c>
      <c r="AP169" s="188">
        <f t="shared" si="61"/>
        <v>0</v>
      </c>
    </row>
    <row r="170" spans="1:42" s="16" customFormat="1" x14ac:dyDescent="0.2">
      <c r="A170" s="118" t="str">
        <f>Inputs!B113</f>
        <v>Investment Based Incentive (IBI)</v>
      </c>
      <c r="B170" s="204"/>
    </row>
    <row r="171" spans="1:42" s="16" customFormat="1" x14ac:dyDescent="0.2">
      <c r="A171" s="120" t="str">
        <f>Inputs!B114</f>
        <v>As fixed amount</v>
      </c>
      <c r="B171" s="204"/>
    </row>
    <row r="172" spans="1:42" s="204" customFormat="1" x14ac:dyDescent="0.2">
      <c r="A172" s="107" t="s">
        <v>4</v>
      </c>
      <c r="C172" s="188">
        <f>IF(ibi_fed_amount_tax_sta="Yes",C531,0)</f>
        <v>0</v>
      </c>
    </row>
    <row r="173" spans="1:42" s="204" customFormat="1" x14ac:dyDescent="0.2">
      <c r="A173" s="107" t="s">
        <v>5</v>
      </c>
      <c r="C173" s="188">
        <f>IF(ibi_sta_amount_tax_sta="Yes",C532,0)</f>
        <v>0</v>
      </c>
    </row>
    <row r="174" spans="1:42" s="204" customFormat="1" x14ac:dyDescent="0.2">
      <c r="A174" s="107" t="s">
        <v>187</v>
      </c>
      <c r="C174" s="188">
        <f>IF(ibi_uti_amount_tax_sta="Yes",C533,0)</f>
        <v>0</v>
      </c>
    </row>
    <row r="175" spans="1:42" s="122" customFormat="1" x14ac:dyDescent="0.2">
      <c r="A175" s="107" t="s">
        <v>188</v>
      </c>
      <c r="C175" s="163">
        <f>IF(ibi_oth_amount_tax_sta="Yes",C534,0)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07" t="s">
        <v>13</v>
      </c>
      <c r="C176" s="189">
        <f>SUM(C172:C175)</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20" t="str">
        <f>Inputs!B119</f>
        <v>As percentage</v>
      </c>
      <c r="C177" s="28"/>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4</v>
      </c>
      <c r="C178" s="188">
        <f>IF(ibi_fed_percent_tax_sta="Yes",C537,0)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5</v>
      </c>
      <c r="C179" s="188">
        <f>IF(ibi_sta_percent_tax_sta="Yes",C538,0)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187</v>
      </c>
      <c r="C180" s="188">
        <f>IF(ibi_uti_percent_tax_sta="Yes",C539,0)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188</v>
      </c>
      <c r="C181" s="163">
        <f>IF(ibi_oth_percent_tax_sta="Yes",C540,0)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13</v>
      </c>
      <c r="C182" s="189">
        <f>SUM(C178:C181)</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18" t="str">
        <f>Inputs!B124</f>
        <v>Capacity Based Incentive (CBI)</v>
      </c>
      <c r="C183" s="203"/>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20" t="s">
        <v>4</v>
      </c>
      <c r="C184" s="162">
        <f>IF(cbi_fed_tax_sta="Yes",C544,0)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5</v>
      </c>
      <c r="C185" s="162">
        <f>IF(cbi_sta_tax_sta="Yes",C545,0)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187</v>
      </c>
      <c r="C186" s="162">
        <f>IF(cbi_uti_tax_sta="Yes",C546,0)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188</v>
      </c>
      <c r="C187" s="163">
        <f>IF(cbi_oth_tax_sta="Yes",C547,0)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13</v>
      </c>
      <c r="C188" s="189">
        <f>SUM(C184:C187)</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18" t="str">
        <f>Inputs!B129</f>
        <v>Production Based Incentive (PBI)</v>
      </c>
      <c r="C189" s="28"/>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x14ac:dyDescent="0.2">
      <c r="A190" s="120" t="s">
        <v>4</v>
      </c>
      <c r="B190" s="122"/>
      <c r="C190" s="162">
        <f t="shared" ref="C190:AP190" si="62">IF(AND(pbi_fed_tax_sta="Yes",pbi_fed_for_ds="No"),C554,0)</f>
        <v>0</v>
      </c>
      <c r="D190" s="162">
        <f t="shared" si="62"/>
        <v>0</v>
      </c>
      <c r="E190" s="162">
        <f t="shared" si="62"/>
        <v>0</v>
      </c>
      <c r="F190" s="162">
        <f t="shared" si="62"/>
        <v>0</v>
      </c>
      <c r="G190" s="162">
        <f t="shared" si="62"/>
        <v>0</v>
      </c>
      <c r="H190" s="162">
        <f t="shared" si="62"/>
        <v>0</v>
      </c>
      <c r="I190" s="162">
        <f t="shared" si="62"/>
        <v>0</v>
      </c>
      <c r="J190" s="162">
        <f t="shared" si="62"/>
        <v>0</v>
      </c>
      <c r="K190" s="162">
        <f t="shared" si="62"/>
        <v>0</v>
      </c>
      <c r="L190" s="162">
        <f t="shared" si="62"/>
        <v>0</v>
      </c>
      <c r="M190" s="162">
        <f t="shared" si="62"/>
        <v>0</v>
      </c>
      <c r="N190" s="162">
        <f t="shared" si="62"/>
        <v>0</v>
      </c>
      <c r="O190" s="162">
        <f t="shared" si="62"/>
        <v>0</v>
      </c>
      <c r="P190" s="162">
        <f t="shared" si="62"/>
        <v>0</v>
      </c>
      <c r="Q190" s="162">
        <f t="shared" si="62"/>
        <v>0</v>
      </c>
      <c r="R190" s="162">
        <f t="shared" si="62"/>
        <v>0</v>
      </c>
      <c r="S190" s="162">
        <f t="shared" si="62"/>
        <v>0</v>
      </c>
      <c r="T190" s="162">
        <f t="shared" si="62"/>
        <v>0</v>
      </c>
      <c r="U190" s="162">
        <f t="shared" si="62"/>
        <v>0</v>
      </c>
      <c r="V190" s="162">
        <f t="shared" si="62"/>
        <v>0</v>
      </c>
      <c r="W190" s="162">
        <f t="shared" si="62"/>
        <v>0</v>
      </c>
      <c r="X190" s="162">
        <f t="shared" si="62"/>
        <v>0</v>
      </c>
      <c r="Y190" s="162">
        <f t="shared" si="62"/>
        <v>0</v>
      </c>
      <c r="Z190" s="162">
        <f t="shared" si="62"/>
        <v>0</v>
      </c>
      <c r="AA190" s="162">
        <f t="shared" si="62"/>
        <v>0</v>
      </c>
      <c r="AB190" s="162">
        <f t="shared" si="62"/>
        <v>0</v>
      </c>
      <c r="AC190" s="162">
        <f t="shared" si="62"/>
        <v>0</v>
      </c>
      <c r="AD190" s="162">
        <f t="shared" si="62"/>
        <v>0</v>
      </c>
      <c r="AE190" s="162">
        <f t="shared" si="62"/>
        <v>0</v>
      </c>
      <c r="AF190" s="162">
        <f t="shared" si="62"/>
        <v>0</v>
      </c>
      <c r="AG190" s="162">
        <f t="shared" si="62"/>
        <v>0</v>
      </c>
      <c r="AH190" s="162">
        <f t="shared" si="62"/>
        <v>0</v>
      </c>
      <c r="AI190" s="162">
        <f t="shared" si="62"/>
        <v>0</v>
      </c>
      <c r="AJ190" s="162">
        <f t="shared" si="62"/>
        <v>0</v>
      </c>
      <c r="AK190" s="162">
        <f t="shared" si="62"/>
        <v>0</v>
      </c>
      <c r="AL190" s="162">
        <f t="shared" si="62"/>
        <v>0</v>
      </c>
      <c r="AM190" s="162">
        <f t="shared" si="62"/>
        <v>0</v>
      </c>
      <c r="AN190" s="162">
        <f t="shared" si="62"/>
        <v>0</v>
      </c>
      <c r="AO190" s="162">
        <f t="shared" si="62"/>
        <v>0</v>
      </c>
      <c r="AP190" s="162">
        <f t="shared" si="62"/>
        <v>0</v>
      </c>
    </row>
    <row r="191" spans="1:42" x14ac:dyDescent="0.2">
      <c r="A191" s="120" t="s">
        <v>5</v>
      </c>
      <c r="B191" s="122"/>
      <c r="C191" s="162">
        <f t="shared" ref="C191:AP191" si="63">IF(AND(pbi_sta_tax_sta="Yes",pbi_sta_for_ds="No"),C558,0)</f>
        <v>0</v>
      </c>
      <c r="D191" s="162">
        <f t="shared" si="63"/>
        <v>0</v>
      </c>
      <c r="E191" s="162">
        <f t="shared" si="63"/>
        <v>0</v>
      </c>
      <c r="F191" s="162">
        <f t="shared" si="63"/>
        <v>0</v>
      </c>
      <c r="G191" s="162">
        <f t="shared" si="63"/>
        <v>0</v>
      </c>
      <c r="H191" s="162">
        <f t="shared" si="63"/>
        <v>0</v>
      </c>
      <c r="I191" s="162">
        <f t="shared" si="63"/>
        <v>0</v>
      </c>
      <c r="J191" s="162">
        <f t="shared" si="63"/>
        <v>0</v>
      </c>
      <c r="K191" s="162">
        <f t="shared" si="63"/>
        <v>0</v>
      </c>
      <c r="L191" s="162">
        <f t="shared" si="63"/>
        <v>0</v>
      </c>
      <c r="M191" s="162">
        <f t="shared" si="63"/>
        <v>0</v>
      </c>
      <c r="N191" s="162">
        <f t="shared" si="63"/>
        <v>0</v>
      </c>
      <c r="O191" s="162">
        <f t="shared" si="63"/>
        <v>0</v>
      </c>
      <c r="P191" s="162">
        <f t="shared" si="63"/>
        <v>0</v>
      </c>
      <c r="Q191" s="162">
        <f t="shared" si="63"/>
        <v>0</v>
      </c>
      <c r="R191" s="162">
        <f t="shared" si="63"/>
        <v>0</v>
      </c>
      <c r="S191" s="162">
        <f t="shared" si="63"/>
        <v>0</v>
      </c>
      <c r="T191" s="162">
        <f t="shared" si="63"/>
        <v>0</v>
      </c>
      <c r="U191" s="162">
        <f t="shared" si="63"/>
        <v>0</v>
      </c>
      <c r="V191" s="162">
        <f t="shared" si="63"/>
        <v>0</v>
      </c>
      <c r="W191" s="162">
        <f t="shared" si="63"/>
        <v>0</v>
      </c>
      <c r="X191" s="162">
        <f t="shared" si="63"/>
        <v>0</v>
      </c>
      <c r="Y191" s="162">
        <f t="shared" si="63"/>
        <v>0</v>
      </c>
      <c r="Z191" s="162">
        <f t="shared" si="63"/>
        <v>0</v>
      </c>
      <c r="AA191" s="162">
        <f t="shared" si="63"/>
        <v>0</v>
      </c>
      <c r="AB191" s="162">
        <f t="shared" si="63"/>
        <v>0</v>
      </c>
      <c r="AC191" s="162">
        <f t="shared" si="63"/>
        <v>0</v>
      </c>
      <c r="AD191" s="162">
        <f t="shared" si="63"/>
        <v>0</v>
      </c>
      <c r="AE191" s="162">
        <f t="shared" si="63"/>
        <v>0</v>
      </c>
      <c r="AF191" s="162">
        <f t="shared" si="63"/>
        <v>0</v>
      </c>
      <c r="AG191" s="162">
        <f t="shared" si="63"/>
        <v>0</v>
      </c>
      <c r="AH191" s="162">
        <f t="shared" si="63"/>
        <v>0</v>
      </c>
      <c r="AI191" s="162">
        <f t="shared" si="63"/>
        <v>0</v>
      </c>
      <c r="AJ191" s="162">
        <f t="shared" si="63"/>
        <v>0</v>
      </c>
      <c r="AK191" s="162">
        <f t="shared" si="63"/>
        <v>0</v>
      </c>
      <c r="AL191" s="162">
        <f t="shared" si="63"/>
        <v>0</v>
      </c>
      <c r="AM191" s="162">
        <f t="shared" si="63"/>
        <v>0</v>
      </c>
      <c r="AN191" s="162">
        <f t="shared" si="63"/>
        <v>0</v>
      </c>
      <c r="AO191" s="162">
        <f t="shared" si="63"/>
        <v>0</v>
      </c>
      <c r="AP191" s="162">
        <f t="shared" si="63"/>
        <v>0</v>
      </c>
    </row>
    <row r="192" spans="1:42" x14ac:dyDescent="0.2">
      <c r="A192" s="120" t="s">
        <v>187</v>
      </c>
      <c r="B192" s="122"/>
      <c r="C192" s="162">
        <f t="shared" ref="C192:AP192" si="64">IF(AND(pbi_uti_tax_sta="Yes",pbi_uti_for_ds="No"),C562,0)</f>
        <v>0</v>
      </c>
      <c r="D192" s="162">
        <f t="shared" si="64"/>
        <v>0</v>
      </c>
      <c r="E192" s="162">
        <f t="shared" si="64"/>
        <v>0</v>
      </c>
      <c r="F192" s="162">
        <f t="shared" si="64"/>
        <v>0</v>
      </c>
      <c r="G192" s="162">
        <f t="shared" si="64"/>
        <v>0</v>
      </c>
      <c r="H192" s="162">
        <f t="shared" si="64"/>
        <v>0</v>
      </c>
      <c r="I192" s="162">
        <f t="shared" si="64"/>
        <v>0</v>
      </c>
      <c r="J192" s="162">
        <f t="shared" si="64"/>
        <v>0</v>
      </c>
      <c r="K192" s="162">
        <f t="shared" si="64"/>
        <v>0</v>
      </c>
      <c r="L192" s="162">
        <f t="shared" si="64"/>
        <v>0</v>
      </c>
      <c r="M192" s="162">
        <f t="shared" si="64"/>
        <v>0</v>
      </c>
      <c r="N192" s="162">
        <f t="shared" si="64"/>
        <v>0</v>
      </c>
      <c r="O192" s="162">
        <f t="shared" si="64"/>
        <v>0</v>
      </c>
      <c r="P192" s="162">
        <f t="shared" si="64"/>
        <v>0</v>
      </c>
      <c r="Q192" s="162">
        <f t="shared" si="64"/>
        <v>0</v>
      </c>
      <c r="R192" s="162">
        <f t="shared" si="64"/>
        <v>0</v>
      </c>
      <c r="S192" s="162">
        <f t="shared" si="64"/>
        <v>0</v>
      </c>
      <c r="T192" s="162">
        <f t="shared" si="64"/>
        <v>0</v>
      </c>
      <c r="U192" s="162">
        <f t="shared" si="64"/>
        <v>0</v>
      </c>
      <c r="V192" s="162">
        <f t="shared" si="64"/>
        <v>0</v>
      </c>
      <c r="W192" s="162">
        <f t="shared" si="64"/>
        <v>0</v>
      </c>
      <c r="X192" s="162">
        <f t="shared" si="64"/>
        <v>0</v>
      </c>
      <c r="Y192" s="162">
        <f t="shared" si="64"/>
        <v>0</v>
      </c>
      <c r="Z192" s="162">
        <f t="shared" si="64"/>
        <v>0</v>
      </c>
      <c r="AA192" s="162">
        <f t="shared" si="64"/>
        <v>0</v>
      </c>
      <c r="AB192" s="162">
        <f t="shared" si="64"/>
        <v>0</v>
      </c>
      <c r="AC192" s="162">
        <f t="shared" si="64"/>
        <v>0</v>
      </c>
      <c r="AD192" s="162">
        <f t="shared" si="64"/>
        <v>0</v>
      </c>
      <c r="AE192" s="162">
        <f t="shared" si="64"/>
        <v>0</v>
      </c>
      <c r="AF192" s="162">
        <f t="shared" si="64"/>
        <v>0</v>
      </c>
      <c r="AG192" s="162">
        <f t="shared" si="64"/>
        <v>0</v>
      </c>
      <c r="AH192" s="162">
        <f t="shared" si="64"/>
        <v>0</v>
      </c>
      <c r="AI192" s="162">
        <f t="shared" si="64"/>
        <v>0</v>
      </c>
      <c r="AJ192" s="162">
        <f t="shared" si="64"/>
        <v>0</v>
      </c>
      <c r="AK192" s="162">
        <f t="shared" si="64"/>
        <v>0</v>
      </c>
      <c r="AL192" s="162">
        <f t="shared" si="64"/>
        <v>0</v>
      </c>
      <c r="AM192" s="162">
        <f t="shared" si="64"/>
        <v>0</v>
      </c>
      <c r="AN192" s="162">
        <f t="shared" si="64"/>
        <v>0</v>
      </c>
      <c r="AO192" s="162">
        <f t="shared" si="64"/>
        <v>0</v>
      </c>
      <c r="AP192" s="162">
        <f t="shared" si="64"/>
        <v>0</v>
      </c>
    </row>
    <row r="193" spans="1:42" x14ac:dyDescent="0.2">
      <c r="A193" s="120" t="s">
        <v>188</v>
      </c>
      <c r="B193" s="122"/>
      <c r="C193" s="163">
        <f t="shared" ref="C193:AP193" si="65">IF(AND(pbi_oth_tax_sta="Yes",pbi_oth_for_ds="No"),C566,0)</f>
        <v>0</v>
      </c>
      <c r="D193" s="163">
        <f t="shared" si="65"/>
        <v>0</v>
      </c>
      <c r="E193" s="163">
        <f t="shared" si="65"/>
        <v>0</v>
      </c>
      <c r="F193" s="163">
        <f t="shared" si="65"/>
        <v>0</v>
      </c>
      <c r="G193" s="163">
        <f t="shared" si="65"/>
        <v>0</v>
      </c>
      <c r="H193" s="163">
        <f t="shared" si="65"/>
        <v>0</v>
      </c>
      <c r="I193" s="163">
        <f t="shared" si="65"/>
        <v>0</v>
      </c>
      <c r="J193" s="163">
        <f t="shared" si="65"/>
        <v>0</v>
      </c>
      <c r="K193" s="163">
        <f t="shared" si="65"/>
        <v>0</v>
      </c>
      <c r="L193" s="163">
        <f t="shared" si="65"/>
        <v>0</v>
      </c>
      <c r="M193" s="163">
        <f t="shared" si="65"/>
        <v>0</v>
      </c>
      <c r="N193" s="163">
        <f t="shared" si="65"/>
        <v>0</v>
      </c>
      <c r="O193" s="163">
        <f t="shared" si="65"/>
        <v>0</v>
      </c>
      <c r="P193" s="163">
        <f t="shared" si="65"/>
        <v>0</v>
      </c>
      <c r="Q193" s="163">
        <f t="shared" si="65"/>
        <v>0</v>
      </c>
      <c r="R193" s="163">
        <f t="shared" si="65"/>
        <v>0</v>
      </c>
      <c r="S193" s="163">
        <f t="shared" si="65"/>
        <v>0</v>
      </c>
      <c r="T193" s="163">
        <f t="shared" si="65"/>
        <v>0</v>
      </c>
      <c r="U193" s="163">
        <f t="shared" si="65"/>
        <v>0</v>
      </c>
      <c r="V193" s="163">
        <f t="shared" si="65"/>
        <v>0</v>
      </c>
      <c r="W193" s="163">
        <f t="shared" si="65"/>
        <v>0</v>
      </c>
      <c r="X193" s="163">
        <f t="shared" si="65"/>
        <v>0</v>
      </c>
      <c r="Y193" s="163">
        <f t="shared" si="65"/>
        <v>0</v>
      </c>
      <c r="Z193" s="163">
        <f t="shared" si="65"/>
        <v>0</v>
      </c>
      <c r="AA193" s="163">
        <f t="shared" si="65"/>
        <v>0</v>
      </c>
      <c r="AB193" s="163">
        <f t="shared" si="65"/>
        <v>0</v>
      </c>
      <c r="AC193" s="163">
        <f t="shared" si="65"/>
        <v>0</v>
      </c>
      <c r="AD193" s="163">
        <f t="shared" si="65"/>
        <v>0</v>
      </c>
      <c r="AE193" s="163">
        <f t="shared" si="65"/>
        <v>0</v>
      </c>
      <c r="AF193" s="163">
        <f t="shared" si="65"/>
        <v>0</v>
      </c>
      <c r="AG193" s="163">
        <f t="shared" si="65"/>
        <v>0</v>
      </c>
      <c r="AH193" s="163">
        <f t="shared" si="65"/>
        <v>0</v>
      </c>
      <c r="AI193" s="163">
        <f t="shared" si="65"/>
        <v>0</v>
      </c>
      <c r="AJ193" s="163">
        <f t="shared" si="65"/>
        <v>0</v>
      </c>
      <c r="AK193" s="163">
        <f t="shared" si="65"/>
        <v>0</v>
      </c>
      <c r="AL193" s="163">
        <f t="shared" si="65"/>
        <v>0</v>
      </c>
      <c r="AM193" s="163">
        <f t="shared" si="65"/>
        <v>0</v>
      </c>
      <c r="AN193" s="163">
        <f t="shared" si="65"/>
        <v>0</v>
      </c>
      <c r="AO193" s="163">
        <f t="shared" si="65"/>
        <v>0</v>
      </c>
      <c r="AP193" s="163">
        <f t="shared" si="65"/>
        <v>0</v>
      </c>
    </row>
    <row r="194" spans="1:42" x14ac:dyDescent="0.2">
      <c r="A194" s="120" t="s">
        <v>13</v>
      </c>
      <c r="B194" s="122"/>
      <c r="C194" s="193">
        <f>SUM(C190:C193)</f>
        <v>0</v>
      </c>
      <c r="D194" s="193">
        <f t="shared" ref="D194:AL194" si="66">SUM(D190:D193)</f>
        <v>0</v>
      </c>
      <c r="E194" s="193">
        <f t="shared" si="66"/>
        <v>0</v>
      </c>
      <c r="F194" s="193">
        <f t="shared" si="66"/>
        <v>0</v>
      </c>
      <c r="G194" s="193">
        <f t="shared" si="66"/>
        <v>0</v>
      </c>
      <c r="H194" s="193">
        <f t="shared" si="66"/>
        <v>0</v>
      </c>
      <c r="I194" s="193">
        <f t="shared" si="66"/>
        <v>0</v>
      </c>
      <c r="J194" s="193">
        <f t="shared" si="66"/>
        <v>0</v>
      </c>
      <c r="K194" s="193">
        <f t="shared" si="66"/>
        <v>0</v>
      </c>
      <c r="L194" s="193">
        <f t="shared" si="66"/>
        <v>0</v>
      </c>
      <c r="M194" s="193">
        <f t="shared" si="66"/>
        <v>0</v>
      </c>
      <c r="N194" s="193">
        <f t="shared" si="66"/>
        <v>0</v>
      </c>
      <c r="O194" s="193">
        <f t="shared" si="66"/>
        <v>0</v>
      </c>
      <c r="P194" s="193">
        <f t="shared" si="66"/>
        <v>0</v>
      </c>
      <c r="Q194" s="193">
        <f t="shared" si="66"/>
        <v>0</v>
      </c>
      <c r="R194" s="193">
        <f t="shared" si="66"/>
        <v>0</v>
      </c>
      <c r="S194" s="193">
        <f t="shared" si="66"/>
        <v>0</v>
      </c>
      <c r="T194" s="193">
        <f t="shared" si="66"/>
        <v>0</v>
      </c>
      <c r="U194" s="193">
        <f t="shared" si="66"/>
        <v>0</v>
      </c>
      <c r="V194" s="193">
        <f t="shared" si="66"/>
        <v>0</v>
      </c>
      <c r="W194" s="193">
        <f t="shared" si="66"/>
        <v>0</v>
      </c>
      <c r="X194" s="193">
        <f t="shared" si="66"/>
        <v>0</v>
      </c>
      <c r="Y194" s="193">
        <f t="shared" si="66"/>
        <v>0</v>
      </c>
      <c r="Z194" s="193">
        <f t="shared" si="66"/>
        <v>0</v>
      </c>
      <c r="AA194" s="193">
        <f t="shared" si="66"/>
        <v>0</v>
      </c>
      <c r="AB194" s="193">
        <f t="shared" si="66"/>
        <v>0</v>
      </c>
      <c r="AC194" s="193">
        <f t="shared" si="66"/>
        <v>0</v>
      </c>
      <c r="AD194" s="193">
        <f t="shared" si="66"/>
        <v>0</v>
      </c>
      <c r="AE194" s="193">
        <f t="shared" si="66"/>
        <v>0</v>
      </c>
      <c r="AF194" s="193">
        <f t="shared" si="66"/>
        <v>0</v>
      </c>
      <c r="AG194" s="193">
        <f t="shared" si="66"/>
        <v>0</v>
      </c>
      <c r="AH194" s="193">
        <f t="shared" si="66"/>
        <v>0</v>
      </c>
      <c r="AI194" s="193">
        <f t="shared" si="66"/>
        <v>0</v>
      </c>
      <c r="AJ194" s="193">
        <f t="shared" si="66"/>
        <v>0</v>
      </c>
      <c r="AK194" s="193">
        <f t="shared" si="66"/>
        <v>0</v>
      </c>
      <c r="AL194" s="193">
        <f t="shared" si="66"/>
        <v>0</v>
      </c>
      <c r="AM194" s="193">
        <f>SUM(AM190:AM193)</f>
        <v>0</v>
      </c>
      <c r="AN194" s="193">
        <f t="shared" ref="AN194:AP194" si="67">SUM(AN190:AN193)</f>
        <v>0</v>
      </c>
      <c r="AO194" s="193">
        <f t="shared" si="67"/>
        <v>0</v>
      </c>
      <c r="AP194" s="193">
        <f t="shared" si="67"/>
        <v>0</v>
      </c>
    </row>
    <row r="195" spans="1:42" x14ac:dyDescent="0.2">
      <c r="A195" s="118" t="s">
        <v>40</v>
      </c>
      <c r="B195" s="122"/>
      <c r="C195" s="189">
        <f>C176+C182+C188+C194</f>
        <v>0</v>
      </c>
      <c r="D195" s="189">
        <f>D176+D182+D188+D194</f>
        <v>0</v>
      </c>
      <c r="E195" s="189">
        <f t="shared" ref="E195:AP195" si="68">E176+E182+E188+E194</f>
        <v>0</v>
      </c>
      <c r="F195" s="189">
        <f t="shared" si="68"/>
        <v>0</v>
      </c>
      <c r="G195" s="189">
        <f t="shared" si="68"/>
        <v>0</v>
      </c>
      <c r="H195" s="189">
        <f t="shared" si="68"/>
        <v>0</v>
      </c>
      <c r="I195" s="189">
        <f t="shared" si="68"/>
        <v>0</v>
      </c>
      <c r="J195" s="189">
        <f t="shared" si="68"/>
        <v>0</v>
      </c>
      <c r="K195" s="189">
        <f t="shared" si="68"/>
        <v>0</v>
      </c>
      <c r="L195" s="189">
        <f t="shared" si="68"/>
        <v>0</v>
      </c>
      <c r="M195" s="189">
        <f t="shared" si="68"/>
        <v>0</v>
      </c>
      <c r="N195" s="189">
        <f t="shared" si="68"/>
        <v>0</v>
      </c>
      <c r="O195" s="189">
        <f t="shared" si="68"/>
        <v>0</v>
      </c>
      <c r="P195" s="189">
        <f t="shared" si="68"/>
        <v>0</v>
      </c>
      <c r="Q195" s="189">
        <f t="shared" si="68"/>
        <v>0</v>
      </c>
      <c r="R195" s="189">
        <f t="shared" si="68"/>
        <v>0</v>
      </c>
      <c r="S195" s="189">
        <f t="shared" si="68"/>
        <v>0</v>
      </c>
      <c r="T195" s="189">
        <f t="shared" si="68"/>
        <v>0</v>
      </c>
      <c r="U195" s="189">
        <f t="shared" si="68"/>
        <v>0</v>
      </c>
      <c r="V195" s="189">
        <f t="shared" si="68"/>
        <v>0</v>
      </c>
      <c r="W195" s="189">
        <f t="shared" si="68"/>
        <v>0</v>
      </c>
      <c r="X195" s="189">
        <f t="shared" si="68"/>
        <v>0</v>
      </c>
      <c r="Y195" s="189">
        <f t="shared" si="68"/>
        <v>0</v>
      </c>
      <c r="Z195" s="189">
        <f t="shared" si="68"/>
        <v>0</v>
      </c>
      <c r="AA195" s="189">
        <f t="shared" si="68"/>
        <v>0</v>
      </c>
      <c r="AB195" s="189">
        <f t="shared" si="68"/>
        <v>0</v>
      </c>
      <c r="AC195" s="189">
        <f t="shared" si="68"/>
        <v>0</v>
      </c>
      <c r="AD195" s="189">
        <f t="shared" si="68"/>
        <v>0</v>
      </c>
      <c r="AE195" s="189">
        <f t="shared" si="68"/>
        <v>0</v>
      </c>
      <c r="AF195" s="189">
        <f t="shared" si="68"/>
        <v>0</v>
      </c>
      <c r="AG195" s="189">
        <f t="shared" si="68"/>
        <v>0</v>
      </c>
      <c r="AH195" s="189">
        <f t="shared" si="68"/>
        <v>0</v>
      </c>
      <c r="AI195" s="189">
        <f t="shared" si="68"/>
        <v>0</v>
      </c>
      <c r="AJ195" s="189">
        <f t="shared" si="68"/>
        <v>0</v>
      </c>
      <c r="AK195" s="189">
        <f t="shared" si="68"/>
        <v>0</v>
      </c>
      <c r="AL195" s="189">
        <f t="shared" si="68"/>
        <v>0</v>
      </c>
      <c r="AM195" s="189">
        <f t="shared" si="68"/>
        <v>0</v>
      </c>
      <c r="AN195" s="189">
        <f t="shared" si="68"/>
        <v>0</v>
      </c>
      <c r="AO195" s="189">
        <f t="shared" si="68"/>
        <v>0</v>
      </c>
      <c r="AP195" s="189">
        <f t="shared" si="68"/>
        <v>0</v>
      </c>
    </row>
    <row r="196" spans="1:42" s="122" customFormat="1" x14ac:dyDescent="0.2">
      <c r="A196" s="120"/>
      <c r="C196" s="203"/>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c r="AG196" s="203"/>
      <c r="AH196" s="203"/>
      <c r="AI196" s="203"/>
      <c r="AJ196" s="203"/>
      <c r="AK196" s="203"/>
      <c r="AL196" s="203"/>
      <c r="AM196" s="203"/>
      <c r="AN196" s="203"/>
      <c r="AO196" s="203"/>
      <c r="AP196" s="203"/>
    </row>
    <row r="197" spans="1:42" x14ac:dyDescent="0.2">
      <c r="A197" s="118" t="s">
        <v>190</v>
      </c>
      <c r="B197" s="122"/>
      <c r="C197" s="213">
        <f>C169+C195</f>
        <v>0</v>
      </c>
      <c r="D197" s="213">
        <f t="shared" ref="D197:AP197" si="69">D169+D195</f>
        <v>0</v>
      </c>
      <c r="E197" s="213">
        <f t="shared" si="69"/>
        <v>0</v>
      </c>
      <c r="F197" s="213">
        <f t="shared" si="69"/>
        <v>0</v>
      </c>
      <c r="G197" s="213">
        <f t="shared" si="69"/>
        <v>0</v>
      </c>
      <c r="H197" s="213">
        <f t="shared" si="69"/>
        <v>0</v>
      </c>
      <c r="I197" s="213">
        <f t="shared" si="69"/>
        <v>0</v>
      </c>
      <c r="J197" s="213">
        <f t="shared" si="69"/>
        <v>0</v>
      </c>
      <c r="K197" s="213">
        <f t="shared" si="69"/>
        <v>0</v>
      </c>
      <c r="L197" s="213">
        <f t="shared" si="69"/>
        <v>0</v>
      </c>
      <c r="M197" s="213">
        <f t="shared" si="69"/>
        <v>0</v>
      </c>
      <c r="N197" s="213">
        <f t="shared" si="69"/>
        <v>0</v>
      </c>
      <c r="O197" s="213">
        <f t="shared" si="69"/>
        <v>0</v>
      </c>
      <c r="P197" s="213">
        <f t="shared" si="69"/>
        <v>0</v>
      </c>
      <c r="Q197" s="213">
        <f t="shared" si="69"/>
        <v>0</v>
      </c>
      <c r="R197" s="213">
        <f t="shared" si="69"/>
        <v>0</v>
      </c>
      <c r="S197" s="213">
        <f t="shared" si="69"/>
        <v>0</v>
      </c>
      <c r="T197" s="213">
        <f t="shared" si="69"/>
        <v>0</v>
      </c>
      <c r="U197" s="213">
        <f t="shared" si="69"/>
        <v>0</v>
      </c>
      <c r="V197" s="213">
        <f t="shared" si="69"/>
        <v>0</v>
      </c>
      <c r="W197" s="213">
        <f t="shared" si="69"/>
        <v>0</v>
      </c>
      <c r="X197" s="213">
        <f t="shared" si="69"/>
        <v>0</v>
      </c>
      <c r="Y197" s="213">
        <f t="shared" si="69"/>
        <v>0</v>
      </c>
      <c r="Z197" s="213">
        <f t="shared" si="69"/>
        <v>0</v>
      </c>
      <c r="AA197" s="213">
        <f t="shared" si="69"/>
        <v>0</v>
      </c>
      <c r="AB197" s="213">
        <f t="shared" si="69"/>
        <v>0</v>
      </c>
      <c r="AC197" s="213">
        <f t="shared" si="69"/>
        <v>0</v>
      </c>
      <c r="AD197" s="213">
        <f t="shared" si="69"/>
        <v>0</v>
      </c>
      <c r="AE197" s="213">
        <f t="shared" si="69"/>
        <v>0</v>
      </c>
      <c r="AF197" s="213">
        <f t="shared" si="69"/>
        <v>0</v>
      </c>
      <c r="AG197" s="213">
        <f t="shared" si="69"/>
        <v>0</v>
      </c>
      <c r="AH197" s="213">
        <f t="shared" si="69"/>
        <v>0</v>
      </c>
      <c r="AI197" s="213">
        <f t="shared" si="69"/>
        <v>0</v>
      </c>
      <c r="AJ197" s="213">
        <f t="shared" si="69"/>
        <v>0</v>
      </c>
      <c r="AK197" s="213">
        <f t="shared" si="69"/>
        <v>0</v>
      </c>
      <c r="AL197" s="213">
        <f t="shared" si="69"/>
        <v>0</v>
      </c>
      <c r="AM197" s="213">
        <f t="shared" si="69"/>
        <v>0</v>
      </c>
      <c r="AN197" s="213">
        <f t="shared" si="69"/>
        <v>0</v>
      </c>
      <c r="AO197" s="213">
        <f t="shared" si="69"/>
        <v>0</v>
      </c>
      <c r="AP197" s="213">
        <f t="shared" si="69"/>
        <v>0</v>
      </c>
    </row>
    <row r="198" spans="1:42" x14ac:dyDescent="0.2">
      <c r="A198" s="118" t="s">
        <v>289</v>
      </c>
      <c r="B198" s="122">
        <f t="array" ref="B198:AP198">Inputs!C165:AQ165</f>
        <v>0</v>
      </c>
      <c r="C198" s="213">
        <v>0</v>
      </c>
      <c r="D198" s="213">
        <v>0</v>
      </c>
      <c r="E198" s="213">
        <v>0</v>
      </c>
      <c r="F198" s="213">
        <v>0</v>
      </c>
      <c r="G198" s="213">
        <v>0</v>
      </c>
      <c r="H198" s="213">
        <v>0</v>
      </c>
      <c r="I198" s="213">
        <v>0</v>
      </c>
      <c r="J198" s="213">
        <v>0</v>
      </c>
      <c r="K198" s="213">
        <v>0</v>
      </c>
      <c r="L198" s="213">
        <v>0</v>
      </c>
      <c r="M198" s="213">
        <v>0</v>
      </c>
      <c r="N198" s="213">
        <v>0</v>
      </c>
      <c r="O198" s="213">
        <v>0</v>
      </c>
      <c r="P198" s="213">
        <v>0</v>
      </c>
      <c r="Q198" s="213">
        <v>0</v>
      </c>
      <c r="R198" s="213">
        <v>0</v>
      </c>
      <c r="S198" s="213">
        <v>0</v>
      </c>
      <c r="T198" s="213">
        <v>0</v>
      </c>
      <c r="U198" s="213">
        <v>0</v>
      </c>
      <c r="V198" s="213">
        <v>0</v>
      </c>
      <c r="W198" s="213">
        <v>0</v>
      </c>
      <c r="X198" s="213">
        <v>0</v>
      </c>
      <c r="Y198" s="213">
        <v>0</v>
      </c>
      <c r="Z198" s="213">
        <v>0</v>
      </c>
      <c r="AA198" s="213">
        <v>0</v>
      </c>
      <c r="AB198" s="213">
        <v>0</v>
      </c>
      <c r="AC198" s="213">
        <v>0</v>
      </c>
      <c r="AD198" s="213">
        <v>0</v>
      </c>
      <c r="AE198" s="213">
        <v>0</v>
      </c>
      <c r="AF198" s="213">
        <v>0</v>
      </c>
      <c r="AG198" s="213">
        <v>0</v>
      </c>
      <c r="AH198" s="213">
        <v>0</v>
      </c>
      <c r="AI198" s="213">
        <v>0</v>
      </c>
      <c r="AJ198" s="213">
        <v>0</v>
      </c>
      <c r="AK198" s="213">
        <v>0</v>
      </c>
      <c r="AL198" s="213">
        <v>0</v>
      </c>
      <c r="AM198" s="213">
        <v>0</v>
      </c>
      <c r="AN198" s="213">
        <v>0</v>
      </c>
      <c r="AO198" s="213">
        <v>0</v>
      </c>
      <c r="AP198" s="213">
        <v>0</v>
      </c>
    </row>
    <row r="199" spans="1:42" x14ac:dyDescent="0.2">
      <c r="A199" s="30" t="s">
        <v>39</v>
      </c>
      <c r="B199" s="122"/>
      <c r="C199" s="216">
        <f>C197*-C198/100</f>
        <v>0</v>
      </c>
      <c r="D199" s="216">
        <f t="shared" ref="D199:AP199" si="70">D197*-D198/100</f>
        <v>0</v>
      </c>
      <c r="E199" s="216">
        <f t="shared" si="70"/>
        <v>0</v>
      </c>
      <c r="F199" s="216">
        <f t="shared" si="70"/>
        <v>0</v>
      </c>
      <c r="G199" s="216">
        <f t="shared" si="70"/>
        <v>0</v>
      </c>
      <c r="H199" s="216">
        <f t="shared" si="70"/>
        <v>0</v>
      </c>
      <c r="I199" s="216">
        <f t="shared" si="70"/>
        <v>0</v>
      </c>
      <c r="J199" s="216">
        <f t="shared" si="70"/>
        <v>0</v>
      </c>
      <c r="K199" s="216">
        <f t="shared" si="70"/>
        <v>0</v>
      </c>
      <c r="L199" s="216">
        <f t="shared" si="70"/>
        <v>0</v>
      </c>
      <c r="M199" s="216">
        <f t="shared" si="70"/>
        <v>0</v>
      </c>
      <c r="N199" s="216">
        <f t="shared" si="70"/>
        <v>0</v>
      </c>
      <c r="O199" s="216">
        <f t="shared" si="70"/>
        <v>0</v>
      </c>
      <c r="P199" s="216">
        <f t="shared" si="70"/>
        <v>0</v>
      </c>
      <c r="Q199" s="216">
        <f t="shared" si="70"/>
        <v>0</v>
      </c>
      <c r="R199" s="216">
        <f t="shared" si="70"/>
        <v>0</v>
      </c>
      <c r="S199" s="216">
        <f t="shared" si="70"/>
        <v>0</v>
      </c>
      <c r="T199" s="216">
        <f t="shared" si="70"/>
        <v>0</v>
      </c>
      <c r="U199" s="216">
        <f t="shared" si="70"/>
        <v>0</v>
      </c>
      <c r="V199" s="216">
        <f t="shared" si="70"/>
        <v>0</v>
      </c>
      <c r="W199" s="216">
        <f t="shared" si="70"/>
        <v>0</v>
      </c>
      <c r="X199" s="216">
        <f t="shared" si="70"/>
        <v>0</v>
      </c>
      <c r="Y199" s="216">
        <f t="shared" si="70"/>
        <v>0</v>
      </c>
      <c r="Z199" s="216">
        <f t="shared" si="70"/>
        <v>0</v>
      </c>
      <c r="AA199" s="216">
        <f t="shared" si="70"/>
        <v>0</v>
      </c>
      <c r="AB199" s="216">
        <f t="shared" si="70"/>
        <v>0</v>
      </c>
      <c r="AC199" s="216">
        <f t="shared" si="70"/>
        <v>0</v>
      </c>
      <c r="AD199" s="216">
        <f t="shared" si="70"/>
        <v>0</v>
      </c>
      <c r="AE199" s="216">
        <f t="shared" si="70"/>
        <v>0</v>
      </c>
      <c r="AF199" s="216">
        <f t="shared" si="70"/>
        <v>0</v>
      </c>
      <c r="AG199" s="216">
        <f t="shared" si="70"/>
        <v>0</v>
      </c>
      <c r="AH199" s="216">
        <f t="shared" si="70"/>
        <v>0</v>
      </c>
      <c r="AI199" s="216">
        <f t="shared" si="70"/>
        <v>0</v>
      </c>
      <c r="AJ199" s="216">
        <f t="shared" si="70"/>
        <v>0</v>
      </c>
      <c r="AK199" s="216">
        <f t="shared" si="70"/>
        <v>0</v>
      </c>
      <c r="AL199" s="216">
        <f t="shared" si="70"/>
        <v>0</v>
      </c>
      <c r="AM199" s="216">
        <f t="shared" si="70"/>
        <v>0</v>
      </c>
      <c r="AN199" s="216">
        <f t="shared" si="70"/>
        <v>0</v>
      </c>
      <c r="AO199" s="216">
        <f t="shared" si="70"/>
        <v>0</v>
      </c>
      <c r="AP199" s="216">
        <f t="shared" si="70"/>
        <v>0</v>
      </c>
    </row>
    <row r="200" spans="1:42" s="204" customFormat="1" x14ac:dyDescent="0.2">
      <c r="A200" s="9"/>
    </row>
    <row r="201" spans="1:42" s="204" customFormat="1" x14ac:dyDescent="0.2">
      <c r="A201" s="29" t="s">
        <v>33</v>
      </c>
    </row>
    <row r="202" spans="1:42" s="16" customFormat="1" x14ac:dyDescent="0.2">
      <c r="A202" s="118" t="s">
        <v>30</v>
      </c>
      <c r="B202" s="204"/>
      <c r="C202" s="211">
        <f>C$63</f>
        <v>0</v>
      </c>
      <c r="D202" s="211">
        <f t="shared" ref="D202:AP202" si="71">D$63</f>
        <v>0</v>
      </c>
      <c r="E202" s="211">
        <f t="shared" si="71"/>
        <v>0</v>
      </c>
      <c r="F202" s="211">
        <f t="shared" si="71"/>
        <v>0</v>
      </c>
      <c r="G202" s="211">
        <f t="shared" si="71"/>
        <v>0</v>
      </c>
      <c r="H202" s="211">
        <f t="shared" si="71"/>
        <v>0</v>
      </c>
      <c r="I202" s="211">
        <f t="shared" si="71"/>
        <v>0</v>
      </c>
      <c r="J202" s="211">
        <f t="shared" si="71"/>
        <v>0</v>
      </c>
      <c r="K202" s="211">
        <f t="shared" si="71"/>
        <v>0</v>
      </c>
      <c r="L202" s="211">
        <f t="shared" si="71"/>
        <v>0</v>
      </c>
      <c r="M202" s="211">
        <f t="shared" si="71"/>
        <v>0</v>
      </c>
      <c r="N202" s="211">
        <f t="shared" si="71"/>
        <v>0</v>
      </c>
      <c r="O202" s="211">
        <f t="shared" si="71"/>
        <v>0</v>
      </c>
      <c r="P202" s="211">
        <f t="shared" si="71"/>
        <v>0</v>
      </c>
      <c r="Q202" s="211">
        <f t="shared" si="71"/>
        <v>0</v>
      </c>
      <c r="R202" s="211">
        <f t="shared" si="71"/>
        <v>0</v>
      </c>
      <c r="S202" s="211">
        <f t="shared" si="71"/>
        <v>0</v>
      </c>
      <c r="T202" s="211">
        <f t="shared" si="71"/>
        <v>0</v>
      </c>
      <c r="U202" s="211">
        <f t="shared" si="71"/>
        <v>0</v>
      </c>
      <c r="V202" s="211">
        <f t="shared" si="71"/>
        <v>0</v>
      </c>
      <c r="W202" s="211">
        <f t="shared" si="71"/>
        <v>0</v>
      </c>
      <c r="X202" s="211">
        <f t="shared" si="71"/>
        <v>0</v>
      </c>
      <c r="Y202" s="211">
        <f t="shared" si="71"/>
        <v>0</v>
      </c>
      <c r="Z202" s="211">
        <f t="shared" si="71"/>
        <v>0</v>
      </c>
      <c r="AA202" s="211">
        <f t="shared" si="71"/>
        <v>0</v>
      </c>
      <c r="AB202" s="211">
        <f t="shared" si="71"/>
        <v>0</v>
      </c>
      <c r="AC202" s="211">
        <f t="shared" si="71"/>
        <v>0</v>
      </c>
      <c r="AD202" s="211">
        <f t="shared" si="71"/>
        <v>0</v>
      </c>
      <c r="AE202" s="211">
        <f t="shared" si="71"/>
        <v>0</v>
      </c>
      <c r="AF202" s="211">
        <f t="shared" si="71"/>
        <v>0</v>
      </c>
      <c r="AG202" s="211">
        <f t="shared" si="71"/>
        <v>0</v>
      </c>
      <c r="AH202" s="211">
        <f t="shared" si="71"/>
        <v>0</v>
      </c>
      <c r="AI202" s="211">
        <f t="shared" si="71"/>
        <v>0</v>
      </c>
      <c r="AJ202" s="211">
        <f t="shared" si="71"/>
        <v>0</v>
      </c>
      <c r="AK202" s="211">
        <f t="shared" si="71"/>
        <v>0</v>
      </c>
      <c r="AL202" s="211">
        <f t="shared" si="71"/>
        <v>0</v>
      </c>
      <c r="AM202" s="211">
        <f t="shared" si="71"/>
        <v>0</v>
      </c>
      <c r="AN202" s="211">
        <f t="shared" si="71"/>
        <v>0</v>
      </c>
      <c r="AO202" s="211">
        <f t="shared" si="71"/>
        <v>0</v>
      </c>
      <c r="AP202" s="211">
        <f t="shared" si="71"/>
        <v>0</v>
      </c>
    </row>
    <row r="203" spans="1:42" s="16" customFormat="1" x14ac:dyDescent="0.2">
      <c r="A203" s="118" t="s">
        <v>38</v>
      </c>
      <c r="B203" s="204"/>
      <c r="C203" s="211">
        <f t="shared" ref="C203:AP203" si="72">C714</f>
        <v>0</v>
      </c>
      <c r="D203" s="211">
        <f t="shared" si="72"/>
        <v>0</v>
      </c>
      <c r="E203" s="211">
        <f t="shared" si="72"/>
        <v>0</v>
      </c>
      <c r="F203" s="211">
        <f t="shared" si="72"/>
        <v>0</v>
      </c>
      <c r="G203" s="211">
        <f t="shared" si="72"/>
        <v>0</v>
      </c>
      <c r="H203" s="211">
        <f t="shared" si="72"/>
        <v>0</v>
      </c>
      <c r="I203" s="211">
        <f t="shared" si="72"/>
        <v>0</v>
      </c>
      <c r="J203" s="211">
        <f t="shared" si="72"/>
        <v>0</v>
      </c>
      <c r="K203" s="211">
        <f t="shared" si="72"/>
        <v>0</v>
      </c>
      <c r="L203" s="211">
        <f t="shared" si="72"/>
        <v>0</v>
      </c>
      <c r="M203" s="211">
        <f t="shared" si="72"/>
        <v>0</v>
      </c>
      <c r="N203" s="211">
        <f t="shared" si="72"/>
        <v>0</v>
      </c>
      <c r="O203" s="211">
        <f t="shared" si="72"/>
        <v>0</v>
      </c>
      <c r="P203" s="211">
        <f t="shared" si="72"/>
        <v>0</v>
      </c>
      <c r="Q203" s="211">
        <f t="shared" si="72"/>
        <v>0</v>
      </c>
      <c r="R203" s="211">
        <f t="shared" si="72"/>
        <v>0</v>
      </c>
      <c r="S203" s="211">
        <f t="shared" si="72"/>
        <v>0</v>
      </c>
      <c r="T203" s="211">
        <f t="shared" si="72"/>
        <v>0</v>
      </c>
      <c r="U203" s="211">
        <f t="shared" si="72"/>
        <v>0</v>
      </c>
      <c r="V203" s="211">
        <f t="shared" si="72"/>
        <v>0</v>
      </c>
      <c r="W203" s="211">
        <f t="shared" si="72"/>
        <v>0</v>
      </c>
      <c r="X203" s="211">
        <f t="shared" si="72"/>
        <v>0</v>
      </c>
      <c r="Y203" s="211">
        <f t="shared" si="72"/>
        <v>0</v>
      </c>
      <c r="Z203" s="211">
        <f t="shared" si="72"/>
        <v>0</v>
      </c>
      <c r="AA203" s="211">
        <f t="shared" si="72"/>
        <v>0</v>
      </c>
      <c r="AB203" s="211">
        <f t="shared" si="72"/>
        <v>0</v>
      </c>
      <c r="AC203" s="211">
        <f t="shared" si="72"/>
        <v>0</v>
      </c>
      <c r="AD203" s="211">
        <f t="shared" si="72"/>
        <v>0</v>
      </c>
      <c r="AE203" s="211">
        <f t="shared" si="72"/>
        <v>0</v>
      </c>
      <c r="AF203" s="211">
        <f t="shared" si="72"/>
        <v>0</v>
      </c>
      <c r="AG203" s="211">
        <f t="shared" si="72"/>
        <v>0</v>
      </c>
      <c r="AH203" s="211">
        <f t="shared" si="72"/>
        <v>0</v>
      </c>
      <c r="AI203" s="211">
        <f t="shared" si="72"/>
        <v>0</v>
      </c>
      <c r="AJ203" s="211">
        <f t="shared" si="72"/>
        <v>0</v>
      </c>
      <c r="AK203" s="211">
        <f t="shared" si="72"/>
        <v>0</v>
      </c>
      <c r="AL203" s="211">
        <f t="shared" si="72"/>
        <v>0</v>
      </c>
      <c r="AM203" s="211">
        <f t="shared" si="72"/>
        <v>0</v>
      </c>
      <c r="AN203" s="211">
        <f t="shared" si="72"/>
        <v>0</v>
      </c>
      <c r="AO203" s="211">
        <f t="shared" si="72"/>
        <v>0</v>
      </c>
      <c r="AP203" s="211">
        <f t="shared" si="72"/>
        <v>0</v>
      </c>
    </row>
    <row r="204" spans="1:42" s="16" customFormat="1" x14ac:dyDescent="0.2">
      <c r="A204" s="118" t="s">
        <v>31</v>
      </c>
      <c r="B204" s="204"/>
      <c r="C204" s="211">
        <f t="shared" ref="C204:AP204" si="73">-C573</f>
        <v>0</v>
      </c>
      <c r="D204" s="211">
        <f t="shared" si="73"/>
        <v>0</v>
      </c>
      <c r="E204" s="211">
        <f t="shared" si="73"/>
        <v>0</v>
      </c>
      <c r="F204" s="211">
        <f t="shared" si="73"/>
        <v>0</v>
      </c>
      <c r="G204" s="211">
        <f t="shared" si="73"/>
        <v>0</v>
      </c>
      <c r="H204" s="211">
        <f t="shared" si="73"/>
        <v>0</v>
      </c>
      <c r="I204" s="211">
        <f t="shared" si="73"/>
        <v>0</v>
      </c>
      <c r="J204" s="211">
        <f t="shared" si="73"/>
        <v>0</v>
      </c>
      <c r="K204" s="211">
        <f t="shared" si="73"/>
        <v>0</v>
      </c>
      <c r="L204" s="211">
        <f t="shared" si="73"/>
        <v>0</v>
      </c>
      <c r="M204" s="211">
        <f t="shared" si="73"/>
        <v>0</v>
      </c>
      <c r="N204" s="211">
        <f t="shared" si="73"/>
        <v>0</v>
      </c>
      <c r="O204" s="211">
        <f t="shared" si="73"/>
        <v>0</v>
      </c>
      <c r="P204" s="211">
        <f t="shared" si="73"/>
        <v>0</v>
      </c>
      <c r="Q204" s="211">
        <f t="shared" si="73"/>
        <v>0</v>
      </c>
      <c r="R204" s="211">
        <f t="shared" si="73"/>
        <v>0</v>
      </c>
      <c r="S204" s="211">
        <f t="shared" si="73"/>
        <v>0</v>
      </c>
      <c r="T204" s="211">
        <f t="shared" si="73"/>
        <v>0</v>
      </c>
      <c r="U204" s="211">
        <f t="shared" si="73"/>
        <v>0</v>
      </c>
      <c r="V204" s="211">
        <f t="shared" si="73"/>
        <v>0</v>
      </c>
      <c r="W204" s="211">
        <f t="shared" si="73"/>
        <v>0</v>
      </c>
      <c r="X204" s="211">
        <f t="shared" si="73"/>
        <v>0</v>
      </c>
      <c r="Y204" s="211">
        <f t="shared" si="73"/>
        <v>0</v>
      </c>
      <c r="Z204" s="211">
        <f t="shared" si="73"/>
        <v>0</v>
      </c>
      <c r="AA204" s="211">
        <f t="shared" si="73"/>
        <v>0</v>
      </c>
      <c r="AB204" s="211">
        <f t="shared" si="73"/>
        <v>0</v>
      </c>
      <c r="AC204" s="211">
        <f t="shared" si="73"/>
        <v>0</v>
      </c>
      <c r="AD204" s="211">
        <f t="shared" si="73"/>
        <v>0</v>
      </c>
      <c r="AE204" s="211">
        <f t="shared" si="73"/>
        <v>0</v>
      </c>
      <c r="AF204" s="211">
        <f t="shared" si="73"/>
        <v>0</v>
      </c>
      <c r="AG204" s="211">
        <f t="shared" si="73"/>
        <v>0</v>
      </c>
      <c r="AH204" s="211">
        <f t="shared" si="73"/>
        <v>0</v>
      </c>
      <c r="AI204" s="211">
        <f t="shared" si="73"/>
        <v>0</v>
      </c>
      <c r="AJ204" s="211">
        <f t="shared" si="73"/>
        <v>0</v>
      </c>
      <c r="AK204" s="211">
        <f t="shared" si="73"/>
        <v>0</v>
      </c>
      <c r="AL204" s="211">
        <f t="shared" si="73"/>
        <v>0</v>
      </c>
      <c r="AM204" s="211">
        <f t="shared" si="73"/>
        <v>0</v>
      </c>
      <c r="AN204" s="211">
        <f t="shared" si="73"/>
        <v>0</v>
      </c>
      <c r="AO204" s="211">
        <f t="shared" si="73"/>
        <v>0</v>
      </c>
      <c r="AP204" s="211">
        <f t="shared" si="73"/>
        <v>0</v>
      </c>
    </row>
    <row r="205" spans="1:42" s="9" customFormat="1" x14ac:dyDescent="0.2">
      <c r="A205" s="118" t="s">
        <v>34</v>
      </c>
      <c r="B205" s="204"/>
      <c r="C205" s="214">
        <f t="shared" ref="C205:AP205" si="74">IF(C$2&lt;=analysis_period,-C430-C461-C487-C513,0)</f>
        <v>0</v>
      </c>
      <c r="D205" s="214">
        <f t="shared" si="74"/>
        <v>0</v>
      </c>
      <c r="E205" s="214">
        <f t="shared" si="74"/>
        <v>0</v>
      </c>
      <c r="F205" s="214">
        <f t="shared" si="74"/>
        <v>0</v>
      </c>
      <c r="G205" s="214">
        <f t="shared" si="74"/>
        <v>0</v>
      </c>
      <c r="H205" s="214">
        <f t="shared" si="74"/>
        <v>0</v>
      </c>
      <c r="I205" s="214">
        <f t="shared" si="74"/>
        <v>0</v>
      </c>
      <c r="J205" s="214">
        <f t="shared" si="74"/>
        <v>0</v>
      </c>
      <c r="K205" s="214">
        <f t="shared" si="74"/>
        <v>0</v>
      </c>
      <c r="L205" s="214">
        <f t="shared" si="74"/>
        <v>0</v>
      </c>
      <c r="M205" s="214">
        <f t="shared" si="74"/>
        <v>0</v>
      </c>
      <c r="N205" s="214">
        <f t="shared" si="74"/>
        <v>0</v>
      </c>
      <c r="O205" s="214">
        <f t="shared" si="74"/>
        <v>0</v>
      </c>
      <c r="P205" s="214">
        <f t="shared" si="74"/>
        <v>0</v>
      </c>
      <c r="Q205" s="214">
        <f t="shared" si="74"/>
        <v>0</v>
      </c>
      <c r="R205" s="214">
        <f t="shared" si="74"/>
        <v>0</v>
      </c>
      <c r="S205" s="214">
        <f t="shared" si="74"/>
        <v>0</v>
      </c>
      <c r="T205" s="214">
        <f t="shared" si="74"/>
        <v>0</v>
      </c>
      <c r="U205" s="214">
        <f t="shared" si="74"/>
        <v>0</v>
      </c>
      <c r="V205" s="214">
        <f t="shared" si="74"/>
        <v>0</v>
      </c>
      <c r="W205" s="214">
        <f t="shared" si="74"/>
        <v>0</v>
      </c>
      <c r="X205" s="214">
        <f t="shared" si="74"/>
        <v>0</v>
      </c>
      <c r="Y205" s="214">
        <f t="shared" si="74"/>
        <v>0</v>
      </c>
      <c r="Z205" s="214">
        <f t="shared" si="74"/>
        <v>0</v>
      </c>
      <c r="AA205" s="214">
        <f t="shared" si="74"/>
        <v>0</v>
      </c>
      <c r="AB205" s="214">
        <f t="shared" si="74"/>
        <v>0</v>
      </c>
      <c r="AC205" s="214">
        <f t="shared" si="74"/>
        <v>0</v>
      </c>
      <c r="AD205" s="214">
        <f t="shared" si="74"/>
        <v>0</v>
      </c>
      <c r="AE205" s="214">
        <f t="shared" si="74"/>
        <v>0</v>
      </c>
      <c r="AF205" s="214">
        <f t="shared" si="74"/>
        <v>0</v>
      </c>
      <c r="AG205" s="214">
        <f t="shared" si="74"/>
        <v>0</v>
      </c>
      <c r="AH205" s="214">
        <f t="shared" si="74"/>
        <v>0</v>
      </c>
      <c r="AI205" s="214">
        <f t="shared" si="74"/>
        <v>0</v>
      </c>
      <c r="AJ205" s="214">
        <f t="shared" si="74"/>
        <v>0</v>
      </c>
      <c r="AK205" s="214">
        <f t="shared" si="74"/>
        <v>0</v>
      </c>
      <c r="AL205" s="214">
        <f t="shared" si="74"/>
        <v>0</v>
      </c>
      <c r="AM205" s="214">
        <f t="shared" si="74"/>
        <v>0</v>
      </c>
      <c r="AN205" s="214">
        <f t="shared" si="74"/>
        <v>0</v>
      </c>
      <c r="AO205" s="214">
        <f t="shared" si="74"/>
        <v>0</v>
      </c>
      <c r="AP205" s="214">
        <f t="shared" si="74"/>
        <v>0</v>
      </c>
    </row>
    <row r="206" spans="1:42" s="16" customFormat="1" x14ac:dyDescent="0.2">
      <c r="A206" s="118" t="s">
        <v>39</v>
      </c>
      <c r="B206" s="204"/>
      <c r="C206" s="214">
        <f>C199</f>
        <v>0</v>
      </c>
      <c r="D206" s="214">
        <f t="shared" ref="D206:AP206" si="75">D199</f>
        <v>0</v>
      </c>
      <c r="E206" s="214">
        <f t="shared" si="75"/>
        <v>0</v>
      </c>
      <c r="F206" s="214">
        <f t="shared" si="75"/>
        <v>0</v>
      </c>
      <c r="G206" s="214">
        <f t="shared" si="75"/>
        <v>0</v>
      </c>
      <c r="H206" s="214">
        <f t="shared" si="75"/>
        <v>0</v>
      </c>
      <c r="I206" s="214">
        <f t="shared" si="75"/>
        <v>0</v>
      </c>
      <c r="J206" s="214">
        <f t="shared" si="75"/>
        <v>0</v>
      </c>
      <c r="K206" s="214">
        <f t="shared" si="75"/>
        <v>0</v>
      </c>
      <c r="L206" s="214">
        <f t="shared" si="75"/>
        <v>0</v>
      </c>
      <c r="M206" s="214">
        <f t="shared" si="75"/>
        <v>0</v>
      </c>
      <c r="N206" s="214">
        <f t="shared" si="75"/>
        <v>0</v>
      </c>
      <c r="O206" s="214">
        <f t="shared" si="75"/>
        <v>0</v>
      </c>
      <c r="P206" s="214">
        <f t="shared" si="75"/>
        <v>0</v>
      </c>
      <c r="Q206" s="214">
        <f t="shared" si="75"/>
        <v>0</v>
      </c>
      <c r="R206" s="214">
        <f t="shared" si="75"/>
        <v>0</v>
      </c>
      <c r="S206" s="214">
        <f t="shared" si="75"/>
        <v>0</v>
      </c>
      <c r="T206" s="214">
        <f t="shared" si="75"/>
        <v>0</v>
      </c>
      <c r="U206" s="214">
        <f t="shared" si="75"/>
        <v>0</v>
      </c>
      <c r="V206" s="214">
        <f t="shared" si="75"/>
        <v>0</v>
      </c>
      <c r="W206" s="214">
        <f t="shared" si="75"/>
        <v>0</v>
      </c>
      <c r="X206" s="214">
        <f t="shared" si="75"/>
        <v>0</v>
      </c>
      <c r="Y206" s="214">
        <f t="shared" si="75"/>
        <v>0</v>
      </c>
      <c r="Z206" s="214">
        <f t="shared" si="75"/>
        <v>0</v>
      </c>
      <c r="AA206" s="214">
        <f t="shared" si="75"/>
        <v>0</v>
      </c>
      <c r="AB206" s="214">
        <f t="shared" si="75"/>
        <v>0</v>
      </c>
      <c r="AC206" s="214">
        <f t="shared" si="75"/>
        <v>0</v>
      </c>
      <c r="AD206" s="214">
        <f t="shared" si="75"/>
        <v>0</v>
      </c>
      <c r="AE206" s="214">
        <f t="shared" si="75"/>
        <v>0</v>
      </c>
      <c r="AF206" s="214">
        <f t="shared" si="75"/>
        <v>0</v>
      </c>
      <c r="AG206" s="214">
        <f t="shared" si="75"/>
        <v>0</v>
      </c>
      <c r="AH206" s="214">
        <f t="shared" si="75"/>
        <v>0</v>
      </c>
      <c r="AI206" s="214">
        <f t="shared" si="75"/>
        <v>0</v>
      </c>
      <c r="AJ206" s="214">
        <f t="shared" si="75"/>
        <v>0</v>
      </c>
      <c r="AK206" s="214">
        <f t="shared" si="75"/>
        <v>0</v>
      </c>
      <c r="AL206" s="214">
        <f t="shared" si="75"/>
        <v>0</v>
      </c>
      <c r="AM206" s="214">
        <f t="shared" si="75"/>
        <v>0</v>
      </c>
      <c r="AN206" s="214">
        <f t="shared" si="75"/>
        <v>0</v>
      </c>
      <c r="AO206" s="214">
        <f t="shared" si="75"/>
        <v>0</v>
      </c>
      <c r="AP206" s="214">
        <f t="shared" si="75"/>
        <v>0</v>
      </c>
    </row>
    <row r="207" spans="1:42" s="16" customFormat="1" x14ac:dyDescent="0.2">
      <c r="A207" s="118" t="s">
        <v>59</v>
      </c>
      <c r="B207" s="204"/>
      <c r="C207" s="214">
        <f t="shared" ref="C207:AP207" si="76">C121</f>
        <v>0</v>
      </c>
      <c r="D207" s="214">
        <f t="shared" si="76"/>
        <v>0</v>
      </c>
      <c r="E207" s="214">
        <f t="shared" si="76"/>
        <v>0</v>
      </c>
      <c r="F207" s="214">
        <f t="shared" si="76"/>
        <v>0</v>
      </c>
      <c r="G207" s="214">
        <f t="shared" si="76"/>
        <v>0</v>
      </c>
      <c r="H207" s="214">
        <f t="shared" si="76"/>
        <v>0</v>
      </c>
      <c r="I207" s="214">
        <f t="shared" si="76"/>
        <v>0</v>
      </c>
      <c r="J207" s="214">
        <f t="shared" si="76"/>
        <v>0</v>
      </c>
      <c r="K207" s="214">
        <f t="shared" si="76"/>
        <v>0</v>
      </c>
      <c r="L207" s="214">
        <f t="shared" si="76"/>
        <v>0</v>
      </c>
      <c r="M207" s="214">
        <f t="shared" si="76"/>
        <v>0</v>
      </c>
      <c r="N207" s="214">
        <f t="shared" si="76"/>
        <v>0</v>
      </c>
      <c r="O207" s="214">
        <f t="shared" si="76"/>
        <v>0</v>
      </c>
      <c r="P207" s="214">
        <f t="shared" si="76"/>
        <v>0</v>
      </c>
      <c r="Q207" s="214">
        <f t="shared" si="76"/>
        <v>0</v>
      </c>
      <c r="R207" s="214">
        <f t="shared" si="76"/>
        <v>0</v>
      </c>
      <c r="S207" s="214">
        <f t="shared" si="76"/>
        <v>0</v>
      </c>
      <c r="T207" s="214">
        <f t="shared" si="76"/>
        <v>0</v>
      </c>
      <c r="U207" s="214">
        <f t="shared" si="76"/>
        <v>0</v>
      </c>
      <c r="V207" s="214">
        <f t="shared" si="76"/>
        <v>0</v>
      </c>
      <c r="W207" s="214">
        <f t="shared" si="76"/>
        <v>0</v>
      </c>
      <c r="X207" s="214">
        <f t="shared" si="76"/>
        <v>0</v>
      </c>
      <c r="Y207" s="214">
        <f t="shared" si="76"/>
        <v>0</v>
      </c>
      <c r="Z207" s="214">
        <f t="shared" si="76"/>
        <v>0</v>
      </c>
      <c r="AA207" s="214">
        <f t="shared" si="76"/>
        <v>0</v>
      </c>
      <c r="AB207" s="214">
        <f t="shared" si="76"/>
        <v>0</v>
      </c>
      <c r="AC207" s="214">
        <f t="shared" si="76"/>
        <v>0</v>
      </c>
      <c r="AD207" s="214">
        <f t="shared" si="76"/>
        <v>0</v>
      </c>
      <c r="AE207" s="214">
        <f t="shared" si="76"/>
        <v>0</v>
      </c>
      <c r="AF207" s="214">
        <f t="shared" si="76"/>
        <v>0</v>
      </c>
      <c r="AG207" s="214">
        <f t="shared" si="76"/>
        <v>0</v>
      </c>
      <c r="AH207" s="214">
        <f t="shared" si="76"/>
        <v>0</v>
      </c>
      <c r="AI207" s="214">
        <f t="shared" si="76"/>
        <v>0</v>
      </c>
      <c r="AJ207" s="214">
        <f t="shared" si="76"/>
        <v>0</v>
      </c>
      <c r="AK207" s="214">
        <f t="shared" si="76"/>
        <v>0</v>
      </c>
      <c r="AL207" s="214">
        <f t="shared" si="76"/>
        <v>0</v>
      </c>
      <c r="AM207" s="214">
        <f t="shared" si="76"/>
        <v>0</v>
      </c>
      <c r="AN207" s="214">
        <f t="shared" si="76"/>
        <v>0</v>
      </c>
      <c r="AO207" s="214">
        <f t="shared" si="76"/>
        <v>0</v>
      </c>
      <c r="AP207" s="214">
        <f t="shared" si="76"/>
        <v>0</v>
      </c>
    </row>
    <row r="208" spans="1:42" s="16" customFormat="1" x14ac:dyDescent="0.2">
      <c r="A208" s="118" t="s">
        <v>98</v>
      </c>
      <c r="B208" s="204"/>
      <c r="C208" s="212">
        <f t="shared" ref="C208:AP208" si="77">C125</f>
        <v>0</v>
      </c>
      <c r="D208" s="212">
        <f t="shared" si="77"/>
        <v>0</v>
      </c>
      <c r="E208" s="212">
        <f t="shared" si="77"/>
        <v>0</v>
      </c>
      <c r="F208" s="212">
        <f t="shared" si="77"/>
        <v>0</v>
      </c>
      <c r="G208" s="212">
        <f t="shared" si="77"/>
        <v>0</v>
      </c>
      <c r="H208" s="212">
        <f t="shared" si="77"/>
        <v>0</v>
      </c>
      <c r="I208" s="212">
        <f t="shared" si="77"/>
        <v>0</v>
      </c>
      <c r="J208" s="212">
        <f t="shared" si="77"/>
        <v>0</v>
      </c>
      <c r="K208" s="212">
        <f t="shared" si="77"/>
        <v>0</v>
      </c>
      <c r="L208" s="212">
        <f t="shared" si="77"/>
        <v>0</v>
      </c>
      <c r="M208" s="212">
        <f t="shared" si="77"/>
        <v>0</v>
      </c>
      <c r="N208" s="212">
        <f t="shared" si="77"/>
        <v>0</v>
      </c>
      <c r="O208" s="212">
        <f t="shared" si="77"/>
        <v>0</v>
      </c>
      <c r="P208" s="212">
        <f t="shared" si="77"/>
        <v>0</v>
      </c>
      <c r="Q208" s="212">
        <f t="shared" si="77"/>
        <v>0</v>
      </c>
      <c r="R208" s="212">
        <f t="shared" si="77"/>
        <v>0</v>
      </c>
      <c r="S208" s="212">
        <f t="shared" si="77"/>
        <v>0</v>
      </c>
      <c r="T208" s="212">
        <f t="shared" si="77"/>
        <v>0</v>
      </c>
      <c r="U208" s="212">
        <f t="shared" si="77"/>
        <v>0</v>
      </c>
      <c r="V208" s="212">
        <f t="shared" si="77"/>
        <v>0</v>
      </c>
      <c r="W208" s="212">
        <f t="shared" si="77"/>
        <v>0</v>
      </c>
      <c r="X208" s="212">
        <f t="shared" si="77"/>
        <v>0</v>
      </c>
      <c r="Y208" s="212">
        <f t="shared" si="77"/>
        <v>0</v>
      </c>
      <c r="Z208" s="212">
        <f t="shared" si="77"/>
        <v>0</v>
      </c>
      <c r="AA208" s="212">
        <f t="shared" si="77"/>
        <v>0</v>
      </c>
      <c r="AB208" s="212">
        <f t="shared" si="77"/>
        <v>0</v>
      </c>
      <c r="AC208" s="212">
        <f t="shared" si="77"/>
        <v>0</v>
      </c>
      <c r="AD208" s="212">
        <f t="shared" si="77"/>
        <v>0</v>
      </c>
      <c r="AE208" s="212">
        <f t="shared" si="77"/>
        <v>0</v>
      </c>
      <c r="AF208" s="212">
        <f t="shared" si="77"/>
        <v>0</v>
      </c>
      <c r="AG208" s="212">
        <f t="shared" si="77"/>
        <v>0</v>
      </c>
      <c r="AH208" s="212">
        <f t="shared" si="77"/>
        <v>0</v>
      </c>
      <c r="AI208" s="212">
        <f t="shared" si="77"/>
        <v>0</v>
      </c>
      <c r="AJ208" s="212">
        <f t="shared" si="77"/>
        <v>0</v>
      </c>
      <c r="AK208" s="212">
        <f t="shared" si="77"/>
        <v>0</v>
      </c>
      <c r="AL208" s="212">
        <f t="shared" si="77"/>
        <v>0</v>
      </c>
      <c r="AM208" s="212">
        <f t="shared" si="77"/>
        <v>0</v>
      </c>
      <c r="AN208" s="212">
        <f t="shared" si="77"/>
        <v>0</v>
      </c>
      <c r="AO208" s="212">
        <f t="shared" si="77"/>
        <v>0</v>
      </c>
      <c r="AP208" s="212">
        <f t="shared" si="77"/>
        <v>0</v>
      </c>
    </row>
    <row r="209" spans="1:42" s="16" customFormat="1" x14ac:dyDescent="0.2">
      <c r="A209" s="118" t="s">
        <v>32</v>
      </c>
      <c r="B209" s="204"/>
      <c r="C209" s="211">
        <f>SUM(C202:C208)</f>
        <v>0</v>
      </c>
      <c r="D209" s="211">
        <f t="shared" ref="D209:AP209" si="78">SUM(D202:D208)</f>
        <v>0</v>
      </c>
      <c r="E209" s="211">
        <f t="shared" si="78"/>
        <v>0</v>
      </c>
      <c r="F209" s="211">
        <f t="shared" si="78"/>
        <v>0</v>
      </c>
      <c r="G209" s="211">
        <f t="shared" si="78"/>
        <v>0</v>
      </c>
      <c r="H209" s="211">
        <f t="shared" si="78"/>
        <v>0</v>
      </c>
      <c r="I209" s="211">
        <f t="shared" si="78"/>
        <v>0</v>
      </c>
      <c r="J209" s="211">
        <f t="shared" si="78"/>
        <v>0</v>
      </c>
      <c r="K209" s="211">
        <f t="shared" si="78"/>
        <v>0</v>
      </c>
      <c r="L209" s="211">
        <f t="shared" si="78"/>
        <v>0</v>
      </c>
      <c r="M209" s="211">
        <f t="shared" si="78"/>
        <v>0</v>
      </c>
      <c r="N209" s="211">
        <f t="shared" si="78"/>
        <v>0</v>
      </c>
      <c r="O209" s="211">
        <f t="shared" si="78"/>
        <v>0</v>
      </c>
      <c r="P209" s="211">
        <f t="shared" si="78"/>
        <v>0</v>
      </c>
      <c r="Q209" s="211">
        <f t="shared" si="78"/>
        <v>0</v>
      </c>
      <c r="R209" s="211">
        <f t="shared" si="78"/>
        <v>0</v>
      </c>
      <c r="S209" s="211">
        <f t="shared" si="78"/>
        <v>0</v>
      </c>
      <c r="T209" s="211">
        <f t="shared" si="78"/>
        <v>0</v>
      </c>
      <c r="U209" s="211">
        <f t="shared" si="78"/>
        <v>0</v>
      </c>
      <c r="V209" s="211">
        <f t="shared" si="78"/>
        <v>0</v>
      </c>
      <c r="W209" s="211">
        <f t="shared" si="78"/>
        <v>0</v>
      </c>
      <c r="X209" s="211">
        <f t="shared" si="78"/>
        <v>0</v>
      </c>
      <c r="Y209" s="211">
        <f t="shared" si="78"/>
        <v>0</v>
      </c>
      <c r="Z209" s="211">
        <f t="shared" si="78"/>
        <v>0</v>
      </c>
      <c r="AA209" s="211">
        <f t="shared" si="78"/>
        <v>0</v>
      </c>
      <c r="AB209" s="211">
        <f t="shared" si="78"/>
        <v>0</v>
      </c>
      <c r="AC209" s="211">
        <f t="shared" si="78"/>
        <v>0</v>
      </c>
      <c r="AD209" s="211">
        <f t="shared" si="78"/>
        <v>0</v>
      </c>
      <c r="AE209" s="211">
        <f t="shared" si="78"/>
        <v>0</v>
      </c>
      <c r="AF209" s="211">
        <f t="shared" si="78"/>
        <v>0</v>
      </c>
      <c r="AG209" s="211">
        <f t="shared" si="78"/>
        <v>0</v>
      </c>
      <c r="AH209" s="211">
        <f t="shared" si="78"/>
        <v>0</v>
      </c>
      <c r="AI209" s="211">
        <f t="shared" si="78"/>
        <v>0</v>
      </c>
      <c r="AJ209" s="211">
        <f t="shared" si="78"/>
        <v>0</v>
      </c>
      <c r="AK209" s="211">
        <f t="shared" si="78"/>
        <v>0</v>
      </c>
      <c r="AL209" s="211">
        <f t="shared" si="78"/>
        <v>0</v>
      </c>
      <c r="AM209" s="211">
        <f t="shared" si="78"/>
        <v>0</v>
      </c>
      <c r="AN209" s="211">
        <f t="shared" si="78"/>
        <v>0</v>
      </c>
      <c r="AO209" s="211">
        <f t="shared" si="78"/>
        <v>0</v>
      </c>
      <c r="AP209" s="211">
        <f t="shared" si="78"/>
        <v>0</v>
      </c>
    </row>
    <row r="210" spans="1:42" s="16" customFormat="1" x14ac:dyDescent="0.2">
      <c r="A210" s="118" t="str">
        <f>Inputs!B113</f>
        <v>Investment Based Incentive (IBI)</v>
      </c>
      <c r="B210" s="204"/>
    </row>
    <row r="211" spans="1:42" s="16" customFormat="1" x14ac:dyDescent="0.2">
      <c r="A211" s="120" t="str">
        <f>Inputs!B114</f>
        <v>As fixed amount</v>
      </c>
      <c r="B211" s="204"/>
    </row>
    <row r="212" spans="1:42" s="16" customFormat="1" x14ac:dyDescent="0.2">
      <c r="A212" s="107" t="s">
        <v>4</v>
      </c>
      <c r="B212" s="204"/>
      <c r="C212" s="211">
        <f>IF(ibi_fed_amount_tax_fed="Yes",C531,0)</f>
        <v>0</v>
      </c>
    </row>
    <row r="213" spans="1:42" s="16" customFormat="1" x14ac:dyDescent="0.2">
      <c r="A213" s="107" t="s">
        <v>5</v>
      </c>
      <c r="B213" s="204"/>
      <c r="C213" s="211">
        <f>IF(ibi_sta_amount_tax_fed="Yes",C532,0)</f>
        <v>0</v>
      </c>
    </row>
    <row r="214" spans="1:42" s="16" customFormat="1" x14ac:dyDescent="0.2">
      <c r="A214" s="107" t="s">
        <v>187</v>
      </c>
      <c r="B214" s="204"/>
      <c r="C214" s="211">
        <f>IF(ibi_uti_amount_tax_fed="Yes",C533,0)</f>
        <v>0</v>
      </c>
    </row>
    <row r="215" spans="1:42" x14ac:dyDescent="0.2">
      <c r="A215" s="107" t="s">
        <v>188</v>
      </c>
      <c r="B215" s="122"/>
      <c r="C215" s="212">
        <f>IF(ibi_oth_amount_tax_fed="Yes",C534,0)</f>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07" t="s">
        <v>13</v>
      </c>
      <c r="B216" s="122"/>
      <c r="C216" s="213">
        <f>SUM(C212:C215)</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20" t="str">
        <f>Inputs!B119</f>
        <v>As percentage</v>
      </c>
      <c r="B217" s="12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4</v>
      </c>
      <c r="B218" s="122"/>
      <c r="C218" s="211">
        <f>C537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5</v>
      </c>
      <c r="B219" s="122"/>
      <c r="C219" s="211">
        <f t="shared" ref="C219:C221" si="79">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187</v>
      </c>
      <c r="B220" s="122"/>
      <c r="C220" s="211">
        <f t="shared" si="79"/>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188</v>
      </c>
      <c r="B221" s="122"/>
      <c r="C221" s="212">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13</v>
      </c>
      <c r="B222" s="122"/>
      <c r="C222" s="213">
        <f>SUM(C218:C221)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18" t="str">
        <f>Inputs!B124</f>
        <v>Capacity Based Incentive (CBI)</v>
      </c>
      <c r="B223" s="12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20" t="s">
        <v>4</v>
      </c>
      <c r="B224" s="122"/>
      <c r="C224" s="214">
        <f>IF(cbi_fed_tax_fed="Yes",C544,0)</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5</v>
      </c>
      <c r="B225" s="122"/>
      <c r="C225" s="214">
        <f>IF(cbi_sta_tax_fed="Yes",C545,0)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187</v>
      </c>
      <c r="B226" s="122"/>
      <c r="C226" s="214">
        <f>IF(cbi_uti_tax_fed="Yes",C546,0)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188</v>
      </c>
      <c r="B227" s="122"/>
      <c r="C227" s="212">
        <f>IF(cbi_oth_tax_fed="Yes",C547,0)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13</v>
      </c>
      <c r="B228" s="122"/>
      <c r="C228" s="213">
        <f>SUM(C224:C227)</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18" t="str">
        <f>Inputs!B129</f>
        <v>Production Based Incentive (PBI)</v>
      </c>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4</v>
      </c>
      <c r="B230" s="122"/>
      <c r="C230" s="214">
        <f t="shared" ref="C230:AP230" si="80">IF(AND(pbi_fed_tax_fed="Yes",pbi_fed_for_ds="No"),C554,0)</f>
        <v>0</v>
      </c>
      <c r="D230" s="214">
        <f t="shared" si="80"/>
        <v>0</v>
      </c>
      <c r="E230" s="214">
        <f t="shared" si="80"/>
        <v>0</v>
      </c>
      <c r="F230" s="214">
        <f t="shared" si="80"/>
        <v>0</v>
      </c>
      <c r="G230" s="214">
        <f t="shared" si="80"/>
        <v>0</v>
      </c>
      <c r="H230" s="214">
        <f t="shared" si="80"/>
        <v>0</v>
      </c>
      <c r="I230" s="214">
        <f t="shared" si="80"/>
        <v>0</v>
      </c>
      <c r="J230" s="214">
        <f t="shared" si="80"/>
        <v>0</v>
      </c>
      <c r="K230" s="214">
        <f t="shared" si="80"/>
        <v>0</v>
      </c>
      <c r="L230" s="214">
        <f t="shared" si="80"/>
        <v>0</v>
      </c>
      <c r="M230" s="214">
        <f t="shared" si="80"/>
        <v>0</v>
      </c>
      <c r="N230" s="214">
        <f t="shared" si="80"/>
        <v>0</v>
      </c>
      <c r="O230" s="214">
        <f t="shared" si="80"/>
        <v>0</v>
      </c>
      <c r="P230" s="214">
        <f t="shared" si="80"/>
        <v>0</v>
      </c>
      <c r="Q230" s="214">
        <f t="shared" si="80"/>
        <v>0</v>
      </c>
      <c r="R230" s="214">
        <f t="shared" si="80"/>
        <v>0</v>
      </c>
      <c r="S230" s="214">
        <f t="shared" si="80"/>
        <v>0</v>
      </c>
      <c r="T230" s="214">
        <f t="shared" si="80"/>
        <v>0</v>
      </c>
      <c r="U230" s="214">
        <f t="shared" si="80"/>
        <v>0</v>
      </c>
      <c r="V230" s="214">
        <f t="shared" si="80"/>
        <v>0</v>
      </c>
      <c r="W230" s="214">
        <f t="shared" si="80"/>
        <v>0</v>
      </c>
      <c r="X230" s="214">
        <f t="shared" si="80"/>
        <v>0</v>
      </c>
      <c r="Y230" s="214">
        <f t="shared" si="80"/>
        <v>0</v>
      </c>
      <c r="Z230" s="214">
        <f t="shared" si="80"/>
        <v>0</v>
      </c>
      <c r="AA230" s="214">
        <f t="shared" si="80"/>
        <v>0</v>
      </c>
      <c r="AB230" s="214">
        <f t="shared" si="80"/>
        <v>0</v>
      </c>
      <c r="AC230" s="214">
        <f t="shared" si="80"/>
        <v>0</v>
      </c>
      <c r="AD230" s="214">
        <f t="shared" si="80"/>
        <v>0</v>
      </c>
      <c r="AE230" s="214">
        <f t="shared" si="80"/>
        <v>0</v>
      </c>
      <c r="AF230" s="214">
        <f t="shared" si="80"/>
        <v>0</v>
      </c>
      <c r="AG230" s="214">
        <f t="shared" si="80"/>
        <v>0</v>
      </c>
      <c r="AH230" s="214">
        <f t="shared" si="80"/>
        <v>0</v>
      </c>
      <c r="AI230" s="214">
        <f t="shared" si="80"/>
        <v>0</v>
      </c>
      <c r="AJ230" s="214">
        <f t="shared" si="80"/>
        <v>0</v>
      </c>
      <c r="AK230" s="214">
        <f t="shared" si="80"/>
        <v>0</v>
      </c>
      <c r="AL230" s="214">
        <f t="shared" si="80"/>
        <v>0</v>
      </c>
      <c r="AM230" s="214">
        <f t="shared" si="80"/>
        <v>0</v>
      </c>
      <c r="AN230" s="214">
        <f t="shared" si="80"/>
        <v>0</v>
      </c>
      <c r="AO230" s="214">
        <f t="shared" si="80"/>
        <v>0</v>
      </c>
      <c r="AP230" s="214">
        <f t="shared" si="80"/>
        <v>0</v>
      </c>
    </row>
    <row r="231" spans="1:42" x14ac:dyDescent="0.2">
      <c r="A231" s="120" t="s">
        <v>5</v>
      </c>
      <c r="B231" s="122"/>
      <c r="C231" s="214">
        <f t="shared" ref="C231:AP231" si="81">IF(AND(pbi_sta_tax_fed="Yes",pbi_sta_for_ds="No"),C558,0)</f>
        <v>0</v>
      </c>
      <c r="D231" s="214">
        <f t="shared" si="81"/>
        <v>0</v>
      </c>
      <c r="E231" s="214">
        <f t="shared" si="81"/>
        <v>0</v>
      </c>
      <c r="F231" s="214">
        <f t="shared" si="81"/>
        <v>0</v>
      </c>
      <c r="G231" s="214">
        <f t="shared" si="81"/>
        <v>0</v>
      </c>
      <c r="H231" s="214">
        <f t="shared" si="81"/>
        <v>0</v>
      </c>
      <c r="I231" s="214">
        <f t="shared" si="81"/>
        <v>0</v>
      </c>
      <c r="J231" s="214">
        <f t="shared" si="81"/>
        <v>0</v>
      </c>
      <c r="K231" s="214">
        <f t="shared" si="81"/>
        <v>0</v>
      </c>
      <c r="L231" s="214">
        <f t="shared" si="81"/>
        <v>0</v>
      </c>
      <c r="M231" s="214">
        <f t="shared" si="81"/>
        <v>0</v>
      </c>
      <c r="N231" s="214">
        <f t="shared" si="81"/>
        <v>0</v>
      </c>
      <c r="O231" s="214">
        <f t="shared" si="81"/>
        <v>0</v>
      </c>
      <c r="P231" s="214">
        <f t="shared" si="81"/>
        <v>0</v>
      </c>
      <c r="Q231" s="214">
        <f t="shared" si="81"/>
        <v>0</v>
      </c>
      <c r="R231" s="214">
        <f t="shared" si="81"/>
        <v>0</v>
      </c>
      <c r="S231" s="214">
        <f t="shared" si="81"/>
        <v>0</v>
      </c>
      <c r="T231" s="214">
        <f t="shared" si="81"/>
        <v>0</v>
      </c>
      <c r="U231" s="214">
        <f t="shared" si="81"/>
        <v>0</v>
      </c>
      <c r="V231" s="214">
        <f t="shared" si="81"/>
        <v>0</v>
      </c>
      <c r="W231" s="214">
        <f t="shared" si="81"/>
        <v>0</v>
      </c>
      <c r="X231" s="214">
        <f t="shared" si="81"/>
        <v>0</v>
      </c>
      <c r="Y231" s="214">
        <f t="shared" si="81"/>
        <v>0</v>
      </c>
      <c r="Z231" s="214">
        <f t="shared" si="81"/>
        <v>0</v>
      </c>
      <c r="AA231" s="214">
        <f t="shared" si="81"/>
        <v>0</v>
      </c>
      <c r="AB231" s="214">
        <f t="shared" si="81"/>
        <v>0</v>
      </c>
      <c r="AC231" s="214">
        <f t="shared" si="81"/>
        <v>0</v>
      </c>
      <c r="AD231" s="214">
        <f t="shared" si="81"/>
        <v>0</v>
      </c>
      <c r="AE231" s="214">
        <f t="shared" si="81"/>
        <v>0</v>
      </c>
      <c r="AF231" s="214">
        <f t="shared" si="81"/>
        <v>0</v>
      </c>
      <c r="AG231" s="214">
        <f t="shared" si="81"/>
        <v>0</v>
      </c>
      <c r="AH231" s="214">
        <f t="shared" si="81"/>
        <v>0</v>
      </c>
      <c r="AI231" s="214">
        <f t="shared" si="81"/>
        <v>0</v>
      </c>
      <c r="AJ231" s="214">
        <f t="shared" si="81"/>
        <v>0</v>
      </c>
      <c r="AK231" s="214">
        <f t="shared" si="81"/>
        <v>0</v>
      </c>
      <c r="AL231" s="214">
        <f t="shared" si="81"/>
        <v>0</v>
      </c>
      <c r="AM231" s="214">
        <f t="shared" si="81"/>
        <v>0</v>
      </c>
      <c r="AN231" s="214">
        <f t="shared" si="81"/>
        <v>0</v>
      </c>
      <c r="AO231" s="214">
        <f t="shared" si="81"/>
        <v>0</v>
      </c>
      <c r="AP231" s="214">
        <f t="shared" si="81"/>
        <v>0</v>
      </c>
    </row>
    <row r="232" spans="1:42" x14ac:dyDescent="0.2">
      <c r="A232" s="120" t="s">
        <v>187</v>
      </c>
      <c r="B232" s="122"/>
      <c r="C232" s="214">
        <f t="shared" ref="C232:AP232" si="82">IF(AND(pbi_uti_tax_fed="Yes",pbi_uti_for_ds="No"),C562,0)</f>
        <v>0</v>
      </c>
      <c r="D232" s="214">
        <f t="shared" si="82"/>
        <v>0</v>
      </c>
      <c r="E232" s="214">
        <f t="shared" si="82"/>
        <v>0</v>
      </c>
      <c r="F232" s="214">
        <f t="shared" si="82"/>
        <v>0</v>
      </c>
      <c r="G232" s="214">
        <f t="shared" si="82"/>
        <v>0</v>
      </c>
      <c r="H232" s="214">
        <f t="shared" si="82"/>
        <v>0</v>
      </c>
      <c r="I232" s="214">
        <f t="shared" si="82"/>
        <v>0</v>
      </c>
      <c r="J232" s="214">
        <f t="shared" si="82"/>
        <v>0</v>
      </c>
      <c r="K232" s="214">
        <f t="shared" si="82"/>
        <v>0</v>
      </c>
      <c r="L232" s="214">
        <f t="shared" si="82"/>
        <v>0</v>
      </c>
      <c r="M232" s="214">
        <f t="shared" si="82"/>
        <v>0</v>
      </c>
      <c r="N232" s="214">
        <f t="shared" si="82"/>
        <v>0</v>
      </c>
      <c r="O232" s="214">
        <f t="shared" si="82"/>
        <v>0</v>
      </c>
      <c r="P232" s="214">
        <f t="shared" si="82"/>
        <v>0</v>
      </c>
      <c r="Q232" s="214">
        <f t="shared" si="82"/>
        <v>0</v>
      </c>
      <c r="R232" s="214">
        <f t="shared" si="82"/>
        <v>0</v>
      </c>
      <c r="S232" s="214">
        <f t="shared" si="82"/>
        <v>0</v>
      </c>
      <c r="T232" s="214">
        <f t="shared" si="82"/>
        <v>0</v>
      </c>
      <c r="U232" s="214">
        <f t="shared" si="82"/>
        <v>0</v>
      </c>
      <c r="V232" s="214">
        <f t="shared" si="82"/>
        <v>0</v>
      </c>
      <c r="W232" s="214">
        <f t="shared" si="82"/>
        <v>0</v>
      </c>
      <c r="X232" s="214">
        <f t="shared" si="82"/>
        <v>0</v>
      </c>
      <c r="Y232" s="214">
        <f t="shared" si="82"/>
        <v>0</v>
      </c>
      <c r="Z232" s="214">
        <f t="shared" si="82"/>
        <v>0</v>
      </c>
      <c r="AA232" s="214">
        <f t="shared" si="82"/>
        <v>0</v>
      </c>
      <c r="AB232" s="214">
        <f t="shared" si="82"/>
        <v>0</v>
      </c>
      <c r="AC232" s="214">
        <f t="shared" si="82"/>
        <v>0</v>
      </c>
      <c r="AD232" s="214">
        <f t="shared" si="82"/>
        <v>0</v>
      </c>
      <c r="AE232" s="214">
        <f t="shared" si="82"/>
        <v>0</v>
      </c>
      <c r="AF232" s="214">
        <f t="shared" si="82"/>
        <v>0</v>
      </c>
      <c r="AG232" s="214">
        <f t="shared" si="82"/>
        <v>0</v>
      </c>
      <c r="AH232" s="214">
        <f t="shared" si="82"/>
        <v>0</v>
      </c>
      <c r="AI232" s="214">
        <f t="shared" si="82"/>
        <v>0</v>
      </c>
      <c r="AJ232" s="214">
        <f t="shared" si="82"/>
        <v>0</v>
      </c>
      <c r="AK232" s="214">
        <f t="shared" si="82"/>
        <v>0</v>
      </c>
      <c r="AL232" s="214">
        <f t="shared" si="82"/>
        <v>0</v>
      </c>
      <c r="AM232" s="214">
        <f t="shared" si="82"/>
        <v>0</v>
      </c>
      <c r="AN232" s="214">
        <f t="shared" si="82"/>
        <v>0</v>
      </c>
      <c r="AO232" s="214">
        <f t="shared" si="82"/>
        <v>0</v>
      </c>
      <c r="AP232" s="214">
        <f t="shared" si="82"/>
        <v>0</v>
      </c>
    </row>
    <row r="233" spans="1:42" x14ac:dyDescent="0.2">
      <c r="A233" s="120" t="s">
        <v>188</v>
      </c>
      <c r="B233" s="122"/>
      <c r="C233" s="214">
        <f t="shared" ref="C233:AP233" si="83">IF(AND(pbi_oth_tax_fed="Yes",pbi_oth_for_ds="No"),C566,0)</f>
        <v>0</v>
      </c>
      <c r="D233" s="214">
        <f t="shared" si="83"/>
        <v>0</v>
      </c>
      <c r="E233" s="214">
        <f t="shared" si="83"/>
        <v>0</v>
      </c>
      <c r="F233" s="214">
        <f t="shared" si="83"/>
        <v>0</v>
      </c>
      <c r="G233" s="214">
        <f t="shared" si="83"/>
        <v>0</v>
      </c>
      <c r="H233" s="214">
        <f t="shared" si="83"/>
        <v>0</v>
      </c>
      <c r="I233" s="214">
        <f t="shared" si="83"/>
        <v>0</v>
      </c>
      <c r="J233" s="214">
        <f t="shared" si="83"/>
        <v>0</v>
      </c>
      <c r="K233" s="214">
        <f t="shared" si="83"/>
        <v>0</v>
      </c>
      <c r="L233" s="214">
        <f t="shared" si="83"/>
        <v>0</v>
      </c>
      <c r="M233" s="214">
        <f t="shared" si="83"/>
        <v>0</v>
      </c>
      <c r="N233" s="214">
        <f t="shared" si="83"/>
        <v>0</v>
      </c>
      <c r="O233" s="214">
        <f t="shared" si="83"/>
        <v>0</v>
      </c>
      <c r="P233" s="214">
        <f t="shared" si="83"/>
        <v>0</v>
      </c>
      <c r="Q233" s="214">
        <f t="shared" si="83"/>
        <v>0</v>
      </c>
      <c r="R233" s="214">
        <f t="shared" si="83"/>
        <v>0</v>
      </c>
      <c r="S233" s="214">
        <f t="shared" si="83"/>
        <v>0</v>
      </c>
      <c r="T233" s="214">
        <f t="shared" si="83"/>
        <v>0</v>
      </c>
      <c r="U233" s="214">
        <f t="shared" si="83"/>
        <v>0</v>
      </c>
      <c r="V233" s="214">
        <f t="shared" si="83"/>
        <v>0</v>
      </c>
      <c r="W233" s="214">
        <f t="shared" si="83"/>
        <v>0</v>
      </c>
      <c r="X233" s="214">
        <f t="shared" si="83"/>
        <v>0</v>
      </c>
      <c r="Y233" s="214">
        <f t="shared" si="83"/>
        <v>0</v>
      </c>
      <c r="Z233" s="214">
        <f t="shared" si="83"/>
        <v>0</v>
      </c>
      <c r="AA233" s="214">
        <f t="shared" si="83"/>
        <v>0</v>
      </c>
      <c r="AB233" s="214">
        <f t="shared" si="83"/>
        <v>0</v>
      </c>
      <c r="AC233" s="214">
        <f t="shared" si="83"/>
        <v>0</v>
      </c>
      <c r="AD233" s="214">
        <f t="shared" si="83"/>
        <v>0</v>
      </c>
      <c r="AE233" s="214">
        <f t="shared" si="83"/>
        <v>0</v>
      </c>
      <c r="AF233" s="214">
        <f t="shared" si="83"/>
        <v>0</v>
      </c>
      <c r="AG233" s="214">
        <f t="shared" si="83"/>
        <v>0</v>
      </c>
      <c r="AH233" s="214">
        <f t="shared" si="83"/>
        <v>0</v>
      </c>
      <c r="AI233" s="214">
        <f t="shared" si="83"/>
        <v>0</v>
      </c>
      <c r="AJ233" s="214">
        <f t="shared" si="83"/>
        <v>0</v>
      </c>
      <c r="AK233" s="214">
        <f t="shared" si="83"/>
        <v>0</v>
      </c>
      <c r="AL233" s="214">
        <f t="shared" si="83"/>
        <v>0</v>
      </c>
      <c r="AM233" s="214">
        <f t="shared" si="83"/>
        <v>0</v>
      </c>
      <c r="AN233" s="214">
        <f t="shared" si="83"/>
        <v>0</v>
      </c>
      <c r="AO233" s="214">
        <f t="shared" si="83"/>
        <v>0</v>
      </c>
      <c r="AP233" s="214">
        <f t="shared" si="83"/>
        <v>0</v>
      </c>
    </row>
    <row r="234" spans="1:42" x14ac:dyDescent="0.2">
      <c r="A234" s="120" t="s">
        <v>13</v>
      </c>
      <c r="B234" s="122"/>
      <c r="C234" s="215">
        <f>SUM(C230:C233)</f>
        <v>0</v>
      </c>
      <c r="D234" s="215">
        <f t="shared" ref="D234:AP234" si="84">SUM(D230:D233)</f>
        <v>0</v>
      </c>
      <c r="E234" s="215">
        <f t="shared" si="84"/>
        <v>0</v>
      </c>
      <c r="F234" s="215">
        <f t="shared" si="84"/>
        <v>0</v>
      </c>
      <c r="G234" s="215">
        <f t="shared" si="84"/>
        <v>0</v>
      </c>
      <c r="H234" s="215">
        <f t="shared" si="84"/>
        <v>0</v>
      </c>
      <c r="I234" s="215">
        <f t="shared" si="84"/>
        <v>0</v>
      </c>
      <c r="J234" s="215">
        <f t="shared" si="84"/>
        <v>0</v>
      </c>
      <c r="K234" s="215">
        <f t="shared" si="84"/>
        <v>0</v>
      </c>
      <c r="L234" s="215">
        <f t="shared" si="84"/>
        <v>0</v>
      </c>
      <c r="M234" s="215">
        <f t="shared" si="84"/>
        <v>0</v>
      </c>
      <c r="N234" s="215">
        <f t="shared" si="84"/>
        <v>0</v>
      </c>
      <c r="O234" s="215">
        <f t="shared" si="84"/>
        <v>0</v>
      </c>
      <c r="P234" s="215">
        <f t="shared" si="84"/>
        <v>0</v>
      </c>
      <c r="Q234" s="215">
        <f t="shared" si="84"/>
        <v>0</v>
      </c>
      <c r="R234" s="215">
        <f t="shared" si="84"/>
        <v>0</v>
      </c>
      <c r="S234" s="215">
        <f t="shared" si="84"/>
        <v>0</v>
      </c>
      <c r="T234" s="215">
        <f t="shared" si="84"/>
        <v>0</v>
      </c>
      <c r="U234" s="215">
        <f t="shared" si="84"/>
        <v>0</v>
      </c>
      <c r="V234" s="215">
        <f t="shared" si="84"/>
        <v>0</v>
      </c>
      <c r="W234" s="215">
        <f t="shared" si="84"/>
        <v>0</v>
      </c>
      <c r="X234" s="215">
        <f t="shared" si="84"/>
        <v>0</v>
      </c>
      <c r="Y234" s="215">
        <f t="shared" si="84"/>
        <v>0</v>
      </c>
      <c r="Z234" s="215">
        <f t="shared" si="84"/>
        <v>0</v>
      </c>
      <c r="AA234" s="215">
        <f t="shared" si="84"/>
        <v>0</v>
      </c>
      <c r="AB234" s="215">
        <f t="shared" si="84"/>
        <v>0</v>
      </c>
      <c r="AC234" s="215">
        <f t="shared" si="84"/>
        <v>0</v>
      </c>
      <c r="AD234" s="215">
        <f t="shared" si="84"/>
        <v>0</v>
      </c>
      <c r="AE234" s="215">
        <f t="shared" si="84"/>
        <v>0</v>
      </c>
      <c r="AF234" s="215">
        <f t="shared" si="84"/>
        <v>0</v>
      </c>
      <c r="AG234" s="215">
        <f t="shared" si="84"/>
        <v>0</v>
      </c>
      <c r="AH234" s="215">
        <f t="shared" si="84"/>
        <v>0</v>
      </c>
      <c r="AI234" s="215">
        <f t="shared" si="84"/>
        <v>0</v>
      </c>
      <c r="AJ234" s="215">
        <f t="shared" si="84"/>
        <v>0</v>
      </c>
      <c r="AK234" s="215">
        <f t="shared" si="84"/>
        <v>0</v>
      </c>
      <c r="AL234" s="215">
        <f t="shared" si="84"/>
        <v>0</v>
      </c>
      <c r="AM234" s="215">
        <f t="shared" si="84"/>
        <v>0</v>
      </c>
      <c r="AN234" s="215">
        <f t="shared" si="84"/>
        <v>0</v>
      </c>
      <c r="AO234" s="215">
        <f t="shared" si="84"/>
        <v>0</v>
      </c>
      <c r="AP234" s="215">
        <f t="shared" si="84"/>
        <v>0</v>
      </c>
    </row>
    <row r="235" spans="1:42" x14ac:dyDescent="0.2">
      <c r="A235" s="118" t="s">
        <v>40</v>
      </c>
      <c r="B235" s="122"/>
      <c r="C235" s="213">
        <f>C216+C222+C228+C234</f>
        <v>0</v>
      </c>
      <c r="D235" s="213">
        <f t="shared" ref="D235:AP235" si="85">D216+D222+D228+D234</f>
        <v>0</v>
      </c>
      <c r="E235" s="213">
        <f t="shared" si="85"/>
        <v>0</v>
      </c>
      <c r="F235" s="213">
        <f t="shared" si="85"/>
        <v>0</v>
      </c>
      <c r="G235" s="213">
        <f t="shared" si="85"/>
        <v>0</v>
      </c>
      <c r="H235" s="213">
        <f t="shared" si="85"/>
        <v>0</v>
      </c>
      <c r="I235" s="213">
        <f t="shared" si="85"/>
        <v>0</v>
      </c>
      <c r="J235" s="213">
        <f t="shared" si="85"/>
        <v>0</v>
      </c>
      <c r="K235" s="213">
        <f t="shared" si="85"/>
        <v>0</v>
      </c>
      <c r="L235" s="213">
        <f t="shared" si="85"/>
        <v>0</v>
      </c>
      <c r="M235" s="213">
        <f t="shared" si="85"/>
        <v>0</v>
      </c>
      <c r="N235" s="213">
        <f t="shared" si="85"/>
        <v>0</v>
      </c>
      <c r="O235" s="213">
        <f t="shared" si="85"/>
        <v>0</v>
      </c>
      <c r="P235" s="213">
        <f t="shared" si="85"/>
        <v>0</v>
      </c>
      <c r="Q235" s="213">
        <f t="shared" si="85"/>
        <v>0</v>
      </c>
      <c r="R235" s="213">
        <f t="shared" si="85"/>
        <v>0</v>
      </c>
      <c r="S235" s="213">
        <f t="shared" si="85"/>
        <v>0</v>
      </c>
      <c r="T235" s="213">
        <f t="shared" si="85"/>
        <v>0</v>
      </c>
      <c r="U235" s="213">
        <f t="shared" si="85"/>
        <v>0</v>
      </c>
      <c r="V235" s="213">
        <f t="shared" si="85"/>
        <v>0</v>
      </c>
      <c r="W235" s="213">
        <f t="shared" si="85"/>
        <v>0</v>
      </c>
      <c r="X235" s="213">
        <f t="shared" si="85"/>
        <v>0</v>
      </c>
      <c r="Y235" s="213">
        <f t="shared" si="85"/>
        <v>0</v>
      </c>
      <c r="Z235" s="213">
        <f t="shared" si="85"/>
        <v>0</v>
      </c>
      <c r="AA235" s="213">
        <f t="shared" si="85"/>
        <v>0</v>
      </c>
      <c r="AB235" s="213">
        <f t="shared" si="85"/>
        <v>0</v>
      </c>
      <c r="AC235" s="213">
        <f t="shared" si="85"/>
        <v>0</v>
      </c>
      <c r="AD235" s="213">
        <f t="shared" si="85"/>
        <v>0</v>
      </c>
      <c r="AE235" s="213">
        <f t="shared" si="85"/>
        <v>0</v>
      </c>
      <c r="AF235" s="213">
        <f t="shared" si="85"/>
        <v>0</v>
      </c>
      <c r="AG235" s="213">
        <f t="shared" si="85"/>
        <v>0</v>
      </c>
      <c r="AH235" s="213">
        <f t="shared" si="85"/>
        <v>0</v>
      </c>
      <c r="AI235" s="213">
        <f t="shared" si="85"/>
        <v>0</v>
      </c>
      <c r="AJ235" s="213">
        <f t="shared" si="85"/>
        <v>0</v>
      </c>
      <c r="AK235" s="213">
        <f t="shared" si="85"/>
        <v>0</v>
      </c>
      <c r="AL235" s="213">
        <f t="shared" si="85"/>
        <v>0</v>
      </c>
      <c r="AM235" s="213">
        <f t="shared" si="85"/>
        <v>0</v>
      </c>
      <c r="AN235" s="213">
        <f t="shared" si="85"/>
        <v>0</v>
      </c>
      <c r="AO235" s="213">
        <f t="shared" si="85"/>
        <v>0</v>
      </c>
      <c r="AP235" s="213">
        <f t="shared" si="85"/>
        <v>0</v>
      </c>
    </row>
    <row r="236" spans="1:42" x14ac:dyDescent="0.2">
      <c r="A236" s="120"/>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18" t="s">
        <v>41</v>
      </c>
      <c r="B237" s="122"/>
      <c r="C237" s="216">
        <f>C209+C235</f>
        <v>0</v>
      </c>
      <c r="D237" s="216">
        <f t="shared" ref="D237:AP237" si="86">D209+D235</f>
        <v>0</v>
      </c>
      <c r="E237" s="216">
        <f t="shared" si="86"/>
        <v>0</v>
      </c>
      <c r="F237" s="216">
        <f t="shared" si="86"/>
        <v>0</v>
      </c>
      <c r="G237" s="216">
        <f t="shared" si="86"/>
        <v>0</v>
      </c>
      <c r="H237" s="216">
        <f t="shared" si="86"/>
        <v>0</v>
      </c>
      <c r="I237" s="216">
        <f t="shared" si="86"/>
        <v>0</v>
      </c>
      <c r="J237" s="216">
        <f t="shared" si="86"/>
        <v>0</v>
      </c>
      <c r="K237" s="216">
        <f t="shared" si="86"/>
        <v>0</v>
      </c>
      <c r="L237" s="216">
        <f t="shared" si="86"/>
        <v>0</v>
      </c>
      <c r="M237" s="216">
        <f t="shared" si="86"/>
        <v>0</v>
      </c>
      <c r="N237" s="216">
        <f t="shared" si="86"/>
        <v>0</v>
      </c>
      <c r="O237" s="216">
        <f t="shared" si="86"/>
        <v>0</v>
      </c>
      <c r="P237" s="216">
        <f t="shared" si="86"/>
        <v>0</v>
      </c>
      <c r="Q237" s="216">
        <f t="shared" si="86"/>
        <v>0</v>
      </c>
      <c r="R237" s="216">
        <f t="shared" si="86"/>
        <v>0</v>
      </c>
      <c r="S237" s="216">
        <f t="shared" si="86"/>
        <v>0</v>
      </c>
      <c r="T237" s="216">
        <f t="shared" si="86"/>
        <v>0</v>
      </c>
      <c r="U237" s="216">
        <f t="shared" si="86"/>
        <v>0</v>
      </c>
      <c r="V237" s="216">
        <f t="shared" si="86"/>
        <v>0</v>
      </c>
      <c r="W237" s="216">
        <f t="shared" si="86"/>
        <v>0</v>
      </c>
      <c r="X237" s="216">
        <f t="shared" si="86"/>
        <v>0</v>
      </c>
      <c r="Y237" s="216">
        <f t="shared" si="86"/>
        <v>0</v>
      </c>
      <c r="Z237" s="216">
        <f t="shared" si="86"/>
        <v>0</v>
      </c>
      <c r="AA237" s="216">
        <f t="shared" si="86"/>
        <v>0</v>
      </c>
      <c r="AB237" s="216">
        <f t="shared" si="86"/>
        <v>0</v>
      </c>
      <c r="AC237" s="216">
        <f t="shared" si="86"/>
        <v>0</v>
      </c>
      <c r="AD237" s="216">
        <f t="shared" si="86"/>
        <v>0</v>
      </c>
      <c r="AE237" s="216">
        <f t="shared" si="86"/>
        <v>0</v>
      </c>
      <c r="AF237" s="216">
        <f t="shared" si="86"/>
        <v>0</v>
      </c>
      <c r="AG237" s="216">
        <f t="shared" si="86"/>
        <v>0</v>
      </c>
      <c r="AH237" s="216">
        <f t="shared" si="86"/>
        <v>0</v>
      </c>
      <c r="AI237" s="216">
        <f t="shared" si="86"/>
        <v>0</v>
      </c>
      <c r="AJ237" s="216">
        <f t="shared" si="86"/>
        <v>0</v>
      </c>
      <c r="AK237" s="216">
        <f t="shared" si="86"/>
        <v>0</v>
      </c>
      <c r="AL237" s="216">
        <f t="shared" si="86"/>
        <v>0</v>
      </c>
      <c r="AM237" s="216">
        <f t="shared" si="86"/>
        <v>0</v>
      </c>
      <c r="AN237" s="216">
        <f t="shared" si="86"/>
        <v>0</v>
      </c>
      <c r="AO237" s="216">
        <f t="shared" si="86"/>
        <v>0</v>
      </c>
      <c r="AP237" s="216">
        <f t="shared" si="86"/>
        <v>0</v>
      </c>
    </row>
    <row r="238" spans="1:42" x14ac:dyDescent="0.2">
      <c r="A238" s="118" t="s">
        <v>290</v>
      </c>
      <c r="B238" s="122">
        <f t="array" ref="B238:AP238">Inputs!C166:AQ166</f>
        <v>0</v>
      </c>
      <c r="C238" s="215">
        <v>0</v>
      </c>
      <c r="D238" s="215">
        <v>0</v>
      </c>
      <c r="E238" s="215">
        <v>0</v>
      </c>
      <c r="F238" s="215">
        <v>0</v>
      </c>
      <c r="G238" s="215">
        <v>0</v>
      </c>
      <c r="H238" s="215">
        <v>0</v>
      </c>
      <c r="I238" s="215">
        <v>0</v>
      </c>
      <c r="J238" s="215">
        <v>0</v>
      </c>
      <c r="K238" s="215">
        <v>0</v>
      </c>
      <c r="L238" s="215">
        <v>0</v>
      </c>
      <c r="M238" s="215">
        <v>0</v>
      </c>
      <c r="N238" s="215">
        <v>0</v>
      </c>
      <c r="O238" s="215">
        <v>0</v>
      </c>
      <c r="P238" s="215">
        <v>0</v>
      </c>
      <c r="Q238" s="215">
        <v>0</v>
      </c>
      <c r="R238" s="215">
        <v>0</v>
      </c>
      <c r="S238" s="215">
        <v>0</v>
      </c>
      <c r="T238" s="215">
        <v>0</v>
      </c>
      <c r="U238" s="215">
        <v>0</v>
      </c>
      <c r="V238" s="215">
        <v>0</v>
      </c>
      <c r="W238" s="215">
        <v>0</v>
      </c>
      <c r="X238" s="215">
        <v>0</v>
      </c>
      <c r="Y238" s="215">
        <v>0</v>
      </c>
      <c r="Z238" s="215">
        <v>0</v>
      </c>
      <c r="AA238" s="215">
        <v>0</v>
      </c>
      <c r="AB238" s="215">
        <v>0</v>
      </c>
      <c r="AC238" s="215">
        <v>0</v>
      </c>
      <c r="AD238" s="215">
        <v>0</v>
      </c>
      <c r="AE238" s="215">
        <v>0</v>
      </c>
      <c r="AF238" s="215">
        <v>0</v>
      </c>
      <c r="AG238" s="215">
        <v>0</v>
      </c>
      <c r="AH238" s="215">
        <v>0</v>
      </c>
      <c r="AI238" s="215">
        <v>0</v>
      </c>
      <c r="AJ238" s="215">
        <v>0</v>
      </c>
      <c r="AK238" s="215">
        <v>0</v>
      </c>
      <c r="AL238" s="215">
        <v>0</v>
      </c>
      <c r="AM238" s="215">
        <v>0</v>
      </c>
      <c r="AN238" s="215">
        <v>0</v>
      </c>
      <c r="AO238" s="215">
        <v>0</v>
      </c>
      <c r="AP238" s="215">
        <v>0</v>
      </c>
    </row>
    <row r="239" spans="1:42" x14ac:dyDescent="0.2">
      <c r="A239" s="118" t="s">
        <v>81</v>
      </c>
      <c r="B239" s="122"/>
      <c r="C239" s="216">
        <f>C237*-C238/100</f>
        <v>0</v>
      </c>
      <c r="D239" s="216">
        <f t="shared" ref="D239:AP239" si="87">D237*-D238/100</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32"/>
      <c r="B240" s="12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09" t="s">
        <v>95</v>
      </c>
      <c r="B241" s="284"/>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spans="1:42" x14ac:dyDescent="0.2">
      <c r="A242" s="29" t="s">
        <v>96</v>
      </c>
      <c r="B242" s="122"/>
    </row>
    <row r="243" spans="1:42" x14ac:dyDescent="0.2">
      <c r="A243" s="4" t="s">
        <v>241</v>
      </c>
      <c r="B243" s="122"/>
      <c r="G243" s="416" t="s">
        <v>65</v>
      </c>
      <c r="H243" s="417"/>
      <c r="I243" s="417"/>
      <c r="J243" s="418"/>
      <c r="K243" s="419" t="s">
        <v>66</v>
      </c>
      <c r="L243" s="420"/>
    </row>
    <row r="244" spans="1:42" ht="51" x14ac:dyDescent="0.2">
      <c r="B244" s="208" t="s">
        <v>55</v>
      </c>
      <c r="C244" s="18" t="s">
        <v>51</v>
      </c>
      <c r="D244" s="18" t="s">
        <v>53</v>
      </c>
      <c r="E244" s="34" t="s">
        <v>54</v>
      </c>
      <c r="F244" s="18" t="s">
        <v>56</v>
      </c>
      <c r="G244" s="18" t="s">
        <v>60</v>
      </c>
      <c r="H244" s="18" t="s">
        <v>62</v>
      </c>
      <c r="I244" s="67" t="s">
        <v>61</v>
      </c>
      <c r="J244" s="18" t="s">
        <v>63</v>
      </c>
      <c r="K244" s="40" t="s">
        <v>3</v>
      </c>
      <c r="L244" s="183" t="s">
        <v>63</v>
      </c>
      <c r="M244" s="35" t="s">
        <v>67</v>
      </c>
      <c r="N244" s="35" t="s">
        <v>68</v>
      </c>
      <c r="O244" s="18" t="s">
        <v>57</v>
      </c>
      <c r="P244" s="182" t="s">
        <v>87</v>
      </c>
      <c r="Q244" s="18" t="s">
        <v>88</v>
      </c>
    </row>
    <row r="245" spans="1:42" s="16" customFormat="1" x14ac:dyDescent="0.2">
      <c r="A245" s="41" t="str">
        <f>Inputs!B137</f>
        <v>5-yr MACRS</v>
      </c>
      <c r="B245" s="278">
        <f>IF(Inputs!$C$145=0,0,depr_alloc_macrs_5_percent*100/Inputs!$C$145)</f>
        <v>0</v>
      </c>
      <c r="C245" s="162">
        <f>-$B$101*depr_alloc_macrs_5_percent/100</f>
        <v>0</v>
      </c>
      <c r="D245" s="162">
        <f t="shared" ref="D245:E250" si="88">$B245/100*D$252</f>
        <v>0</v>
      </c>
      <c r="E245" s="162">
        <f t="shared" si="88"/>
        <v>0</v>
      </c>
      <c r="F245" s="164">
        <f>C245-D245-E245</f>
        <v>0</v>
      </c>
      <c r="G245" s="165">
        <f>IF(depr_itc_sta_macrs_5="Yes",F245,0)</f>
        <v>0</v>
      </c>
      <c r="H245" s="172">
        <f t="shared" ref="H245:H251" si="89">IF($G$252=0,0,G245/$G$252)*100</f>
        <v>0</v>
      </c>
      <c r="I245" s="168">
        <f t="shared" ref="I245:I251" si="90">$I$252*H245/100</f>
        <v>0</v>
      </c>
      <c r="J245" s="169">
        <f>I245*0.5</f>
        <v>0</v>
      </c>
      <c r="K245" s="166">
        <f t="shared" ref="K245:K251" si="91">H245/100*$K$252</f>
        <v>0</v>
      </c>
      <c r="L245" s="169">
        <f>K245*0.5</f>
        <v>0</v>
      </c>
      <c r="M245" s="162">
        <f t="shared" ref="M245:M249" si="92">IF(itc_sta_amount_deprbas_sta="Yes",L245,0)+IF(itc_sta_percent_deprbas_sta="Yes",J245,0)</f>
        <v>0</v>
      </c>
      <c r="N245" s="162">
        <f t="shared" ref="N245:N250" si="93">IF(itc_fed_amount_deprbas_sta="Yes",L381,0)+IF(itc_fed_percent_deprbas_sta="Yes",J381,0)</f>
        <v>0</v>
      </c>
      <c r="O245" s="170">
        <f t="shared" ref="O245:O249" si="94">F245-M245-N245</f>
        <v>0</v>
      </c>
      <c r="P245" s="162">
        <f>IF(depr_bonus_sta_macrs_5="Yes",O245*depr_bonus_sta/100,0)</f>
        <v>0</v>
      </c>
      <c r="Q245" s="164">
        <f>O245-P245</f>
        <v>0</v>
      </c>
    </row>
    <row r="246" spans="1:42" s="16" customFormat="1" x14ac:dyDescent="0.2">
      <c r="A246" s="41" t="str">
        <f>Inputs!B138</f>
        <v>15-yr MACRS</v>
      </c>
      <c r="B246" s="278">
        <f>IF(Inputs!$C$145=0,0,depr_alloc_macrs_15_percent*100/Inputs!$C$145)</f>
        <v>0</v>
      </c>
      <c r="C246" s="162">
        <f>-$B$101*depr_alloc_macrs_15_percent/100</f>
        <v>0</v>
      </c>
      <c r="D246" s="162">
        <f t="shared" si="88"/>
        <v>0</v>
      </c>
      <c r="E246" s="162">
        <f t="shared" si="88"/>
        <v>0</v>
      </c>
      <c r="F246" s="164">
        <f t="shared" ref="F246:F250" si="95">C246-D246-E246</f>
        <v>0</v>
      </c>
      <c r="G246" s="166">
        <f>IF(depr_itc_sta_macrs_15="Yes",F246,0)</f>
        <v>0</v>
      </c>
      <c r="H246" s="173">
        <f t="shared" si="89"/>
        <v>0</v>
      </c>
      <c r="I246" s="162">
        <f t="shared" si="90"/>
        <v>0</v>
      </c>
      <c r="J246" s="171">
        <f t="shared" ref="J246:J251" si="96">I246*0.5</f>
        <v>0</v>
      </c>
      <c r="K246" s="166">
        <f t="shared" si="91"/>
        <v>0</v>
      </c>
      <c r="L246" s="171">
        <f t="shared" ref="L246:L251" si="97">K246*0.5</f>
        <v>0</v>
      </c>
      <c r="M246" s="162">
        <f t="shared" si="92"/>
        <v>0</v>
      </c>
      <c r="N246" s="162">
        <f t="shared" si="93"/>
        <v>0</v>
      </c>
      <c r="O246" s="164">
        <f t="shared" si="94"/>
        <v>0</v>
      </c>
      <c r="P246" s="162">
        <f>IF(depr_bonus_sta_macrs_15="Yes",O246*depr_bonus_sta/100,0)</f>
        <v>0</v>
      </c>
      <c r="Q246" s="164">
        <f t="shared" ref="Q246:Q249" si="98">O246-P246</f>
        <v>0</v>
      </c>
    </row>
    <row r="247" spans="1:42" s="16" customFormat="1" x14ac:dyDescent="0.2">
      <c r="A247" s="41" t="str">
        <f>Inputs!B139</f>
        <v>5-yr SL</v>
      </c>
      <c r="B247" s="278">
        <f>IF(Inputs!$C$145=0,0,depr_alloc_sl_5_percent*100/Inputs!$C$145)</f>
        <v>0</v>
      </c>
      <c r="C247" s="162">
        <f>-$B$101*depr_alloc_sl_5_percent/100</f>
        <v>0</v>
      </c>
      <c r="D247" s="162">
        <f t="shared" si="88"/>
        <v>0</v>
      </c>
      <c r="E247" s="162">
        <f t="shared" si="88"/>
        <v>0</v>
      </c>
      <c r="F247" s="164">
        <f t="shared" si="95"/>
        <v>0</v>
      </c>
      <c r="G247" s="166">
        <f>IF(depr_itc_sta_sl_5="Yes",F247,0)</f>
        <v>0</v>
      </c>
      <c r="H247" s="173">
        <f t="shared" si="89"/>
        <v>0</v>
      </c>
      <c r="I247" s="162">
        <f t="shared" si="90"/>
        <v>0</v>
      </c>
      <c r="J247" s="171">
        <f t="shared" si="96"/>
        <v>0</v>
      </c>
      <c r="K247" s="166">
        <f t="shared" si="91"/>
        <v>0</v>
      </c>
      <c r="L247" s="171">
        <f t="shared" si="97"/>
        <v>0</v>
      </c>
      <c r="M247" s="162">
        <f t="shared" si="92"/>
        <v>0</v>
      </c>
      <c r="N247" s="162">
        <f t="shared" si="93"/>
        <v>0</v>
      </c>
      <c r="O247" s="164">
        <f t="shared" si="94"/>
        <v>0</v>
      </c>
      <c r="P247" s="162">
        <f>IF(depr_bonus_sta_sl_5="Yes",O247*depr_bonus_sta/100,0)</f>
        <v>0</v>
      </c>
      <c r="Q247" s="164">
        <f t="shared" si="98"/>
        <v>0</v>
      </c>
    </row>
    <row r="248" spans="1:42" s="16" customFormat="1" x14ac:dyDescent="0.2">
      <c r="A248" s="41" t="str">
        <f>Inputs!B140</f>
        <v>15-yr SL</v>
      </c>
      <c r="B248" s="278">
        <f>IF(Inputs!$C$145=0,0,depr_alloc_sl_15_percent*100/Inputs!$C$145)</f>
        <v>0</v>
      </c>
      <c r="C248" s="162">
        <f>-$B$101*depr_alloc_sl_15_percent/100</f>
        <v>0</v>
      </c>
      <c r="D248" s="162">
        <f t="shared" si="88"/>
        <v>0</v>
      </c>
      <c r="E248" s="162">
        <f t="shared" si="88"/>
        <v>0</v>
      </c>
      <c r="F248" s="164">
        <f t="shared" si="95"/>
        <v>0</v>
      </c>
      <c r="G248" s="166">
        <f>IF(depr_itc_sta_sl_15="Yes",F248,0)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IF(depr_bonus_sta_sl_15="Yes",O248*depr_bonus_sta/100,0)</f>
        <v>0</v>
      </c>
      <c r="Q248" s="164">
        <f t="shared" si="98"/>
        <v>0</v>
      </c>
    </row>
    <row r="249" spans="1:42" s="16" customFormat="1" x14ac:dyDescent="0.2">
      <c r="A249" s="41" t="str">
        <f>Inputs!B141</f>
        <v>20-yr SL</v>
      </c>
      <c r="B249" s="278">
        <f>IF(Inputs!$C$145=0,0,depr_alloc_sl_20_percent*100/Inputs!$C$145)</f>
        <v>0</v>
      </c>
      <c r="C249" s="162">
        <f>-$B$101*depr_alloc_sl_20_percent/100</f>
        <v>0</v>
      </c>
      <c r="D249" s="162">
        <f t="shared" si="88"/>
        <v>0</v>
      </c>
      <c r="E249" s="162">
        <f t="shared" si="88"/>
        <v>0</v>
      </c>
      <c r="F249" s="164">
        <f t="shared" si="95"/>
        <v>0</v>
      </c>
      <c r="G249" s="166">
        <f>IF(depr_itc_sta_sl_20="Yes",F249,0)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IF(depr_bonus_sta_sl_20="Yes",O249*depr_bonus_sta/100,0)</f>
        <v>0</v>
      </c>
      <c r="Q249" s="164">
        <f t="shared" si="98"/>
        <v>0</v>
      </c>
    </row>
    <row r="250" spans="1:42" s="16" customFormat="1" x14ac:dyDescent="0.2">
      <c r="A250" s="41" t="str">
        <f>Inputs!B142</f>
        <v>39-yr SL</v>
      </c>
      <c r="B250" s="370">
        <f>IF(Inputs!$C$145=0,0,depr_alloc_sl_39_percent*100/Inputs!$C$145)</f>
        <v>0</v>
      </c>
      <c r="C250" s="162">
        <f>-$B$101*depr_alloc_sl_39_percent/100</f>
        <v>0</v>
      </c>
      <c r="D250" s="162">
        <f t="shared" si="88"/>
        <v>0</v>
      </c>
      <c r="E250" s="162">
        <f t="shared" si="88"/>
        <v>0</v>
      </c>
      <c r="F250" s="164">
        <f t="shared" si="95"/>
        <v>0</v>
      </c>
      <c r="G250" s="166">
        <f>IF(depr_itc_sta_sl_39="Yes",F250,0)</f>
        <v>0</v>
      </c>
      <c r="H250" s="173">
        <f t="shared" si="89"/>
        <v>0</v>
      </c>
      <c r="I250" s="162">
        <f t="shared" si="90"/>
        <v>0</v>
      </c>
      <c r="J250" s="171">
        <f t="shared" si="96"/>
        <v>0</v>
      </c>
      <c r="K250" s="166">
        <f t="shared" si="91"/>
        <v>0</v>
      </c>
      <c r="L250" s="171">
        <f t="shared" si="97"/>
        <v>0</v>
      </c>
      <c r="M250" s="166">
        <f>IF(itc_sta_amount_deprbas_sta="Yes",L250,0)+IF(itc_sta_percent_deprbas_sta="Yes",J250,0)</f>
        <v>0</v>
      </c>
      <c r="N250" s="162">
        <f t="shared" si="93"/>
        <v>0</v>
      </c>
      <c r="O250" s="164">
        <f>F250-M250-N250</f>
        <v>0</v>
      </c>
      <c r="P250" s="162">
        <f>IF(depr_bonus_sta_sl_39="Yes",O250*depr_bonus_sta/100,0)</f>
        <v>0</v>
      </c>
      <c r="Q250" s="164">
        <f>O250-P250</f>
        <v>0</v>
      </c>
    </row>
    <row r="251" spans="1:42" s="16" customFormat="1" x14ac:dyDescent="0.2">
      <c r="A251" s="41" t="s">
        <v>326</v>
      </c>
      <c r="B251" s="279">
        <f>IF(Inputs!$C$145=0,0,depr_alloc_custom_percent*100/Inputs!$C$145)</f>
        <v>0</v>
      </c>
      <c r="C251" s="162">
        <f>-$B$101*depr_alloc_custom_percent/100</f>
        <v>0</v>
      </c>
      <c r="D251" s="162">
        <f>$B251/100*D$252</f>
        <v>0</v>
      </c>
      <c r="E251" s="162">
        <f>$B251/100*E$252</f>
        <v>0</v>
      </c>
      <c r="F251" s="164">
        <f>C251-D251-E251</f>
        <v>0</v>
      </c>
      <c r="G251" s="166">
        <f>IF(depr_itc_sta_custom="Yes",F250,0)</f>
        <v>0</v>
      </c>
      <c r="H251" s="173">
        <f t="shared" si="89"/>
        <v>0</v>
      </c>
      <c r="I251" s="162">
        <f t="shared" si="90"/>
        <v>0</v>
      </c>
      <c r="J251" s="171">
        <f t="shared" si="96"/>
        <v>0</v>
      </c>
      <c r="K251" s="166">
        <f t="shared" si="91"/>
        <v>0</v>
      </c>
      <c r="L251" s="162">
        <f t="shared" si="97"/>
        <v>0</v>
      </c>
      <c r="M251" s="166">
        <f>IF(itc_sta_amount_deprbas_sta="Yes",L251,0)+IF(itc_sta_percent_deprbas_sta="Yes",J251,0)</f>
        <v>0</v>
      </c>
      <c r="N251" s="171">
        <f>IF(itc_fed_amount_deprbas_sta="Yes",L387,0)+IF(itc_fed_percent_deprbas_sta="Yes",J387,0)</f>
        <v>0</v>
      </c>
      <c r="O251" s="167">
        <f>F251-M251-N251</f>
        <v>0</v>
      </c>
      <c r="P251" s="162">
        <f>IF(depr_bonus_sta_custom="Yes",O251*depr_bonus_sta/100,0)</f>
        <v>0</v>
      </c>
      <c r="Q251" s="167">
        <f>O251-P251</f>
        <v>0</v>
      </c>
    </row>
    <row r="252" spans="1:42" s="16" customFormat="1" x14ac:dyDescent="0.2">
      <c r="A252" s="41" t="s">
        <v>13</v>
      </c>
      <c r="B252" s="279">
        <f>SUM(B245:B251)</f>
        <v>0</v>
      </c>
      <c r="C252" s="180">
        <f>SUM(C245:C251)</f>
        <v>0</v>
      </c>
      <c r="D252" s="180">
        <f>B261+B267</f>
        <v>0</v>
      </c>
      <c r="E252" s="180">
        <f>B273</f>
        <v>0</v>
      </c>
      <c r="F252" s="264">
        <f>SUM(F245:F251)</f>
        <v>0</v>
      </c>
      <c r="G252" s="178">
        <f>SUM(G245:G251)</f>
        <v>0</v>
      </c>
      <c r="H252" s="174">
        <f>SUM(H245:H251)</f>
        <v>0</v>
      </c>
      <c r="I252" s="180">
        <f>MIN(itc_sta_percent_maxvalue,itc_sta_percent/100*G252)</f>
        <v>0</v>
      </c>
      <c r="J252" s="180">
        <f>SUM(J245:J251)</f>
        <v>0</v>
      </c>
      <c r="K252" s="178">
        <f>itc_sta_amount</f>
        <v>0</v>
      </c>
      <c r="L252" s="181">
        <f t="shared" ref="L252:Q252" si="99">SUM(L245:L251)</f>
        <v>0</v>
      </c>
      <c r="M252" s="178">
        <f t="shared" si="99"/>
        <v>0</v>
      </c>
      <c r="N252" s="181">
        <f t="shared" si="99"/>
        <v>0</v>
      </c>
      <c r="O252" s="167">
        <f t="shared" si="99"/>
        <v>0</v>
      </c>
      <c r="P252" s="264">
        <f t="shared" si="99"/>
        <v>0</v>
      </c>
      <c r="Q252" s="167">
        <f t="shared" si="99"/>
        <v>0</v>
      </c>
    </row>
    <row r="253" spans="1:42" s="122" customFormat="1" x14ac:dyDescent="0.2">
      <c r="A253" s="4"/>
      <c r="B253" s="4"/>
    </row>
    <row r="254" spans="1:42" s="122" customFormat="1" x14ac:dyDescent="0.2">
      <c r="A254" s="4" t="s">
        <v>64</v>
      </c>
      <c r="B254" s="4"/>
    </row>
    <row r="255" spans="1:42" s="122" customFormat="1" x14ac:dyDescent="0.2">
      <c r="A255" s="117" t="str">
        <f>A529</f>
        <v>Investment Based Incentive (IBI)</v>
      </c>
      <c r="B255" s="4"/>
    </row>
    <row r="256" spans="1:42" s="122" customFormat="1" x14ac:dyDescent="0.2">
      <c r="A256" s="27" t="str">
        <f t="shared" ref="A256:A267" si="100">A530</f>
        <v>As fixed amount</v>
      </c>
      <c r="B256" s="4"/>
    </row>
    <row r="257" spans="1:2" s="122" customFormat="1" x14ac:dyDescent="0.2">
      <c r="A257" s="119" t="str">
        <f t="shared" si="100"/>
        <v>Federal ($)</v>
      </c>
      <c r="B257" s="217">
        <f>IF(ibi_fed_amount_deprbas_sta="Yes",ibi_fed_amount,0)</f>
        <v>0</v>
      </c>
    </row>
    <row r="258" spans="1:2" s="122" customFormat="1" x14ac:dyDescent="0.2">
      <c r="A258" s="119" t="str">
        <f t="shared" si="100"/>
        <v>State ($)</v>
      </c>
      <c r="B258" s="217">
        <f>IF(ibi_sta_amount_deprbas_sta="Yes",ibi_sta_amount,0)</f>
        <v>0</v>
      </c>
    </row>
    <row r="259" spans="1:2" s="122" customFormat="1" x14ac:dyDescent="0.2">
      <c r="A259" s="119" t="str">
        <f t="shared" si="100"/>
        <v>Utility ($)</v>
      </c>
      <c r="B259" s="217">
        <f>IF(ibi_uti_amount_deprbas_sta="Yes",ibi_uti_amount,0)</f>
        <v>0</v>
      </c>
    </row>
    <row r="260" spans="1:2" s="122" customFormat="1" x14ac:dyDescent="0.2">
      <c r="A260" s="119" t="str">
        <f t="shared" si="100"/>
        <v>Other ($)</v>
      </c>
      <c r="B260" s="218">
        <f>IF(ibi_oth_amount_deprbas_sta="Yes",ibi_oth_amount,0)</f>
        <v>0</v>
      </c>
    </row>
    <row r="261" spans="1:2" s="122" customFormat="1" x14ac:dyDescent="0.2">
      <c r="A261" s="119" t="str">
        <f t="shared" si="100"/>
        <v>Total</v>
      </c>
      <c r="B261" s="217">
        <f>SUM(B257:B260)</f>
        <v>0</v>
      </c>
    </row>
    <row r="262" spans="1:2" s="122" customFormat="1" x14ac:dyDescent="0.2">
      <c r="A262" s="27" t="str">
        <f t="shared" si="100"/>
        <v>As percentage</v>
      </c>
      <c r="B262" s="4"/>
    </row>
    <row r="263" spans="1:2" s="122" customFormat="1" x14ac:dyDescent="0.2">
      <c r="A263" s="119" t="str">
        <f t="shared" si="100"/>
        <v>Federal (% of total installed cost)</v>
      </c>
      <c r="B263" s="217">
        <f>IF(ibi_fed_percent_deprbas_sta="Yes",C537,0)</f>
        <v>0</v>
      </c>
    </row>
    <row r="264" spans="1:2" s="122" customFormat="1" x14ac:dyDescent="0.2">
      <c r="A264" s="119" t="str">
        <f>A538</f>
        <v>State (% of total installed cost)</v>
      </c>
      <c r="B264" s="217">
        <f>IF(ibi_sta_percent_deprbas_sta="Yes",C538,0)</f>
        <v>0</v>
      </c>
    </row>
    <row r="265" spans="1:2" s="122" customFormat="1" x14ac:dyDescent="0.2">
      <c r="A265" s="119" t="str">
        <f t="shared" si="100"/>
        <v>Utility (% of total installed cost)</v>
      </c>
      <c r="B265" s="217">
        <f>IF(ibi_uti_percent_deprbas_sta="Yes",C539,0)</f>
        <v>0</v>
      </c>
    </row>
    <row r="266" spans="1:2" s="122" customFormat="1" x14ac:dyDescent="0.2">
      <c r="A266" s="119" t="str">
        <f t="shared" si="100"/>
        <v>Other (% of total installed cost)</v>
      </c>
      <c r="B266" s="218">
        <f>IF(ibi_oth_percent_deprbas_sta="Yes",C540,0)</f>
        <v>0</v>
      </c>
    </row>
    <row r="267" spans="1:2" s="122" customFormat="1" x14ac:dyDescent="0.2">
      <c r="A267" s="119" t="str">
        <f t="shared" si="100"/>
        <v>Total</v>
      </c>
      <c r="B267" s="217">
        <f>SUM(B263:B266)</f>
        <v>0</v>
      </c>
    </row>
    <row r="268" spans="1:2" s="122" customFormat="1" x14ac:dyDescent="0.2">
      <c r="A268" s="117" t="str">
        <f t="shared" ref="A268:A273" si="101">A543</f>
        <v>Capacity Based Incentive (CBI)</v>
      </c>
      <c r="B268" s="4"/>
    </row>
    <row r="269" spans="1:2" s="122" customFormat="1" x14ac:dyDescent="0.2">
      <c r="A269" s="27" t="str">
        <f t="shared" si="101"/>
        <v>Federal ($/W)</v>
      </c>
      <c r="B269" s="217">
        <f>IF(cbi_fed_deprbas_sta="Yes",C544,0)</f>
        <v>0</v>
      </c>
    </row>
    <row r="270" spans="1:2" s="122" customFormat="1" x14ac:dyDescent="0.2">
      <c r="A270" s="27" t="str">
        <f t="shared" si="101"/>
        <v>State ($/W)</v>
      </c>
      <c r="B270" s="217">
        <f>IF(cbi_sta_deprbas_sta="Yes",C545,0)</f>
        <v>0</v>
      </c>
    </row>
    <row r="271" spans="1:2" s="122" customFormat="1" x14ac:dyDescent="0.2">
      <c r="A271" s="27" t="str">
        <f t="shared" si="101"/>
        <v>Utility ($/W)</v>
      </c>
      <c r="B271" s="217">
        <f>IF(cbi_uti_deprbas_sta="Yes",C546,0)</f>
        <v>0</v>
      </c>
    </row>
    <row r="272" spans="1:2" s="122" customFormat="1" x14ac:dyDescent="0.2">
      <c r="A272" s="27" t="str">
        <f t="shared" si="101"/>
        <v>Other ($/W)</v>
      </c>
      <c r="B272" s="217">
        <f>IF(cbi_oth_deprbas_sta="Yes",C547,0)</f>
        <v>0</v>
      </c>
    </row>
    <row r="273" spans="1:42" s="122" customFormat="1" x14ac:dyDescent="0.2">
      <c r="A273" s="27" t="str">
        <f t="shared" si="101"/>
        <v>Total</v>
      </c>
      <c r="B273" s="216">
        <f>SUM(B269:B272)</f>
        <v>0</v>
      </c>
    </row>
    <row r="274" spans="1:42" s="122" customFormat="1" x14ac:dyDescent="0.2">
      <c r="A274" s="117" t="s">
        <v>52</v>
      </c>
      <c r="B274" s="217">
        <f>B261+B267+B273</f>
        <v>0</v>
      </c>
    </row>
    <row r="275" spans="1:42" s="122" customFormat="1" x14ac:dyDescent="0.2">
      <c r="A275" s="4"/>
      <c r="B275" s="4"/>
    </row>
    <row r="276" spans="1:42" s="122" customFormat="1" x14ac:dyDescent="0.2">
      <c r="A276" s="4" t="s">
        <v>82</v>
      </c>
      <c r="B276" s="4"/>
    </row>
    <row r="277" spans="1:42" s="122" customFormat="1" x14ac:dyDescent="0.2">
      <c r="A277" s="27" t="s">
        <v>58</v>
      </c>
      <c r="B277" s="4"/>
    </row>
    <row r="278" spans="1:42" x14ac:dyDescent="0.2">
      <c r="A278" s="33" t="str">
        <f t="shared" ref="A278:A283" si="102">A245</f>
        <v>5-yr MACRS</v>
      </c>
      <c r="B278" s="223" cm="1">
        <f t="array" ref="B278">SUM(IF(ISNUMBER(C278:AP278),C278:AP278))</f>
        <v>0</v>
      </c>
      <c r="C278" s="224" t="e">
        <f>LOOKUP(C$2,'Depreciation Schedules'!$A$3:$A$42,'Depreciation Schedules'!$B$3:$B$42)</f>
        <v>#N/A</v>
      </c>
      <c r="D278" s="224" t="e">
        <f>LOOKUP(D$2,'Depreciation Schedules'!$A$3:$A$42,'Depreciation Schedules'!$B$3:$B$42)</f>
        <v>#N/A</v>
      </c>
      <c r="E278" s="224" t="e">
        <f>LOOKUP(E$2,'Depreciation Schedules'!$A$3:$A$42,'Depreciation Schedules'!$B$3:$B$42)</f>
        <v>#N/A</v>
      </c>
      <c r="F278" s="224" t="e">
        <f>LOOKUP(F$2,'Depreciation Schedules'!$A$3:$A$42,'Depreciation Schedules'!$B$3:$B$42)</f>
        <v>#N/A</v>
      </c>
      <c r="G278" s="224" t="e">
        <f>LOOKUP(G$2,'Depreciation Schedules'!$A$3:$A$42,'Depreciation Schedules'!$B$3:$B$42)</f>
        <v>#N/A</v>
      </c>
      <c r="H278" s="224" t="e">
        <f>LOOKUP(H$2,'Depreciation Schedules'!$A$3:$A$42,'Depreciation Schedules'!$B$3:$B$42)</f>
        <v>#N/A</v>
      </c>
      <c r="I278" s="224" t="e">
        <f>LOOKUP(I$2,'Depreciation Schedules'!$A$3:$A$42,'Depreciation Schedules'!$B$3:$B$42)</f>
        <v>#N/A</v>
      </c>
      <c r="J278" s="224" t="e">
        <f>LOOKUP(J$2,'Depreciation Schedules'!$A$3:$A$42,'Depreciation Schedules'!$B$3:$B$42)</f>
        <v>#N/A</v>
      </c>
      <c r="K278" s="224" t="e">
        <f>LOOKUP(K$2,'Depreciation Schedules'!$A$3:$A$42,'Depreciation Schedules'!$B$3:$B$42)</f>
        <v>#N/A</v>
      </c>
      <c r="L278" s="224" t="e">
        <f>LOOKUP(L$2,'Depreciation Schedules'!$A$3:$A$42,'Depreciation Schedules'!$B$3:$B$42)</f>
        <v>#N/A</v>
      </c>
      <c r="M278" s="224" t="e">
        <f>LOOKUP(M$2,'Depreciation Schedules'!$A$3:$A$42,'Depreciation Schedules'!$B$3:$B$42)</f>
        <v>#N/A</v>
      </c>
      <c r="N278" s="224" t="e">
        <f>LOOKUP(N$2,'Depreciation Schedules'!$A$3:$A$42,'Depreciation Schedules'!$B$3:$B$42)</f>
        <v>#N/A</v>
      </c>
      <c r="O278" s="224" t="e">
        <f>LOOKUP(O$2,'Depreciation Schedules'!$A$3:$A$42,'Depreciation Schedules'!$B$3:$B$42)</f>
        <v>#N/A</v>
      </c>
      <c r="P278" s="224" t="e">
        <f>LOOKUP(P$2,'Depreciation Schedules'!$A$3:$A$42,'Depreciation Schedules'!$B$3:$B$42)</f>
        <v>#N/A</v>
      </c>
      <c r="Q278" s="224" t="e">
        <f>LOOKUP(Q$2,'Depreciation Schedules'!$A$3:$A$42,'Depreciation Schedules'!$B$3:$B$42)</f>
        <v>#N/A</v>
      </c>
      <c r="R278" s="224" t="e">
        <f>LOOKUP(R$2,'Depreciation Schedules'!$A$3:$A$42,'Depreciation Schedules'!$B$3:$B$42)</f>
        <v>#N/A</v>
      </c>
      <c r="S278" s="224" t="e">
        <f>LOOKUP(S$2,'Depreciation Schedules'!$A$3:$A$42,'Depreciation Schedules'!$B$3:$B$42)</f>
        <v>#N/A</v>
      </c>
      <c r="T278" s="224" t="e">
        <f>LOOKUP(T$2,'Depreciation Schedules'!$A$3:$A$42,'Depreciation Schedules'!$B$3:$B$42)</f>
        <v>#N/A</v>
      </c>
      <c r="U278" s="224" t="e">
        <f>LOOKUP(U$2,'Depreciation Schedules'!$A$3:$A$42,'Depreciation Schedules'!$B$3:$B$42)</f>
        <v>#N/A</v>
      </c>
      <c r="V278" s="224" t="e">
        <f>LOOKUP(V$2,'Depreciation Schedules'!$A$3:$A$42,'Depreciation Schedules'!$B$3:$B$42)</f>
        <v>#N/A</v>
      </c>
      <c r="W278" s="224" t="e">
        <f>LOOKUP(W$2,'Depreciation Schedules'!$A$3:$A$42,'Depreciation Schedules'!$B$3:$B$42)</f>
        <v>#N/A</v>
      </c>
      <c r="X278" s="224" t="e">
        <f>LOOKUP(X$2,'Depreciation Schedules'!$A$3:$A$42,'Depreciation Schedules'!$B$3:$B$42)</f>
        <v>#N/A</v>
      </c>
      <c r="Y278" s="224" t="e">
        <f>LOOKUP(Y$2,'Depreciation Schedules'!$A$3:$A$42,'Depreciation Schedules'!$B$3:$B$42)</f>
        <v>#N/A</v>
      </c>
      <c r="Z278" s="224" t="e">
        <f>LOOKUP(Z$2,'Depreciation Schedules'!$A$3:$A$42,'Depreciation Schedules'!$B$3:$B$42)</f>
        <v>#N/A</v>
      </c>
      <c r="AA278" s="224" t="e">
        <f>LOOKUP(AA$2,'Depreciation Schedules'!$A$3:$A$42,'Depreciation Schedules'!$B$3:$B$42)</f>
        <v>#N/A</v>
      </c>
      <c r="AB278" s="224" t="e">
        <f>LOOKUP(AB$2,'Depreciation Schedules'!$A$3:$A$42,'Depreciation Schedules'!$B$3:$B$42)</f>
        <v>#N/A</v>
      </c>
      <c r="AC278" s="224" t="e">
        <f>LOOKUP(AC$2,'Depreciation Schedules'!$A$3:$A$42,'Depreciation Schedules'!$B$3:$B$42)</f>
        <v>#N/A</v>
      </c>
      <c r="AD278" s="224" t="e">
        <f>LOOKUP(AD$2,'Depreciation Schedules'!$A$3:$A$42,'Depreciation Schedules'!$B$3:$B$42)</f>
        <v>#N/A</v>
      </c>
      <c r="AE278" s="224" t="e">
        <f>LOOKUP(AE$2,'Depreciation Schedules'!$A$3:$A$42,'Depreciation Schedules'!$B$3:$B$42)</f>
        <v>#N/A</v>
      </c>
      <c r="AF278" s="224" t="e">
        <f>LOOKUP(AF$2,'Depreciation Schedules'!$A$3:$A$42,'Depreciation Schedules'!$B$3:$B$42)</f>
        <v>#N/A</v>
      </c>
      <c r="AG278" s="224" t="e">
        <f>LOOKUP(AG$2,'Depreciation Schedules'!$A$3:$A$42,'Depreciation Schedules'!$B$3:$B$42)</f>
        <v>#N/A</v>
      </c>
      <c r="AH278" s="224" t="e">
        <f>LOOKUP(AH$2,'Depreciation Schedules'!$A$3:$A$42,'Depreciation Schedules'!$B$3:$B$42)</f>
        <v>#N/A</v>
      </c>
      <c r="AI278" s="224" t="e">
        <f>LOOKUP(AI$2,'Depreciation Schedules'!$A$3:$A$42,'Depreciation Schedules'!$B$3:$B$42)</f>
        <v>#N/A</v>
      </c>
      <c r="AJ278" s="224" t="e">
        <f>LOOKUP(AJ$2,'Depreciation Schedules'!$A$3:$A$42,'Depreciation Schedules'!$B$3:$B$42)</f>
        <v>#N/A</v>
      </c>
      <c r="AK278" s="224" t="e">
        <f>LOOKUP(AK$2,'Depreciation Schedules'!$A$3:$A$42,'Depreciation Schedules'!$B$3:$B$42)</f>
        <v>#N/A</v>
      </c>
      <c r="AL278" s="224" t="e">
        <f>LOOKUP(AL$2,'Depreciation Schedules'!$A$3:$A$42,'Depreciation Schedules'!$B$3:$B$42)</f>
        <v>#N/A</v>
      </c>
      <c r="AM278" s="224" t="e">
        <f>LOOKUP(AM$2,'Depreciation Schedules'!$A$3:$A$42,'Depreciation Schedules'!$B$3:$B$42)</f>
        <v>#N/A</v>
      </c>
      <c r="AN278" s="224" t="e">
        <f>LOOKUP(AN$2,'Depreciation Schedules'!$A$3:$A$42,'Depreciation Schedules'!$B$3:$B$42)</f>
        <v>#N/A</v>
      </c>
      <c r="AO278" s="224" t="e">
        <f>LOOKUP(AO$2,'Depreciation Schedules'!$A$3:$A$42,'Depreciation Schedules'!$B$3:$B$42)</f>
        <v>#N/A</v>
      </c>
      <c r="AP278" s="224" t="e">
        <f>LOOKUP(AP$2,'Depreciation Schedules'!$A$3:$A$42,'Depreciation Schedules'!$B$3:$B$42)</f>
        <v>#N/A</v>
      </c>
    </row>
    <row r="279" spans="1:42" x14ac:dyDescent="0.2">
      <c r="A279" s="33" t="str">
        <f t="shared" si="102"/>
        <v>15-yr MACRS</v>
      </c>
      <c r="B279" s="223" cm="1">
        <f t="array" ref="B279">SUM(IF(ISNUMBER(C279:AP279),C279:AP279))</f>
        <v>0</v>
      </c>
      <c r="C279" s="224" t="e">
        <f>LOOKUP(C$2,'Depreciation Schedules'!$A$3:$A$42,'Depreciation Schedules'!$C$3:$C$42)</f>
        <v>#N/A</v>
      </c>
      <c r="D279" s="224" t="e">
        <f>LOOKUP(D$2,'Depreciation Schedules'!$A$3:$A$42,'Depreciation Schedules'!$C$3:$C$42)</f>
        <v>#N/A</v>
      </c>
      <c r="E279" s="224" t="e">
        <f>LOOKUP(E$2,'Depreciation Schedules'!$A$3:$A$42,'Depreciation Schedules'!$C$3:$C$42)</f>
        <v>#N/A</v>
      </c>
      <c r="F279" s="224" t="e">
        <f>LOOKUP(F$2,'Depreciation Schedules'!$A$3:$A$42,'Depreciation Schedules'!$C$3:$C$42)</f>
        <v>#N/A</v>
      </c>
      <c r="G279" s="224" t="e">
        <f>LOOKUP(G$2,'Depreciation Schedules'!$A$3:$A$42,'Depreciation Schedules'!$C$3:$C$42)</f>
        <v>#N/A</v>
      </c>
      <c r="H279" s="224" t="e">
        <f>LOOKUP(H$2,'Depreciation Schedules'!$A$3:$A$42,'Depreciation Schedules'!$C$3:$C$42)</f>
        <v>#N/A</v>
      </c>
      <c r="I279" s="224" t="e">
        <f>LOOKUP(I$2,'Depreciation Schedules'!$A$3:$A$42,'Depreciation Schedules'!$C$3:$C$42)</f>
        <v>#N/A</v>
      </c>
      <c r="J279" s="224" t="e">
        <f>LOOKUP(J$2,'Depreciation Schedules'!$A$3:$A$42,'Depreciation Schedules'!$C$3:$C$42)</f>
        <v>#N/A</v>
      </c>
      <c r="K279" s="224" t="e">
        <f>LOOKUP(K$2,'Depreciation Schedules'!$A$3:$A$42,'Depreciation Schedules'!$C$3:$C$42)</f>
        <v>#N/A</v>
      </c>
      <c r="L279" s="224" t="e">
        <f>LOOKUP(L$2,'Depreciation Schedules'!$A$3:$A$42,'Depreciation Schedules'!$C$3:$C$42)</f>
        <v>#N/A</v>
      </c>
      <c r="M279" s="224" t="e">
        <f>LOOKUP(M$2,'Depreciation Schedules'!$A$3:$A$42,'Depreciation Schedules'!$C$3:$C$42)</f>
        <v>#N/A</v>
      </c>
      <c r="N279" s="224" t="e">
        <f>LOOKUP(N$2,'Depreciation Schedules'!$A$3:$A$42,'Depreciation Schedules'!$C$3:$C$42)</f>
        <v>#N/A</v>
      </c>
      <c r="O279" s="224" t="e">
        <f>LOOKUP(O$2,'Depreciation Schedules'!$A$3:$A$42,'Depreciation Schedules'!$C$3:$C$42)</f>
        <v>#N/A</v>
      </c>
      <c r="P279" s="224" t="e">
        <f>LOOKUP(P$2,'Depreciation Schedules'!$A$3:$A$42,'Depreciation Schedules'!$C$3:$C$42)</f>
        <v>#N/A</v>
      </c>
      <c r="Q279" s="224" t="e">
        <f>LOOKUP(Q$2,'Depreciation Schedules'!$A$3:$A$42,'Depreciation Schedules'!$C$3:$C$42)</f>
        <v>#N/A</v>
      </c>
      <c r="R279" s="224" t="e">
        <f>LOOKUP(R$2,'Depreciation Schedules'!$A$3:$A$42,'Depreciation Schedules'!$C$3:$C$42)</f>
        <v>#N/A</v>
      </c>
      <c r="S279" s="224" t="e">
        <f>LOOKUP(S$2,'Depreciation Schedules'!$A$3:$A$42,'Depreciation Schedules'!$C$3:$C$42)</f>
        <v>#N/A</v>
      </c>
      <c r="T279" s="224" t="e">
        <f>LOOKUP(T$2,'Depreciation Schedules'!$A$3:$A$42,'Depreciation Schedules'!$C$3:$C$42)</f>
        <v>#N/A</v>
      </c>
      <c r="U279" s="224" t="e">
        <f>LOOKUP(U$2,'Depreciation Schedules'!$A$3:$A$42,'Depreciation Schedules'!$C$3:$C$42)</f>
        <v>#N/A</v>
      </c>
      <c r="V279" s="224" t="e">
        <f>LOOKUP(V$2,'Depreciation Schedules'!$A$3:$A$42,'Depreciation Schedules'!$C$3:$C$42)</f>
        <v>#N/A</v>
      </c>
      <c r="W279" s="224" t="e">
        <f>LOOKUP(W$2,'Depreciation Schedules'!$A$3:$A$42,'Depreciation Schedules'!$C$3:$C$42)</f>
        <v>#N/A</v>
      </c>
      <c r="X279" s="224" t="e">
        <f>LOOKUP(X$2,'Depreciation Schedules'!$A$3:$A$42,'Depreciation Schedules'!$C$3:$C$42)</f>
        <v>#N/A</v>
      </c>
      <c r="Y279" s="224" t="e">
        <f>LOOKUP(Y$2,'Depreciation Schedules'!$A$3:$A$42,'Depreciation Schedules'!$C$3:$C$42)</f>
        <v>#N/A</v>
      </c>
      <c r="Z279" s="224" t="e">
        <f>LOOKUP(Z$2,'Depreciation Schedules'!$A$3:$A$42,'Depreciation Schedules'!$C$3:$C$42)</f>
        <v>#N/A</v>
      </c>
      <c r="AA279" s="224" t="e">
        <f>LOOKUP(AA$2,'Depreciation Schedules'!$A$3:$A$42,'Depreciation Schedules'!$C$3:$C$42)</f>
        <v>#N/A</v>
      </c>
      <c r="AB279" s="224" t="e">
        <f>LOOKUP(AB$2,'Depreciation Schedules'!$A$3:$A$42,'Depreciation Schedules'!$C$3:$C$42)</f>
        <v>#N/A</v>
      </c>
      <c r="AC279" s="224" t="e">
        <f>LOOKUP(AC$2,'Depreciation Schedules'!$A$3:$A$42,'Depreciation Schedules'!$C$3:$C$42)</f>
        <v>#N/A</v>
      </c>
      <c r="AD279" s="224" t="e">
        <f>LOOKUP(AD$2,'Depreciation Schedules'!$A$3:$A$42,'Depreciation Schedules'!$C$3:$C$42)</f>
        <v>#N/A</v>
      </c>
      <c r="AE279" s="224" t="e">
        <f>LOOKUP(AE$2,'Depreciation Schedules'!$A$3:$A$42,'Depreciation Schedules'!$C$3:$C$42)</f>
        <v>#N/A</v>
      </c>
      <c r="AF279" s="224" t="e">
        <f>LOOKUP(AF$2,'Depreciation Schedules'!$A$3:$A$42,'Depreciation Schedules'!$C$3:$C$42)</f>
        <v>#N/A</v>
      </c>
      <c r="AG279" s="224" t="e">
        <f>LOOKUP(AG$2,'Depreciation Schedules'!$A$3:$A$42,'Depreciation Schedules'!$C$3:$C$42)</f>
        <v>#N/A</v>
      </c>
      <c r="AH279" s="224" t="e">
        <f>LOOKUP(AH$2,'Depreciation Schedules'!$A$3:$A$42,'Depreciation Schedules'!$C$3:$C$42)</f>
        <v>#N/A</v>
      </c>
      <c r="AI279" s="224" t="e">
        <f>LOOKUP(AI$2,'Depreciation Schedules'!$A$3:$A$42,'Depreciation Schedules'!$C$3:$C$42)</f>
        <v>#N/A</v>
      </c>
      <c r="AJ279" s="224" t="e">
        <f>LOOKUP(AJ$2,'Depreciation Schedules'!$A$3:$A$42,'Depreciation Schedules'!$C$3:$C$42)</f>
        <v>#N/A</v>
      </c>
      <c r="AK279" s="224" t="e">
        <f>LOOKUP(AK$2,'Depreciation Schedules'!$A$3:$A$42,'Depreciation Schedules'!$C$3:$C$42)</f>
        <v>#N/A</v>
      </c>
      <c r="AL279" s="224" t="e">
        <f>LOOKUP(AL$2,'Depreciation Schedules'!$A$3:$A$42,'Depreciation Schedules'!$C$3:$C$42)</f>
        <v>#N/A</v>
      </c>
      <c r="AM279" s="224" t="e">
        <f>LOOKUP(AM$2,'Depreciation Schedules'!$A$3:$A$42,'Depreciation Schedules'!$C$3:$C$42)</f>
        <v>#N/A</v>
      </c>
      <c r="AN279" s="224" t="e">
        <f>LOOKUP(AN$2,'Depreciation Schedules'!$A$3:$A$42,'Depreciation Schedules'!$C$3:$C$42)</f>
        <v>#N/A</v>
      </c>
      <c r="AO279" s="224" t="e">
        <f>LOOKUP(AO$2,'Depreciation Schedules'!$A$3:$A$42,'Depreciation Schedules'!$C$3:$C$42)</f>
        <v>#N/A</v>
      </c>
      <c r="AP279" s="224" t="e">
        <f>LOOKUP(AP$2,'Depreciation Schedules'!$A$3:$A$42,'Depreciation Schedules'!$C$3:$C$42)</f>
        <v>#N/A</v>
      </c>
    </row>
    <row r="280" spans="1:42" x14ac:dyDescent="0.2">
      <c r="A280" s="33" t="str">
        <f t="shared" si="102"/>
        <v>5-yr SL</v>
      </c>
      <c r="B280" s="223" cm="1">
        <f t="array" ref="B280">SUM(IF(ISNUMBER(C280:AP280),C280:AP280))</f>
        <v>0</v>
      </c>
      <c r="C280" s="224" t="e">
        <f>LOOKUP(C$2,'Depreciation Schedules'!$A$3:$A$42,'Depreciation Schedules'!$D$3:$D$42)</f>
        <v>#N/A</v>
      </c>
      <c r="D280" s="224" t="e">
        <f>LOOKUP(D$2,'Depreciation Schedules'!$A$3:$A$42,'Depreciation Schedules'!$D$3:$D$42)</f>
        <v>#N/A</v>
      </c>
      <c r="E280" s="224" t="e">
        <f>LOOKUP(E$2,'Depreciation Schedules'!$A$3:$A$42,'Depreciation Schedules'!$D$3:$D$42)</f>
        <v>#N/A</v>
      </c>
      <c r="F280" s="224" t="e">
        <f>LOOKUP(F$2,'Depreciation Schedules'!$A$3:$A$42,'Depreciation Schedules'!$D$3:$D$42)</f>
        <v>#N/A</v>
      </c>
      <c r="G280" s="224" t="e">
        <f>LOOKUP(G$2,'Depreciation Schedules'!$A$3:$A$42,'Depreciation Schedules'!$D$3:$D$42)</f>
        <v>#N/A</v>
      </c>
      <c r="H280" s="224" t="e">
        <f>LOOKUP(H$2,'Depreciation Schedules'!$A$3:$A$42,'Depreciation Schedules'!$D$3:$D$42)</f>
        <v>#N/A</v>
      </c>
      <c r="I280" s="224" t="e">
        <f>LOOKUP(I$2,'Depreciation Schedules'!$A$3:$A$42,'Depreciation Schedules'!$D$3:$D$42)</f>
        <v>#N/A</v>
      </c>
      <c r="J280" s="224" t="e">
        <f>LOOKUP(J$2,'Depreciation Schedules'!$A$3:$A$42,'Depreciation Schedules'!$D$3:$D$42)</f>
        <v>#N/A</v>
      </c>
      <c r="K280" s="224" t="e">
        <f>LOOKUP(K$2,'Depreciation Schedules'!$A$3:$A$42,'Depreciation Schedules'!$D$3:$D$42)</f>
        <v>#N/A</v>
      </c>
      <c r="L280" s="224" t="e">
        <f>LOOKUP(L$2,'Depreciation Schedules'!$A$3:$A$42,'Depreciation Schedules'!$D$3:$D$42)</f>
        <v>#N/A</v>
      </c>
      <c r="M280" s="224" t="e">
        <f>LOOKUP(M$2,'Depreciation Schedules'!$A$3:$A$42,'Depreciation Schedules'!$D$3:$D$42)</f>
        <v>#N/A</v>
      </c>
      <c r="N280" s="224" t="e">
        <f>LOOKUP(N$2,'Depreciation Schedules'!$A$3:$A$42,'Depreciation Schedules'!$D$3:$D$42)</f>
        <v>#N/A</v>
      </c>
      <c r="O280" s="224" t="e">
        <f>LOOKUP(O$2,'Depreciation Schedules'!$A$3:$A$42,'Depreciation Schedules'!$D$3:$D$42)</f>
        <v>#N/A</v>
      </c>
      <c r="P280" s="224" t="e">
        <f>LOOKUP(P$2,'Depreciation Schedules'!$A$3:$A$42,'Depreciation Schedules'!$D$3:$D$42)</f>
        <v>#N/A</v>
      </c>
      <c r="Q280" s="224" t="e">
        <f>LOOKUP(Q$2,'Depreciation Schedules'!$A$3:$A$42,'Depreciation Schedules'!$D$3:$D$42)</f>
        <v>#N/A</v>
      </c>
      <c r="R280" s="224" t="e">
        <f>LOOKUP(R$2,'Depreciation Schedules'!$A$3:$A$42,'Depreciation Schedules'!$D$3:$D$42)</f>
        <v>#N/A</v>
      </c>
      <c r="S280" s="224" t="e">
        <f>LOOKUP(S$2,'Depreciation Schedules'!$A$3:$A$42,'Depreciation Schedules'!$D$3:$D$42)</f>
        <v>#N/A</v>
      </c>
      <c r="T280" s="224" t="e">
        <f>LOOKUP(T$2,'Depreciation Schedules'!$A$3:$A$42,'Depreciation Schedules'!$D$3:$D$42)</f>
        <v>#N/A</v>
      </c>
      <c r="U280" s="224" t="e">
        <f>LOOKUP(U$2,'Depreciation Schedules'!$A$3:$A$42,'Depreciation Schedules'!$D$3:$D$42)</f>
        <v>#N/A</v>
      </c>
      <c r="V280" s="224" t="e">
        <f>LOOKUP(V$2,'Depreciation Schedules'!$A$3:$A$42,'Depreciation Schedules'!$D$3:$D$42)</f>
        <v>#N/A</v>
      </c>
      <c r="W280" s="224" t="e">
        <f>LOOKUP(W$2,'Depreciation Schedules'!$A$3:$A$42,'Depreciation Schedules'!$D$3:$D$42)</f>
        <v>#N/A</v>
      </c>
      <c r="X280" s="224" t="e">
        <f>LOOKUP(X$2,'Depreciation Schedules'!$A$3:$A$42,'Depreciation Schedules'!$D$3:$D$42)</f>
        <v>#N/A</v>
      </c>
      <c r="Y280" s="224" t="e">
        <f>LOOKUP(Y$2,'Depreciation Schedules'!$A$3:$A$42,'Depreciation Schedules'!$D$3:$D$42)</f>
        <v>#N/A</v>
      </c>
      <c r="Z280" s="224" t="e">
        <f>LOOKUP(Z$2,'Depreciation Schedules'!$A$3:$A$42,'Depreciation Schedules'!$D$3:$D$42)</f>
        <v>#N/A</v>
      </c>
      <c r="AA280" s="224" t="e">
        <f>LOOKUP(AA$2,'Depreciation Schedules'!$A$3:$A$42,'Depreciation Schedules'!$D$3:$D$42)</f>
        <v>#N/A</v>
      </c>
      <c r="AB280" s="224" t="e">
        <f>LOOKUP(AB$2,'Depreciation Schedules'!$A$3:$A$42,'Depreciation Schedules'!$D$3:$D$42)</f>
        <v>#N/A</v>
      </c>
      <c r="AC280" s="224" t="e">
        <f>LOOKUP(AC$2,'Depreciation Schedules'!$A$3:$A$42,'Depreciation Schedules'!$D$3:$D$42)</f>
        <v>#N/A</v>
      </c>
      <c r="AD280" s="224" t="e">
        <f>LOOKUP(AD$2,'Depreciation Schedules'!$A$3:$A$42,'Depreciation Schedules'!$D$3:$D$42)</f>
        <v>#N/A</v>
      </c>
      <c r="AE280" s="224" t="e">
        <f>LOOKUP(AE$2,'Depreciation Schedules'!$A$3:$A$42,'Depreciation Schedules'!$D$3:$D$42)</f>
        <v>#N/A</v>
      </c>
      <c r="AF280" s="224" t="e">
        <f>LOOKUP(AF$2,'Depreciation Schedules'!$A$3:$A$42,'Depreciation Schedules'!$D$3:$D$42)</f>
        <v>#N/A</v>
      </c>
      <c r="AG280" s="224" t="e">
        <f>LOOKUP(AG$2,'Depreciation Schedules'!$A$3:$A$42,'Depreciation Schedules'!$D$3:$D$42)</f>
        <v>#N/A</v>
      </c>
      <c r="AH280" s="224" t="e">
        <f>LOOKUP(AH$2,'Depreciation Schedules'!$A$3:$A$42,'Depreciation Schedules'!$D$3:$D$42)</f>
        <v>#N/A</v>
      </c>
      <c r="AI280" s="224" t="e">
        <f>LOOKUP(AI$2,'Depreciation Schedules'!$A$3:$A$42,'Depreciation Schedules'!$D$3:$D$42)</f>
        <v>#N/A</v>
      </c>
      <c r="AJ280" s="224" t="e">
        <f>LOOKUP(AJ$2,'Depreciation Schedules'!$A$3:$A$42,'Depreciation Schedules'!$D$3:$D$42)</f>
        <v>#N/A</v>
      </c>
      <c r="AK280" s="224" t="e">
        <f>LOOKUP(AK$2,'Depreciation Schedules'!$A$3:$A$42,'Depreciation Schedules'!$D$3:$D$42)</f>
        <v>#N/A</v>
      </c>
      <c r="AL280" s="224" t="e">
        <f>LOOKUP(AL$2,'Depreciation Schedules'!$A$3:$A$42,'Depreciation Schedules'!$D$3:$D$42)</f>
        <v>#N/A</v>
      </c>
      <c r="AM280" s="224" t="e">
        <f>LOOKUP(AM$2,'Depreciation Schedules'!$A$3:$A$42,'Depreciation Schedules'!$D$3:$D$42)</f>
        <v>#N/A</v>
      </c>
      <c r="AN280" s="224" t="e">
        <f>LOOKUP(AN$2,'Depreciation Schedules'!$A$3:$A$42,'Depreciation Schedules'!$D$3:$D$42)</f>
        <v>#N/A</v>
      </c>
      <c r="AO280" s="224" t="e">
        <f>LOOKUP(AO$2,'Depreciation Schedules'!$A$3:$A$42,'Depreciation Schedules'!$D$3:$D$42)</f>
        <v>#N/A</v>
      </c>
      <c r="AP280" s="224" t="e">
        <f>LOOKUP(AP$2,'Depreciation Schedules'!$A$3:$A$42,'Depreciation Schedules'!$D$3:$D$42)</f>
        <v>#N/A</v>
      </c>
    </row>
    <row r="281" spans="1:42" x14ac:dyDescent="0.2">
      <c r="A281" s="33" t="str">
        <f t="shared" si="102"/>
        <v>15-yr SL</v>
      </c>
      <c r="B281" s="223" cm="1">
        <f t="array" ref="B281">SUM(IF(ISNUMBER(C281:AP281),C281:AP281))</f>
        <v>0</v>
      </c>
      <c r="C281" s="224" t="e">
        <f>LOOKUP(C$2,'Depreciation Schedules'!$A$3:$A$42,'Depreciation Schedules'!$E$3:$E$42)</f>
        <v>#N/A</v>
      </c>
      <c r="D281" s="224" t="e">
        <f>LOOKUP(D$2,'Depreciation Schedules'!$A$3:$A$42,'Depreciation Schedules'!$E$3:$E$42)</f>
        <v>#N/A</v>
      </c>
      <c r="E281" s="224" t="e">
        <f>LOOKUP(E$2,'Depreciation Schedules'!$A$3:$A$42,'Depreciation Schedules'!$E$3:$E$42)</f>
        <v>#N/A</v>
      </c>
      <c r="F281" s="224" t="e">
        <f>LOOKUP(F$2,'Depreciation Schedules'!$A$3:$A$42,'Depreciation Schedules'!$E$3:$E$42)</f>
        <v>#N/A</v>
      </c>
      <c r="G281" s="224" t="e">
        <f>LOOKUP(G$2,'Depreciation Schedules'!$A$3:$A$42,'Depreciation Schedules'!$E$3:$E$42)</f>
        <v>#N/A</v>
      </c>
      <c r="H281" s="224" t="e">
        <f>LOOKUP(H$2,'Depreciation Schedules'!$A$3:$A$42,'Depreciation Schedules'!$E$3:$E$42)</f>
        <v>#N/A</v>
      </c>
      <c r="I281" s="224" t="e">
        <f>LOOKUP(I$2,'Depreciation Schedules'!$A$3:$A$42,'Depreciation Schedules'!$E$3:$E$42)</f>
        <v>#N/A</v>
      </c>
      <c r="J281" s="224" t="e">
        <f>LOOKUP(J$2,'Depreciation Schedules'!$A$3:$A$42,'Depreciation Schedules'!$E$3:$E$42)</f>
        <v>#N/A</v>
      </c>
      <c r="K281" s="224" t="e">
        <f>LOOKUP(K$2,'Depreciation Schedules'!$A$3:$A$42,'Depreciation Schedules'!$E$3:$E$42)</f>
        <v>#N/A</v>
      </c>
      <c r="L281" s="224" t="e">
        <f>LOOKUP(L$2,'Depreciation Schedules'!$A$3:$A$42,'Depreciation Schedules'!$E$3:$E$42)</f>
        <v>#N/A</v>
      </c>
      <c r="M281" s="224" t="e">
        <f>LOOKUP(M$2,'Depreciation Schedules'!$A$3:$A$42,'Depreciation Schedules'!$E$3:$E$42)</f>
        <v>#N/A</v>
      </c>
      <c r="N281" s="224" t="e">
        <f>LOOKUP(N$2,'Depreciation Schedules'!$A$3:$A$42,'Depreciation Schedules'!$E$3:$E$42)</f>
        <v>#N/A</v>
      </c>
      <c r="O281" s="224" t="e">
        <f>LOOKUP(O$2,'Depreciation Schedules'!$A$3:$A$42,'Depreciation Schedules'!$E$3:$E$42)</f>
        <v>#N/A</v>
      </c>
      <c r="P281" s="224" t="e">
        <f>LOOKUP(P$2,'Depreciation Schedules'!$A$3:$A$42,'Depreciation Schedules'!$E$3:$E$42)</f>
        <v>#N/A</v>
      </c>
      <c r="Q281" s="224" t="e">
        <f>LOOKUP(Q$2,'Depreciation Schedules'!$A$3:$A$42,'Depreciation Schedules'!$E$3:$E$42)</f>
        <v>#N/A</v>
      </c>
      <c r="R281" s="224" t="e">
        <f>LOOKUP(R$2,'Depreciation Schedules'!$A$3:$A$42,'Depreciation Schedules'!$E$3:$E$42)</f>
        <v>#N/A</v>
      </c>
      <c r="S281" s="224" t="e">
        <f>LOOKUP(S$2,'Depreciation Schedules'!$A$3:$A$42,'Depreciation Schedules'!$E$3:$E$42)</f>
        <v>#N/A</v>
      </c>
      <c r="T281" s="224" t="e">
        <f>LOOKUP(T$2,'Depreciation Schedules'!$A$3:$A$42,'Depreciation Schedules'!$E$3:$E$42)</f>
        <v>#N/A</v>
      </c>
      <c r="U281" s="224" t="e">
        <f>LOOKUP(U$2,'Depreciation Schedules'!$A$3:$A$42,'Depreciation Schedules'!$E$3:$E$42)</f>
        <v>#N/A</v>
      </c>
      <c r="V281" s="224" t="e">
        <f>LOOKUP(V$2,'Depreciation Schedules'!$A$3:$A$42,'Depreciation Schedules'!$E$3:$E$42)</f>
        <v>#N/A</v>
      </c>
      <c r="W281" s="224" t="e">
        <f>LOOKUP(W$2,'Depreciation Schedules'!$A$3:$A$42,'Depreciation Schedules'!$E$3:$E$42)</f>
        <v>#N/A</v>
      </c>
      <c r="X281" s="224" t="e">
        <f>LOOKUP(X$2,'Depreciation Schedules'!$A$3:$A$42,'Depreciation Schedules'!$E$3:$E$42)</f>
        <v>#N/A</v>
      </c>
      <c r="Y281" s="224" t="e">
        <f>LOOKUP(Y$2,'Depreciation Schedules'!$A$3:$A$42,'Depreciation Schedules'!$E$3:$E$42)</f>
        <v>#N/A</v>
      </c>
      <c r="Z281" s="224" t="e">
        <f>LOOKUP(Z$2,'Depreciation Schedules'!$A$3:$A$42,'Depreciation Schedules'!$E$3:$E$42)</f>
        <v>#N/A</v>
      </c>
      <c r="AA281" s="224" t="e">
        <f>LOOKUP(AA$2,'Depreciation Schedules'!$A$3:$A$42,'Depreciation Schedules'!$E$3:$E$42)</f>
        <v>#N/A</v>
      </c>
      <c r="AB281" s="224" t="e">
        <f>LOOKUP(AB$2,'Depreciation Schedules'!$A$3:$A$42,'Depreciation Schedules'!$E$3:$E$42)</f>
        <v>#N/A</v>
      </c>
      <c r="AC281" s="224" t="e">
        <f>LOOKUP(AC$2,'Depreciation Schedules'!$A$3:$A$42,'Depreciation Schedules'!$E$3:$E$42)</f>
        <v>#N/A</v>
      </c>
      <c r="AD281" s="224" t="e">
        <f>LOOKUP(AD$2,'Depreciation Schedules'!$A$3:$A$42,'Depreciation Schedules'!$E$3:$E$42)</f>
        <v>#N/A</v>
      </c>
      <c r="AE281" s="224" t="e">
        <f>LOOKUP(AE$2,'Depreciation Schedules'!$A$3:$A$42,'Depreciation Schedules'!$E$3:$E$42)</f>
        <v>#N/A</v>
      </c>
      <c r="AF281" s="224" t="e">
        <f>LOOKUP(AF$2,'Depreciation Schedules'!$A$3:$A$42,'Depreciation Schedules'!$E$3:$E$42)</f>
        <v>#N/A</v>
      </c>
      <c r="AG281" s="224" t="e">
        <f>LOOKUP(AG$2,'Depreciation Schedules'!$A$3:$A$42,'Depreciation Schedules'!$E$3:$E$42)</f>
        <v>#N/A</v>
      </c>
      <c r="AH281" s="224" t="e">
        <f>LOOKUP(AH$2,'Depreciation Schedules'!$A$3:$A$42,'Depreciation Schedules'!$E$3:$E$42)</f>
        <v>#N/A</v>
      </c>
      <c r="AI281" s="224" t="e">
        <f>LOOKUP(AI$2,'Depreciation Schedules'!$A$3:$A$42,'Depreciation Schedules'!$E$3:$E$42)</f>
        <v>#N/A</v>
      </c>
      <c r="AJ281" s="224" t="e">
        <f>LOOKUP(AJ$2,'Depreciation Schedules'!$A$3:$A$42,'Depreciation Schedules'!$E$3:$E$42)</f>
        <v>#N/A</v>
      </c>
      <c r="AK281" s="224" t="e">
        <f>LOOKUP(AK$2,'Depreciation Schedules'!$A$3:$A$42,'Depreciation Schedules'!$E$3:$E$42)</f>
        <v>#N/A</v>
      </c>
      <c r="AL281" s="224" t="e">
        <f>LOOKUP(AL$2,'Depreciation Schedules'!$A$3:$A$42,'Depreciation Schedules'!$E$3:$E$42)</f>
        <v>#N/A</v>
      </c>
      <c r="AM281" s="224" t="e">
        <f>LOOKUP(AM$2,'Depreciation Schedules'!$A$3:$A$42,'Depreciation Schedules'!$E$3:$E$42)</f>
        <v>#N/A</v>
      </c>
      <c r="AN281" s="224" t="e">
        <f>LOOKUP(AN$2,'Depreciation Schedules'!$A$3:$A$42,'Depreciation Schedules'!$E$3:$E$42)</f>
        <v>#N/A</v>
      </c>
      <c r="AO281" s="224" t="e">
        <f>LOOKUP(AO$2,'Depreciation Schedules'!$A$3:$A$42,'Depreciation Schedules'!$E$3:$E$42)</f>
        <v>#N/A</v>
      </c>
      <c r="AP281" s="224" t="e">
        <f>LOOKUP(AP$2,'Depreciation Schedules'!$A$3:$A$42,'Depreciation Schedules'!$E$3:$E$42)</f>
        <v>#N/A</v>
      </c>
    </row>
    <row r="282" spans="1:42" x14ac:dyDescent="0.2">
      <c r="A282" s="33" t="str">
        <f t="shared" si="102"/>
        <v>20-yr SL</v>
      </c>
      <c r="B282" s="223" cm="1">
        <f t="array" ref="B282">SUM(IF(ISNUMBER(C282:AP282),C282:AP282))</f>
        <v>0</v>
      </c>
      <c r="C282" s="224" t="e">
        <f>LOOKUP(C$2,'Depreciation Schedules'!$A$3:$A$42,'Depreciation Schedules'!$F$3:$F$42)</f>
        <v>#N/A</v>
      </c>
      <c r="D282" s="224" t="e">
        <f>LOOKUP(D$2,'Depreciation Schedules'!$A$3:$A$42,'Depreciation Schedules'!$F$3:$F$42)</f>
        <v>#N/A</v>
      </c>
      <c r="E282" s="224" t="e">
        <f>LOOKUP(E$2,'Depreciation Schedules'!$A$3:$A$42,'Depreciation Schedules'!$F$3:$F$42)</f>
        <v>#N/A</v>
      </c>
      <c r="F282" s="224" t="e">
        <f>LOOKUP(F$2,'Depreciation Schedules'!$A$3:$A$42,'Depreciation Schedules'!$F$3:$F$42)</f>
        <v>#N/A</v>
      </c>
      <c r="G282" s="224" t="e">
        <f>LOOKUP(G$2,'Depreciation Schedules'!$A$3:$A$42,'Depreciation Schedules'!$F$3:$F$42)</f>
        <v>#N/A</v>
      </c>
      <c r="H282" s="224" t="e">
        <f>LOOKUP(H$2,'Depreciation Schedules'!$A$3:$A$42,'Depreciation Schedules'!$F$3:$F$42)</f>
        <v>#N/A</v>
      </c>
      <c r="I282" s="224" t="e">
        <f>LOOKUP(I$2,'Depreciation Schedules'!$A$3:$A$42,'Depreciation Schedules'!$F$3:$F$42)</f>
        <v>#N/A</v>
      </c>
      <c r="J282" s="224" t="e">
        <f>LOOKUP(J$2,'Depreciation Schedules'!$A$3:$A$42,'Depreciation Schedules'!$F$3:$F$42)</f>
        <v>#N/A</v>
      </c>
      <c r="K282" s="224" t="e">
        <f>LOOKUP(K$2,'Depreciation Schedules'!$A$3:$A$42,'Depreciation Schedules'!$F$3:$F$42)</f>
        <v>#N/A</v>
      </c>
      <c r="L282" s="224" t="e">
        <f>LOOKUP(L$2,'Depreciation Schedules'!$A$3:$A$42,'Depreciation Schedules'!$F$3:$F$42)</f>
        <v>#N/A</v>
      </c>
      <c r="M282" s="224" t="e">
        <f>LOOKUP(M$2,'Depreciation Schedules'!$A$3:$A$42,'Depreciation Schedules'!$F$3:$F$42)</f>
        <v>#N/A</v>
      </c>
      <c r="N282" s="224" t="e">
        <f>LOOKUP(N$2,'Depreciation Schedules'!$A$3:$A$42,'Depreciation Schedules'!$F$3:$F$42)</f>
        <v>#N/A</v>
      </c>
      <c r="O282" s="224" t="e">
        <f>LOOKUP(O$2,'Depreciation Schedules'!$A$3:$A$42,'Depreciation Schedules'!$F$3:$F$42)</f>
        <v>#N/A</v>
      </c>
      <c r="P282" s="224" t="e">
        <f>LOOKUP(P$2,'Depreciation Schedules'!$A$3:$A$42,'Depreciation Schedules'!$F$3:$F$42)</f>
        <v>#N/A</v>
      </c>
      <c r="Q282" s="224" t="e">
        <f>LOOKUP(Q$2,'Depreciation Schedules'!$A$3:$A$42,'Depreciation Schedules'!$F$3:$F$42)</f>
        <v>#N/A</v>
      </c>
      <c r="R282" s="224" t="e">
        <f>LOOKUP(R$2,'Depreciation Schedules'!$A$3:$A$42,'Depreciation Schedules'!$F$3:$F$42)</f>
        <v>#N/A</v>
      </c>
      <c r="S282" s="224" t="e">
        <f>LOOKUP(S$2,'Depreciation Schedules'!$A$3:$A$42,'Depreciation Schedules'!$F$3:$F$42)</f>
        <v>#N/A</v>
      </c>
      <c r="T282" s="224" t="e">
        <f>LOOKUP(T$2,'Depreciation Schedules'!$A$3:$A$42,'Depreciation Schedules'!$F$3:$F$42)</f>
        <v>#N/A</v>
      </c>
      <c r="U282" s="224" t="e">
        <f>LOOKUP(U$2,'Depreciation Schedules'!$A$3:$A$42,'Depreciation Schedules'!$F$3:$F$42)</f>
        <v>#N/A</v>
      </c>
      <c r="V282" s="224" t="e">
        <f>LOOKUP(V$2,'Depreciation Schedules'!$A$3:$A$42,'Depreciation Schedules'!$F$3:$F$42)</f>
        <v>#N/A</v>
      </c>
      <c r="W282" s="224" t="e">
        <f>LOOKUP(W$2,'Depreciation Schedules'!$A$3:$A$42,'Depreciation Schedules'!$F$3:$F$42)</f>
        <v>#N/A</v>
      </c>
      <c r="X282" s="224" t="e">
        <f>LOOKUP(X$2,'Depreciation Schedules'!$A$3:$A$42,'Depreciation Schedules'!$F$3:$F$42)</f>
        <v>#N/A</v>
      </c>
      <c r="Y282" s="224" t="e">
        <f>LOOKUP(Y$2,'Depreciation Schedules'!$A$3:$A$42,'Depreciation Schedules'!$F$3:$F$42)</f>
        <v>#N/A</v>
      </c>
      <c r="Z282" s="224" t="e">
        <f>LOOKUP(Z$2,'Depreciation Schedules'!$A$3:$A$42,'Depreciation Schedules'!$F$3:$F$42)</f>
        <v>#N/A</v>
      </c>
      <c r="AA282" s="224" t="e">
        <f>LOOKUP(AA$2,'Depreciation Schedules'!$A$3:$A$42,'Depreciation Schedules'!$F$3:$F$42)</f>
        <v>#N/A</v>
      </c>
      <c r="AB282" s="224" t="e">
        <f>LOOKUP(AB$2,'Depreciation Schedules'!$A$3:$A$42,'Depreciation Schedules'!$F$3:$F$42)</f>
        <v>#N/A</v>
      </c>
      <c r="AC282" s="224" t="e">
        <f>LOOKUP(AC$2,'Depreciation Schedules'!$A$3:$A$42,'Depreciation Schedules'!$F$3:$F$42)</f>
        <v>#N/A</v>
      </c>
      <c r="AD282" s="224" t="e">
        <f>LOOKUP(AD$2,'Depreciation Schedules'!$A$3:$A$42,'Depreciation Schedules'!$F$3:$F$42)</f>
        <v>#N/A</v>
      </c>
      <c r="AE282" s="224" t="e">
        <f>LOOKUP(AE$2,'Depreciation Schedules'!$A$3:$A$42,'Depreciation Schedules'!$F$3:$F$42)</f>
        <v>#N/A</v>
      </c>
      <c r="AF282" s="224" t="e">
        <f>LOOKUP(AF$2,'Depreciation Schedules'!$A$3:$A$42,'Depreciation Schedules'!$F$3:$F$42)</f>
        <v>#N/A</v>
      </c>
      <c r="AG282" s="224" t="e">
        <f>LOOKUP(AG$2,'Depreciation Schedules'!$A$3:$A$42,'Depreciation Schedules'!$F$3:$F$42)</f>
        <v>#N/A</v>
      </c>
      <c r="AH282" s="224" t="e">
        <f>LOOKUP(AH$2,'Depreciation Schedules'!$A$3:$A$42,'Depreciation Schedules'!$F$3:$F$42)</f>
        <v>#N/A</v>
      </c>
      <c r="AI282" s="224" t="e">
        <f>LOOKUP(AI$2,'Depreciation Schedules'!$A$3:$A$42,'Depreciation Schedules'!$F$3:$F$42)</f>
        <v>#N/A</v>
      </c>
      <c r="AJ282" s="224" t="e">
        <f>LOOKUP(AJ$2,'Depreciation Schedules'!$A$3:$A$42,'Depreciation Schedules'!$F$3:$F$42)</f>
        <v>#N/A</v>
      </c>
      <c r="AK282" s="224" t="e">
        <f>LOOKUP(AK$2,'Depreciation Schedules'!$A$3:$A$42,'Depreciation Schedules'!$F$3:$F$42)</f>
        <v>#N/A</v>
      </c>
      <c r="AL282" s="224" t="e">
        <f>LOOKUP(AL$2,'Depreciation Schedules'!$A$3:$A$42,'Depreciation Schedules'!$F$3:$F$42)</f>
        <v>#N/A</v>
      </c>
      <c r="AM282" s="224" t="e">
        <f>LOOKUP(AM$2,'Depreciation Schedules'!$A$3:$A$42,'Depreciation Schedules'!$F$3:$F$42)</f>
        <v>#N/A</v>
      </c>
      <c r="AN282" s="224" t="e">
        <f>LOOKUP(AN$2,'Depreciation Schedules'!$A$3:$A$42,'Depreciation Schedules'!$F$3:$F$42)</f>
        <v>#N/A</v>
      </c>
      <c r="AO282" s="224" t="e">
        <f>LOOKUP(AO$2,'Depreciation Schedules'!$A$3:$A$42,'Depreciation Schedules'!$F$3:$F$42)</f>
        <v>#N/A</v>
      </c>
      <c r="AP282" s="224" t="e">
        <f>LOOKUP(AP$2,'Depreciation Schedules'!$A$3:$A$42,'Depreciation Schedules'!$F$3:$F$42)</f>
        <v>#N/A</v>
      </c>
    </row>
    <row r="283" spans="1:42" x14ac:dyDescent="0.2">
      <c r="A283" s="33" t="str">
        <f t="shared" si="102"/>
        <v>39-yr SL</v>
      </c>
      <c r="B283" s="223" cm="1">
        <f t="array" ref="B283">SUM(IF(ISNUMBER(C283:AP283),C283:AP283))</f>
        <v>0</v>
      </c>
      <c r="C283" s="224" t="e">
        <f>LOOKUP(C$2,'Depreciation Schedules'!$A$3:$A$42,'Depreciation Schedules'!$G$3:$G$42)</f>
        <v>#N/A</v>
      </c>
      <c r="D283" s="224" t="e">
        <f>LOOKUP(D$2,'Depreciation Schedules'!$A$3:$A$42,'Depreciation Schedules'!$G$3:$G$42)</f>
        <v>#N/A</v>
      </c>
      <c r="E283" s="224" t="e">
        <f>LOOKUP(E$2,'Depreciation Schedules'!$A$3:$A$42,'Depreciation Schedules'!$G$3:$G$42)</f>
        <v>#N/A</v>
      </c>
      <c r="F283" s="224" t="e">
        <f>LOOKUP(F$2,'Depreciation Schedules'!$A$3:$A$42,'Depreciation Schedules'!$G$3:$G$42)</f>
        <v>#N/A</v>
      </c>
      <c r="G283" s="224" t="e">
        <f>LOOKUP(G$2,'Depreciation Schedules'!$A$3:$A$42,'Depreciation Schedules'!$G$3:$G$42)</f>
        <v>#N/A</v>
      </c>
      <c r="H283" s="224" t="e">
        <f>LOOKUP(H$2,'Depreciation Schedules'!$A$3:$A$42,'Depreciation Schedules'!$G$3:$G$42)</f>
        <v>#N/A</v>
      </c>
      <c r="I283" s="224" t="e">
        <f>LOOKUP(I$2,'Depreciation Schedules'!$A$3:$A$42,'Depreciation Schedules'!$G$3:$G$42)</f>
        <v>#N/A</v>
      </c>
      <c r="J283" s="224" t="e">
        <f>LOOKUP(J$2,'Depreciation Schedules'!$A$3:$A$42,'Depreciation Schedules'!$G$3:$G$42)</f>
        <v>#N/A</v>
      </c>
      <c r="K283" s="224" t="e">
        <f>LOOKUP(K$2,'Depreciation Schedules'!$A$3:$A$42,'Depreciation Schedules'!$G$3:$G$42)</f>
        <v>#N/A</v>
      </c>
      <c r="L283" s="224" t="e">
        <f>LOOKUP(L$2,'Depreciation Schedules'!$A$3:$A$42,'Depreciation Schedules'!$G$3:$G$42)</f>
        <v>#N/A</v>
      </c>
      <c r="M283" s="224" t="e">
        <f>LOOKUP(M$2,'Depreciation Schedules'!$A$3:$A$42,'Depreciation Schedules'!$G$3:$G$42)</f>
        <v>#N/A</v>
      </c>
      <c r="N283" s="224" t="e">
        <f>LOOKUP(N$2,'Depreciation Schedules'!$A$3:$A$42,'Depreciation Schedules'!$G$3:$G$42)</f>
        <v>#N/A</v>
      </c>
      <c r="O283" s="224" t="e">
        <f>LOOKUP(O$2,'Depreciation Schedules'!$A$3:$A$42,'Depreciation Schedules'!$G$3:$G$42)</f>
        <v>#N/A</v>
      </c>
      <c r="P283" s="224" t="e">
        <f>LOOKUP(P$2,'Depreciation Schedules'!$A$3:$A$42,'Depreciation Schedules'!$G$3:$G$42)</f>
        <v>#N/A</v>
      </c>
      <c r="Q283" s="224" t="e">
        <f>LOOKUP(Q$2,'Depreciation Schedules'!$A$3:$A$42,'Depreciation Schedules'!$G$3:$G$42)</f>
        <v>#N/A</v>
      </c>
      <c r="R283" s="224" t="e">
        <f>LOOKUP(R$2,'Depreciation Schedules'!$A$3:$A$42,'Depreciation Schedules'!$G$3:$G$42)</f>
        <v>#N/A</v>
      </c>
      <c r="S283" s="224" t="e">
        <f>LOOKUP(S$2,'Depreciation Schedules'!$A$3:$A$42,'Depreciation Schedules'!$G$3:$G$42)</f>
        <v>#N/A</v>
      </c>
      <c r="T283" s="224" t="e">
        <f>LOOKUP(T$2,'Depreciation Schedules'!$A$3:$A$42,'Depreciation Schedules'!$G$3:$G$42)</f>
        <v>#N/A</v>
      </c>
      <c r="U283" s="224" t="e">
        <f>LOOKUP(U$2,'Depreciation Schedules'!$A$3:$A$42,'Depreciation Schedules'!$G$3:$G$42)</f>
        <v>#N/A</v>
      </c>
      <c r="V283" s="224" t="e">
        <f>LOOKUP(V$2,'Depreciation Schedules'!$A$3:$A$42,'Depreciation Schedules'!$G$3:$G$42)</f>
        <v>#N/A</v>
      </c>
      <c r="W283" s="224" t="e">
        <f>LOOKUP(W$2,'Depreciation Schedules'!$A$3:$A$42,'Depreciation Schedules'!$G$3:$G$42)</f>
        <v>#N/A</v>
      </c>
      <c r="X283" s="224" t="e">
        <f>LOOKUP(X$2,'Depreciation Schedules'!$A$3:$A$42,'Depreciation Schedules'!$G$3:$G$42)</f>
        <v>#N/A</v>
      </c>
      <c r="Y283" s="224" t="e">
        <f>LOOKUP(Y$2,'Depreciation Schedules'!$A$3:$A$42,'Depreciation Schedules'!$G$3:$G$42)</f>
        <v>#N/A</v>
      </c>
      <c r="Z283" s="224" t="e">
        <f>LOOKUP(Z$2,'Depreciation Schedules'!$A$3:$A$42,'Depreciation Schedules'!$G$3:$G$42)</f>
        <v>#N/A</v>
      </c>
      <c r="AA283" s="224" t="e">
        <f>LOOKUP(AA$2,'Depreciation Schedules'!$A$3:$A$42,'Depreciation Schedules'!$G$3:$G$42)</f>
        <v>#N/A</v>
      </c>
      <c r="AB283" s="224" t="e">
        <f>LOOKUP(AB$2,'Depreciation Schedules'!$A$3:$A$42,'Depreciation Schedules'!$G$3:$G$42)</f>
        <v>#N/A</v>
      </c>
      <c r="AC283" s="224" t="e">
        <f>LOOKUP(AC$2,'Depreciation Schedules'!$A$3:$A$42,'Depreciation Schedules'!$G$3:$G$42)</f>
        <v>#N/A</v>
      </c>
      <c r="AD283" s="224" t="e">
        <f>LOOKUP(AD$2,'Depreciation Schedules'!$A$3:$A$42,'Depreciation Schedules'!$G$3:$G$42)</f>
        <v>#N/A</v>
      </c>
      <c r="AE283" s="224" t="e">
        <f>LOOKUP(AE$2,'Depreciation Schedules'!$A$3:$A$42,'Depreciation Schedules'!$G$3:$G$42)</f>
        <v>#N/A</v>
      </c>
      <c r="AF283" s="224" t="e">
        <f>LOOKUP(AF$2,'Depreciation Schedules'!$A$3:$A$42,'Depreciation Schedules'!$G$3:$G$42)</f>
        <v>#N/A</v>
      </c>
      <c r="AG283" s="224" t="e">
        <f>LOOKUP(AG$2,'Depreciation Schedules'!$A$3:$A$42,'Depreciation Schedules'!$G$3:$G$42)</f>
        <v>#N/A</v>
      </c>
      <c r="AH283" s="224" t="e">
        <f>LOOKUP(AH$2,'Depreciation Schedules'!$A$3:$A$42,'Depreciation Schedules'!$G$3:$G$42)</f>
        <v>#N/A</v>
      </c>
      <c r="AI283" s="224" t="e">
        <f>LOOKUP(AI$2,'Depreciation Schedules'!$A$3:$A$42,'Depreciation Schedules'!$G$3:$G$42)</f>
        <v>#N/A</v>
      </c>
      <c r="AJ283" s="224" t="e">
        <f>LOOKUP(AJ$2,'Depreciation Schedules'!$A$3:$A$42,'Depreciation Schedules'!$G$3:$G$42)</f>
        <v>#N/A</v>
      </c>
      <c r="AK283" s="224" t="e">
        <f>LOOKUP(AK$2,'Depreciation Schedules'!$A$3:$A$42,'Depreciation Schedules'!$G$3:$G$42)</f>
        <v>#N/A</v>
      </c>
      <c r="AL283" s="224" t="e">
        <f>LOOKUP(AL$2,'Depreciation Schedules'!$A$3:$A$42,'Depreciation Schedules'!$G$3:$G$42)</f>
        <v>#N/A</v>
      </c>
      <c r="AM283" s="224" t="e">
        <f>LOOKUP(AM$2,'Depreciation Schedules'!$A$3:$A$42,'Depreciation Schedules'!$G$3:$G$42)</f>
        <v>#N/A</v>
      </c>
      <c r="AN283" s="224" t="e">
        <f>LOOKUP(AN$2,'Depreciation Schedules'!$A$3:$A$42,'Depreciation Schedules'!$G$3:$G$42)</f>
        <v>#N/A</v>
      </c>
      <c r="AO283" s="224" t="e">
        <f>LOOKUP(AO$2,'Depreciation Schedules'!$A$3:$A$42,'Depreciation Schedules'!$G$3:$G$42)</f>
        <v>#N/A</v>
      </c>
      <c r="AP283" s="224" t="e">
        <f>LOOKUP(AP$2,'Depreciation Schedules'!$A$3:$A$42,'Depreciation Schedules'!$G$3:$G$42)</f>
        <v>#N/A</v>
      </c>
    </row>
    <row r="284" spans="1:42" x14ac:dyDescent="0.2">
      <c r="A284" s="33" t="s">
        <v>326</v>
      </c>
      <c r="B284" s="227" cm="1">
        <f t="array" ref="B284">SUM(IF(ISNUMBER(C284:AP284),C284:AP284))</f>
        <v>0</v>
      </c>
      <c r="C284" s="224">
        <f t="array" ref="C284:AP284">Inputs!D199:AQ199</f>
        <v>0</v>
      </c>
      <c r="D284" s="224">
        <v>0</v>
      </c>
      <c r="E284" s="224">
        <v>0</v>
      </c>
      <c r="F284" s="224">
        <v>0</v>
      </c>
      <c r="G284" s="224">
        <v>0</v>
      </c>
      <c r="H284" s="224">
        <v>0</v>
      </c>
      <c r="I284" s="224">
        <v>0</v>
      </c>
      <c r="J284" s="224">
        <v>0</v>
      </c>
      <c r="K284" s="224">
        <v>0</v>
      </c>
      <c r="L284" s="224">
        <v>0</v>
      </c>
      <c r="M284" s="224">
        <v>0</v>
      </c>
      <c r="N284" s="224">
        <v>0</v>
      </c>
      <c r="O284" s="224">
        <v>0</v>
      </c>
      <c r="P284" s="224">
        <v>0</v>
      </c>
      <c r="Q284" s="224">
        <v>0</v>
      </c>
      <c r="R284" s="224">
        <v>0</v>
      </c>
      <c r="S284" s="224">
        <v>0</v>
      </c>
      <c r="T284" s="224">
        <v>0</v>
      </c>
      <c r="U284" s="224">
        <v>0</v>
      </c>
      <c r="V284" s="224">
        <v>0</v>
      </c>
      <c r="W284" s="224">
        <v>0</v>
      </c>
      <c r="X284" s="224">
        <v>0</v>
      </c>
      <c r="Y284" s="224">
        <v>0</v>
      </c>
      <c r="Z284" s="224">
        <v>0</v>
      </c>
      <c r="AA284" s="224">
        <v>0</v>
      </c>
      <c r="AB284" s="224">
        <v>0</v>
      </c>
      <c r="AC284" s="224">
        <v>0</v>
      </c>
      <c r="AD284" s="224">
        <v>0</v>
      </c>
      <c r="AE284" s="224">
        <v>0</v>
      </c>
      <c r="AF284" s="224">
        <v>0</v>
      </c>
      <c r="AG284" s="224">
        <v>0</v>
      </c>
      <c r="AH284" s="224">
        <v>0</v>
      </c>
      <c r="AI284" s="224">
        <v>0</v>
      </c>
      <c r="AJ284" s="224">
        <v>0</v>
      </c>
      <c r="AK284" s="224">
        <v>0</v>
      </c>
      <c r="AL284" s="224">
        <v>0</v>
      </c>
      <c r="AM284" s="224">
        <v>0</v>
      </c>
      <c r="AN284" s="224">
        <v>0</v>
      </c>
      <c r="AO284" s="224">
        <v>0</v>
      </c>
      <c r="AP284" s="224">
        <v>0</v>
      </c>
    </row>
    <row r="285" spans="1:42" x14ac:dyDescent="0.2">
      <c r="A285" s="27" t="s">
        <v>3</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33" t="str">
        <f t="shared" ref="A286:A291" si="103">A278</f>
        <v>5-yr MACRS</v>
      </c>
      <c r="B286" s="223" cm="1">
        <f t="array" ref="B286">SUM(IF(ISNUMBER(C286:AP286),C286:AP286))</f>
        <v>0</v>
      </c>
      <c r="C286" s="189" t="e">
        <f>C278/100*$Q$245</f>
        <v>#N/A</v>
      </c>
      <c r="D286" s="361" t="e">
        <f t="shared" ref="D286:AP286" si="104">D278/100*$Q$245</f>
        <v>#N/A</v>
      </c>
      <c r="E286" s="361" t="e">
        <f t="shared" si="104"/>
        <v>#N/A</v>
      </c>
      <c r="F286" s="361" t="e">
        <f t="shared" si="104"/>
        <v>#N/A</v>
      </c>
      <c r="G286" s="361" t="e">
        <f t="shared" si="104"/>
        <v>#N/A</v>
      </c>
      <c r="H286" s="361" t="e">
        <f t="shared" si="104"/>
        <v>#N/A</v>
      </c>
      <c r="I286" s="361" t="e">
        <f t="shared" si="104"/>
        <v>#N/A</v>
      </c>
      <c r="J286" s="361" t="e">
        <f t="shared" si="104"/>
        <v>#N/A</v>
      </c>
      <c r="K286" s="361" t="e">
        <f t="shared" si="104"/>
        <v>#N/A</v>
      </c>
      <c r="L286" s="361" t="e">
        <f t="shared" si="104"/>
        <v>#N/A</v>
      </c>
      <c r="M286" s="361" t="e">
        <f t="shared" si="104"/>
        <v>#N/A</v>
      </c>
      <c r="N286" s="361" t="e">
        <f t="shared" si="104"/>
        <v>#N/A</v>
      </c>
      <c r="O286" s="361" t="e">
        <f t="shared" si="104"/>
        <v>#N/A</v>
      </c>
      <c r="P286" s="361" t="e">
        <f t="shared" si="104"/>
        <v>#N/A</v>
      </c>
      <c r="Q286" s="361" t="e">
        <f t="shared" si="104"/>
        <v>#N/A</v>
      </c>
      <c r="R286" s="361" t="e">
        <f t="shared" si="104"/>
        <v>#N/A</v>
      </c>
      <c r="S286" s="361" t="e">
        <f t="shared" si="104"/>
        <v>#N/A</v>
      </c>
      <c r="T286" s="361" t="e">
        <f t="shared" si="104"/>
        <v>#N/A</v>
      </c>
      <c r="U286" s="361" t="e">
        <f t="shared" si="104"/>
        <v>#N/A</v>
      </c>
      <c r="V286" s="361" t="e">
        <f t="shared" si="104"/>
        <v>#N/A</v>
      </c>
      <c r="W286" s="361" t="e">
        <f t="shared" si="104"/>
        <v>#N/A</v>
      </c>
      <c r="X286" s="361" t="e">
        <f t="shared" si="104"/>
        <v>#N/A</v>
      </c>
      <c r="Y286" s="361" t="e">
        <f t="shared" si="104"/>
        <v>#N/A</v>
      </c>
      <c r="Z286" s="361" t="e">
        <f t="shared" si="104"/>
        <v>#N/A</v>
      </c>
      <c r="AA286" s="361" t="e">
        <f t="shared" si="104"/>
        <v>#N/A</v>
      </c>
      <c r="AB286" s="361" t="e">
        <f t="shared" si="104"/>
        <v>#N/A</v>
      </c>
      <c r="AC286" s="361" t="e">
        <f t="shared" si="104"/>
        <v>#N/A</v>
      </c>
      <c r="AD286" s="361" t="e">
        <f t="shared" si="104"/>
        <v>#N/A</v>
      </c>
      <c r="AE286" s="361" t="e">
        <f t="shared" si="104"/>
        <v>#N/A</v>
      </c>
      <c r="AF286" s="361" t="e">
        <f t="shared" si="104"/>
        <v>#N/A</v>
      </c>
      <c r="AG286" s="361" t="e">
        <f t="shared" si="104"/>
        <v>#N/A</v>
      </c>
      <c r="AH286" s="361" t="e">
        <f t="shared" si="104"/>
        <v>#N/A</v>
      </c>
      <c r="AI286" s="361" t="e">
        <f t="shared" si="104"/>
        <v>#N/A</v>
      </c>
      <c r="AJ286" s="361" t="e">
        <f t="shared" si="104"/>
        <v>#N/A</v>
      </c>
      <c r="AK286" s="361" t="e">
        <f t="shared" si="104"/>
        <v>#N/A</v>
      </c>
      <c r="AL286" s="361" t="e">
        <f t="shared" si="104"/>
        <v>#N/A</v>
      </c>
      <c r="AM286" s="361" t="e">
        <f t="shared" si="104"/>
        <v>#N/A</v>
      </c>
      <c r="AN286" s="361" t="e">
        <f t="shared" si="104"/>
        <v>#N/A</v>
      </c>
      <c r="AO286" s="361" t="e">
        <f t="shared" si="104"/>
        <v>#N/A</v>
      </c>
      <c r="AP286" s="361" t="e">
        <f t="shared" si="104"/>
        <v>#N/A</v>
      </c>
    </row>
    <row r="287" spans="1:42" x14ac:dyDescent="0.2">
      <c r="A287" s="33" t="str">
        <f t="shared" si="103"/>
        <v>15-yr MACRS</v>
      </c>
      <c r="B287" s="223" cm="1">
        <f t="array" ref="B287">SUM(IF(ISNUMBER(C287:AP287),C287:AP287))</f>
        <v>0</v>
      </c>
      <c r="C287" s="189" t="e">
        <f>C279/100*$Q$246</f>
        <v>#N/A</v>
      </c>
      <c r="D287" s="361" t="e">
        <f t="shared" ref="D287:AP287" si="105">D279/100*$Q$246</f>
        <v>#N/A</v>
      </c>
      <c r="E287" s="361" t="e">
        <f t="shared" si="105"/>
        <v>#N/A</v>
      </c>
      <c r="F287" s="361" t="e">
        <f t="shared" si="105"/>
        <v>#N/A</v>
      </c>
      <c r="G287" s="361" t="e">
        <f t="shared" si="105"/>
        <v>#N/A</v>
      </c>
      <c r="H287" s="361" t="e">
        <f t="shared" si="105"/>
        <v>#N/A</v>
      </c>
      <c r="I287" s="361" t="e">
        <f t="shared" si="105"/>
        <v>#N/A</v>
      </c>
      <c r="J287" s="361" t="e">
        <f t="shared" si="105"/>
        <v>#N/A</v>
      </c>
      <c r="K287" s="361" t="e">
        <f t="shared" si="105"/>
        <v>#N/A</v>
      </c>
      <c r="L287" s="361" t="e">
        <f t="shared" si="105"/>
        <v>#N/A</v>
      </c>
      <c r="M287" s="361" t="e">
        <f t="shared" si="105"/>
        <v>#N/A</v>
      </c>
      <c r="N287" s="361" t="e">
        <f t="shared" si="105"/>
        <v>#N/A</v>
      </c>
      <c r="O287" s="361" t="e">
        <f t="shared" si="105"/>
        <v>#N/A</v>
      </c>
      <c r="P287" s="361" t="e">
        <f t="shared" si="105"/>
        <v>#N/A</v>
      </c>
      <c r="Q287" s="361" t="e">
        <f t="shared" si="105"/>
        <v>#N/A</v>
      </c>
      <c r="R287" s="361" t="e">
        <f t="shared" si="105"/>
        <v>#N/A</v>
      </c>
      <c r="S287" s="361" t="e">
        <f t="shared" si="105"/>
        <v>#N/A</v>
      </c>
      <c r="T287" s="361" t="e">
        <f t="shared" si="105"/>
        <v>#N/A</v>
      </c>
      <c r="U287" s="361" t="e">
        <f t="shared" si="105"/>
        <v>#N/A</v>
      </c>
      <c r="V287" s="361" t="e">
        <f t="shared" si="105"/>
        <v>#N/A</v>
      </c>
      <c r="W287" s="361" t="e">
        <f t="shared" si="105"/>
        <v>#N/A</v>
      </c>
      <c r="X287" s="361" t="e">
        <f t="shared" si="105"/>
        <v>#N/A</v>
      </c>
      <c r="Y287" s="361" t="e">
        <f t="shared" si="105"/>
        <v>#N/A</v>
      </c>
      <c r="Z287" s="361" t="e">
        <f t="shared" si="105"/>
        <v>#N/A</v>
      </c>
      <c r="AA287" s="361" t="e">
        <f t="shared" si="105"/>
        <v>#N/A</v>
      </c>
      <c r="AB287" s="361" t="e">
        <f t="shared" si="105"/>
        <v>#N/A</v>
      </c>
      <c r="AC287" s="361" t="e">
        <f t="shared" si="105"/>
        <v>#N/A</v>
      </c>
      <c r="AD287" s="361" t="e">
        <f t="shared" si="105"/>
        <v>#N/A</v>
      </c>
      <c r="AE287" s="361" t="e">
        <f t="shared" si="105"/>
        <v>#N/A</v>
      </c>
      <c r="AF287" s="361" t="e">
        <f t="shared" si="105"/>
        <v>#N/A</v>
      </c>
      <c r="AG287" s="361" t="e">
        <f t="shared" si="105"/>
        <v>#N/A</v>
      </c>
      <c r="AH287" s="361" t="e">
        <f t="shared" si="105"/>
        <v>#N/A</v>
      </c>
      <c r="AI287" s="361" t="e">
        <f t="shared" si="105"/>
        <v>#N/A</v>
      </c>
      <c r="AJ287" s="361" t="e">
        <f t="shared" si="105"/>
        <v>#N/A</v>
      </c>
      <c r="AK287" s="361" t="e">
        <f t="shared" si="105"/>
        <v>#N/A</v>
      </c>
      <c r="AL287" s="361" t="e">
        <f t="shared" si="105"/>
        <v>#N/A</v>
      </c>
      <c r="AM287" s="361" t="e">
        <f t="shared" si="105"/>
        <v>#N/A</v>
      </c>
      <c r="AN287" s="361" t="e">
        <f t="shared" si="105"/>
        <v>#N/A</v>
      </c>
      <c r="AO287" s="361" t="e">
        <f t="shared" si="105"/>
        <v>#N/A</v>
      </c>
      <c r="AP287" s="361" t="e">
        <f t="shared" si="105"/>
        <v>#N/A</v>
      </c>
    </row>
    <row r="288" spans="1:42" x14ac:dyDescent="0.2">
      <c r="A288" s="33" t="str">
        <f t="shared" si="103"/>
        <v>5-yr SL</v>
      </c>
      <c r="B288" s="223" cm="1">
        <f t="array" ref="B288">SUM(IF(ISNUMBER(C288:AP288),C288:AP288))</f>
        <v>0</v>
      </c>
      <c r="C288" s="189" t="e">
        <f>C280/100*$Q$247</f>
        <v>#N/A</v>
      </c>
      <c r="D288" s="361" t="e">
        <f t="shared" ref="D288:AP288" si="106">D280/100*$Q$247</f>
        <v>#N/A</v>
      </c>
      <c r="E288" s="361" t="e">
        <f t="shared" si="106"/>
        <v>#N/A</v>
      </c>
      <c r="F288" s="361" t="e">
        <f t="shared" si="106"/>
        <v>#N/A</v>
      </c>
      <c r="G288" s="361" t="e">
        <f t="shared" si="106"/>
        <v>#N/A</v>
      </c>
      <c r="H288" s="361" t="e">
        <f t="shared" si="106"/>
        <v>#N/A</v>
      </c>
      <c r="I288" s="361" t="e">
        <f t="shared" si="106"/>
        <v>#N/A</v>
      </c>
      <c r="J288" s="361" t="e">
        <f t="shared" si="106"/>
        <v>#N/A</v>
      </c>
      <c r="K288" s="361" t="e">
        <f t="shared" si="106"/>
        <v>#N/A</v>
      </c>
      <c r="L288" s="361" t="e">
        <f t="shared" si="106"/>
        <v>#N/A</v>
      </c>
      <c r="M288" s="361" t="e">
        <f t="shared" si="106"/>
        <v>#N/A</v>
      </c>
      <c r="N288" s="361" t="e">
        <f t="shared" si="106"/>
        <v>#N/A</v>
      </c>
      <c r="O288" s="361" t="e">
        <f t="shared" si="106"/>
        <v>#N/A</v>
      </c>
      <c r="P288" s="361" t="e">
        <f t="shared" si="106"/>
        <v>#N/A</v>
      </c>
      <c r="Q288" s="361" t="e">
        <f t="shared" si="106"/>
        <v>#N/A</v>
      </c>
      <c r="R288" s="361" t="e">
        <f t="shared" si="106"/>
        <v>#N/A</v>
      </c>
      <c r="S288" s="361" t="e">
        <f t="shared" si="106"/>
        <v>#N/A</v>
      </c>
      <c r="T288" s="361" t="e">
        <f t="shared" si="106"/>
        <v>#N/A</v>
      </c>
      <c r="U288" s="361" t="e">
        <f t="shared" si="106"/>
        <v>#N/A</v>
      </c>
      <c r="V288" s="361" t="e">
        <f t="shared" si="106"/>
        <v>#N/A</v>
      </c>
      <c r="W288" s="361" t="e">
        <f t="shared" si="106"/>
        <v>#N/A</v>
      </c>
      <c r="X288" s="361" t="e">
        <f t="shared" si="106"/>
        <v>#N/A</v>
      </c>
      <c r="Y288" s="361" t="e">
        <f t="shared" si="106"/>
        <v>#N/A</v>
      </c>
      <c r="Z288" s="361" t="e">
        <f t="shared" si="106"/>
        <v>#N/A</v>
      </c>
      <c r="AA288" s="361" t="e">
        <f t="shared" si="106"/>
        <v>#N/A</v>
      </c>
      <c r="AB288" s="361" t="e">
        <f t="shared" si="106"/>
        <v>#N/A</v>
      </c>
      <c r="AC288" s="361" t="e">
        <f t="shared" si="106"/>
        <v>#N/A</v>
      </c>
      <c r="AD288" s="361" t="e">
        <f t="shared" si="106"/>
        <v>#N/A</v>
      </c>
      <c r="AE288" s="361" t="e">
        <f t="shared" si="106"/>
        <v>#N/A</v>
      </c>
      <c r="AF288" s="361" t="e">
        <f t="shared" si="106"/>
        <v>#N/A</v>
      </c>
      <c r="AG288" s="361" t="e">
        <f t="shared" si="106"/>
        <v>#N/A</v>
      </c>
      <c r="AH288" s="361" t="e">
        <f t="shared" si="106"/>
        <v>#N/A</v>
      </c>
      <c r="AI288" s="361" t="e">
        <f t="shared" si="106"/>
        <v>#N/A</v>
      </c>
      <c r="AJ288" s="361" t="e">
        <f t="shared" si="106"/>
        <v>#N/A</v>
      </c>
      <c r="AK288" s="361" t="e">
        <f t="shared" si="106"/>
        <v>#N/A</v>
      </c>
      <c r="AL288" s="361" t="e">
        <f t="shared" si="106"/>
        <v>#N/A</v>
      </c>
      <c r="AM288" s="361" t="e">
        <f t="shared" si="106"/>
        <v>#N/A</v>
      </c>
      <c r="AN288" s="361" t="e">
        <f t="shared" si="106"/>
        <v>#N/A</v>
      </c>
      <c r="AO288" s="361" t="e">
        <f t="shared" si="106"/>
        <v>#N/A</v>
      </c>
      <c r="AP288" s="361" t="e">
        <f t="shared" si="106"/>
        <v>#N/A</v>
      </c>
    </row>
    <row r="289" spans="1:42" x14ac:dyDescent="0.2">
      <c r="A289" s="33" t="str">
        <f t="shared" si="103"/>
        <v>15-yr SL</v>
      </c>
      <c r="B289" s="223" cm="1">
        <f t="array" ref="B289">SUM(IF(ISNUMBER(C289:AP289),C289:AP289))</f>
        <v>0</v>
      </c>
      <c r="C289" s="189" t="e">
        <f>C281/100*$Q$248</f>
        <v>#N/A</v>
      </c>
      <c r="D289" s="361" t="e">
        <f t="shared" ref="D289:AP289" si="107">D281/100*$Q$248</f>
        <v>#N/A</v>
      </c>
      <c r="E289" s="361" t="e">
        <f t="shared" si="107"/>
        <v>#N/A</v>
      </c>
      <c r="F289" s="361" t="e">
        <f t="shared" si="107"/>
        <v>#N/A</v>
      </c>
      <c r="G289" s="361" t="e">
        <f t="shared" si="107"/>
        <v>#N/A</v>
      </c>
      <c r="H289" s="361" t="e">
        <f t="shared" si="107"/>
        <v>#N/A</v>
      </c>
      <c r="I289" s="361" t="e">
        <f t="shared" si="107"/>
        <v>#N/A</v>
      </c>
      <c r="J289" s="361" t="e">
        <f t="shared" si="107"/>
        <v>#N/A</v>
      </c>
      <c r="K289" s="361" t="e">
        <f t="shared" si="107"/>
        <v>#N/A</v>
      </c>
      <c r="L289" s="361" t="e">
        <f t="shared" si="107"/>
        <v>#N/A</v>
      </c>
      <c r="M289" s="361" t="e">
        <f t="shared" si="107"/>
        <v>#N/A</v>
      </c>
      <c r="N289" s="361" t="e">
        <f t="shared" si="107"/>
        <v>#N/A</v>
      </c>
      <c r="O289" s="361" t="e">
        <f t="shared" si="107"/>
        <v>#N/A</v>
      </c>
      <c r="P289" s="361" t="e">
        <f t="shared" si="107"/>
        <v>#N/A</v>
      </c>
      <c r="Q289" s="361" t="e">
        <f t="shared" si="107"/>
        <v>#N/A</v>
      </c>
      <c r="R289" s="361" t="e">
        <f t="shared" si="107"/>
        <v>#N/A</v>
      </c>
      <c r="S289" s="361" t="e">
        <f t="shared" si="107"/>
        <v>#N/A</v>
      </c>
      <c r="T289" s="361" t="e">
        <f t="shared" si="107"/>
        <v>#N/A</v>
      </c>
      <c r="U289" s="361" t="e">
        <f t="shared" si="107"/>
        <v>#N/A</v>
      </c>
      <c r="V289" s="361" t="e">
        <f t="shared" si="107"/>
        <v>#N/A</v>
      </c>
      <c r="W289" s="361" t="e">
        <f t="shared" si="107"/>
        <v>#N/A</v>
      </c>
      <c r="X289" s="361" t="e">
        <f t="shared" si="107"/>
        <v>#N/A</v>
      </c>
      <c r="Y289" s="361" t="e">
        <f t="shared" si="107"/>
        <v>#N/A</v>
      </c>
      <c r="Z289" s="361" t="e">
        <f t="shared" si="107"/>
        <v>#N/A</v>
      </c>
      <c r="AA289" s="361" t="e">
        <f t="shared" si="107"/>
        <v>#N/A</v>
      </c>
      <c r="AB289" s="361" t="e">
        <f t="shared" si="107"/>
        <v>#N/A</v>
      </c>
      <c r="AC289" s="361" t="e">
        <f t="shared" si="107"/>
        <v>#N/A</v>
      </c>
      <c r="AD289" s="361" t="e">
        <f t="shared" si="107"/>
        <v>#N/A</v>
      </c>
      <c r="AE289" s="361" t="e">
        <f t="shared" si="107"/>
        <v>#N/A</v>
      </c>
      <c r="AF289" s="361" t="e">
        <f t="shared" si="107"/>
        <v>#N/A</v>
      </c>
      <c r="AG289" s="361" t="e">
        <f t="shared" si="107"/>
        <v>#N/A</v>
      </c>
      <c r="AH289" s="361" t="e">
        <f t="shared" si="107"/>
        <v>#N/A</v>
      </c>
      <c r="AI289" s="361" t="e">
        <f t="shared" si="107"/>
        <v>#N/A</v>
      </c>
      <c r="AJ289" s="361" t="e">
        <f t="shared" si="107"/>
        <v>#N/A</v>
      </c>
      <c r="AK289" s="361" t="e">
        <f t="shared" si="107"/>
        <v>#N/A</v>
      </c>
      <c r="AL289" s="361" t="e">
        <f t="shared" si="107"/>
        <v>#N/A</v>
      </c>
      <c r="AM289" s="361" t="e">
        <f t="shared" si="107"/>
        <v>#N/A</v>
      </c>
      <c r="AN289" s="361" t="e">
        <f t="shared" si="107"/>
        <v>#N/A</v>
      </c>
      <c r="AO289" s="361" t="e">
        <f t="shared" si="107"/>
        <v>#N/A</v>
      </c>
      <c r="AP289" s="361" t="e">
        <f t="shared" si="107"/>
        <v>#N/A</v>
      </c>
    </row>
    <row r="290" spans="1:42" x14ac:dyDescent="0.2">
      <c r="A290" s="33" t="str">
        <f t="shared" si="103"/>
        <v>20-yr SL</v>
      </c>
      <c r="B290" s="223" cm="1">
        <f t="array" ref="B290">SUM(IF(ISNUMBER(C290:AP290),C290:AP290))</f>
        <v>0</v>
      </c>
      <c r="C290" s="189" t="e">
        <f>C282/100*$Q$249</f>
        <v>#N/A</v>
      </c>
      <c r="D290" s="361" t="e">
        <f t="shared" ref="D290:AP290" si="108">D282/100*$Q$249</f>
        <v>#N/A</v>
      </c>
      <c r="E290" s="361" t="e">
        <f t="shared" si="108"/>
        <v>#N/A</v>
      </c>
      <c r="F290" s="361" t="e">
        <f t="shared" si="108"/>
        <v>#N/A</v>
      </c>
      <c r="G290" s="361" t="e">
        <f t="shared" si="108"/>
        <v>#N/A</v>
      </c>
      <c r="H290" s="361" t="e">
        <f t="shared" si="108"/>
        <v>#N/A</v>
      </c>
      <c r="I290" s="361" t="e">
        <f t="shared" si="108"/>
        <v>#N/A</v>
      </c>
      <c r="J290" s="361" t="e">
        <f t="shared" si="108"/>
        <v>#N/A</v>
      </c>
      <c r="K290" s="361" t="e">
        <f t="shared" si="108"/>
        <v>#N/A</v>
      </c>
      <c r="L290" s="361" t="e">
        <f t="shared" si="108"/>
        <v>#N/A</v>
      </c>
      <c r="M290" s="361" t="e">
        <f t="shared" si="108"/>
        <v>#N/A</v>
      </c>
      <c r="N290" s="361" t="e">
        <f t="shared" si="108"/>
        <v>#N/A</v>
      </c>
      <c r="O290" s="361" t="e">
        <f t="shared" si="108"/>
        <v>#N/A</v>
      </c>
      <c r="P290" s="361" t="e">
        <f t="shared" si="108"/>
        <v>#N/A</v>
      </c>
      <c r="Q290" s="361" t="e">
        <f t="shared" si="108"/>
        <v>#N/A</v>
      </c>
      <c r="R290" s="361" t="e">
        <f t="shared" si="108"/>
        <v>#N/A</v>
      </c>
      <c r="S290" s="361" t="e">
        <f t="shared" si="108"/>
        <v>#N/A</v>
      </c>
      <c r="T290" s="361" t="e">
        <f t="shared" si="108"/>
        <v>#N/A</v>
      </c>
      <c r="U290" s="361" t="e">
        <f t="shared" si="108"/>
        <v>#N/A</v>
      </c>
      <c r="V290" s="361" t="e">
        <f t="shared" si="108"/>
        <v>#N/A</v>
      </c>
      <c r="W290" s="361" t="e">
        <f t="shared" si="108"/>
        <v>#N/A</v>
      </c>
      <c r="X290" s="361" t="e">
        <f t="shared" si="108"/>
        <v>#N/A</v>
      </c>
      <c r="Y290" s="361" t="e">
        <f t="shared" si="108"/>
        <v>#N/A</v>
      </c>
      <c r="Z290" s="361" t="e">
        <f t="shared" si="108"/>
        <v>#N/A</v>
      </c>
      <c r="AA290" s="361" t="e">
        <f t="shared" si="108"/>
        <v>#N/A</v>
      </c>
      <c r="AB290" s="361" t="e">
        <f t="shared" si="108"/>
        <v>#N/A</v>
      </c>
      <c r="AC290" s="361" t="e">
        <f t="shared" si="108"/>
        <v>#N/A</v>
      </c>
      <c r="AD290" s="361" t="e">
        <f t="shared" si="108"/>
        <v>#N/A</v>
      </c>
      <c r="AE290" s="361" t="e">
        <f t="shared" si="108"/>
        <v>#N/A</v>
      </c>
      <c r="AF290" s="361" t="e">
        <f t="shared" si="108"/>
        <v>#N/A</v>
      </c>
      <c r="AG290" s="361" t="e">
        <f t="shared" si="108"/>
        <v>#N/A</v>
      </c>
      <c r="AH290" s="361" t="e">
        <f t="shared" si="108"/>
        <v>#N/A</v>
      </c>
      <c r="AI290" s="361" t="e">
        <f t="shared" si="108"/>
        <v>#N/A</v>
      </c>
      <c r="AJ290" s="361" t="e">
        <f t="shared" si="108"/>
        <v>#N/A</v>
      </c>
      <c r="AK290" s="361" t="e">
        <f t="shared" si="108"/>
        <v>#N/A</v>
      </c>
      <c r="AL290" s="361" t="e">
        <f t="shared" si="108"/>
        <v>#N/A</v>
      </c>
      <c r="AM290" s="361" t="e">
        <f t="shared" si="108"/>
        <v>#N/A</v>
      </c>
      <c r="AN290" s="361" t="e">
        <f t="shared" si="108"/>
        <v>#N/A</v>
      </c>
      <c r="AO290" s="361" t="e">
        <f t="shared" si="108"/>
        <v>#N/A</v>
      </c>
      <c r="AP290" s="361" t="e">
        <f t="shared" si="108"/>
        <v>#N/A</v>
      </c>
    </row>
    <row r="291" spans="1:42" x14ac:dyDescent="0.2">
      <c r="A291" s="33" t="str">
        <f t="shared" si="103"/>
        <v>39-yr SL</v>
      </c>
      <c r="B291" s="223" cm="1">
        <f t="array" ref="B291">SUM(IF(ISNUMBER(C291:AP291),C291:AP291))</f>
        <v>0</v>
      </c>
      <c r="C291" s="189" t="e">
        <f>C283/100*$Q$250</f>
        <v>#N/A</v>
      </c>
      <c r="D291" s="361" t="e">
        <f t="shared" ref="D291:AP291" si="109">D283/100*$Q$250</f>
        <v>#N/A</v>
      </c>
      <c r="E291" s="361" t="e">
        <f t="shared" si="109"/>
        <v>#N/A</v>
      </c>
      <c r="F291" s="361" t="e">
        <f t="shared" si="109"/>
        <v>#N/A</v>
      </c>
      <c r="G291" s="361" t="e">
        <f t="shared" si="109"/>
        <v>#N/A</v>
      </c>
      <c r="H291" s="361" t="e">
        <f t="shared" si="109"/>
        <v>#N/A</v>
      </c>
      <c r="I291" s="361" t="e">
        <f t="shared" si="109"/>
        <v>#N/A</v>
      </c>
      <c r="J291" s="361" t="e">
        <f t="shared" si="109"/>
        <v>#N/A</v>
      </c>
      <c r="K291" s="361" t="e">
        <f t="shared" si="109"/>
        <v>#N/A</v>
      </c>
      <c r="L291" s="361" t="e">
        <f t="shared" si="109"/>
        <v>#N/A</v>
      </c>
      <c r="M291" s="361" t="e">
        <f t="shared" si="109"/>
        <v>#N/A</v>
      </c>
      <c r="N291" s="361" t="e">
        <f t="shared" si="109"/>
        <v>#N/A</v>
      </c>
      <c r="O291" s="361" t="e">
        <f t="shared" si="109"/>
        <v>#N/A</v>
      </c>
      <c r="P291" s="361" t="e">
        <f t="shared" si="109"/>
        <v>#N/A</v>
      </c>
      <c r="Q291" s="361" t="e">
        <f t="shared" si="109"/>
        <v>#N/A</v>
      </c>
      <c r="R291" s="361" t="e">
        <f t="shared" si="109"/>
        <v>#N/A</v>
      </c>
      <c r="S291" s="361" t="e">
        <f t="shared" si="109"/>
        <v>#N/A</v>
      </c>
      <c r="T291" s="361" t="e">
        <f t="shared" si="109"/>
        <v>#N/A</v>
      </c>
      <c r="U291" s="361" t="e">
        <f t="shared" si="109"/>
        <v>#N/A</v>
      </c>
      <c r="V291" s="361" t="e">
        <f t="shared" si="109"/>
        <v>#N/A</v>
      </c>
      <c r="W291" s="361" t="e">
        <f t="shared" si="109"/>
        <v>#N/A</v>
      </c>
      <c r="X291" s="361" t="e">
        <f t="shared" si="109"/>
        <v>#N/A</v>
      </c>
      <c r="Y291" s="361" t="e">
        <f t="shared" si="109"/>
        <v>#N/A</v>
      </c>
      <c r="Z291" s="361" t="e">
        <f t="shared" si="109"/>
        <v>#N/A</v>
      </c>
      <c r="AA291" s="361" t="e">
        <f t="shared" si="109"/>
        <v>#N/A</v>
      </c>
      <c r="AB291" s="361" t="e">
        <f t="shared" si="109"/>
        <v>#N/A</v>
      </c>
      <c r="AC291" s="361" t="e">
        <f t="shared" si="109"/>
        <v>#N/A</v>
      </c>
      <c r="AD291" s="361" t="e">
        <f t="shared" si="109"/>
        <v>#N/A</v>
      </c>
      <c r="AE291" s="361" t="e">
        <f t="shared" si="109"/>
        <v>#N/A</v>
      </c>
      <c r="AF291" s="361" t="e">
        <f t="shared" si="109"/>
        <v>#N/A</v>
      </c>
      <c r="AG291" s="361" t="e">
        <f t="shared" si="109"/>
        <v>#N/A</v>
      </c>
      <c r="AH291" s="361" t="e">
        <f t="shared" si="109"/>
        <v>#N/A</v>
      </c>
      <c r="AI291" s="361" t="e">
        <f t="shared" si="109"/>
        <v>#N/A</v>
      </c>
      <c r="AJ291" s="361" t="e">
        <f t="shared" si="109"/>
        <v>#N/A</v>
      </c>
      <c r="AK291" s="361" t="e">
        <f t="shared" si="109"/>
        <v>#N/A</v>
      </c>
      <c r="AL291" s="361" t="e">
        <f t="shared" si="109"/>
        <v>#N/A</v>
      </c>
      <c r="AM291" s="361" t="e">
        <f t="shared" si="109"/>
        <v>#N/A</v>
      </c>
      <c r="AN291" s="361" t="e">
        <f t="shared" si="109"/>
        <v>#N/A</v>
      </c>
      <c r="AO291" s="361" t="e">
        <f t="shared" si="109"/>
        <v>#N/A</v>
      </c>
      <c r="AP291" s="361" t="e">
        <f t="shared" si="109"/>
        <v>#N/A</v>
      </c>
    </row>
    <row r="292" spans="1:42" x14ac:dyDescent="0.2">
      <c r="A292" s="33" t="s">
        <v>326</v>
      </c>
      <c r="B292" s="223" cm="1">
        <f t="array" ref="B292">SUM(IF(ISNUMBER(C292:AP292),C292:AP292))</f>
        <v>0</v>
      </c>
      <c r="C292" s="361">
        <f>IF(C2&lt;=analysis_period,C284/100*$Q$251,0)</f>
        <v>0</v>
      </c>
      <c r="D292" s="361">
        <f t="shared" ref="D292:AP292" si="110">IF(D2&lt;=analysis_period,D284/100*$Q$251,0)</f>
        <v>0</v>
      </c>
      <c r="E292" s="361">
        <f t="shared" si="110"/>
        <v>0</v>
      </c>
      <c r="F292" s="361">
        <f t="shared" si="110"/>
        <v>0</v>
      </c>
      <c r="G292" s="361">
        <f t="shared" si="110"/>
        <v>0</v>
      </c>
      <c r="H292" s="361">
        <f t="shared" si="110"/>
        <v>0</v>
      </c>
      <c r="I292" s="361">
        <f t="shared" si="110"/>
        <v>0</v>
      </c>
      <c r="J292" s="361">
        <f t="shared" si="110"/>
        <v>0</v>
      </c>
      <c r="K292" s="361">
        <f t="shared" si="110"/>
        <v>0</v>
      </c>
      <c r="L292" s="361">
        <f t="shared" si="110"/>
        <v>0</v>
      </c>
      <c r="M292" s="361">
        <f t="shared" si="110"/>
        <v>0</v>
      </c>
      <c r="N292" s="361">
        <f t="shared" si="110"/>
        <v>0</v>
      </c>
      <c r="O292" s="361">
        <f t="shared" si="110"/>
        <v>0</v>
      </c>
      <c r="P292" s="361">
        <f t="shared" si="110"/>
        <v>0</v>
      </c>
      <c r="Q292" s="361">
        <f t="shared" si="110"/>
        <v>0</v>
      </c>
      <c r="R292" s="361">
        <f t="shared" si="110"/>
        <v>0</v>
      </c>
      <c r="S292" s="361">
        <f t="shared" si="110"/>
        <v>0</v>
      </c>
      <c r="T292" s="361">
        <f t="shared" si="110"/>
        <v>0</v>
      </c>
      <c r="U292" s="361">
        <f t="shared" si="110"/>
        <v>0</v>
      </c>
      <c r="V292" s="361">
        <f t="shared" si="110"/>
        <v>0</v>
      </c>
      <c r="W292" s="361">
        <f t="shared" si="110"/>
        <v>0</v>
      </c>
      <c r="X292" s="361">
        <f t="shared" si="110"/>
        <v>0</v>
      </c>
      <c r="Y292" s="361">
        <f t="shared" si="110"/>
        <v>0</v>
      </c>
      <c r="Z292" s="361">
        <f t="shared" si="110"/>
        <v>0</v>
      </c>
      <c r="AA292" s="361">
        <f t="shared" si="110"/>
        <v>0</v>
      </c>
      <c r="AB292" s="361">
        <f t="shared" si="110"/>
        <v>0</v>
      </c>
      <c r="AC292" s="361">
        <f t="shared" si="110"/>
        <v>0</v>
      </c>
      <c r="AD292" s="361">
        <f t="shared" si="110"/>
        <v>0</v>
      </c>
      <c r="AE292" s="361">
        <f t="shared" si="110"/>
        <v>0</v>
      </c>
      <c r="AF292" s="361">
        <f t="shared" si="110"/>
        <v>0</v>
      </c>
      <c r="AG292" s="361">
        <f t="shared" si="110"/>
        <v>0</v>
      </c>
      <c r="AH292" s="361">
        <f t="shared" si="110"/>
        <v>0</v>
      </c>
      <c r="AI292" s="361">
        <f t="shared" si="110"/>
        <v>0</v>
      </c>
      <c r="AJ292" s="361">
        <f t="shared" si="110"/>
        <v>0</v>
      </c>
      <c r="AK292" s="361">
        <f t="shared" si="110"/>
        <v>0</v>
      </c>
      <c r="AL292" s="361">
        <f t="shared" si="110"/>
        <v>0</v>
      </c>
      <c r="AM292" s="361">
        <f t="shared" si="110"/>
        <v>0</v>
      </c>
      <c r="AN292" s="361">
        <f t="shared" si="110"/>
        <v>0</v>
      </c>
      <c r="AO292" s="361">
        <f t="shared" si="110"/>
        <v>0</v>
      </c>
      <c r="AP292" s="361">
        <f t="shared" si="110"/>
        <v>0</v>
      </c>
    </row>
    <row r="293" spans="1:42" x14ac:dyDescent="0.2">
      <c r="A293" s="33" t="s">
        <v>87</v>
      </c>
      <c r="B293" s="223" cm="1">
        <f t="array" ref="B293">SUM(IF(ISNUMBER(C293:AP293),C293:AP293))</f>
        <v>0</v>
      </c>
      <c r="C293" s="195">
        <f>P252</f>
        <v>0</v>
      </c>
      <c r="D293" s="195">
        <v>0</v>
      </c>
      <c r="E293" s="195">
        <v>0</v>
      </c>
      <c r="F293" s="195">
        <v>0</v>
      </c>
      <c r="G293" s="195">
        <v>0</v>
      </c>
      <c r="H293" s="195">
        <v>0</v>
      </c>
      <c r="I293" s="195">
        <v>0</v>
      </c>
      <c r="J293" s="195">
        <v>0</v>
      </c>
      <c r="K293" s="195">
        <v>0</v>
      </c>
      <c r="L293" s="195">
        <v>0</v>
      </c>
      <c r="M293" s="195">
        <v>0</v>
      </c>
      <c r="N293" s="195">
        <v>0</v>
      </c>
      <c r="O293" s="195">
        <v>0</v>
      </c>
      <c r="P293" s="195">
        <v>0</v>
      </c>
      <c r="Q293" s="195">
        <v>0</v>
      </c>
      <c r="R293" s="195">
        <v>0</v>
      </c>
      <c r="S293" s="195">
        <v>0</v>
      </c>
      <c r="T293" s="195">
        <v>0</v>
      </c>
      <c r="U293" s="195">
        <v>0</v>
      </c>
      <c r="V293" s="195">
        <v>0</v>
      </c>
      <c r="W293" s="195">
        <v>0</v>
      </c>
      <c r="X293" s="195">
        <v>0</v>
      </c>
      <c r="Y293" s="195">
        <v>0</v>
      </c>
      <c r="Z293" s="195">
        <v>0</v>
      </c>
      <c r="AA293" s="195">
        <v>0</v>
      </c>
      <c r="AB293" s="195">
        <v>0</v>
      </c>
      <c r="AC293" s="195">
        <v>0</v>
      </c>
      <c r="AD293" s="195">
        <v>0</v>
      </c>
      <c r="AE293" s="195">
        <v>0</v>
      </c>
      <c r="AF293" s="195">
        <v>0</v>
      </c>
      <c r="AG293" s="195">
        <v>0</v>
      </c>
      <c r="AH293" s="195">
        <v>0</v>
      </c>
      <c r="AI293" s="195">
        <v>0</v>
      </c>
      <c r="AJ293" s="195">
        <v>0</v>
      </c>
      <c r="AK293" s="195">
        <v>0</v>
      </c>
      <c r="AL293" s="195">
        <v>0</v>
      </c>
      <c r="AM293" s="195">
        <v>0</v>
      </c>
      <c r="AN293" s="195">
        <v>0</v>
      </c>
      <c r="AO293" s="195">
        <v>0</v>
      </c>
      <c r="AP293" s="195">
        <v>0</v>
      </c>
    </row>
    <row r="294" spans="1:42" x14ac:dyDescent="0.2">
      <c r="A294" s="32"/>
      <c r="B294" s="227" cm="1">
        <f t="array" ref="B294">SUM(IF(ISNUMBER(C294:AP294),C294:AP294))</f>
        <v>0</v>
      </c>
      <c r="C294" s="189" t="e">
        <f>SUM(C286:C293)</f>
        <v>#N/A</v>
      </c>
      <c r="D294" s="189" t="e">
        <f>SUM(D286:D293)</f>
        <v>#N/A</v>
      </c>
      <c r="E294" s="189" t="e">
        <f t="shared" ref="E294:AP294" si="111">SUM(E286:E293)</f>
        <v>#N/A</v>
      </c>
      <c r="F294" s="189" t="e">
        <f t="shared" si="111"/>
        <v>#N/A</v>
      </c>
      <c r="G294" s="189" t="e">
        <f t="shared" si="111"/>
        <v>#N/A</v>
      </c>
      <c r="H294" s="189" t="e">
        <f t="shared" si="111"/>
        <v>#N/A</v>
      </c>
      <c r="I294" s="189" t="e">
        <f t="shared" si="111"/>
        <v>#N/A</v>
      </c>
      <c r="J294" s="189" t="e">
        <f t="shared" si="111"/>
        <v>#N/A</v>
      </c>
      <c r="K294" s="189" t="e">
        <f t="shared" si="111"/>
        <v>#N/A</v>
      </c>
      <c r="L294" s="189" t="e">
        <f t="shared" si="111"/>
        <v>#N/A</v>
      </c>
      <c r="M294" s="189" t="e">
        <f t="shared" si="111"/>
        <v>#N/A</v>
      </c>
      <c r="N294" s="189" t="e">
        <f t="shared" si="111"/>
        <v>#N/A</v>
      </c>
      <c r="O294" s="189" t="e">
        <f t="shared" si="111"/>
        <v>#N/A</v>
      </c>
      <c r="P294" s="189" t="e">
        <f t="shared" si="111"/>
        <v>#N/A</v>
      </c>
      <c r="Q294" s="189" t="e">
        <f t="shared" si="111"/>
        <v>#N/A</v>
      </c>
      <c r="R294" s="189" t="e">
        <f t="shared" si="111"/>
        <v>#N/A</v>
      </c>
      <c r="S294" s="189" t="e">
        <f t="shared" si="111"/>
        <v>#N/A</v>
      </c>
      <c r="T294" s="189" t="e">
        <f t="shared" si="111"/>
        <v>#N/A</v>
      </c>
      <c r="U294" s="189" t="e">
        <f t="shared" si="111"/>
        <v>#N/A</v>
      </c>
      <c r="V294" s="189" t="e">
        <f t="shared" si="111"/>
        <v>#N/A</v>
      </c>
      <c r="W294" s="189" t="e">
        <f t="shared" si="111"/>
        <v>#N/A</v>
      </c>
      <c r="X294" s="189" t="e">
        <f t="shared" si="111"/>
        <v>#N/A</v>
      </c>
      <c r="Y294" s="189" t="e">
        <f t="shared" si="111"/>
        <v>#N/A</v>
      </c>
      <c r="Z294" s="189" t="e">
        <f t="shared" si="111"/>
        <v>#N/A</v>
      </c>
      <c r="AA294" s="189" t="e">
        <f t="shared" si="111"/>
        <v>#N/A</v>
      </c>
      <c r="AB294" s="189" t="e">
        <f t="shared" si="111"/>
        <v>#N/A</v>
      </c>
      <c r="AC294" s="189" t="e">
        <f t="shared" si="111"/>
        <v>#N/A</v>
      </c>
      <c r="AD294" s="189" t="e">
        <f t="shared" si="111"/>
        <v>#N/A</v>
      </c>
      <c r="AE294" s="189" t="e">
        <f t="shared" si="111"/>
        <v>#N/A</v>
      </c>
      <c r="AF294" s="189" t="e">
        <f t="shared" si="111"/>
        <v>#N/A</v>
      </c>
      <c r="AG294" s="189" t="e">
        <f t="shared" si="111"/>
        <v>#N/A</v>
      </c>
      <c r="AH294" s="189" t="e">
        <f t="shared" si="111"/>
        <v>#N/A</v>
      </c>
      <c r="AI294" s="189" t="e">
        <f t="shared" si="111"/>
        <v>#N/A</v>
      </c>
      <c r="AJ294" s="189" t="e">
        <f t="shared" si="111"/>
        <v>#N/A</v>
      </c>
      <c r="AK294" s="189" t="e">
        <f t="shared" si="111"/>
        <v>#N/A</v>
      </c>
      <c r="AL294" s="189" t="e">
        <f t="shared" si="111"/>
        <v>#N/A</v>
      </c>
      <c r="AM294" s="189" t="e">
        <f t="shared" si="111"/>
        <v>#N/A</v>
      </c>
      <c r="AN294" s="189" t="e">
        <f t="shared" si="111"/>
        <v>#N/A</v>
      </c>
      <c r="AO294" s="189" t="e">
        <f t="shared" si="111"/>
        <v>#N/A</v>
      </c>
      <c r="AP294" s="189" t="e">
        <f t="shared" si="111"/>
        <v>#N/A</v>
      </c>
    </row>
    <row r="295" spans="1:42" s="122" customFormat="1" x14ac:dyDescent="0.2">
      <c r="A295" s="32"/>
      <c r="C295" s="203"/>
      <c r="D295" s="203"/>
      <c r="E295" s="203"/>
      <c r="F295" s="203"/>
      <c r="G295" s="203"/>
      <c r="H295" s="203"/>
      <c r="I295" s="203"/>
      <c r="J295" s="203"/>
      <c r="K295" s="203"/>
      <c r="L295" s="203"/>
      <c r="M295" s="203"/>
      <c r="N295" s="203"/>
      <c r="O295" s="203"/>
      <c r="P295" s="203"/>
      <c r="Q295" s="203"/>
      <c r="R295" s="203"/>
      <c r="S295" s="203"/>
      <c r="T295" s="203"/>
      <c r="U295" s="203"/>
      <c r="V295" s="203"/>
      <c r="W295" s="203"/>
      <c r="X295" s="203"/>
      <c r="Y295" s="203"/>
      <c r="Z295" s="203"/>
      <c r="AA295" s="203"/>
      <c r="AB295" s="203"/>
      <c r="AC295" s="203"/>
      <c r="AD295" s="203"/>
      <c r="AE295" s="203"/>
      <c r="AF295" s="203"/>
      <c r="AG295" s="203"/>
      <c r="AH295" s="203"/>
      <c r="AI295" s="203"/>
      <c r="AJ295" s="203"/>
      <c r="AK295" s="203"/>
      <c r="AL295" s="203"/>
      <c r="AM295" s="203"/>
      <c r="AN295" s="203"/>
      <c r="AO295" s="203"/>
      <c r="AP295" s="203"/>
    </row>
    <row r="296" spans="1:42" s="122" customFormat="1" x14ac:dyDescent="0.2">
      <c r="A296" s="30" t="s">
        <v>74</v>
      </c>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x14ac:dyDescent="0.2">
      <c r="A297" s="32" t="s">
        <v>76</v>
      </c>
      <c r="B297" s="37" t="str">
        <f>equip_reserve_depr_sta</f>
        <v>5-yr MACRS</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32" t="s">
        <v>77</v>
      </c>
      <c r="B298" s="229">
        <f t="shared" ref="B298:AP298" si="112">B2</f>
        <v>0</v>
      </c>
      <c r="C298" s="229" t="str">
        <f t="shared" si="112"/>
        <v/>
      </c>
      <c r="D298" s="229" t="str">
        <f t="shared" si="112"/>
        <v/>
      </c>
      <c r="E298" s="229" t="str">
        <f t="shared" si="112"/>
        <v/>
      </c>
      <c r="F298" s="229" t="str">
        <f t="shared" si="112"/>
        <v/>
      </c>
      <c r="G298" s="229" t="str">
        <f t="shared" si="112"/>
        <v/>
      </c>
      <c r="H298" s="229" t="str">
        <f t="shared" si="112"/>
        <v/>
      </c>
      <c r="I298" s="229" t="str">
        <f t="shared" si="112"/>
        <v/>
      </c>
      <c r="J298" s="229" t="str">
        <f t="shared" si="112"/>
        <v/>
      </c>
      <c r="K298" s="229" t="str">
        <f t="shared" si="112"/>
        <v/>
      </c>
      <c r="L298" s="229" t="str">
        <f t="shared" si="112"/>
        <v/>
      </c>
      <c r="M298" s="229" t="str">
        <f t="shared" si="112"/>
        <v/>
      </c>
      <c r="N298" s="229" t="str">
        <f t="shared" si="112"/>
        <v/>
      </c>
      <c r="O298" s="229" t="str">
        <f t="shared" si="112"/>
        <v/>
      </c>
      <c r="P298" s="229" t="str">
        <f t="shared" si="112"/>
        <v/>
      </c>
      <c r="Q298" s="229" t="str">
        <f t="shared" si="112"/>
        <v/>
      </c>
      <c r="R298" s="229" t="str">
        <f t="shared" si="112"/>
        <v/>
      </c>
      <c r="S298" s="229" t="str">
        <f t="shared" si="112"/>
        <v/>
      </c>
      <c r="T298" s="229" t="str">
        <f t="shared" si="112"/>
        <v/>
      </c>
      <c r="U298" s="229" t="str">
        <f t="shared" si="112"/>
        <v/>
      </c>
      <c r="V298" s="229" t="str">
        <f t="shared" si="112"/>
        <v/>
      </c>
      <c r="W298" s="229" t="str">
        <f t="shared" si="112"/>
        <v/>
      </c>
      <c r="X298" s="229" t="str">
        <f t="shared" si="112"/>
        <v/>
      </c>
      <c r="Y298" s="229" t="str">
        <f t="shared" si="112"/>
        <v/>
      </c>
      <c r="Z298" s="229" t="str">
        <f t="shared" si="112"/>
        <v/>
      </c>
      <c r="AA298" s="229" t="str">
        <f t="shared" si="112"/>
        <v/>
      </c>
      <c r="AB298" s="229" t="str">
        <f t="shared" si="112"/>
        <v/>
      </c>
      <c r="AC298" s="229" t="str">
        <f t="shared" si="112"/>
        <v/>
      </c>
      <c r="AD298" s="229" t="str">
        <f t="shared" si="112"/>
        <v/>
      </c>
      <c r="AE298" s="229" t="str">
        <f t="shared" si="112"/>
        <v/>
      </c>
      <c r="AF298" s="229" t="str">
        <f t="shared" si="112"/>
        <v/>
      </c>
      <c r="AG298" s="229" t="str">
        <f t="shared" si="112"/>
        <v/>
      </c>
      <c r="AH298" s="229" t="str">
        <f t="shared" si="112"/>
        <v/>
      </c>
      <c r="AI298" s="229" t="str">
        <f t="shared" si="112"/>
        <v/>
      </c>
      <c r="AJ298" s="229" t="str">
        <f t="shared" si="112"/>
        <v/>
      </c>
      <c r="AK298" s="229" t="str">
        <f t="shared" si="112"/>
        <v/>
      </c>
      <c r="AL298" s="229" t="str">
        <f t="shared" si="112"/>
        <v/>
      </c>
      <c r="AM298" s="229" t="str">
        <f t="shared" si="112"/>
        <v/>
      </c>
      <c r="AN298" s="229" t="str">
        <f t="shared" si="112"/>
        <v/>
      </c>
      <c r="AO298" s="229" t="str">
        <f t="shared" si="112"/>
        <v/>
      </c>
      <c r="AP298" s="229" t="str">
        <f t="shared" si="112"/>
        <v/>
      </c>
    </row>
    <row r="299" spans="1:42" x14ac:dyDescent="0.2">
      <c r="A299" s="32" t="s">
        <v>192</v>
      </c>
      <c r="B299" s="228">
        <v>0</v>
      </c>
      <c r="C299" s="224" t="e">
        <f t="shared" ref="C299:AP299" si="113">IF($B$297=$A278,C278,0)+IF($B$297=$A279,C279,0)+IF($B$297=$A280,C280,0)+IF($B$297=$A281,C281,0)+IF($B$297=$A282,C282,0)+IF($B$297=$A283,C283,0)</f>
        <v>#N/A</v>
      </c>
      <c r="D299" s="224" t="e">
        <f t="shared" si="113"/>
        <v>#N/A</v>
      </c>
      <c r="E299" s="224" t="e">
        <f t="shared" si="113"/>
        <v>#N/A</v>
      </c>
      <c r="F299" s="224" t="e">
        <f t="shared" si="113"/>
        <v>#N/A</v>
      </c>
      <c r="G299" s="224" t="e">
        <f t="shared" si="113"/>
        <v>#N/A</v>
      </c>
      <c r="H299" s="224" t="e">
        <f t="shared" si="113"/>
        <v>#N/A</v>
      </c>
      <c r="I299" s="224" t="e">
        <f t="shared" si="113"/>
        <v>#N/A</v>
      </c>
      <c r="J299" s="224" t="e">
        <f t="shared" si="113"/>
        <v>#N/A</v>
      </c>
      <c r="K299" s="224" t="e">
        <f t="shared" si="113"/>
        <v>#N/A</v>
      </c>
      <c r="L299" s="224" t="e">
        <f t="shared" si="113"/>
        <v>#N/A</v>
      </c>
      <c r="M299" s="224" t="e">
        <f t="shared" si="113"/>
        <v>#N/A</v>
      </c>
      <c r="N299" s="224" t="e">
        <f t="shared" si="113"/>
        <v>#N/A</v>
      </c>
      <c r="O299" s="224" t="e">
        <f t="shared" si="113"/>
        <v>#N/A</v>
      </c>
      <c r="P299" s="224" t="e">
        <f t="shared" si="113"/>
        <v>#N/A</v>
      </c>
      <c r="Q299" s="224" t="e">
        <f t="shared" si="113"/>
        <v>#N/A</v>
      </c>
      <c r="R299" s="224" t="e">
        <f t="shared" si="113"/>
        <v>#N/A</v>
      </c>
      <c r="S299" s="224" t="e">
        <f t="shared" si="113"/>
        <v>#N/A</v>
      </c>
      <c r="T299" s="224" t="e">
        <f t="shared" si="113"/>
        <v>#N/A</v>
      </c>
      <c r="U299" s="224" t="e">
        <f t="shared" si="113"/>
        <v>#N/A</v>
      </c>
      <c r="V299" s="224" t="e">
        <f t="shared" si="113"/>
        <v>#N/A</v>
      </c>
      <c r="W299" s="224" t="e">
        <f t="shared" si="113"/>
        <v>#N/A</v>
      </c>
      <c r="X299" s="224" t="e">
        <f t="shared" si="113"/>
        <v>#N/A</v>
      </c>
      <c r="Y299" s="224" t="e">
        <f t="shared" si="113"/>
        <v>#N/A</v>
      </c>
      <c r="Z299" s="224" t="e">
        <f t="shared" si="113"/>
        <v>#N/A</v>
      </c>
      <c r="AA299" s="224" t="e">
        <f t="shared" si="113"/>
        <v>#N/A</v>
      </c>
      <c r="AB299" s="224" t="e">
        <f t="shared" si="113"/>
        <v>#N/A</v>
      </c>
      <c r="AC299" s="224" t="e">
        <f t="shared" si="113"/>
        <v>#N/A</v>
      </c>
      <c r="AD299" s="224" t="e">
        <f t="shared" si="113"/>
        <v>#N/A</v>
      </c>
      <c r="AE299" s="224" t="e">
        <f t="shared" si="113"/>
        <v>#N/A</v>
      </c>
      <c r="AF299" s="224" t="e">
        <f t="shared" si="113"/>
        <v>#N/A</v>
      </c>
      <c r="AG299" s="224" t="e">
        <f t="shared" si="113"/>
        <v>#N/A</v>
      </c>
      <c r="AH299" s="224" t="e">
        <f t="shared" si="113"/>
        <v>#N/A</v>
      </c>
      <c r="AI299" s="224" t="e">
        <f t="shared" si="113"/>
        <v>#N/A</v>
      </c>
      <c r="AJ299" s="224" t="e">
        <f t="shared" si="113"/>
        <v>#N/A</v>
      </c>
      <c r="AK299" s="224" t="e">
        <f t="shared" si="113"/>
        <v>#N/A</v>
      </c>
      <c r="AL299" s="224" t="e">
        <f t="shared" si="113"/>
        <v>#N/A</v>
      </c>
      <c r="AM299" s="224" t="e">
        <f t="shared" si="113"/>
        <v>#N/A</v>
      </c>
      <c r="AN299" s="224" t="e">
        <f t="shared" si="113"/>
        <v>#N/A</v>
      </c>
      <c r="AO299" s="224" t="e">
        <f t="shared" si="113"/>
        <v>#N/A</v>
      </c>
      <c r="AP299" s="224" t="e">
        <f t="shared" si="113"/>
        <v>#N/A</v>
      </c>
    </row>
    <row r="300" spans="1:42" x14ac:dyDescent="0.2">
      <c r="A300" s="32"/>
      <c r="B300" s="38"/>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row>
    <row r="301" spans="1:42" x14ac:dyDescent="0.2">
      <c r="A301" s="30" t="s">
        <v>89</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row>
    <row r="302" spans="1:42" x14ac:dyDescent="0.2">
      <c r="A302" s="32" t="s">
        <v>75</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4">
        <v>1</v>
      </c>
      <c r="B303" s="4">
        <v>0</v>
      </c>
      <c r="C303" s="213">
        <f>IF(C$2&lt;=analysis_period,IF(SUM($C624:C624)&gt;0,B303+1,0),0)</f>
        <v>0</v>
      </c>
      <c r="D303" s="213">
        <f>IF(D$2&lt;=analysis_period,IF(SUM($C624:D624)&gt;0,C303+1,0),0)</f>
        <v>0</v>
      </c>
      <c r="E303" s="213">
        <f>IF(E$2&lt;=analysis_period,IF(SUM($C624:E624)&gt;0,D303+1,0),0)</f>
        <v>0</v>
      </c>
      <c r="F303" s="213">
        <f>IF(F$2&lt;=analysis_period,IF(SUM($C624:F624)&gt;0,E303+1,0),0)</f>
        <v>0</v>
      </c>
      <c r="G303" s="213">
        <f>IF(G$2&lt;=analysis_period,IF(SUM($C624:G624)&gt;0,F303+1,0),0)</f>
        <v>0</v>
      </c>
      <c r="H303" s="213">
        <f>IF(H$2&lt;=analysis_period,IF(SUM($C624:H624)&gt;0,G303+1,0),0)</f>
        <v>0</v>
      </c>
      <c r="I303" s="213">
        <f>IF(I$2&lt;=analysis_period,IF(SUM($C624:I624)&gt;0,H303+1,0),0)</f>
        <v>0</v>
      </c>
      <c r="J303" s="213">
        <f>IF(J$2&lt;=analysis_period,IF(SUM($C624:J624)&gt;0,I303+1,0),0)</f>
        <v>0</v>
      </c>
      <c r="K303" s="213">
        <f>IF(K$2&lt;=analysis_period,IF(SUM($C624:K624)&gt;0,J303+1,0),0)</f>
        <v>0</v>
      </c>
      <c r="L303" s="213">
        <f>IF(L$2&lt;=analysis_period,IF(SUM($C624:L624)&gt;0,K303+1,0),0)</f>
        <v>0</v>
      </c>
      <c r="M303" s="213">
        <f>IF(M$2&lt;=analysis_period,IF(SUM($C624:M624)&gt;0,L303+1,0),0)</f>
        <v>0</v>
      </c>
      <c r="N303" s="213">
        <f>IF(N$2&lt;=analysis_period,IF(SUM($C624:N624)&gt;0,M303+1,0),0)</f>
        <v>0</v>
      </c>
      <c r="O303" s="213">
        <f>IF(O$2&lt;=analysis_period,IF(SUM($C624:O624)&gt;0,N303+1,0),0)</f>
        <v>0</v>
      </c>
      <c r="P303" s="213">
        <f>IF(P$2&lt;=analysis_period,IF(SUM($C624:P624)&gt;0,O303+1,0),0)</f>
        <v>0</v>
      </c>
      <c r="Q303" s="213">
        <f>IF(Q$2&lt;=analysis_period,IF(SUM($C624:Q624)&gt;0,P303+1,0),0)</f>
        <v>0</v>
      </c>
      <c r="R303" s="213">
        <f>IF(R$2&lt;=analysis_period,IF(SUM($C624:R624)&gt;0,Q303+1,0),0)</f>
        <v>0</v>
      </c>
      <c r="S303" s="213">
        <f>IF(S$2&lt;=analysis_period,IF(SUM($C624:S624)&gt;0,R303+1,0),0)</f>
        <v>0</v>
      </c>
      <c r="T303" s="213">
        <f>IF(T$2&lt;=analysis_period,IF(SUM($C624:T624)&gt;0,S303+1,0),0)</f>
        <v>0</v>
      </c>
      <c r="U303" s="213">
        <f>IF(U$2&lt;=analysis_period,IF(SUM($C624:U624)&gt;0,T303+1,0),0)</f>
        <v>0</v>
      </c>
      <c r="V303" s="213">
        <f>IF(V$2&lt;=analysis_period,IF(SUM($C624:V624)&gt;0,U303+1,0),0)</f>
        <v>0</v>
      </c>
      <c r="W303" s="213">
        <f>IF(W$2&lt;=analysis_period,IF(SUM($C624:W624)&gt;0,V303+1,0),0)</f>
        <v>0</v>
      </c>
      <c r="X303" s="213">
        <f>IF(X$2&lt;=analysis_period,IF(SUM($C624:X624)&gt;0,W303+1,0),0)</f>
        <v>0</v>
      </c>
      <c r="Y303" s="213">
        <f>IF(Y$2&lt;=analysis_period,IF(SUM($C624:Y624)&gt;0,X303+1,0),0)</f>
        <v>0</v>
      </c>
      <c r="Z303" s="213">
        <f>IF(Z$2&lt;=analysis_period,IF(SUM($C624:Z624)&gt;0,Y303+1,0),0)</f>
        <v>0</v>
      </c>
      <c r="AA303" s="213">
        <f>IF(AA$2&lt;=analysis_period,IF(SUM($C624:AA624)&gt;0,Z303+1,0),0)</f>
        <v>0</v>
      </c>
      <c r="AB303" s="213">
        <f>IF(AB$2&lt;=analysis_period,IF(SUM($C624:AB624)&gt;0,AA303+1,0),0)</f>
        <v>0</v>
      </c>
      <c r="AC303" s="213">
        <f>IF(AC$2&lt;=analysis_period,IF(SUM($C624:AC624)&gt;0,AB303+1,0),0)</f>
        <v>0</v>
      </c>
      <c r="AD303" s="213">
        <f>IF(AD$2&lt;=analysis_period,IF(SUM($C624:AD624)&gt;0,AC303+1,0),0)</f>
        <v>0</v>
      </c>
      <c r="AE303" s="213">
        <f>IF(AE$2&lt;=analysis_period,IF(SUM($C624:AE624)&gt;0,AD303+1,0),0)</f>
        <v>0</v>
      </c>
      <c r="AF303" s="213">
        <f>IF(AF$2&lt;=analysis_period,IF(SUM($C624:AF624)&gt;0,AE303+1,0),0)</f>
        <v>0</v>
      </c>
      <c r="AG303" s="213">
        <f>IF(AG$2&lt;=analysis_period,IF(SUM($C624:AG624)&gt;0,AF303+1,0),0)</f>
        <v>0</v>
      </c>
      <c r="AH303" s="213">
        <f>IF(AH$2&lt;=analysis_period,IF(SUM($C624:AH624)&gt;0,AG303+1,0),0)</f>
        <v>0</v>
      </c>
      <c r="AI303" s="213">
        <f>IF(AI$2&lt;=analysis_period,IF(SUM($C624:AI624)&gt;0,AH303+1,0),0)</f>
        <v>0</v>
      </c>
      <c r="AJ303" s="213">
        <f>IF(AJ$2&lt;=analysis_period,IF(SUM($C624:AJ624)&gt;0,AI303+1,0),0)</f>
        <v>0</v>
      </c>
      <c r="AK303" s="213">
        <f>IF(AK$2&lt;=analysis_period,IF(SUM($C624:AK624)&gt;0,AJ303+1,0),0)</f>
        <v>0</v>
      </c>
      <c r="AL303" s="213">
        <f>IF(AL$2&lt;=analysis_period,IF(SUM($C624:AL624)&gt;0,AK303+1,0),0)</f>
        <v>0</v>
      </c>
      <c r="AM303" s="213">
        <f>IF(AM$2&lt;=analysis_period,IF(SUM($C624:AM624)&gt;0,AL303+1,0),0)</f>
        <v>0</v>
      </c>
      <c r="AN303" s="213">
        <f>IF(AN$2&lt;=analysis_period,IF(SUM($C624:AN624)&gt;0,AM303+1,0),0)</f>
        <v>0</v>
      </c>
      <c r="AO303" s="213">
        <f>IF(AO$2&lt;=analysis_period,IF(SUM($C624:AO624)&gt;0,AN303+1,0),0)</f>
        <v>0</v>
      </c>
      <c r="AP303" s="213">
        <f>IF(AP$2&lt;=analysis_period,IF(SUM($C624:AP624)&gt;0,AO303+1,0),0)</f>
        <v>0</v>
      </c>
    </row>
    <row r="304" spans="1:42" x14ac:dyDescent="0.2">
      <c r="A304" s="4">
        <f>A303+1</f>
        <v>2</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 t="shared" ref="A305:A312" si="114">A304+1</f>
        <v>3</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si="114"/>
        <v>4</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4"/>
        <v>5</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6</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7</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8</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A310+1</f>
        <v>9</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4"/>
        <v>10</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32" t="s">
        <v>79</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4">
        <v>1</v>
      </c>
      <c r="B314" s="230">
        <f>SUM(C314:AP314)</f>
        <v>0</v>
      </c>
      <c r="C314" s="213">
        <f t="shared" ref="C314:AP314" si="115">LOOKUP(C303,$B$298:$AP$298,$B$299:$AP$299)/100*$B624</f>
        <v>0</v>
      </c>
      <c r="D314" s="213">
        <f t="shared" si="115"/>
        <v>0</v>
      </c>
      <c r="E314" s="213">
        <f t="shared" si="115"/>
        <v>0</v>
      </c>
      <c r="F314" s="213">
        <f t="shared" si="115"/>
        <v>0</v>
      </c>
      <c r="G314" s="213">
        <f t="shared" si="115"/>
        <v>0</v>
      </c>
      <c r="H314" s="213">
        <f t="shared" si="115"/>
        <v>0</v>
      </c>
      <c r="I314" s="213">
        <f t="shared" si="115"/>
        <v>0</v>
      </c>
      <c r="J314" s="213">
        <f t="shared" si="115"/>
        <v>0</v>
      </c>
      <c r="K314" s="213">
        <f t="shared" si="115"/>
        <v>0</v>
      </c>
      <c r="L314" s="213">
        <f t="shared" si="115"/>
        <v>0</v>
      </c>
      <c r="M314" s="213">
        <f t="shared" si="115"/>
        <v>0</v>
      </c>
      <c r="N314" s="213">
        <f t="shared" si="115"/>
        <v>0</v>
      </c>
      <c r="O314" s="213">
        <f t="shared" si="115"/>
        <v>0</v>
      </c>
      <c r="P314" s="213">
        <f t="shared" si="115"/>
        <v>0</v>
      </c>
      <c r="Q314" s="213">
        <f t="shared" si="115"/>
        <v>0</v>
      </c>
      <c r="R314" s="213">
        <f t="shared" si="115"/>
        <v>0</v>
      </c>
      <c r="S314" s="213">
        <f t="shared" si="115"/>
        <v>0</v>
      </c>
      <c r="T314" s="213">
        <f t="shared" si="115"/>
        <v>0</v>
      </c>
      <c r="U314" s="213">
        <f t="shared" si="115"/>
        <v>0</v>
      </c>
      <c r="V314" s="213">
        <f t="shared" si="115"/>
        <v>0</v>
      </c>
      <c r="W314" s="213">
        <f t="shared" si="115"/>
        <v>0</v>
      </c>
      <c r="X314" s="213">
        <f t="shared" si="115"/>
        <v>0</v>
      </c>
      <c r="Y314" s="213">
        <f t="shared" si="115"/>
        <v>0</v>
      </c>
      <c r="Z314" s="213">
        <f t="shared" si="115"/>
        <v>0</v>
      </c>
      <c r="AA314" s="213">
        <f t="shared" si="115"/>
        <v>0</v>
      </c>
      <c r="AB314" s="213">
        <f t="shared" si="115"/>
        <v>0</v>
      </c>
      <c r="AC314" s="213">
        <f t="shared" si="115"/>
        <v>0</v>
      </c>
      <c r="AD314" s="213">
        <f t="shared" si="115"/>
        <v>0</v>
      </c>
      <c r="AE314" s="213">
        <f t="shared" si="115"/>
        <v>0</v>
      </c>
      <c r="AF314" s="213">
        <f t="shared" si="115"/>
        <v>0</v>
      </c>
      <c r="AG314" s="213">
        <f t="shared" si="115"/>
        <v>0</v>
      </c>
      <c r="AH314" s="213">
        <f t="shared" si="115"/>
        <v>0</v>
      </c>
      <c r="AI314" s="213">
        <f t="shared" si="115"/>
        <v>0</v>
      </c>
      <c r="AJ314" s="213">
        <f t="shared" si="115"/>
        <v>0</v>
      </c>
      <c r="AK314" s="213">
        <f t="shared" si="115"/>
        <v>0</v>
      </c>
      <c r="AL314" s="213">
        <f t="shared" si="115"/>
        <v>0</v>
      </c>
      <c r="AM314" s="213">
        <f t="shared" si="115"/>
        <v>0</v>
      </c>
      <c r="AN314" s="213">
        <f t="shared" si="115"/>
        <v>0</v>
      </c>
      <c r="AO314" s="213">
        <f t="shared" si="115"/>
        <v>0</v>
      </c>
      <c r="AP314" s="213">
        <f t="shared" si="115"/>
        <v>0</v>
      </c>
    </row>
    <row r="315" spans="1:42" x14ac:dyDescent="0.2">
      <c r="A315" s="4">
        <f>A314+1</f>
        <v>2</v>
      </c>
      <c r="B315" s="230">
        <f t="shared" ref="B315:B323" si="116">SUM(C315:AP315)</f>
        <v>0</v>
      </c>
      <c r="C315" s="213">
        <f t="shared" ref="C315:AP315" si="117">LOOKUP(C304,$B$298:$AP$298,$B$299:$AP$299)/100*$B625</f>
        <v>0</v>
      </c>
      <c r="D315" s="213">
        <f t="shared" si="117"/>
        <v>0</v>
      </c>
      <c r="E315" s="213">
        <f t="shared" si="117"/>
        <v>0</v>
      </c>
      <c r="F315" s="213">
        <f t="shared" si="117"/>
        <v>0</v>
      </c>
      <c r="G315" s="213">
        <f t="shared" si="117"/>
        <v>0</v>
      </c>
      <c r="H315" s="213">
        <f t="shared" si="117"/>
        <v>0</v>
      </c>
      <c r="I315" s="213">
        <f t="shared" si="117"/>
        <v>0</v>
      </c>
      <c r="J315" s="213">
        <f t="shared" si="117"/>
        <v>0</v>
      </c>
      <c r="K315" s="213">
        <f t="shared" si="117"/>
        <v>0</v>
      </c>
      <c r="L315" s="213">
        <f t="shared" si="117"/>
        <v>0</v>
      </c>
      <c r="M315" s="213">
        <f t="shared" si="117"/>
        <v>0</v>
      </c>
      <c r="N315" s="213">
        <f t="shared" si="117"/>
        <v>0</v>
      </c>
      <c r="O315" s="213">
        <f t="shared" si="117"/>
        <v>0</v>
      </c>
      <c r="P315" s="213">
        <f t="shared" si="117"/>
        <v>0</v>
      </c>
      <c r="Q315" s="213">
        <f t="shared" si="117"/>
        <v>0</v>
      </c>
      <c r="R315" s="213">
        <f t="shared" si="117"/>
        <v>0</v>
      </c>
      <c r="S315" s="213">
        <f t="shared" si="117"/>
        <v>0</v>
      </c>
      <c r="T315" s="213">
        <f t="shared" si="117"/>
        <v>0</v>
      </c>
      <c r="U315" s="213">
        <f t="shared" si="117"/>
        <v>0</v>
      </c>
      <c r="V315" s="213">
        <f t="shared" si="117"/>
        <v>0</v>
      </c>
      <c r="W315" s="213">
        <f t="shared" si="117"/>
        <v>0</v>
      </c>
      <c r="X315" s="213">
        <f t="shared" si="117"/>
        <v>0</v>
      </c>
      <c r="Y315" s="213">
        <f t="shared" si="117"/>
        <v>0</v>
      </c>
      <c r="Z315" s="213">
        <f t="shared" si="117"/>
        <v>0</v>
      </c>
      <c r="AA315" s="213">
        <f t="shared" si="117"/>
        <v>0</v>
      </c>
      <c r="AB315" s="213">
        <f t="shared" si="117"/>
        <v>0</v>
      </c>
      <c r="AC315" s="213">
        <f t="shared" si="117"/>
        <v>0</v>
      </c>
      <c r="AD315" s="213">
        <f t="shared" si="117"/>
        <v>0</v>
      </c>
      <c r="AE315" s="213">
        <f t="shared" si="117"/>
        <v>0</v>
      </c>
      <c r="AF315" s="213">
        <f t="shared" si="117"/>
        <v>0</v>
      </c>
      <c r="AG315" s="213">
        <f t="shared" si="117"/>
        <v>0</v>
      </c>
      <c r="AH315" s="213">
        <f t="shared" si="117"/>
        <v>0</v>
      </c>
      <c r="AI315" s="213">
        <f t="shared" si="117"/>
        <v>0</v>
      </c>
      <c r="AJ315" s="213">
        <f t="shared" si="117"/>
        <v>0</v>
      </c>
      <c r="AK315" s="213">
        <f t="shared" si="117"/>
        <v>0</v>
      </c>
      <c r="AL315" s="213">
        <f t="shared" si="117"/>
        <v>0</v>
      </c>
      <c r="AM315" s="213">
        <f t="shared" si="117"/>
        <v>0</v>
      </c>
      <c r="AN315" s="213">
        <f t="shared" si="117"/>
        <v>0</v>
      </c>
      <c r="AO315" s="213">
        <f t="shared" si="117"/>
        <v>0</v>
      </c>
      <c r="AP315" s="213">
        <f t="shared" si="117"/>
        <v>0</v>
      </c>
    </row>
    <row r="316" spans="1:42" x14ac:dyDescent="0.2">
      <c r="A316" s="4">
        <f t="shared" ref="A316:A323" si="118">A315+1</f>
        <v>3</v>
      </c>
      <c r="B316" s="230">
        <f t="shared" si="116"/>
        <v>0</v>
      </c>
      <c r="C316" s="213">
        <f t="shared" ref="C316:AP316" si="119">LOOKUP(C305,$B$298:$AP$298,$B$299:$AP$299)/100*$B626</f>
        <v>0</v>
      </c>
      <c r="D316" s="213">
        <f t="shared" si="119"/>
        <v>0</v>
      </c>
      <c r="E316" s="213">
        <f t="shared" si="119"/>
        <v>0</v>
      </c>
      <c r="F316" s="213">
        <f t="shared" si="119"/>
        <v>0</v>
      </c>
      <c r="G316" s="213">
        <f t="shared" si="119"/>
        <v>0</v>
      </c>
      <c r="H316" s="213">
        <f t="shared" si="119"/>
        <v>0</v>
      </c>
      <c r="I316" s="213">
        <f t="shared" si="119"/>
        <v>0</v>
      </c>
      <c r="J316" s="213">
        <f t="shared" si="119"/>
        <v>0</v>
      </c>
      <c r="K316" s="213">
        <f t="shared" si="119"/>
        <v>0</v>
      </c>
      <c r="L316" s="213">
        <f t="shared" si="119"/>
        <v>0</v>
      </c>
      <c r="M316" s="213">
        <f t="shared" si="119"/>
        <v>0</v>
      </c>
      <c r="N316" s="213">
        <f t="shared" si="119"/>
        <v>0</v>
      </c>
      <c r="O316" s="213">
        <f t="shared" si="119"/>
        <v>0</v>
      </c>
      <c r="P316" s="213">
        <f t="shared" si="119"/>
        <v>0</v>
      </c>
      <c r="Q316" s="213">
        <f t="shared" si="119"/>
        <v>0</v>
      </c>
      <c r="R316" s="213">
        <f t="shared" si="119"/>
        <v>0</v>
      </c>
      <c r="S316" s="213">
        <f t="shared" si="119"/>
        <v>0</v>
      </c>
      <c r="T316" s="213">
        <f t="shared" si="119"/>
        <v>0</v>
      </c>
      <c r="U316" s="213">
        <f t="shared" si="119"/>
        <v>0</v>
      </c>
      <c r="V316" s="213">
        <f t="shared" si="119"/>
        <v>0</v>
      </c>
      <c r="W316" s="213">
        <f t="shared" si="119"/>
        <v>0</v>
      </c>
      <c r="X316" s="213">
        <f t="shared" si="119"/>
        <v>0</v>
      </c>
      <c r="Y316" s="213">
        <f t="shared" si="119"/>
        <v>0</v>
      </c>
      <c r="Z316" s="213">
        <f t="shared" si="119"/>
        <v>0</v>
      </c>
      <c r="AA316" s="213">
        <f t="shared" si="119"/>
        <v>0</v>
      </c>
      <c r="AB316" s="213">
        <f t="shared" si="119"/>
        <v>0</v>
      </c>
      <c r="AC316" s="213">
        <f t="shared" si="119"/>
        <v>0</v>
      </c>
      <c r="AD316" s="213">
        <f t="shared" si="119"/>
        <v>0</v>
      </c>
      <c r="AE316" s="213">
        <f t="shared" si="119"/>
        <v>0</v>
      </c>
      <c r="AF316" s="213">
        <f t="shared" si="119"/>
        <v>0</v>
      </c>
      <c r="AG316" s="213">
        <f t="shared" si="119"/>
        <v>0</v>
      </c>
      <c r="AH316" s="213">
        <f t="shared" si="119"/>
        <v>0</v>
      </c>
      <c r="AI316" s="213">
        <f t="shared" si="119"/>
        <v>0</v>
      </c>
      <c r="AJ316" s="213">
        <f t="shared" si="119"/>
        <v>0</v>
      </c>
      <c r="AK316" s="213">
        <f t="shared" si="119"/>
        <v>0</v>
      </c>
      <c r="AL316" s="213">
        <f t="shared" si="119"/>
        <v>0</v>
      </c>
      <c r="AM316" s="213">
        <f t="shared" si="119"/>
        <v>0</v>
      </c>
      <c r="AN316" s="213">
        <f t="shared" si="119"/>
        <v>0</v>
      </c>
      <c r="AO316" s="213">
        <f t="shared" si="119"/>
        <v>0</v>
      </c>
      <c r="AP316" s="213">
        <f t="shared" si="119"/>
        <v>0</v>
      </c>
    </row>
    <row r="317" spans="1:42" x14ac:dyDescent="0.2">
      <c r="A317" s="4">
        <f t="shared" si="118"/>
        <v>4</v>
      </c>
      <c r="B317" s="230">
        <f t="shared" si="116"/>
        <v>0</v>
      </c>
      <c r="C317" s="213">
        <f t="shared" ref="C317:AP317" si="120">LOOKUP(C306,$B$298:$AP$298,$B$299:$AP$299)/100*$B627</f>
        <v>0</v>
      </c>
      <c r="D317" s="213">
        <f t="shared" si="120"/>
        <v>0</v>
      </c>
      <c r="E317" s="213">
        <f t="shared" si="120"/>
        <v>0</v>
      </c>
      <c r="F317" s="213">
        <f t="shared" si="120"/>
        <v>0</v>
      </c>
      <c r="G317" s="213">
        <f t="shared" si="120"/>
        <v>0</v>
      </c>
      <c r="H317" s="213">
        <f t="shared" si="120"/>
        <v>0</v>
      </c>
      <c r="I317" s="213">
        <f t="shared" si="120"/>
        <v>0</v>
      </c>
      <c r="J317" s="213">
        <f t="shared" si="120"/>
        <v>0</v>
      </c>
      <c r="K317" s="213">
        <f t="shared" si="120"/>
        <v>0</v>
      </c>
      <c r="L317" s="213">
        <f t="shared" si="120"/>
        <v>0</v>
      </c>
      <c r="M317" s="213">
        <f t="shared" si="120"/>
        <v>0</v>
      </c>
      <c r="N317" s="213">
        <f t="shared" si="120"/>
        <v>0</v>
      </c>
      <c r="O317" s="213">
        <f t="shared" si="120"/>
        <v>0</v>
      </c>
      <c r="P317" s="213">
        <f t="shared" si="120"/>
        <v>0</v>
      </c>
      <c r="Q317" s="213">
        <f t="shared" si="120"/>
        <v>0</v>
      </c>
      <c r="R317" s="213">
        <f t="shared" si="120"/>
        <v>0</v>
      </c>
      <c r="S317" s="213">
        <f t="shared" si="120"/>
        <v>0</v>
      </c>
      <c r="T317" s="213">
        <f t="shared" si="120"/>
        <v>0</v>
      </c>
      <c r="U317" s="213">
        <f t="shared" si="120"/>
        <v>0</v>
      </c>
      <c r="V317" s="213">
        <f t="shared" si="120"/>
        <v>0</v>
      </c>
      <c r="W317" s="213">
        <f t="shared" si="120"/>
        <v>0</v>
      </c>
      <c r="X317" s="213">
        <f t="shared" si="120"/>
        <v>0</v>
      </c>
      <c r="Y317" s="213">
        <f t="shared" si="120"/>
        <v>0</v>
      </c>
      <c r="Z317" s="213">
        <f t="shared" si="120"/>
        <v>0</v>
      </c>
      <c r="AA317" s="213">
        <f t="shared" si="120"/>
        <v>0</v>
      </c>
      <c r="AB317" s="213">
        <f t="shared" si="120"/>
        <v>0</v>
      </c>
      <c r="AC317" s="213">
        <f t="shared" si="120"/>
        <v>0</v>
      </c>
      <c r="AD317" s="213">
        <f t="shared" si="120"/>
        <v>0</v>
      </c>
      <c r="AE317" s="213">
        <f t="shared" si="120"/>
        <v>0</v>
      </c>
      <c r="AF317" s="213">
        <f t="shared" si="120"/>
        <v>0</v>
      </c>
      <c r="AG317" s="213">
        <f t="shared" si="120"/>
        <v>0</v>
      </c>
      <c r="AH317" s="213">
        <f t="shared" si="120"/>
        <v>0</v>
      </c>
      <c r="AI317" s="213">
        <f t="shared" si="120"/>
        <v>0</v>
      </c>
      <c r="AJ317" s="213">
        <f t="shared" si="120"/>
        <v>0</v>
      </c>
      <c r="AK317" s="213">
        <f t="shared" si="120"/>
        <v>0</v>
      </c>
      <c r="AL317" s="213">
        <f t="shared" si="120"/>
        <v>0</v>
      </c>
      <c r="AM317" s="213">
        <f t="shared" si="120"/>
        <v>0</v>
      </c>
      <c r="AN317" s="213">
        <f t="shared" si="120"/>
        <v>0</v>
      </c>
      <c r="AO317" s="213">
        <f t="shared" si="120"/>
        <v>0</v>
      </c>
      <c r="AP317" s="213">
        <f t="shared" si="120"/>
        <v>0</v>
      </c>
    </row>
    <row r="318" spans="1:42" x14ac:dyDescent="0.2">
      <c r="A318" s="4">
        <f t="shared" si="118"/>
        <v>5</v>
      </c>
      <c r="B318" s="230">
        <f t="shared" si="116"/>
        <v>0</v>
      </c>
      <c r="C318" s="213">
        <f t="shared" ref="C318:AP318" si="121">LOOKUP(C307,$B$298:$AP$298,$B$299:$AP$299)/100*$B628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16">
        <f t="shared" si="118"/>
        <v>6</v>
      </c>
      <c r="B319" s="230">
        <f t="shared" si="116"/>
        <v>0</v>
      </c>
      <c r="C319" s="213">
        <f t="shared" ref="C319:AP319" si="122">LOOKUP(C308,$B$298:$AP$298,$B$299:$AP$299)/100*$B629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16">
        <f t="shared" si="118"/>
        <v>7</v>
      </c>
      <c r="B320" s="230">
        <f t="shared" si="116"/>
        <v>0</v>
      </c>
      <c r="C320" s="213">
        <f t="shared" ref="C320:AP320" si="123">LOOKUP(C309,$B$298:$AP$298,$B$299:$AP$299)/100*$B630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18"/>
        <v>8</v>
      </c>
      <c r="B321" s="230">
        <f t="shared" si="116"/>
        <v>0</v>
      </c>
      <c r="C321" s="213">
        <f t="shared" ref="C321:AP321" si="124">LOOKUP(C310,$B$298:$AP$298,$B$299:$AP$299)/100*$B631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A321+1</f>
        <v>9</v>
      </c>
      <c r="B322" s="230">
        <f t="shared" si="116"/>
        <v>0</v>
      </c>
      <c r="C322" s="213">
        <f t="shared" ref="C322:AP322" si="125">LOOKUP(C311,$B$298:$AP$298,$B$299:$AP$299)/100*$B632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18"/>
        <v>10</v>
      </c>
      <c r="B323" s="230">
        <f t="shared" si="116"/>
        <v>0</v>
      </c>
      <c r="C323" s="213">
        <f t="shared" ref="C323:AP323" si="126">LOOKUP(C312,$B$298:$AP$298,$B$299:$AP$299)/100*$B633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s="16" customFormat="1" ht="12" customHeight="1" x14ac:dyDescent="0.2">
      <c r="A324" s="39" t="s">
        <v>13</v>
      </c>
      <c r="B324" s="214"/>
      <c r="C324" s="214">
        <f>SUM(C314:C323)</f>
        <v>0</v>
      </c>
      <c r="D324" s="214">
        <f t="shared" ref="D324:AP324" si="127">SUM(D314:D323)</f>
        <v>0</v>
      </c>
      <c r="E324" s="214">
        <f t="shared" si="127"/>
        <v>0</v>
      </c>
      <c r="F324" s="214">
        <f t="shared" si="127"/>
        <v>0</v>
      </c>
      <c r="G324" s="214">
        <f t="shared" si="127"/>
        <v>0</v>
      </c>
      <c r="H324" s="214">
        <f t="shared" si="127"/>
        <v>0</v>
      </c>
      <c r="I324" s="214">
        <f t="shared" si="127"/>
        <v>0</v>
      </c>
      <c r="J324" s="214">
        <f t="shared" si="127"/>
        <v>0</v>
      </c>
      <c r="K324" s="214">
        <f t="shared" si="127"/>
        <v>0</v>
      </c>
      <c r="L324" s="214">
        <f t="shared" si="127"/>
        <v>0</v>
      </c>
      <c r="M324" s="214">
        <f t="shared" si="127"/>
        <v>0</v>
      </c>
      <c r="N324" s="214">
        <f t="shared" si="127"/>
        <v>0</v>
      </c>
      <c r="O324" s="214">
        <f t="shared" si="127"/>
        <v>0</v>
      </c>
      <c r="P324" s="214">
        <f t="shared" si="127"/>
        <v>0</v>
      </c>
      <c r="Q324" s="214">
        <f t="shared" si="127"/>
        <v>0</v>
      </c>
      <c r="R324" s="214">
        <f t="shared" si="127"/>
        <v>0</v>
      </c>
      <c r="S324" s="214">
        <f t="shared" si="127"/>
        <v>0</v>
      </c>
      <c r="T324" s="214">
        <f t="shared" si="127"/>
        <v>0</v>
      </c>
      <c r="U324" s="214">
        <f t="shared" si="127"/>
        <v>0</v>
      </c>
      <c r="V324" s="214">
        <f t="shared" si="127"/>
        <v>0</v>
      </c>
      <c r="W324" s="214">
        <f t="shared" si="127"/>
        <v>0</v>
      </c>
      <c r="X324" s="214">
        <f t="shared" si="127"/>
        <v>0</v>
      </c>
      <c r="Y324" s="214">
        <f t="shared" si="127"/>
        <v>0</v>
      </c>
      <c r="Z324" s="214">
        <f t="shared" si="127"/>
        <v>0</v>
      </c>
      <c r="AA324" s="214">
        <f t="shared" si="127"/>
        <v>0</v>
      </c>
      <c r="AB324" s="214">
        <f t="shared" si="127"/>
        <v>0</v>
      </c>
      <c r="AC324" s="214">
        <f t="shared" si="127"/>
        <v>0</v>
      </c>
      <c r="AD324" s="214">
        <f t="shared" si="127"/>
        <v>0</v>
      </c>
      <c r="AE324" s="214">
        <f t="shared" si="127"/>
        <v>0</v>
      </c>
      <c r="AF324" s="214">
        <f t="shared" si="127"/>
        <v>0</v>
      </c>
      <c r="AG324" s="214">
        <f t="shared" si="127"/>
        <v>0</v>
      </c>
      <c r="AH324" s="214">
        <f t="shared" si="127"/>
        <v>0</v>
      </c>
      <c r="AI324" s="214">
        <f t="shared" si="127"/>
        <v>0</v>
      </c>
      <c r="AJ324" s="214">
        <f t="shared" si="127"/>
        <v>0</v>
      </c>
      <c r="AK324" s="214">
        <f t="shared" si="127"/>
        <v>0</v>
      </c>
      <c r="AL324" s="214">
        <f t="shared" si="127"/>
        <v>0</v>
      </c>
      <c r="AM324" s="214">
        <f t="shared" si="127"/>
        <v>0</v>
      </c>
      <c r="AN324" s="214">
        <f t="shared" si="127"/>
        <v>0</v>
      </c>
      <c r="AO324" s="214">
        <f t="shared" si="127"/>
        <v>0</v>
      </c>
      <c r="AP324" s="214">
        <f t="shared" si="127"/>
        <v>0</v>
      </c>
    </row>
    <row r="325" spans="1:42" x14ac:dyDescent="0.2">
      <c r="A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0" t="s">
        <v>90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2" t="s">
        <v>75</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16">
        <v>1</v>
      </c>
      <c r="B328" s="4">
        <v>0</v>
      </c>
      <c r="C328" s="213">
        <f>IF(C$2&lt;=analysis_period,IF(SUM($C656:C656)&gt;0,B328+1,0),0)</f>
        <v>0</v>
      </c>
      <c r="D328" s="213">
        <f>IF(D$2&lt;=analysis_period,IF(SUM($C656:D656)&gt;0,C328+1,0),0)</f>
        <v>0</v>
      </c>
      <c r="E328" s="213">
        <f>IF(E$2&lt;=analysis_period,IF(SUM($C656:E656)&gt;0,D328+1,0),0)</f>
        <v>0</v>
      </c>
      <c r="F328" s="213">
        <f>IF(F$2&lt;=analysis_period,IF(SUM($C656:F656)&gt;0,E328+1,0),0)</f>
        <v>0</v>
      </c>
      <c r="G328" s="213">
        <f>IF(G$2&lt;=analysis_period,IF(SUM($C656:G656)&gt;0,F328+1,0),0)</f>
        <v>0</v>
      </c>
      <c r="H328" s="213">
        <f>IF(H$2&lt;=analysis_period,IF(SUM($C656:H656)&gt;0,G328+1,0),0)</f>
        <v>0</v>
      </c>
      <c r="I328" s="213">
        <f>IF(I$2&lt;=analysis_period,IF(SUM($C656:I656)&gt;0,H328+1,0),0)</f>
        <v>0</v>
      </c>
      <c r="J328" s="213">
        <f>IF(J$2&lt;=analysis_period,IF(SUM($C656:J656)&gt;0,I328+1,0),0)</f>
        <v>0</v>
      </c>
      <c r="K328" s="213">
        <f>IF(K$2&lt;=analysis_period,IF(SUM($C656:K656)&gt;0,J328+1,0),0)</f>
        <v>0</v>
      </c>
      <c r="L328" s="213">
        <f>IF(L$2&lt;=analysis_period,IF(SUM($C656:L656)&gt;0,K328+1,0),0)</f>
        <v>0</v>
      </c>
      <c r="M328" s="213">
        <f>IF(M$2&lt;=analysis_period,IF(SUM($C656:M656)&gt;0,L328+1,0),0)</f>
        <v>0</v>
      </c>
      <c r="N328" s="213">
        <f>IF(N$2&lt;=analysis_period,IF(SUM($C656:N656)&gt;0,M328+1,0),0)</f>
        <v>0</v>
      </c>
      <c r="O328" s="213">
        <f>IF(O$2&lt;=analysis_period,IF(SUM($C656:O656)&gt;0,N328+1,0),0)</f>
        <v>0</v>
      </c>
      <c r="P328" s="213">
        <f>IF(P$2&lt;=analysis_period,IF(SUM($C656:P656)&gt;0,O328+1,0),0)</f>
        <v>0</v>
      </c>
      <c r="Q328" s="213">
        <f>IF(Q$2&lt;=analysis_period,IF(SUM($C656:Q656)&gt;0,P328+1,0),0)</f>
        <v>0</v>
      </c>
      <c r="R328" s="213">
        <f>IF(R$2&lt;=analysis_period,IF(SUM($C656:R656)&gt;0,Q328+1,0),0)</f>
        <v>0</v>
      </c>
      <c r="S328" s="213">
        <f>IF(S$2&lt;=analysis_period,IF(SUM($C656:S656)&gt;0,R328+1,0),0)</f>
        <v>0</v>
      </c>
      <c r="T328" s="213">
        <f>IF(T$2&lt;=analysis_period,IF(SUM($C656:T656)&gt;0,S328+1,0),0)</f>
        <v>0</v>
      </c>
      <c r="U328" s="213">
        <f>IF(U$2&lt;=analysis_period,IF(SUM($C656:U656)&gt;0,T328+1,0),0)</f>
        <v>0</v>
      </c>
      <c r="V328" s="213">
        <f>IF(V$2&lt;=analysis_period,IF(SUM($C656:V656)&gt;0,U328+1,0),0)</f>
        <v>0</v>
      </c>
      <c r="W328" s="213">
        <f>IF(W$2&lt;=analysis_period,IF(SUM($C656:W656)&gt;0,V328+1,0),0)</f>
        <v>0</v>
      </c>
      <c r="X328" s="213">
        <f>IF(X$2&lt;=analysis_period,IF(SUM($C656:X656)&gt;0,W328+1,0),0)</f>
        <v>0</v>
      </c>
      <c r="Y328" s="213">
        <f>IF(Y$2&lt;=analysis_period,IF(SUM($C656:Y656)&gt;0,X328+1,0),0)</f>
        <v>0</v>
      </c>
      <c r="Z328" s="213">
        <f>IF(Z$2&lt;=analysis_period,IF(SUM($C656:Z656)&gt;0,Y328+1,0),0)</f>
        <v>0</v>
      </c>
      <c r="AA328" s="213">
        <f>IF(AA$2&lt;=analysis_period,IF(SUM($C656:AA656)&gt;0,Z328+1,0),0)</f>
        <v>0</v>
      </c>
      <c r="AB328" s="213">
        <f>IF(AB$2&lt;=analysis_period,IF(SUM($C656:AB656)&gt;0,AA328+1,0),0)</f>
        <v>0</v>
      </c>
      <c r="AC328" s="213">
        <f>IF(AC$2&lt;=analysis_period,IF(SUM($C656:AC656)&gt;0,AB328+1,0),0)</f>
        <v>0</v>
      </c>
      <c r="AD328" s="213">
        <f>IF(AD$2&lt;=analysis_period,IF(SUM($C656:AD656)&gt;0,AC328+1,0),0)</f>
        <v>0</v>
      </c>
      <c r="AE328" s="213">
        <f>IF(AE$2&lt;=analysis_period,IF(SUM($C656:AE656)&gt;0,AD328+1,0),0)</f>
        <v>0</v>
      </c>
      <c r="AF328" s="213">
        <f>IF(AF$2&lt;=analysis_period,IF(SUM($C656:AF656)&gt;0,AE328+1,0),0)</f>
        <v>0</v>
      </c>
      <c r="AG328" s="213">
        <f>IF(AG$2&lt;=analysis_period,IF(SUM($C656:AG656)&gt;0,AF328+1,0),0)</f>
        <v>0</v>
      </c>
      <c r="AH328" s="213">
        <f>IF(AH$2&lt;=analysis_period,IF(SUM($C656:AH656)&gt;0,AG328+1,0),0)</f>
        <v>0</v>
      </c>
      <c r="AI328" s="213">
        <f>IF(AI$2&lt;=analysis_period,IF(SUM($C656:AI656)&gt;0,AH328+1,0),0)</f>
        <v>0</v>
      </c>
      <c r="AJ328" s="213">
        <f>IF(AJ$2&lt;=analysis_period,IF(SUM($C656:AJ656)&gt;0,AI328+1,0),0)</f>
        <v>0</v>
      </c>
      <c r="AK328" s="213">
        <f>IF(AK$2&lt;=analysis_period,IF(SUM($C656:AK656)&gt;0,AJ328+1,0),0)</f>
        <v>0</v>
      </c>
      <c r="AL328" s="213">
        <f>IF(AL$2&lt;=analysis_period,IF(SUM($C656:AL656)&gt;0,AK328+1,0),0)</f>
        <v>0</v>
      </c>
      <c r="AM328" s="213">
        <f>IF(AM$2&lt;=analysis_period,IF(SUM($C656:AM656)&gt;0,AL328+1,0),0)</f>
        <v>0</v>
      </c>
      <c r="AN328" s="213">
        <f>IF(AN$2&lt;=analysis_period,IF(SUM($C656:AN656)&gt;0,AM328+1,0),0)</f>
        <v>0</v>
      </c>
      <c r="AO328" s="213">
        <f>IF(AO$2&lt;=analysis_period,IF(SUM($C656:AO656)&gt;0,AN328+1,0),0)</f>
        <v>0</v>
      </c>
      <c r="AP328" s="213">
        <f>IF(AP$2&lt;=analysis_period,IF(SUM($C656:AP656)&gt;0,AO328+1,0),0)</f>
        <v>0</v>
      </c>
    </row>
    <row r="329" spans="1:42" x14ac:dyDescent="0.2">
      <c r="A329" s="16">
        <f>A328+1</f>
        <v>2</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 t="shared" ref="A330:A337" si="128">A329+1</f>
        <v>3</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si="128"/>
        <v>4</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8"/>
        <v>5</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6</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7</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8</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A335+1</f>
        <v>9</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8"/>
        <v>10</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79</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230">
        <f t="shared" ref="B340:B349" si="129">SUM(C340:AP340)</f>
        <v>0</v>
      </c>
      <c r="C340" s="232">
        <f t="shared" ref="C340:AP340" si="130">LOOKUP(C328,$B$298:$AP$298,$B$299:$AP$299)/100*$B656</f>
        <v>0</v>
      </c>
      <c r="D340" s="232">
        <f t="shared" si="130"/>
        <v>0</v>
      </c>
      <c r="E340" s="232">
        <f t="shared" si="130"/>
        <v>0</v>
      </c>
      <c r="F340" s="232">
        <f t="shared" si="130"/>
        <v>0</v>
      </c>
      <c r="G340" s="232">
        <f t="shared" si="130"/>
        <v>0</v>
      </c>
      <c r="H340" s="232">
        <f t="shared" si="130"/>
        <v>0</v>
      </c>
      <c r="I340" s="232">
        <f t="shared" si="130"/>
        <v>0</v>
      </c>
      <c r="J340" s="232">
        <f t="shared" si="130"/>
        <v>0</v>
      </c>
      <c r="K340" s="232">
        <f t="shared" si="130"/>
        <v>0</v>
      </c>
      <c r="L340" s="232">
        <f t="shared" si="130"/>
        <v>0</v>
      </c>
      <c r="M340" s="232">
        <f t="shared" si="130"/>
        <v>0</v>
      </c>
      <c r="N340" s="232">
        <f t="shared" si="130"/>
        <v>0</v>
      </c>
      <c r="O340" s="232">
        <f t="shared" si="130"/>
        <v>0</v>
      </c>
      <c r="P340" s="232">
        <f t="shared" si="130"/>
        <v>0</v>
      </c>
      <c r="Q340" s="232">
        <f t="shared" si="130"/>
        <v>0</v>
      </c>
      <c r="R340" s="232">
        <f t="shared" si="130"/>
        <v>0</v>
      </c>
      <c r="S340" s="232">
        <f t="shared" si="130"/>
        <v>0</v>
      </c>
      <c r="T340" s="232">
        <f t="shared" si="130"/>
        <v>0</v>
      </c>
      <c r="U340" s="232">
        <f t="shared" si="130"/>
        <v>0</v>
      </c>
      <c r="V340" s="232">
        <f t="shared" si="130"/>
        <v>0</v>
      </c>
      <c r="W340" s="232">
        <f t="shared" si="130"/>
        <v>0</v>
      </c>
      <c r="X340" s="232">
        <f t="shared" si="130"/>
        <v>0</v>
      </c>
      <c r="Y340" s="232">
        <f t="shared" si="130"/>
        <v>0</v>
      </c>
      <c r="Z340" s="232">
        <f t="shared" si="130"/>
        <v>0</v>
      </c>
      <c r="AA340" s="232">
        <f t="shared" si="130"/>
        <v>0</v>
      </c>
      <c r="AB340" s="232">
        <f t="shared" si="130"/>
        <v>0</v>
      </c>
      <c r="AC340" s="232">
        <f t="shared" si="130"/>
        <v>0</v>
      </c>
      <c r="AD340" s="232">
        <f t="shared" si="130"/>
        <v>0</v>
      </c>
      <c r="AE340" s="232">
        <f t="shared" si="130"/>
        <v>0</v>
      </c>
      <c r="AF340" s="232">
        <f t="shared" si="130"/>
        <v>0</v>
      </c>
      <c r="AG340" s="232">
        <f t="shared" si="130"/>
        <v>0</v>
      </c>
      <c r="AH340" s="232">
        <f t="shared" si="130"/>
        <v>0</v>
      </c>
      <c r="AI340" s="232">
        <f t="shared" si="130"/>
        <v>0</v>
      </c>
      <c r="AJ340" s="232">
        <f t="shared" si="130"/>
        <v>0</v>
      </c>
      <c r="AK340" s="232">
        <f t="shared" si="130"/>
        <v>0</v>
      </c>
      <c r="AL340" s="232">
        <f t="shared" si="130"/>
        <v>0</v>
      </c>
      <c r="AM340" s="232">
        <f t="shared" si="130"/>
        <v>0</v>
      </c>
      <c r="AN340" s="232">
        <f t="shared" si="130"/>
        <v>0</v>
      </c>
      <c r="AO340" s="232">
        <f t="shared" si="130"/>
        <v>0</v>
      </c>
      <c r="AP340" s="232">
        <f t="shared" si="130"/>
        <v>0</v>
      </c>
    </row>
    <row r="341" spans="1:42" x14ac:dyDescent="0.2">
      <c r="A341" s="16">
        <f>A340+1</f>
        <v>2</v>
      </c>
      <c r="B341" s="230">
        <f t="shared" si="129"/>
        <v>0</v>
      </c>
      <c r="C341" s="232">
        <f t="shared" ref="C341:AP341" si="131">LOOKUP(C329,$B$298:$AP$298,$B$299:$AP$299)/100*$B657</f>
        <v>0</v>
      </c>
      <c r="D341" s="232">
        <f t="shared" si="131"/>
        <v>0</v>
      </c>
      <c r="E341" s="232">
        <f t="shared" si="131"/>
        <v>0</v>
      </c>
      <c r="F341" s="232">
        <f t="shared" si="131"/>
        <v>0</v>
      </c>
      <c r="G341" s="232">
        <f t="shared" si="131"/>
        <v>0</v>
      </c>
      <c r="H341" s="232">
        <f t="shared" si="131"/>
        <v>0</v>
      </c>
      <c r="I341" s="232">
        <f t="shared" si="131"/>
        <v>0</v>
      </c>
      <c r="J341" s="232">
        <f t="shared" si="131"/>
        <v>0</v>
      </c>
      <c r="K341" s="232">
        <f t="shared" si="131"/>
        <v>0</v>
      </c>
      <c r="L341" s="232">
        <f t="shared" si="131"/>
        <v>0</v>
      </c>
      <c r="M341" s="232">
        <f t="shared" si="131"/>
        <v>0</v>
      </c>
      <c r="N341" s="232">
        <f t="shared" si="131"/>
        <v>0</v>
      </c>
      <c r="O341" s="232">
        <f t="shared" si="131"/>
        <v>0</v>
      </c>
      <c r="P341" s="232">
        <f t="shared" si="131"/>
        <v>0</v>
      </c>
      <c r="Q341" s="232">
        <f t="shared" si="131"/>
        <v>0</v>
      </c>
      <c r="R341" s="232">
        <f t="shared" si="131"/>
        <v>0</v>
      </c>
      <c r="S341" s="232">
        <f t="shared" si="131"/>
        <v>0</v>
      </c>
      <c r="T341" s="232">
        <f t="shared" si="131"/>
        <v>0</v>
      </c>
      <c r="U341" s="232">
        <f t="shared" si="131"/>
        <v>0</v>
      </c>
      <c r="V341" s="232">
        <f t="shared" si="131"/>
        <v>0</v>
      </c>
      <c r="W341" s="232">
        <f t="shared" si="131"/>
        <v>0</v>
      </c>
      <c r="X341" s="232">
        <f t="shared" si="131"/>
        <v>0</v>
      </c>
      <c r="Y341" s="232">
        <f t="shared" si="131"/>
        <v>0</v>
      </c>
      <c r="Z341" s="232">
        <f t="shared" si="131"/>
        <v>0</v>
      </c>
      <c r="AA341" s="232">
        <f t="shared" si="131"/>
        <v>0</v>
      </c>
      <c r="AB341" s="232">
        <f t="shared" si="131"/>
        <v>0</v>
      </c>
      <c r="AC341" s="232">
        <f t="shared" si="131"/>
        <v>0</v>
      </c>
      <c r="AD341" s="232">
        <f t="shared" si="131"/>
        <v>0</v>
      </c>
      <c r="AE341" s="232">
        <f t="shared" si="131"/>
        <v>0</v>
      </c>
      <c r="AF341" s="232">
        <f t="shared" si="131"/>
        <v>0</v>
      </c>
      <c r="AG341" s="232">
        <f t="shared" si="131"/>
        <v>0</v>
      </c>
      <c r="AH341" s="232">
        <f t="shared" si="131"/>
        <v>0</v>
      </c>
      <c r="AI341" s="232">
        <f t="shared" si="131"/>
        <v>0</v>
      </c>
      <c r="AJ341" s="232">
        <f t="shared" si="131"/>
        <v>0</v>
      </c>
      <c r="AK341" s="232">
        <f t="shared" si="131"/>
        <v>0</v>
      </c>
      <c r="AL341" s="232">
        <f t="shared" si="131"/>
        <v>0</v>
      </c>
      <c r="AM341" s="232">
        <f t="shared" si="131"/>
        <v>0</v>
      </c>
      <c r="AN341" s="232">
        <f t="shared" si="131"/>
        <v>0</v>
      </c>
      <c r="AO341" s="232">
        <f t="shared" si="131"/>
        <v>0</v>
      </c>
      <c r="AP341" s="232">
        <f t="shared" si="131"/>
        <v>0</v>
      </c>
    </row>
    <row r="342" spans="1:42" x14ac:dyDescent="0.2">
      <c r="A342" s="16">
        <f t="shared" ref="A342:A349" si="132">A341+1</f>
        <v>3</v>
      </c>
      <c r="B342" s="230">
        <f t="shared" si="129"/>
        <v>0</v>
      </c>
      <c r="C342" s="232">
        <f t="shared" ref="C342:AP342" si="133">LOOKUP(C330,$B$298:$AP$298,$B$299:$AP$299)/100*$B658</f>
        <v>0</v>
      </c>
      <c r="D342" s="232">
        <f t="shared" si="133"/>
        <v>0</v>
      </c>
      <c r="E342" s="232">
        <f t="shared" si="133"/>
        <v>0</v>
      </c>
      <c r="F342" s="232">
        <f t="shared" si="133"/>
        <v>0</v>
      </c>
      <c r="G342" s="232">
        <f t="shared" si="133"/>
        <v>0</v>
      </c>
      <c r="H342" s="232">
        <f t="shared" si="133"/>
        <v>0</v>
      </c>
      <c r="I342" s="232">
        <f t="shared" si="133"/>
        <v>0</v>
      </c>
      <c r="J342" s="232">
        <f t="shared" si="133"/>
        <v>0</v>
      </c>
      <c r="K342" s="232">
        <f t="shared" si="133"/>
        <v>0</v>
      </c>
      <c r="L342" s="232">
        <f t="shared" si="133"/>
        <v>0</v>
      </c>
      <c r="M342" s="232">
        <f t="shared" si="133"/>
        <v>0</v>
      </c>
      <c r="N342" s="232">
        <f t="shared" si="133"/>
        <v>0</v>
      </c>
      <c r="O342" s="232">
        <f t="shared" si="133"/>
        <v>0</v>
      </c>
      <c r="P342" s="232">
        <f t="shared" si="133"/>
        <v>0</v>
      </c>
      <c r="Q342" s="232">
        <f t="shared" si="133"/>
        <v>0</v>
      </c>
      <c r="R342" s="232">
        <f t="shared" si="133"/>
        <v>0</v>
      </c>
      <c r="S342" s="232">
        <f t="shared" si="133"/>
        <v>0</v>
      </c>
      <c r="T342" s="232">
        <f t="shared" si="133"/>
        <v>0</v>
      </c>
      <c r="U342" s="232">
        <f t="shared" si="133"/>
        <v>0</v>
      </c>
      <c r="V342" s="232">
        <f t="shared" si="133"/>
        <v>0</v>
      </c>
      <c r="W342" s="232">
        <f t="shared" si="133"/>
        <v>0</v>
      </c>
      <c r="X342" s="232">
        <f t="shared" si="133"/>
        <v>0</v>
      </c>
      <c r="Y342" s="232">
        <f t="shared" si="133"/>
        <v>0</v>
      </c>
      <c r="Z342" s="232">
        <f t="shared" si="133"/>
        <v>0</v>
      </c>
      <c r="AA342" s="232">
        <f t="shared" si="133"/>
        <v>0</v>
      </c>
      <c r="AB342" s="232">
        <f t="shared" si="133"/>
        <v>0</v>
      </c>
      <c r="AC342" s="232">
        <f t="shared" si="133"/>
        <v>0</v>
      </c>
      <c r="AD342" s="232">
        <f t="shared" si="133"/>
        <v>0</v>
      </c>
      <c r="AE342" s="232">
        <f t="shared" si="133"/>
        <v>0</v>
      </c>
      <c r="AF342" s="232">
        <f t="shared" si="133"/>
        <v>0</v>
      </c>
      <c r="AG342" s="232">
        <f t="shared" si="133"/>
        <v>0</v>
      </c>
      <c r="AH342" s="232">
        <f t="shared" si="133"/>
        <v>0</v>
      </c>
      <c r="AI342" s="232">
        <f t="shared" si="133"/>
        <v>0</v>
      </c>
      <c r="AJ342" s="232">
        <f t="shared" si="133"/>
        <v>0</v>
      </c>
      <c r="AK342" s="232">
        <f t="shared" si="133"/>
        <v>0</v>
      </c>
      <c r="AL342" s="232">
        <f t="shared" si="133"/>
        <v>0</v>
      </c>
      <c r="AM342" s="232">
        <f t="shared" si="133"/>
        <v>0</v>
      </c>
      <c r="AN342" s="232">
        <f t="shared" si="133"/>
        <v>0</v>
      </c>
      <c r="AO342" s="232">
        <f t="shared" si="133"/>
        <v>0</v>
      </c>
      <c r="AP342" s="232">
        <f t="shared" si="133"/>
        <v>0</v>
      </c>
    </row>
    <row r="343" spans="1:42" x14ac:dyDescent="0.2">
      <c r="A343" s="16">
        <f t="shared" si="132"/>
        <v>4</v>
      </c>
      <c r="B343" s="230">
        <f t="shared" si="129"/>
        <v>0</v>
      </c>
      <c r="C343" s="232">
        <f t="shared" ref="C343:AP343" si="134">LOOKUP(C331,$B$298:$AP$298,$B$299:$AP$299)/100*$B659</f>
        <v>0</v>
      </c>
      <c r="D343" s="232">
        <f t="shared" si="134"/>
        <v>0</v>
      </c>
      <c r="E343" s="232">
        <f t="shared" si="134"/>
        <v>0</v>
      </c>
      <c r="F343" s="232">
        <f t="shared" si="134"/>
        <v>0</v>
      </c>
      <c r="G343" s="232">
        <f t="shared" si="134"/>
        <v>0</v>
      </c>
      <c r="H343" s="232">
        <f t="shared" si="134"/>
        <v>0</v>
      </c>
      <c r="I343" s="232">
        <f t="shared" si="134"/>
        <v>0</v>
      </c>
      <c r="J343" s="232">
        <f t="shared" si="134"/>
        <v>0</v>
      </c>
      <c r="K343" s="232">
        <f t="shared" si="134"/>
        <v>0</v>
      </c>
      <c r="L343" s="232">
        <f t="shared" si="134"/>
        <v>0</v>
      </c>
      <c r="M343" s="232">
        <f t="shared" si="134"/>
        <v>0</v>
      </c>
      <c r="N343" s="232">
        <f t="shared" si="134"/>
        <v>0</v>
      </c>
      <c r="O343" s="232">
        <f t="shared" si="134"/>
        <v>0</v>
      </c>
      <c r="P343" s="232">
        <f t="shared" si="134"/>
        <v>0</v>
      </c>
      <c r="Q343" s="232">
        <f t="shared" si="134"/>
        <v>0</v>
      </c>
      <c r="R343" s="232">
        <f t="shared" si="134"/>
        <v>0</v>
      </c>
      <c r="S343" s="232">
        <f t="shared" si="134"/>
        <v>0</v>
      </c>
      <c r="T343" s="232">
        <f t="shared" si="134"/>
        <v>0</v>
      </c>
      <c r="U343" s="232">
        <f t="shared" si="134"/>
        <v>0</v>
      </c>
      <c r="V343" s="232">
        <f t="shared" si="134"/>
        <v>0</v>
      </c>
      <c r="W343" s="232">
        <f t="shared" si="134"/>
        <v>0</v>
      </c>
      <c r="X343" s="232">
        <f t="shared" si="134"/>
        <v>0</v>
      </c>
      <c r="Y343" s="232">
        <f t="shared" si="134"/>
        <v>0</v>
      </c>
      <c r="Z343" s="232">
        <f t="shared" si="134"/>
        <v>0</v>
      </c>
      <c r="AA343" s="232">
        <f t="shared" si="134"/>
        <v>0</v>
      </c>
      <c r="AB343" s="232">
        <f t="shared" si="134"/>
        <v>0</v>
      </c>
      <c r="AC343" s="232">
        <f t="shared" si="134"/>
        <v>0</v>
      </c>
      <c r="AD343" s="232">
        <f t="shared" si="134"/>
        <v>0</v>
      </c>
      <c r="AE343" s="232">
        <f t="shared" si="134"/>
        <v>0</v>
      </c>
      <c r="AF343" s="232">
        <f t="shared" si="134"/>
        <v>0</v>
      </c>
      <c r="AG343" s="232">
        <f t="shared" si="134"/>
        <v>0</v>
      </c>
      <c r="AH343" s="232">
        <f t="shared" si="134"/>
        <v>0</v>
      </c>
      <c r="AI343" s="232">
        <f t="shared" si="134"/>
        <v>0</v>
      </c>
      <c r="AJ343" s="232">
        <f t="shared" si="134"/>
        <v>0</v>
      </c>
      <c r="AK343" s="232">
        <f t="shared" si="134"/>
        <v>0</v>
      </c>
      <c r="AL343" s="232">
        <f t="shared" si="134"/>
        <v>0</v>
      </c>
      <c r="AM343" s="232">
        <f t="shared" si="134"/>
        <v>0</v>
      </c>
      <c r="AN343" s="232">
        <f t="shared" si="134"/>
        <v>0</v>
      </c>
      <c r="AO343" s="232">
        <f t="shared" si="134"/>
        <v>0</v>
      </c>
      <c r="AP343" s="232">
        <f t="shared" si="134"/>
        <v>0</v>
      </c>
    </row>
    <row r="344" spans="1:42" x14ac:dyDescent="0.2">
      <c r="A344" s="16">
        <f t="shared" si="132"/>
        <v>5</v>
      </c>
      <c r="B344" s="230">
        <f t="shared" si="129"/>
        <v>0</v>
      </c>
      <c r="C344" s="232">
        <f t="shared" ref="C344:AP344" si="135">LOOKUP(C332,$B$298:$AP$298,$B$299:$AP$299)/100*$B660</f>
        <v>0</v>
      </c>
      <c r="D344" s="232">
        <f t="shared" si="135"/>
        <v>0</v>
      </c>
      <c r="E344" s="232">
        <f t="shared" si="135"/>
        <v>0</v>
      </c>
      <c r="F344" s="232">
        <f t="shared" si="135"/>
        <v>0</v>
      </c>
      <c r="G344" s="232">
        <f t="shared" si="135"/>
        <v>0</v>
      </c>
      <c r="H344" s="232">
        <f t="shared" si="135"/>
        <v>0</v>
      </c>
      <c r="I344" s="232">
        <f t="shared" si="135"/>
        <v>0</v>
      </c>
      <c r="J344" s="232">
        <f t="shared" si="135"/>
        <v>0</v>
      </c>
      <c r="K344" s="232">
        <f t="shared" si="135"/>
        <v>0</v>
      </c>
      <c r="L344" s="232">
        <f t="shared" si="135"/>
        <v>0</v>
      </c>
      <c r="M344" s="232">
        <f t="shared" si="135"/>
        <v>0</v>
      </c>
      <c r="N344" s="232">
        <f t="shared" si="135"/>
        <v>0</v>
      </c>
      <c r="O344" s="232">
        <f t="shared" si="135"/>
        <v>0</v>
      </c>
      <c r="P344" s="232">
        <f t="shared" si="135"/>
        <v>0</v>
      </c>
      <c r="Q344" s="232">
        <f t="shared" si="135"/>
        <v>0</v>
      </c>
      <c r="R344" s="232">
        <f t="shared" si="135"/>
        <v>0</v>
      </c>
      <c r="S344" s="232">
        <f t="shared" si="135"/>
        <v>0</v>
      </c>
      <c r="T344" s="232">
        <f t="shared" si="135"/>
        <v>0</v>
      </c>
      <c r="U344" s="232">
        <f t="shared" si="135"/>
        <v>0</v>
      </c>
      <c r="V344" s="232">
        <f t="shared" si="135"/>
        <v>0</v>
      </c>
      <c r="W344" s="232">
        <f t="shared" si="135"/>
        <v>0</v>
      </c>
      <c r="X344" s="232">
        <f t="shared" si="135"/>
        <v>0</v>
      </c>
      <c r="Y344" s="232">
        <f t="shared" si="135"/>
        <v>0</v>
      </c>
      <c r="Z344" s="232">
        <f t="shared" si="135"/>
        <v>0</v>
      </c>
      <c r="AA344" s="232">
        <f t="shared" si="135"/>
        <v>0</v>
      </c>
      <c r="AB344" s="232">
        <f t="shared" si="135"/>
        <v>0</v>
      </c>
      <c r="AC344" s="232">
        <f t="shared" si="135"/>
        <v>0</v>
      </c>
      <c r="AD344" s="232">
        <f t="shared" si="135"/>
        <v>0</v>
      </c>
      <c r="AE344" s="232">
        <f t="shared" si="135"/>
        <v>0</v>
      </c>
      <c r="AF344" s="232">
        <f t="shared" si="135"/>
        <v>0</v>
      </c>
      <c r="AG344" s="232">
        <f t="shared" si="135"/>
        <v>0</v>
      </c>
      <c r="AH344" s="232">
        <f t="shared" si="135"/>
        <v>0</v>
      </c>
      <c r="AI344" s="232">
        <f t="shared" si="135"/>
        <v>0</v>
      </c>
      <c r="AJ344" s="232">
        <f t="shared" si="135"/>
        <v>0</v>
      </c>
      <c r="AK344" s="232">
        <f t="shared" si="135"/>
        <v>0</v>
      </c>
      <c r="AL344" s="232">
        <f t="shared" si="135"/>
        <v>0</v>
      </c>
      <c r="AM344" s="232">
        <f t="shared" si="135"/>
        <v>0</v>
      </c>
      <c r="AN344" s="232">
        <f t="shared" si="135"/>
        <v>0</v>
      </c>
      <c r="AO344" s="232">
        <f t="shared" si="135"/>
        <v>0</v>
      </c>
      <c r="AP344" s="232">
        <f t="shared" si="135"/>
        <v>0</v>
      </c>
    </row>
    <row r="345" spans="1:42" x14ac:dyDescent="0.2">
      <c r="A345" s="16">
        <f t="shared" si="132"/>
        <v>6</v>
      </c>
      <c r="B345" s="230">
        <f t="shared" si="129"/>
        <v>0</v>
      </c>
      <c r="C345" s="232">
        <f t="shared" ref="C345:AP345" si="136">LOOKUP(C333,$B$298:$AP$298,$B$299:$AP$299)/100*$B661</f>
        <v>0</v>
      </c>
      <c r="D345" s="232">
        <f t="shared" si="136"/>
        <v>0</v>
      </c>
      <c r="E345" s="232">
        <f t="shared" si="136"/>
        <v>0</v>
      </c>
      <c r="F345" s="232">
        <f t="shared" si="136"/>
        <v>0</v>
      </c>
      <c r="G345" s="232">
        <f t="shared" si="136"/>
        <v>0</v>
      </c>
      <c r="H345" s="232">
        <f t="shared" si="136"/>
        <v>0</v>
      </c>
      <c r="I345" s="232">
        <f t="shared" si="136"/>
        <v>0</v>
      </c>
      <c r="J345" s="232">
        <f t="shared" si="136"/>
        <v>0</v>
      </c>
      <c r="K345" s="232">
        <f t="shared" si="136"/>
        <v>0</v>
      </c>
      <c r="L345" s="232">
        <f t="shared" si="136"/>
        <v>0</v>
      </c>
      <c r="M345" s="232">
        <f t="shared" si="136"/>
        <v>0</v>
      </c>
      <c r="N345" s="232">
        <f t="shared" si="136"/>
        <v>0</v>
      </c>
      <c r="O345" s="232">
        <f t="shared" si="136"/>
        <v>0</v>
      </c>
      <c r="P345" s="232">
        <f t="shared" si="136"/>
        <v>0</v>
      </c>
      <c r="Q345" s="232">
        <f t="shared" si="136"/>
        <v>0</v>
      </c>
      <c r="R345" s="232">
        <f t="shared" si="136"/>
        <v>0</v>
      </c>
      <c r="S345" s="232">
        <f t="shared" si="136"/>
        <v>0</v>
      </c>
      <c r="T345" s="232">
        <f t="shared" si="136"/>
        <v>0</v>
      </c>
      <c r="U345" s="232">
        <f t="shared" si="136"/>
        <v>0</v>
      </c>
      <c r="V345" s="232">
        <f t="shared" si="136"/>
        <v>0</v>
      </c>
      <c r="W345" s="232">
        <f t="shared" si="136"/>
        <v>0</v>
      </c>
      <c r="X345" s="232">
        <f t="shared" si="136"/>
        <v>0</v>
      </c>
      <c r="Y345" s="232">
        <f t="shared" si="136"/>
        <v>0</v>
      </c>
      <c r="Z345" s="232">
        <f t="shared" si="136"/>
        <v>0</v>
      </c>
      <c r="AA345" s="232">
        <f t="shared" si="136"/>
        <v>0</v>
      </c>
      <c r="AB345" s="232">
        <f t="shared" si="136"/>
        <v>0</v>
      </c>
      <c r="AC345" s="232">
        <f t="shared" si="136"/>
        <v>0</v>
      </c>
      <c r="AD345" s="232">
        <f t="shared" si="136"/>
        <v>0</v>
      </c>
      <c r="AE345" s="232">
        <f t="shared" si="136"/>
        <v>0</v>
      </c>
      <c r="AF345" s="232">
        <f t="shared" si="136"/>
        <v>0</v>
      </c>
      <c r="AG345" s="232">
        <f t="shared" si="136"/>
        <v>0</v>
      </c>
      <c r="AH345" s="232">
        <f t="shared" si="136"/>
        <v>0</v>
      </c>
      <c r="AI345" s="232">
        <f t="shared" si="136"/>
        <v>0</v>
      </c>
      <c r="AJ345" s="232">
        <f t="shared" si="136"/>
        <v>0</v>
      </c>
      <c r="AK345" s="232">
        <f t="shared" si="136"/>
        <v>0</v>
      </c>
      <c r="AL345" s="232">
        <f t="shared" si="136"/>
        <v>0</v>
      </c>
      <c r="AM345" s="232">
        <f t="shared" si="136"/>
        <v>0</v>
      </c>
      <c r="AN345" s="232">
        <f t="shared" si="136"/>
        <v>0</v>
      </c>
      <c r="AO345" s="232">
        <f t="shared" si="136"/>
        <v>0</v>
      </c>
      <c r="AP345" s="232">
        <f t="shared" si="136"/>
        <v>0</v>
      </c>
    </row>
    <row r="346" spans="1:42" x14ac:dyDescent="0.2">
      <c r="A346" s="16">
        <f t="shared" si="132"/>
        <v>7</v>
      </c>
      <c r="B346" s="230">
        <f t="shared" si="129"/>
        <v>0</v>
      </c>
      <c r="C346" s="232">
        <f t="shared" ref="C346:AP346" si="137">LOOKUP(C334,$B$298:$AP$298,$B$299:$AP$299)/100*$B662</f>
        <v>0</v>
      </c>
      <c r="D346" s="232">
        <f t="shared" si="137"/>
        <v>0</v>
      </c>
      <c r="E346" s="232">
        <f t="shared" si="137"/>
        <v>0</v>
      </c>
      <c r="F346" s="232">
        <f t="shared" si="137"/>
        <v>0</v>
      </c>
      <c r="G346" s="232">
        <f t="shared" si="137"/>
        <v>0</v>
      </c>
      <c r="H346" s="232">
        <f t="shared" si="137"/>
        <v>0</v>
      </c>
      <c r="I346" s="232">
        <f t="shared" si="137"/>
        <v>0</v>
      </c>
      <c r="J346" s="232">
        <f t="shared" si="137"/>
        <v>0</v>
      </c>
      <c r="K346" s="232">
        <f t="shared" si="137"/>
        <v>0</v>
      </c>
      <c r="L346" s="232">
        <f t="shared" si="137"/>
        <v>0</v>
      </c>
      <c r="M346" s="232">
        <f t="shared" si="137"/>
        <v>0</v>
      </c>
      <c r="N346" s="232">
        <f t="shared" si="137"/>
        <v>0</v>
      </c>
      <c r="O346" s="232">
        <f t="shared" si="137"/>
        <v>0</v>
      </c>
      <c r="P346" s="232">
        <f t="shared" si="137"/>
        <v>0</v>
      </c>
      <c r="Q346" s="232">
        <f t="shared" si="137"/>
        <v>0</v>
      </c>
      <c r="R346" s="232">
        <f t="shared" si="137"/>
        <v>0</v>
      </c>
      <c r="S346" s="232">
        <f t="shared" si="137"/>
        <v>0</v>
      </c>
      <c r="T346" s="232">
        <f t="shared" si="137"/>
        <v>0</v>
      </c>
      <c r="U346" s="232">
        <f t="shared" si="137"/>
        <v>0</v>
      </c>
      <c r="V346" s="232">
        <f t="shared" si="137"/>
        <v>0</v>
      </c>
      <c r="W346" s="232">
        <f t="shared" si="137"/>
        <v>0</v>
      </c>
      <c r="X346" s="232">
        <f t="shared" si="137"/>
        <v>0</v>
      </c>
      <c r="Y346" s="232">
        <f t="shared" si="137"/>
        <v>0</v>
      </c>
      <c r="Z346" s="232">
        <f t="shared" si="137"/>
        <v>0</v>
      </c>
      <c r="AA346" s="232">
        <f t="shared" si="137"/>
        <v>0</v>
      </c>
      <c r="AB346" s="232">
        <f t="shared" si="137"/>
        <v>0</v>
      </c>
      <c r="AC346" s="232">
        <f t="shared" si="137"/>
        <v>0</v>
      </c>
      <c r="AD346" s="232">
        <f t="shared" si="137"/>
        <v>0</v>
      </c>
      <c r="AE346" s="232">
        <f t="shared" si="137"/>
        <v>0</v>
      </c>
      <c r="AF346" s="232">
        <f t="shared" si="137"/>
        <v>0</v>
      </c>
      <c r="AG346" s="232">
        <f t="shared" si="137"/>
        <v>0</v>
      </c>
      <c r="AH346" s="232">
        <f t="shared" si="137"/>
        <v>0</v>
      </c>
      <c r="AI346" s="232">
        <f t="shared" si="137"/>
        <v>0</v>
      </c>
      <c r="AJ346" s="232">
        <f t="shared" si="137"/>
        <v>0</v>
      </c>
      <c r="AK346" s="232">
        <f t="shared" si="137"/>
        <v>0</v>
      </c>
      <c r="AL346" s="232">
        <f t="shared" si="137"/>
        <v>0</v>
      </c>
      <c r="AM346" s="232">
        <f t="shared" si="137"/>
        <v>0</v>
      </c>
      <c r="AN346" s="232">
        <f t="shared" si="137"/>
        <v>0</v>
      </c>
      <c r="AO346" s="232">
        <f t="shared" si="137"/>
        <v>0</v>
      </c>
      <c r="AP346" s="232">
        <f t="shared" si="137"/>
        <v>0</v>
      </c>
    </row>
    <row r="347" spans="1:42" x14ac:dyDescent="0.2">
      <c r="A347" s="16">
        <f t="shared" si="132"/>
        <v>8</v>
      </c>
      <c r="B347" s="230">
        <f t="shared" si="129"/>
        <v>0</v>
      </c>
      <c r="C347" s="232">
        <f t="shared" ref="C347:AP347" si="138">LOOKUP(C335,$B$298:$AP$298,$B$299:$AP$299)/100*$B663</f>
        <v>0</v>
      </c>
      <c r="D347" s="232">
        <f t="shared" si="138"/>
        <v>0</v>
      </c>
      <c r="E347" s="232">
        <f t="shared" si="138"/>
        <v>0</v>
      </c>
      <c r="F347" s="232">
        <f t="shared" si="138"/>
        <v>0</v>
      </c>
      <c r="G347" s="232">
        <f t="shared" si="138"/>
        <v>0</v>
      </c>
      <c r="H347" s="232">
        <f t="shared" si="138"/>
        <v>0</v>
      </c>
      <c r="I347" s="232">
        <f t="shared" si="138"/>
        <v>0</v>
      </c>
      <c r="J347" s="232">
        <f t="shared" si="138"/>
        <v>0</v>
      </c>
      <c r="K347" s="232">
        <f t="shared" si="138"/>
        <v>0</v>
      </c>
      <c r="L347" s="232">
        <f t="shared" si="138"/>
        <v>0</v>
      </c>
      <c r="M347" s="232">
        <f t="shared" si="138"/>
        <v>0</v>
      </c>
      <c r="N347" s="232">
        <f t="shared" si="138"/>
        <v>0</v>
      </c>
      <c r="O347" s="232">
        <f t="shared" si="138"/>
        <v>0</v>
      </c>
      <c r="P347" s="232">
        <f t="shared" si="138"/>
        <v>0</v>
      </c>
      <c r="Q347" s="232">
        <f t="shared" si="138"/>
        <v>0</v>
      </c>
      <c r="R347" s="232">
        <f t="shared" si="138"/>
        <v>0</v>
      </c>
      <c r="S347" s="232">
        <f t="shared" si="138"/>
        <v>0</v>
      </c>
      <c r="T347" s="232">
        <f t="shared" si="138"/>
        <v>0</v>
      </c>
      <c r="U347" s="232">
        <f t="shared" si="138"/>
        <v>0</v>
      </c>
      <c r="V347" s="232">
        <f t="shared" si="138"/>
        <v>0</v>
      </c>
      <c r="W347" s="232">
        <f t="shared" si="138"/>
        <v>0</v>
      </c>
      <c r="X347" s="232">
        <f t="shared" si="138"/>
        <v>0</v>
      </c>
      <c r="Y347" s="232">
        <f t="shared" si="138"/>
        <v>0</v>
      </c>
      <c r="Z347" s="232">
        <f t="shared" si="138"/>
        <v>0</v>
      </c>
      <c r="AA347" s="232">
        <f t="shared" si="138"/>
        <v>0</v>
      </c>
      <c r="AB347" s="232">
        <f t="shared" si="138"/>
        <v>0</v>
      </c>
      <c r="AC347" s="232">
        <f t="shared" si="138"/>
        <v>0</v>
      </c>
      <c r="AD347" s="232">
        <f t="shared" si="138"/>
        <v>0</v>
      </c>
      <c r="AE347" s="232">
        <f t="shared" si="138"/>
        <v>0</v>
      </c>
      <c r="AF347" s="232">
        <f t="shared" si="138"/>
        <v>0</v>
      </c>
      <c r="AG347" s="232">
        <f t="shared" si="138"/>
        <v>0</v>
      </c>
      <c r="AH347" s="232">
        <f t="shared" si="138"/>
        <v>0</v>
      </c>
      <c r="AI347" s="232">
        <f t="shared" si="138"/>
        <v>0</v>
      </c>
      <c r="AJ347" s="232">
        <f t="shared" si="138"/>
        <v>0</v>
      </c>
      <c r="AK347" s="232">
        <f t="shared" si="138"/>
        <v>0</v>
      </c>
      <c r="AL347" s="232">
        <f t="shared" si="138"/>
        <v>0</v>
      </c>
      <c r="AM347" s="232">
        <f t="shared" si="138"/>
        <v>0</v>
      </c>
      <c r="AN347" s="232">
        <f t="shared" si="138"/>
        <v>0</v>
      </c>
      <c r="AO347" s="232">
        <f t="shared" si="138"/>
        <v>0</v>
      </c>
      <c r="AP347" s="232">
        <f t="shared" si="138"/>
        <v>0</v>
      </c>
    </row>
    <row r="348" spans="1:42" x14ac:dyDescent="0.2">
      <c r="A348" s="16">
        <f>A347+1</f>
        <v>9</v>
      </c>
      <c r="B348" s="230">
        <f t="shared" si="129"/>
        <v>0</v>
      </c>
      <c r="C348" s="232">
        <f t="shared" ref="C348:AP348" si="139">LOOKUP(C336,$B$298:$AP$298,$B$299:$AP$299)/100*$B664</f>
        <v>0</v>
      </c>
      <c r="D348" s="232">
        <f t="shared" si="139"/>
        <v>0</v>
      </c>
      <c r="E348" s="232">
        <f t="shared" si="139"/>
        <v>0</v>
      </c>
      <c r="F348" s="232">
        <f t="shared" si="139"/>
        <v>0</v>
      </c>
      <c r="G348" s="232">
        <f t="shared" si="139"/>
        <v>0</v>
      </c>
      <c r="H348" s="232">
        <f t="shared" si="139"/>
        <v>0</v>
      </c>
      <c r="I348" s="232">
        <f t="shared" si="139"/>
        <v>0</v>
      </c>
      <c r="J348" s="232">
        <f t="shared" si="139"/>
        <v>0</v>
      </c>
      <c r="K348" s="232">
        <f t="shared" si="139"/>
        <v>0</v>
      </c>
      <c r="L348" s="232">
        <f t="shared" si="139"/>
        <v>0</v>
      </c>
      <c r="M348" s="232">
        <f t="shared" si="139"/>
        <v>0</v>
      </c>
      <c r="N348" s="232">
        <f t="shared" si="139"/>
        <v>0</v>
      </c>
      <c r="O348" s="232">
        <f t="shared" si="139"/>
        <v>0</v>
      </c>
      <c r="P348" s="232">
        <f t="shared" si="139"/>
        <v>0</v>
      </c>
      <c r="Q348" s="232">
        <f t="shared" si="139"/>
        <v>0</v>
      </c>
      <c r="R348" s="232">
        <f t="shared" si="139"/>
        <v>0</v>
      </c>
      <c r="S348" s="232">
        <f t="shared" si="139"/>
        <v>0</v>
      </c>
      <c r="T348" s="232">
        <f t="shared" si="139"/>
        <v>0</v>
      </c>
      <c r="U348" s="232">
        <f t="shared" si="139"/>
        <v>0</v>
      </c>
      <c r="V348" s="232">
        <f t="shared" si="139"/>
        <v>0</v>
      </c>
      <c r="W348" s="232">
        <f t="shared" si="139"/>
        <v>0</v>
      </c>
      <c r="X348" s="232">
        <f t="shared" si="139"/>
        <v>0</v>
      </c>
      <c r="Y348" s="232">
        <f t="shared" si="139"/>
        <v>0</v>
      </c>
      <c r="Z348" s="232">
        <f t="shared" si="139"/>
        <v>0</v>
      </c>
      <c r="AA348" s="232">
        <f t="shared" si="139"/>
        <v>0</v>
      </c>
      <c r="AB348" s="232">
        <f t="shared" si="139"/>
        <v>0</v>
      </c>
      <c r="AC348" s="232">
        <f t="shared" si="139"/>
        <v>0</v>
      </c>
      <c r="AD348" s="232">
        <f t="shared" si="139"/>
        <v>0</v>
      </c>
      <c r="AE348" s="232">
        <f t="shared" si="139"/>
        <v>0</v>
      </c>
      <c r="AF348" s="232">
        <f t="shared" si="139"/>
        <v>0</v>
      </c>
      <c r="AG348" s="232">
        <f t="shared" si="139"/>
        <v>0</v>
      </c>
      <c r="AH348" s="232">
        <f t="shared" si="139"/>
        <v>0</v>
      </c>
      <c r="AI348" s="232">
        <f t="shared" si="139"/>
        <v>0</v>
      </c>
      <c r="AJ348" s="232">
        <f t="shared" si="139"/>
        <v>0</v>
      </c>
      <c r="AK348" s="232">
        <f t="shared" si="139"/>
        <v>0</v>
      </c>
      <c r="AL348" s="232">
        <f t="shared" si="139"/>
        <v>0</v>
      </c>
      <c r="AM348" s="232">
        <f t="shared" si="139"/>
        <v>0</v>
      </c>
      <c r="AN348" s="232">
        <f t="shared" si="139"/>
        <v>0</v>
      </c>
      <c r="AO348" s="232">
        <f t="shared" si="139"/>
        <v>0</v>
      </c>
      <c r="AP348" s="232">
        <f t="shared" si="139"/>
        <v>0</v>
      </c>
    </row>
    <row r="349" spans="1:42" x14ac:dyDescent="0.2">
      <c r="A349" s="16">
        <f t="shared" si="132"/>
        <v>10</v>
      </c>
      <c r="B349" s="230">
        <f t="shared" si="129"/>
        <v>0</v>
      </c>
      <c r="C349" s="232">
        <f t="shared" ref="C349:AP349" si="140">LOOKUP(C337,$B$298:$AP$298,$B$299:$AP$299)/100*$B665</f>
        <v>0</v>
      </c>
      <c r="D349" s="232">
        <f t="shared" si="140"/>
        <v>0</v>
      </c>
      <c r="E349" s="232">
        <f t="shared" si="140"/>
        <v>0</v>
      </c>
      <c r="F349" s="232">
        <f t="shared" si="140"/>
        <v>0</v>
      </c>
      <c r="G349" s="232">
        <f t="shared" si="140"/>
        <v>0</v>
      </c>
      <c r="H349" s="232">
        <f t="shared" si="140"/>
        <v>0</v>
      </c>
      <c r="I349" s="232">
        <f t="shared" si="140"/>
        <v>0</v>
      </c>
      <c r="J349" s="232">
        <f t="shared" si="140"/>
        <v>0</v>
      </c>
      <c r="K349" s="232">
        <f t="shared" si="140"/>
        <v>0</v>
      </c>
      <c r="L349" s="232">
        <f t="shared" si="140"/>
        <v>0</v>
      </c>
      <c r="M349" s="232">
        <f t="shared" si="140"/>
        <v>0</v>
      </c>
      <c r="N349" s="232">
        <f t="shared" si="140"/>
        <v>0</v>
      </c>
      <c r="O349" s="232">
        <f t="shared" si="140"/>
        <v>0</v>
      </c>
      <c r="P349" s="232">
        <f t="shared" si="140"/>
        <v>0</v>
      </c>
      <c r="Q349" s="232">
        <f t="shared" si="140"/>
        <v>0</v>
      </c>
      <c r="R349" s="232">
        <f t="shared" si="140"/>
        <v>0</v>
      </c>
      <c r="S349" s="232">
        <f t="shared" si="140"/>
        <v>0</v>
      </c>
      <c r="T349" s="232">
        <f t="shared" si="140"/>
        <v>0</v>
      </c>
      <c r="U349" s="232">
        <f t="shared" si="140"/>
        <v>0</v>
      </c>
      <c r="V349" s="232">
        <f t="shared" si="140"/>
        <v>0</v>
      </c>
      <c r="W349" s="232">
        <f t="shared" si="140"/>
        <v>0</v>
      </c>
      <c r="X349" s="232">
        <f t="shared" si="140"/>
        <v>0</v>
      </c>
      <c r="Y349" s="232">
        <f t="shared" si="140"/>
        <v>0</v>
      </c>
      <c r="Z349" s="232">
        <f t="shared" si="140"/>
        <v>0</v>
      </c>
      <c r="AA349" s="232">
        <f t="shared" si="140"/>
        <v>0</v>
      </c>
      <c r="AB349" s="232">
        <f t="shared" si="140"/>
        <v>0</v>
      </c>
      <c r="AC349" s="232">
        <f t="shared" si="140"/>
        <v>0</v>
      </c>
      <c r="AD349" s="232">
        <f t="shared" si="140"/>
        <v>0</v>
      </c>
      <c r="AE349" s="232">
        <f t="shared" si="140"/>
        <v>0</v>
      </c>
      <c r="AF349" s="232">
        <f t="shared" si="140"/>
        <v>0</v>
      </c>
      <c r="AG349" s="232">
        <f t="shared" si="140"/>
        <v>0</v>
      </c>
      <c r="AH349" s="232">
        <f t="shared" si="140"/>
        <v>0</v>
      </c>
      <c r="AI349" s="232">
        <f t="shared" si="140"/>
        <v>0</v>
      </c>
      <c r="AJ349" s="232">
        <f t="shared" si="140"/>
        <v>0</v>
      </c>
      <c r="AK349" s="232">
        <f t="shared" si="140"/>
        <v>0</v>
      </c>
      <c r="AL349" s="232">
        <f t="shared" si="140"/>
        <v>0</v>
      </c>
      <c r="AM349" s="232">
        <f t="shared" si="140"/>
        <v>0</v>
      </c>
      <c r="AN349" s="232">
        <f t="shared" si="140"/>
        <v>0</v>
      </c>
      <c r="AO349" s="232">
        <f t="shared" si="140"/>
        <v>0</v>
      </c>
      <c r="AP349" s="232">
        <f t="shared" si="140"/>
        <v>0</v>
      </c>
    </row>
    <row r="350" spans="1:42" s="16" customFormat="1" ht="12" customHeight="1" x14ac:dyDescent="0.2">
      <c r="A350" s="39" t="s">
        <v>13</v>
      </c>
      <c r="B350" s="123"/>
      <c r="C350" s="214">
        <f>SUM(C340:C349)</f>
        <v>0</v>
      </c>
      <c r="D350" s="214">
        <f t="shared" ref="D350:AP350" si="141">SUM(D340:D349)</f>
        <v>0</v>
      </c>
      <c r="E350" s="214">
        <f t="shared" si="141"/>
        <v>0</v>
      </c>
      <c r="F350" s="214">
        <f t="shared" si="141"/>
        <v>0</v>
      </c>
      <c r="G350" s="214">
        <f t="shared" si="141"/>
        <v>0</v>
      </c>
      <c r="H350" s="214">
        <f t="shared" si="141"/>
        <v>0</v>
      </c>
      <c r="I350" s="214">
        <f t="shared" si="141"/>
        <v>0</v>
      </c>
      <c r="J350" s="214">
        <f t="shared" si="141"/>
        <v>0</v>
      </c>
      <c r="K350" s="214">
        <f t="shared" si="141"/>
        <v>0</v>
      </c>
      <c r="L350" s="214">
        <f t="shared" si="141"/>
        <v>0</v>
      </c>
      <c r="M350" s="214">
        <f t="shared" si="141"/>
        <v>0</v>
      </c>
      <c r="N350" s="214">
        <f t="shared" si="141"/>
        <v>0</v>
      </c>
      <c r="O350" s="214">
        <f t="shared" si="141"/>
        <v>0</v>
      </c>
      <c r="P350" s="214">
        <f t="shared" si="141"/>
        <v>0</v>
      </c>
      <c r="Q350" s="214">
        <f t="shared" si="141"/>
        <v>0</v>
      </c>
      <c r="R350" s="214">
        <f t="shared" si="141"/>
        <v>0</v>
      </c>
      <c r="S350" s="214">
        <f t="shared" si="141"/>
        <v>0</v>
      </c>
      <c r="T350" s="214">
        <f t="shared" si="141"/>
        <v>0</v>
      </c>
      <c r="U350" s="214">
        <f t="shared" si="141"/>
        <v>0</v>
      </c>
      <c r="V350" s="214">
        <f t="shared" si="141"/>
        <v>0</v>
      </c>
      <c r="W350" s="214">
        <f t="shared" si="141"/>
        <v>0</v>
      </c>
      <c r="X350" s="214">
        <f t="shared" si="141"/>
        <v>0</v>
      </c>
      <c r="Y350" s="214">
        <f t="shared" si="141"/>
        <v>0</v>
      </c>
      <c r="Z350" s="214">
        <f t="shared" si="141"/>
        <v>0</v>
      </c>
      <c r="AA350" s="214">
        <f t="shared" si="141"/>
        <v>0</v>
      </c>
      <c r="AB350" s="214">
        <f t="shared" si="141"/>
        <v>0</v>
      </c>
      <c r="AC350" s="214">
        <f t="shared" si="141"/>
        <v>0</v>
      </c>
      <c r="AD350" s="214">
        <f t="shared" si="141"/>
        <v>0</v>
      </c>
      <c r="AE350" s="214">
        <f t="shared" si="141"/>
        <v>0</v>
      </c>
      <c r="AF350" s="214">
        <f t="shared" si="141"/>
        <v>0</v>
      </c>
      <c r="AG350" s="214">
        <f t="shared" si="141"/>
        <v>0</v>
      </c>
      <c r="AH350" s="214">
        <f t="shared" si="141"/>
        <v>0</v>
      </c>
      <c r="AI350" s="214">
        <f t="shared" si="141"/>
        <v>0</v>
      </c>
      <c r="AJ350" s="214">
        <f t="shared" si="141"/>
        <v>0</v>
      </c>
      <c r="AK350" s="214">
        <f t="shared" si="141"/>
        <v>0</v>
      </c>
      <c r="AL350" s="214">
        <f t="shared" si="141"/>
        <v>0</v>
      </c>
      <c r="AM350" s="214">
        <f t="shared" si="141"/>
        <v>0</v>
      </c>
      <c r="AN350" s="214">
        <f t="shared" si="141"/>
        <v>0</v>
      </c>
      <c r="AO350" s="214">
        <f t="shared" si="141"/>
        <v>0</v>
      </c>
      <c r="AP350" s="214">
        <f t="shared" si="141"/>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0" t="s">
        <v>91</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2" t="s">
        <v>75</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16">
        <v>1</v>
      </c>
      <c r="B354" s="4">
        <v>0</v>
      </c>
      <c r="C354" s="213">
        <f>IF(C$2&lt;=analysis_period,IF(SUM($C688:C688)&gt;0,B354+1,0),0)</f>
        <v>0</v>
      </c>
      <c r="D354" s="213">
        <f>IF(D$2&lt;=analysis_period,IF(SUM($C688:D688)&gt;0,C354+1,0),0)</f>
        <v>0</v>
      </c>
      <c r="E354" s="213">
        <f>IF(E$2&lt;=analysis_period,IF(SUM($C688:E688)&gt;0,D354+1,0),0)</f>
        <v>0</v>
      </c>
      <c r="F354" s="213">
        <f>IF(F$2&lt;=analysis_period,IF(SUM($C688:F688)&gt;0,E354+1,0),0)</f>
        <v>0</v>
      </c>
      <c r="G354" s="213">
        <f>IF(G$2&lt;=analysis_period,IF(SUM($C688:G688)&gt;0,F354+1,0),0)</f>
        <v>0</v>
      </c>
      <c r="H354" s="213">
        <f>IF(H$2&lt;=analysis_period,IF(SUM($C688:H688)&gt;0,G354+1,0),0)</f>
        <v>0</v>
      </c>
      <c r="I354" s="213">
        <f>IF(I$2&lt;=analysis_period,IF(SUM($C688:I688)&gt;0,H354+1,0),0)</f>
        <v>0</v>
      </c>
      <c r="J354" s="213">
        <f>IF(J$2&lt;=analysis_period,IF(SUM($C688:J688)&gt;0,I354+1,0),0)</f>
        <v>0</v>
      </c>
      <c r="K354" s="213">
        <f>IF(K$2&lt;=analysis_period,IF(SUM($C688:K688)&gt;0,J354+1,0),0)</f>
        <v>0</v>
      </c>
      <c r="L354" s="213">
        <f>IF(L$2&lt;=analysis_period,IF(SUM($C688:L688)&gt;0,K354+1,0),0)</f>
        <v>0</v>
      </c>
      <c r="M354" s="213">
        <f>IF(M$2&lt;=analysis_period,IF(SUM($C688:M688)&gt;0,L354+1,0),0)</f>
        <v>0</v>
      </c>
      <c r="N354" s="213">
        <f>IF(N$2&lt;=analysis_period,IF(SUM($C688:N688)&gt;0,M354+1,0),0)</f>
        <v>0</v>
      </c>
      <c r="O354" s="213">
        <f>IF(O$2&lt;=analysis_period,IF(SUM($C688:O688)&gt;0,N354+1,0),0)</f>
        <v>0</v>
      </c>
      <c r="P354" s="213">
        <f>IF(P$2&lt;=analysis_period,IF(SUM($C688:P688)&gt;0,O354+1,0),0)</f>
        <v>0</v>
      </c>
      <c r="Q354" s="213">
        <f>IF(Q$2&lt;=analysis_period,IF(SUM($C688:Q688)&gt;0,P354+1,0),0)</f>
        <v>0</v>
      </c>
      <c r="R354" s="213">
        <f>IF(R$2&lt;=analysis_period,IF(SUM($C688:R688)&gt;0,Q354+1,0),0)</f>
        <v>0</v>
      </c>
      <c r="S354" s="213">
        <f>IF(S$2&lt;=analysis_period,IF(SUM($C688:S688)&gt;0,R354+1,0),0)</f>
        <v>0</v>
      </c>
      <c r="T354" s="213">
        <f>IF(T$2&lt;=analysis_period,IF(SUM($C688:T688)&gt;0,S354+1,0),0)</f>
        <v>0</v>
      </c>
      <c r="U354" s="213">
        <f>IF(U$2&lt;=analysis_period,IF(SUM($C688:U688)&gt;0,T354+1,0),0)</f>
        <v>0</v>
      </c>
      <c r="V354" s="213">
        <f>IF(V$2&lt;=analysis_period,IF(SUM($C688:V688)&gt;0,U354+1,0),0)</f>
        <v>0</v>
      </c>
      <c r="W354" s="213">
        <f>IF(W$2&lt;=analysis_period,IF(SUM($C688:W688)&gt;0,V354+1,0),0)</f>
        <v>0</v>
      </c>
      <c r="X354" s="213">
        <f>IF(X$2&lt;=analysis_period,IF(SUM($C688:X688)&gt;0,W354+1,0),0)</f>
        <v>0</v>
      </c>
      <c r="Y354" s="213">
        <f>IF(Y$2&lt;=analysis_period,IF(SUM($C688:Y688)&gt;0,X354+1,0),0)</f>
        <v>0</v>
      </c>
      <c r="Z354" s="213">
        <f>IF(Z$2&lt;=analysis_period,IF(SUM($C688:Z688)&gt;0,Y354+1,0),0)</f>
        <v>0</v>
      </c>
      <c r="AA354" s="213">
        <f>IF(AA$2&lt;=analysis_period,IF(SUM($C688:AA688)&gt;0,Z354+1,0),0)</f>
        <v>0</v>
      </c>
      <c r="AB354" s="213">
        <f>IF(AB$2&lt;=analysis_period,IF(SUM($C688:AB688)&gt;0,AA354+1,0),0)</f>
        <v>0</v>
      </c>
      <c r="AC354" s="213">
        <f>IF(AC$2&lt;=analysis_period,IF(SUM($C688:AC688)&gt;0,AB354+1,0),0)</f>
        <v>0</v>
      </c>
      <c r="AD354" s="213">
        <f>IF(AD$2&lt;=analysis_period,IF(SUM($C688:AD688)&gt;0,AC354+1,0),0)</f>
        <v>0</v>
      </c>
      <c r="AE354" s="213">
        <f>IF(AE$2&lt;=analysis_period,IF(SUM($C688:AE688)&gt;0,AD354+1,0),0)</f>
        <v>0</v>
      </c>
      <c r="AF354" s="213">
        <f>IF(AF$2&lt;=analysis_period,IF(SUM($C688:AF688)&gt;0,AE354+1,0),0)</f>
        <v>0</v>
      </c>
      <c r="AG354" s="213">
        <f>IF(AG$2&lt;=analysis_period,IF(SUM($C688:AG688)&gt;0,AF354+1,0),0)</f>
        <v>0</v>
      </c>
      <c r="AH354" s="213">
        <f>IF(AH$2&lt;=analysis_period,IF(SUM($C688:AH688)&gt;0,AG354+1,0),0)</f>
        <v>0</v>
      </c>
      <c r="AI354" s="213">
        <f>IF(AI$2&lt;=analysis_period,IF(SUM($C688:AI688)&gt;0,AH354+1,0),0)</f>
        <v>0</v>
      </c>
      <c r="AJ354" s="213">
        <f>IF(AJ$2&lt;=analysis_period,IF(SUM($C688:AJ688)&gt;0,AI354+1,0),0)</f>
        <v>0</v>
      </c>
      <c r="AK354" s="213">
        <f>IF(AK$2&lt;=analysis_period,IF(SUM($C688:AK688)&gt;0,AJ354+1,0),0)</f>
        <v>0</v>
      </c>
      <c r="AL354" s="213">
        <f>IF(AL$2&lt;=analysis_period,IF(SUM($C688:AL688)&gt;0,AK354+1,0),0)</f>
        <v>0</v>
      </c>
      <c r="AM354" s="213">
        <f>IF(AM$2&lt;=analysis_period,IF(SUM($C688:AM688)&gt;0,AL354+1,0),0)</f>
        <v>0</v>
      </c>
      <c r="AN354" s="213">
        <f>IF(AN$2&lt;=analysis_period,IF(SUM($C688:AN688)&gt;0,AM354+1,0),0)</f>
        <v>0</v>
      </c>
      <c r="AO354" s="213">
        <f>IF(AO$2&lt;=analysis_period,IF(SUM($C688:AO688)&gt;0,AN354+1,0),0)</f>
        <v>0</v>
      </c>
      <c r="AP354" s="213">
        <f>IF(AP$2&lt;=analysis_period,IF(SUM($C688:AP688)&gt;0,AO354+1,0),0)</f>
        <v>0</v>
      </c>
    </row>
    <row r="355" spans="1:42" x14ac:dyDescent="0.2">
      <c r="A355" s="16">
        <f>A354+1</f>
        <v>2</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 t="shared" ref="A356:A363" si="142">A355+1</f>
        <v>3</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si="142"/>
        <v>4</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2"/>
        <v>5</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6</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7</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8</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A361+1</f>
        <v>9</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2"/>
        <v>10</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2" t="s">
        <v>79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16">
        <v>1</v>
      </c>
      <c r="B366" s="230">
        <f t="shared" ref="B366:B375" si="143">SUM(C366:AP366)</f>
        <v>0</v>
      </c>
      <c r="C366" s="232">
        <f t="shared" ref="C366:AP366" si="144">LOOKUP(C354,$B$298:$AP$298,$B$299:$AP$299)/100*$B688</f>
        <v>0</v>
      </c>
      <c r="D366" s="232">
        <f t="shared" si="144"/>
        <v>0</v>
      </c>
      <c r="E366" s="232">
        <f t="shared" si="144"/>
        <v>0</v>
      </c>
      <c r="F366" s="232">
        <f t="shared" si="144"/>
        <v>0</v>
      </c>
      <c r="G366" s="232">
        <f t="shared" si="144"/>
        <v>0</v>
      </c>
      <c r="H366" s="232">
        <f t="shared" si="144"/>
        <v>0</v>
      </c>
      <c r="I366" s="232">
        <f t="shared" si="144"/>
        <v>0</v>
      </c>
      <c r="J366" s="232">
        <f t="shared" si="144"/>
        <v>0</v>
      </c>
      <c r="K366" s="232">
        <f t="shared" si="144"/>
        <v>0</v>
      </c>
      <c r="L366" s="232">
        <f t="shared" si="144"/>
        <v>0</v>
      </c>
      <c r="M366" s="232">
        <f t="shared" si="144"/>
        <v>0</v>
      </c>
      <c r="N366" s="232">
        <f t="shared" si="144"/>
        <v>0</v>
      </c>
      <c r="O366" s="232">
        <f t="shared" si="144"/>
        <v>0</v>
      </c>
      <c r="P366" s="232">
        <f t="shared" si="144"/>
        <v>0</v>
      </c>
      <c r="Q366" s="232">
        <f t="shared" si="144"/>
        <v>0</v>
      </c>
      <c r="R366" s="232">
        <f t="shared" si="144"/>
        <v>0</v>
      </c>
      <c r="S366" s="232">
        <f t="shared" si="144"/>
        <v>0</v>
      </c>
      <c r="T366" s="232">
        <f t="shared" si="144"/>
        <v>0</v>
      </c>
      <c r="U366" s="232">
        <f t="shared" si="144"/>
        <v>0</v>
      </c>
      <c r="V366" s="232">
        <f t="shared" si="144"/>
        <v>0</v>
      </c>
      <c r="W366" s="232">
        <f t="shared" si="144"/>
        <v>0</v>
      </c>
      <c r="X366" s="232">
        <f t="shared" si="144"/>
        <v>0</v>
      </c>
      <c r="Y366" s="232">
        <f t="shared" si="144"/>
        <v>0</v>
      </c>
      <c r="Z366" s="232">
        <f t="shared" si="144"/>
        <v>0</v>
      </c>
      <c r="AA366" s="232">
        <f t="shared" si="144"/>
        <v>0</v>
      </c>
      <c r="AB366" s="232">
        <f t="shared" si="144"/>
        <v>0</v>
      </c>
      <c r="AC366" s="232">
        <f t="shared" si="144"/>
        <v>0</v>
      </c>
      <c r="AD366" s="232">
        <f t="shared" si="144"/>
        <v>0</v>
      </c>
      <c r="AE366" s="232">
        <f t="shared" si="144"/>
        <v>0</v>
      </c>
      <c r="AF366" s="232">
        <f t="shared" si="144"/>
        <v>0</v>
      </c>
      <c r="AG366" s="232">
        <f t="shared" si="144"/>
        <v>0</v>
      </c>
      <c r="AH366" s="232">
        <f t="shared" si="144"/>
        <v>0</v>
      </c>
      <c r="AI366" s="232">
        <f t="shared" si="144"/>
        <v>0</v>
      </c>
      <c r="AJ366" s="232">
        <f t="shared" si="144"/>
        <v>0</v>
      </c>
      <c r="AK366" s="232">
        <f t="shared" si="144"/>
        <v>0</v>
      </c>
      <c r="AL366" s="232">
        <f t="shared" si="144"/>
        <v>0</v>
      </c>
      <c r="AM366" s="232">
        <f t="shared" si="144"/>
        <v>0</v>
      </c>
      <c r="AN366" s="232">
        <f t="shared" si="144"/>
        <v>0</v>
      </c>
      <c r="AO366" s="232">
        <f t="shared" si="144"/>
        <v>0</v>
      </c>
      <c r="AP366" s="232">
        <f t="shared" si="144"/>
        <v>0</v>
      </c>
    </row>
    <row r="367" spans="1:42" x14ac:dyDescent="0.2">
      <c r="A367" s="16">
        <f>A366+1</f>
        <v>2</v>
      </c>
      <c r="B367" s="230">
        <f t="shared" si="143"/>
        <v>0</v>
      </c>
      <c r="C367" s="232">
        <f t="shared" ref="C367:AP367" si="145">LOOKUP(C355,$B$298:$AP$298,$B$299:$AP$299)/100*$B689</f>
        <v>0</v>
      </c>
      <c r="D367" s="232">
        <f t="shared" si="145"/>
        <v>0</v>
      </c>
      <c r="E367" s="232">
        <f t="shared" si="145"/>
        <v>0</v>
      </c>
      <c r="F367" s="232">
        <f t="shared" si="145"/>
        <v>0</v>
      </c>
      <c r="G367" s="232">
        <f t="shared" si="145"/>
        <v>0</v>
      </c>
      <c r="H367" s="232">
        <f t="shared" si="145"/>
        <v>0</v>
      </c>
      <c r="I367" s="232">
        <f t="shared" si="145"/>
        <v>0</v>
      </c>
      <c r="J367" s="232">
        <f t="shared" si="145"/>
        <v>0</v>
      </c>
      <c r="K367" s="232">
        <f t="shared" si="145"/>
        <v>0</v>
      </c>
      <c r="L367" s="232">
        <f t="shared" si="145"/>
        <v>0</v>
      </c>
      <c r="M367" s="232">
        <f t="shared" si="145"/>
        <v>0</v>
      </c>
      <c r="N367" s="232">
        <f t="shared" si="145"/>
        <v>0</v>
      </c>
      <c r="O367" s="232">
        <f t="shared" si="145"/>
        <v>0</v>
      </c>
      <c r="P367" s="232">
        <f t="shared" si="145"/>
        <v>0</v>
      </c>
      <c r="Q367" s="232">
        <f t="shared" si="145"/>
        <v>0</v>
      </c>
      <c r="R367" s="232">
        <f t="shared" si="145"/>
        <v>0</v>
      </c>
      <c r="S367" s="232">
        <f t="shared" si="145"/>
        <v>0</v>
      </c>
      <c r="T367" s="232">
        <f t="shared" si="145"/>
        <v>0</v>
      </c>
      <c r="U367" s="232">
        <f t="shared" si="145"/>
        <v>0</v>
      </c>
      <c r="V367" s="232">
        <f t="shared" si="145"/>
        <v>0</v>
      </c>
      <c r="W367" s="232">
        <f t="shared" si="145"/>
        <v>0</v>
      </c>
      <c r="X367" s="232">
        <f t="shared" si="145"/>
        <v>0</v>
      </c>
      <c r="Y367" s="232">
        <f t="shared" si="145"/>
        <v>0</v>
      </c>
      <c r="Z367" s="232">
        <f t="shared" si="145"/>
        <v>0</v>
      </c>
      <c r="AA367" s="232">
        <f t="shared" si="145"/>
        <v>0</v>
      </c>
      <c r="AB367" s="232">
        <f t="shared" si="145"/>
        <v>0</v>
      </c>
      <c r="AC367" s="232">
        <f t="shared" si="145"/>
        <v>0</v>
      </c>
      <c r="AD367" s="232">
        <f t="shared" si="145"/>
        <v>0</v>
      </c>
      <c r="AE367" s="232">
        <f t="shared" si="145"/>
        <v>0</v>
      </c>
      <c r="AF367" s="232">
        <f t="shared" si="145"/>
        <v>0</v>
      </c>
      <c r="AG367" s="232">
        <f t="shared" si="145"/>
        <v>0</v>
      </c>
      <c r="AH367" s="232">
        <f t="shared" si="145"/>
        <v>0</v>
      </c>
      <c r="AI367" s="232">
        <f t="shared" si="145"/>
        <v>0</v>
      </c>
      <c r="AJ367" s="232">
        <f t="shared" si="145"/>
        <v>0</v>
      </c>
      <c r="AK367" s="232">
        <f t="shared" si="145"/>
        <v>0</v>
      </c>
      <c r="AL367" s="232">
        <f t="shared" si="145"/>
        <v>0</v>
      </c>
      <c r="AM367" s="232">
        <f t="shared" si="145"/>
        <v>0</v>
      </c>
      <c r="AN367" s="232">
        <f t="shared" si="145"/>
        <v>0</v>
      </c>
      <c r="AO367" s="232">
        <f t="shared" si="145"/>
        <v>0</v>
      </c>
      <c r="AP367" s="232">
        <f t="shared" si="145"/>
        <v>0</v>
      </c>
    </row>
    <row r="368" spans="1:42" x14ac:dyDescent="0.2">
      <c r="A368" s="16">
        <f t="shared" ref="A368:A375" si="146">A367+1</f>
        <v>3</v>
      </c>
      <c r="B368" s="230">
        <f t="shared" si="143"/>
        <v>0</v>
      </c>
      <c r="C368" s="232">
        <f t="shared" ref="C368:AP368" si="147">LOOKUP(C356,$B$298:$AP$298,$B$299:$AP$299)/100*$B690</f>
        <v>0</v>
      </c>
      <c r="D368" s="232">
        <f t="shared" si="147"/>
        <v>0</v>
      </c>
      <c r="E368" s="232">
        <f t="shared" si="147"/>
        <v>0</v>
      </c>
      <c r="F368" s="232">
        <f t="shared" si="147"/>
        <v>0</v>
      </c>
      <c r="G368" s="232">
        <f t="shared" si="147"/>
        <v>0</v>
      </c>
      <c r="H368" s="232">
        <f t="shared" si="147"/>
        <v>0</v>
      </c>
      <c r="I368" s="232">
        <f t="shared" si="147"/>
        <v>0</v>
      </c>
      <c r="J368" s="232">
        <f t="shared" si="147"/>
        <v>0</v>
      </c>
      <c r="K368" s="232">
        <f t="shared" si="147"/>
        <v>0</v>
      </c>
      <c r="L368" s="232">
        <f t="shared" si="147"/>
        <v>0</v>
      </c>
      <c r="M368" s="232">
        <f t="shared" si="147"/>
        <v>0</v>
      </c>
      <c r="N368" s="232">
        <f t="shared" si="147"/>
        <v>0</v>
      </c>
      <c r="O368" s="232">
        <f t="shared" si="147"/>
        <v>0</v>
      </c>
      <c r="P368" s="232">
        <f t="shared" si="147"/>
        <v>0</v>
      </c>
      <c r="Q368" s="232">
        <f t="shared" si="147"/>
        <v>0</v>
      </c>
      <c r="R368" s="232">
        <f t="shared" si="147"/>
        <v>0</v>
      </c>
      <c r="S368" s="232">
        <f t="shared" si="147"/>
        <v>0</v>
      </c>
      <c r="T368" s="232">
        <f t="shared" si="147"/>
        <v>0</v>
      </c>
      <c r="U368" s="232">
        <f t="shared" si="147"/>
        <v>0</v>
      </c>
      <c r="V368" s="232">
        <f t="shared" si="147"/>
        <v>0</v>
      </c>
      <c r="W368" s="232">
        <f t="shared" si="147"/>
        <v>0</v>
      </c>
      <c r="X368" s="232">
        <f t="shared" si="147"/>
        <v>0</v>
      </c>
      <c r="Y368" s="232">
        <f t="shared" si="147"/>
        <v>0</v>
      </c>
      <c r="Z368" s="232">
        <f t="shared" si="147"/>
        <v>0</v>
      </c>
      <c r="AA368" s="232">
        <f t="shared" si="147"/>
        <v>0</v>
      </c>
      <c r="AB368" s="232">
        <f t="shared" si="147"/>
        <v>0</v>
      </c>
      <c r="AC368" s="232">
        <f t="shared" si="147"/>
        <v>0</v>
      </c>
      <c r="AD368" s="232">
        <f t="shared" si="147"/>
        <v>0</v>
      </c>
      <c r="AE368" s="232">
        <f t="shared" si="147"/>
        <v>0</v>
      </c>
      <c r="AF368" s="232">
        <f t="shared" si="147"/>
        <v>0</v>
      </c>
      <c r="AG368" s="232">
        <f t="shared" si="147"/>
        <v>0</v>
      </c>
      <c r="AH368" s="232">
        <f t="shared" si="147"/>
        <v>0</v>
      </c>
      <c r="AI368" s="232">
        <f t="shared" si="147"/>
        <v>0</v>
      </c>
      <c r="AJ368" s="232">
        <f t="shared" si="147"/>
        <v>0</v>
      </c>
      <c r="AK368" s="232">
        <f t="shared" si="147"/>
        <v>0</v>
      </c>
      <c r="AL368" s="232">
        <f t="shared" si="147"/>
        <v>0</v>
      </c>
      <c r="AM368" s="232">
        <f t="shared" si="147"/>
        <v>0</v>
      </c>
      <c r="AN368" s="232">
        <f t="shared" si="147"/>
        <v>0</v>
      </c>
      <c r="AO368" s="232">
        <f t="shared" si="147"/>
        <v>0</v>
      </c>
      <c r="AP368" s="232">
        <f t="shared" si="147"/>
        <v>0</v>
      </c>
    </row>
    <row r="369" spans="1:42" x14ac:dyDescent="0.2">
      <c r="A369" s="16">
        <f t="shared" si="146"/>
        <v>4</v>
      </c>
      <c r="B369" s="230">
        <f t="shared" si="143"/>
        <v>0</v>
      </c>
      <c r="C369" s="232">
        <f t="shared" ref="C369:AP369" si="148">LOOKUP(C357,$B$298:$AP$298,$B$299:$AP$299)/100*$B691</f>
        <v>0</v>
      </c>
      <c r="D369" s="232">
        <f t="shared" si="148"/>
        <v>0</v>
      </c>
      <c r="E369" s="232">
        <f t="shared" si="148"/>
        <v>0</v>
      </c>
      <c r="F369" s="232">
        <f t="shared" si="148"/>
        <v>0</v>
      </c>
      <c r="G369" s="232">
        <f t="shared" si="148"/>
        <v>0</v>
      </c>
      <c r="H369" s="232">
        <f t="shared" si="148"/>
        <v>0</v>
      </c>
      <c r="I369" s="232">
        <f t="shared" si="148"/>
        <v>0</v>
      </c>
      <c r="J369" s="232">
        <f t="shared" si="148"/>
        <v>0</v>
      </c>
      <c r="K369" s="232">
        <f t="shared" si="148"/>
        <v>0</v>
      </c>
      <c r="L369" s="232">
        <f t="shared" si="148"/>
        <v>0</v>
      </c>
      <c r="M369" s="232">
        <f t="shared" si="148"/>
        <v>0</v>
      </c>
      <c r="N369" s="232">
        <f t="shared" si="148"/>
        <v>0</v>
      </c>
      <c r="O369" s="232">
        <f t="shared" si="148"/>
        <v>0</v>
      </c>
      <c r="P369" s="232">
        <f t="shared" si="148"/>
        <v>0</v>
      </c>
      <c r="Q369" s="232">
        <f t="shared" si="148"/>
        <v>0</v>
      </c>
      <c r="R369" s="232">
        <f t="shared" si="148"/>
        <v>0</v>
      </c>
      <c r="S369" s="232">
        <f t="shared" si="148"/>
        <v>0</v>
      </c>
      <c r="T369" s="232">
        <f t="shared" si="148"/>
        <v>0</v>
      </c>
      <c r="U369" s="232">
        <f t="shared" si="148"/>
        <v>0</v>
      </c>
      <c r="V369" s="232">
        <f t="shared" si="148"/>
        <v>0</v>
      </c>
      <c r="W369" s="232">
        <f t="shared" si="148"/>
        <v>0</v>
      </c>
      <c r="X369" s="232">
        <f t="shared" si="148"/>
        <v>0</v>
      </c>
      <c r="Y369" s="232">
        <f t="shared" si="148"/>
        <v>0</v>
      </c>
      <c r="Z369" s="232">
        <f t="shared" si="148"/>
        <v>0</v>
      </c>
      <c r="AA369" s="232">
        <f t="shared" si="148"/>
        <v>0</v>
      </c>
      <c r="AB369" s="232">
        <f t="shared" si="148"/>
        <v>0</v>
      </c>
      <c r="AC369" s="232">
        <f t="shared" si="148"/>
        <v>0</v>
      </c>
      <c r="AD369" s="232">
        <f t="shared" si="148"/>
        <v>0</v>
      </c>
      <c r="AE369" s="232">
        <f t="shared" si="148"/>
        <v>0</v>
      </c>
      <c r="AF369" s="232">
        <f t="shared" si="148"/>
        <v>0</v>
      </c>
      <c r="AG369" s="232">
        <f t="shared" si="148"/>
        <v>0</v>
      </c>
      <c r="AH369" s="232">
        <f t="shared" si="148"/>
        <v>0</v>
      </c>
      <c r="AI369" s="232">
        <f t="shared" si="148"/>
        <v>0</v>
      </c>
      <c r="AJ369" s="232">
        <f t="shared" si="148"/>
        <v>0</v>
      </c>
      <c r="AK369" s="232">
        <f t="shared" si="148"/>
        <v>0</v>
      </c>
      <c r="AL369" s="232">
        <f t="shared" si="148"/>
        <v>0</v>
      </c>
      <c r="AM369" s="232">
        <f t="shared" si="148"/>
        <v>0</v>
      </c>
      <c r="AN369" s="232">
        <f t="shared" si="148"/>
        <v>0</v>
      </c>
      <c r="AO369" s="232">
        <f t="shared" si="148"/>
        <v>0</v>
      </c>
      <c r="AP369" s="232">
        <f t="shared" si="148"/>
        <v>0</v>
      </c>
    </row>
    <row r="370" spans="1:42" x14ac:dyDescent="0.2">
      <c r="A370" s="16">
        <f t="shared" si="146"/>
        <v>5</v>
      </c>
      <c r="B370" s="230">
        <f t="shared" si="143"/>
        <v>0</v>
      </c>
      <c r="C370" s="232">
        <f t="shared" ref="C370:AP370" si="149">LOOKUP(C358,$B$298:$AP$298,$B$299:$AP$299)/100*$B692</f>
        <v>0</v>
      </c>
      <c r="D370" s="232">
        <f t="shared" si="149"/>
        <v>0</v>
      </c>
      <c r="E370" s="232">
        <f t="shared" si="149"/>
        <v>0</v>
      </c>
      <c r="F370" s="232">
        <f t="shared" si="149"/>
        <v>0</v>
      </c>
      <c r="G370" s="232">
        <f t="shared" si="149"/>
        <v>0</v>
      </c>
      <c r="H370" s="232">
        <f t="shared" si="149"/>
        <v>0</v>
      </c>
      <c r="I370" s="232">
        <f t="shared" si="149"/>
        <v>0</v>
      </c>
      <c r="J370" s="232">
        <f t="shared" si="149"/>
        <v>0</v>
      </c>
      <c r="K370" s="232">
        <f t="shared" si="149"/>
        <v>0</v>
      </c>
      <c r="L370" s="232">
        <f t="shared" si="149"/>
        <v>0</v>
      </c>
      <c r="M370" s="232">
        <f t="shared" si="149"/>
        <v>0</v>
      </c>
      <c r="N370" s="232">
        <f t="shared" si="149"/>
        <v>0</v>
      </c>
      <c r="O370" s="232">
        <f t="shared" si="149"/>
        <v>0</v>
      </c>
      <c r="P370" s="232">
        <f t="shared" si="149"/>
        <v>0</v>
      </c>
      <c r="Q370" s="232">
        <f t="shared" si="149"/>
        <v>0</v>
      </c>
      <c r="R370" s="232">
        <f t="shared" si="149"/>
        <v>0</v>
      </c>
      <c r="S370" s="232">
        <f t="shared" si="149"/>
        <v>0</v>
      </c>
      <c r="T370" s="232">
        <f t="shared" si="149"/>
        <v>0</v>
      </c>
      <c r="U370" s="232">
        <f t="shared" si="149"/>
        <v>0</v>
      </c>
      <c r="V370" s="232">
        <f t="shared" si="149"/>
        <v>0</v>
      </c>
      <c r="W370" s="232">
        <f t="shared" si="149"/>
        <v>0</v>
      </c>
      <c r="X370" s="232">
        <f t="shared" si="149"/>
        <v>0</v>
      </c>
      <c r="Y370" s="232">
        <f t="shared" si="149"/>
        <v>0</v>
      </c>
      <c r="Z370" s="232">
        <f t="shared" si="149"/>
        <v>0</v>
      </c>
      <c r="AA370" s="232">
        <f t="shared" si="149"/>
        <v>0</v>
      </c>
      <c r="AB370" s="232">
        <f t="shared" si="149"/>
        <v>0</v>
      </c>
      <c r="AC370" s="232">
        <f t="shared" si="149"/>
        <v>0</v>
      </c>
      <c r="AD370" s="232">
        <f t="shared" si="149"/>
        <v>0</v>
      </c>
      <c r="AE370" s="232">
        <f t="shared" si="149"/>
        <v>0</v>
      </c>
      <c r="AF370" s="232">
        <f t="shared" si="149"/>
        <v>0</v>
      </c>
      <c r="AG370" s="232">
        <f t="shared" si="149"/>
        <v>0</v>
      </c>
      <c r="AH370" s="232">
        <f t="shared" si="149"/>
        <v>0</v>
      </c>
      <c r="AI370" s="232">
        <f t="shared" si="149"/>
        <v>0</v>
      </c>
      <c r="AJ370" s="232">
        <f t="shared" si="149"/>
        <v>0</v>
      </c>
      <c r="AK370" s="232">
        <f t="shared" si="149"/>
        <v>0</v>
      </c>
      <c r="AL370" s="232">
        <f t="shared" si="149"/>
        <v>0</v>
      </c>
      <c r="AM370" s="232">
        <f t="shared" si="149"/>
        <v>0</v>
      </c>
      <c r="AN370" s="232">
        <f t="shared" si="149"/>
        <v>0</v>
      </c>
      <c r="AO370" s="232">
        <f t="shared" si="149"/>
        <v>0</v>
      </c>
      <c r="AP370" s="232">
        <f t="shared" si="149"/>
        <v>0</v>
      </c>
    </row>
    <row r="371" spans="1:42" x14ac:dyDescent="0.2">
      <c r="A371" s="16">
        <f t="shared" si="146"/>
        <v>6</v>
      </c>
      <c r="B371" s="230">
        <f t="shared" si="143"/>
        <v>0</v>
      </c>
      <c r="C371" s="232">
        <f t="shared" ref="C371:AP371" si="150">LOOKUP(C359,$B$298:$AP$298,$B$299:$AP$299)/100*$B693</f>
        <v>0</v>
      </c>
      <c r="D371" s="232">
        <f t="shared" si="150"/>
        <v>0</v>
      </c>
      <c r="E371" s="232">
        <f t="shared" si="150"/>
        <v>0</v>
      </c>
      <c r="F371" s="232">
        <f t="shared" si="150"/>
        <v>0</v>
      </c>
      <c r="G371" s="232">
        <f t="shared" si="150"/>
        <v>0</v>
      </c>
      <c r="H371" s="232">
        <f t="shared" si="150"/>
        <v>0</v>
      </c>
      <c r="I371" s="232">
        <f t="shared" si="150"/>
        <v>0</v>
      </c>
      <c r="J371" s="232">
        <f t="shared" si="150"/>
        <v>0</v>
      </c>
      <c r="K371" s="232">
        <f t="shared" si="150"/>
        <v>0</v>
      </c>
      <c r="L371" s="232">
        <f t="shared" si="150"/>
        <v>0</v>
      </c>
      <c r="M371" s="232">
        <f t="shared" si="150"/>
        <v>0</v>
      </c>
      <c r="N371" s="232">
        <f t="shared" si="150"/>
        <v>0</v>
      </c>
      <c r="O371" s="232">
        <f t="shared" si="150"/>
        <v>0</v>
      </c>
      <c r="P371" s="232">
        <f t="shared" si="150"/>
        <v>0</v>
      </c>
      <c r="Q371" s="232">
        <f t="shared" si="150"/>
        <v>0</v>
      </c>
      <c r="R371" s="232">
        <f t="shared" si="150"/>
        <v>0</v>
      </c>
      <c r="S371" s="232">
        <f t="shared" si="150"/>
        <v>0</v>
      </c>
      <c r="T371" s="232">
        <f t="shared" si="150"/>
        <v>0</v>
      </c>
      <c r="U371" s="232">
        <f t="shared" si="150"/>
        <v>0</v>
      </c>
      <c r="V371" s="232">
        <f t="shared" si="150"/>
        <v>0</v>
      </c>
      <c r="W371" s="232">
        <f t="shared" si="150"/>
        <v>0</v>
      </c>
      <c r="X371" s="232">
        <f t="shared" si="150"/>
        <v>0</v>
      </c>
      <c r="Y371" s="232">
        <f t="shared" si="150"/>
        <v>0</v>
      </c>
      <c r="Z371" s="232">
        <f t="shared" si="150"/>
        <v>0</v>
      </c>
      <c r="AA371" s="232">
        <f t="shared" si="150"/>
        <v>0</v>
      </c>
      <c r="AB371" s="232">
        <f t="shared" si="150"/>
        <v>0</v>
      </c>
      <c r="AC371" s="232">
        <f t="shared" si="150"/>
        <v>0</v>
      </c>
      <c r="AD371" s="232">
        <f t="shared" si="150"/>
        <v>0</v>
      </c>
      <c r="AE371" s="232">
        <f t="shared" si="150"/>
        <v>0</v>
      </c>
      <c r="AF371" s="232">
        <f t="shared" si="150"/>
        <v>0</v>
      </c>
      <c r="AG371" s="232">
        <f t="shared" si="150"/>
        <v>0</v>
      </c>
      <c r="AH371" s="232">
        <f t="shared" si="150"/>
        <v>0</v>
      </c>
      <c r="AI371" s="232">
        <f t="shared" si="150"/>
        <v>0</v>
      </c>
      <c r="AJ371" s="232">
        <f t="shared" si="150"/>
        <v>0</v>
      </c>
      <c r="AK371" s="232">
        <f t="shared" si="150"/>
        <v>0</v>
      </c>
      <c r="AL371" s="232">
        <f t="shared" si="150"/>
        <v>0</v>
      </c>
      <c r="AM371" s="232">
        <f t="shared" si="150"/>
        <v>0</v>
      </c>
      <c r="AN371" s="232">
        <f t="shared" si="150"/>
        <v>0</v>
      </c>
      <c r="AO371" s="232">
        <f t="shared" si="150"/>
        <v>0</v>
      </c>
      <c r="AP371" s="232">
        <f t="shared" si="150"/>
        <v>0</v>
      </c>
    </row>
    <row r="372" spans="1:42" x14ac:dyDescent="0.2">
      <c r="A372" s="16">
        <f t="shared" si="146"/>
        <v>7</v>
      </c>
      <c r="B372" s="230">
        <f t="shared" si="143"/>
        <v>0</v>
      </c>
      <c r="C372" s="232">
        <f t="shared" ref="C372:AP372" si="151">LOOKUP(C360,$B$298:$AP$298,$B$299:$AP$299)/100*$B694</f>
        <v>0</v>
      </c>
      <c r="D372" s="232">
        <f t="shared" si="151"/>
        <v>0</v>
      </c>
      <c r="E372" s="232">
        <f t="shared" si="151"/>
        <v>0</v>
      </c>
      <c r="F372" s="232">
        <f t="shared" si="151"/>
        <v>0</v>
      </c>
      <c r="G372" s="232">
        <f t="shared" si="151"/>
        <v>0</v>
      </c>
      <c r="H372" s="232">
        <f t="shared" si="151"/>
        <v>0</v>
      </c>
      <c r="I372" s="232">
        <f t="shared" si="151"/>
        <v>0</v>
      </c>
      <c r="J372" s="232">
        <f t="shared" si="151"/>
        <v>0</v>
      </c>
      <c r="K372" s="232">
        <f t="shared" si="151"/>
        <v>0</v>
      </c>
      <c r="L372" s="232">
        <f t="shared" si="151"/>
        <v>0</v>
      </c>
      <c r="M372" s="232">
        <f t="shared" si="151"/>
        <v>0</v>
      </c>
      <c r="N372" s="232">
        <f t="shared" si="151"/>
        <v>0</v>
      </c>
      <c r="O372" s="232">
        <f t="shared" si="151"/>
        <v>0</v>
      </c>
      <c r="P372" s="232">
        <f t="shared" si="151"/>
        <v>0</v>
      </c>
      <c r="Q372" s="232">
        <f t="shared" si="151"/>
        <v>0</v>
      </c>
      <c r="R372" s="232">
        <f t="shared" si="151"/>
        <v>0</v>
      </c>
      <c r="S372" s="232">
        <f t="shared" si="151"/>
        <v>0</v>
      </c>
      <c r="T372" s="232">
        <f t="shared" si="151"/>
        <v>0</v>
      </c>
      <c r="U372" s="232">
        <f t="shared" si="151"/>
        <v>0</v>
      </c>
      <c r="V372" s="232">
        <f t="shared" si="151"/>
        <v>0</v>
      </c>
      <c r="W372" s="232">
        <f t="shared" si="151"/>
        <v>0</v>
      </c>
      <c r="X372" s="232">
        <f t="shared" si="151"/>
        <v>0</v>
      </c>
      <c r="Y372" s="232">
        <f t="shared" si="151"/>
        <v>0</v>
      </c>
      <c r="Z372" s="232">
        <f t="shared" si="151"/>
        <v>0</v>
      </c>
      <c r="AA372" s="232">
        <f t="shared" si="151"/>
        <v>0</v>
      </c>
      <c r="AB372" s="232">
        <f t="shared" si="151"/>
        <v>0</v>
      </c>
      <c r="AC372" s="232">
        <f t="shared" si="151"/>
        <v>0</v>
      </c>
      <c r="AD372" s="232">
        <f t="shared" si="151"/>
        <v>0</v>
      </c>
      <c r="AE372" s="232">
        <f t="shared" si="151"/>
        <v>0</v>
      </c>
      <c r="AF372" s="232">
        <f t="shared" si="151"/>
        <v>0</v>
      </c>
      <c r="AG372" s="232">
        <f t="shared" si="151"/>
        <v>0</v>
      </c>
      <c r="AH372" s="232">
        <f t="shared" si="151"/>
        <v>0</v>
      </c>
      <c r="AI372" s="232">
        <f t="shared" si="151"/>
        <v>0</v>
      </c>
      <c r="AJ372" s="232">
        <f t="shared" si="151"/>
        <v>0</v>
      </c>
      <c r="AK372" s="232">
        <f t="shared" si="151"/>
        <v>0</v>
      </c>
      <c r="AL372" s="232">
        <f t="shared" si="151"/>
        <v>0</v>
      </c>
      <c r="AM372" s="232">
        <f t="shared" si="151"/>
        <v>0</v>
      </c>
      <c r="AN372" s="232">
        <f t="shared" si="151"/>
        <v>0</v>
      </c>
      <c r="AO372" s="232">
        <f t="shared" si="151"/>
        <v>0</v>
      </c>
      <c r="AP372" s="232">
        <f t="shared" si="151"/>
        <v>0</v>
      </c>
    </row>
    <row r="373" spans="1:42" x14ac:dyDescent="0.2">
      <c r="A373" s="16">
        <f t="shared" si="146"/>
        <v>8</v>
      </c>
      <c r="B373" s="230">
        <f t="shared" si="143"/>
        <v>0</v>
      </c>
      <c r="C373" s="232">
        <f t="shared" ref="C373:AP373" si="152">LOOKUP(C361,$B$298:$AP$298,$B$299:$AP$299)/100*$B695</f>
        <v>0</v>
      </c>
      <c r="D373" s="232">
        <f t="shared" si="152"/>
        <v>0</v>
      </c>
      <c r="E373" s="232">
        <f t="shared" si="152"/>
        <v>0</v>
      </c>
      <c r="F373" s="232">
        <f t="shared" si="152"/>
        <v>0</v>
      </c>
      <c r="G373" s="232">
        <f t="shared" si="152"/>
        <v>0</v>
      </c>
      <c r="H373" s="232">
        <f t="shared" si="152"/>
        <v>0</v>
      </c>
      <c r="I373" s="232">
        <f t="shared" si="152"/>
        <v>0</v>
      </c>
      <c r="J373" s="232">
        <f t="shared" si="152"/>
        <v>0</v>
      </c>
      <c r="K373" s="232">
        <f t="shared" si="152"/>
        <v>0</v>
      </c>
      <c r="L373" s="232">
        <f t="shared" si="152"/>
        <v>0</v>
      </c>
      <c r="M373" s="232">
        <f t="shared" si="152"/>
        <v>0</v>
      </c>
      <c r="N373" s="232">
        <f t="shared" si="152"/>
        <v>0</v>
      </c>
      <c r="O373" s="232">
        <f t="shared" si="152"/>
        <v>0</v>
      </c>
      <c r="P373" s="232">
        <f t="shared" si="152"/>
        <v>0</v>
      </c>
      <c r="Q373" s="232">
        <f t="shared" si="152"/>
        <v>0</v>
      </c>
      <c r="R373" s="232">
        <f t="shared" si="152"/>
        <v>0</v>
      </c>
      <c r="S373" s="232">
        <f t="shared" si="152"/>
        <v>0</v>
      </c>
      <c r="T373" s="232">
        <f t="shared" si="152"/>
        <v>0</v>
      </c>
      <c r="U373" s="232">
        <f t="shared" si="152"/>
        <v>0</v>
      </c>
      <c r="V373" s="232">
        <f t="shared" si="152"/>
        <v>0</v>
      </c>
      <c r="W373" s="232">
        <f t="shared" si="152"/>
        <v>0</v>
      </c>
      <c r="X373" s="232">
        <f t="shared" si="152"/>
        <v>0</v>
      </c>
      <c r="Y373" s="232">
        <f t="shared" si="152"/>
        <v>0</v>
      </c>
      <c r="Z373" s="232">
        <f t="shared" si="152"/>
        <v>0</v>
      </c>
      <c r="AA373" s="232">
        <f t="shared" si="152"/>
        <v>0</v>
      </c>
      <c r="AB373" s="232">
        <f t="shared" si="152"/>
        <v>0</v>
      </c>
      <c r="AC373" s="232">
        <f t="shared" si="152"/>
        <v>0</v>
      </c>
      <c r="AD373" s="232">
        <f t="shared" si="152"/>
        <v>0</v>
      </c>
      <c r="AE373" s="232">
        <f t="shared" si="152"/>
        <v>0</v>
      </c>
      <c r="AF373" s="232">
        <f t="shared" si="152"/>
        <v>0</v>
      </c>
      <c r="AG373" s="232">
        <f t="shared" si="152"/>
        <v>0</v>
      </c>
      <c r="AH373" s="232">
        <f t="shared" si="152"/>
        <v>0</v>
      </c>
      <c r="AI373" s="232">
        <f t="shared" si="152"/>
        <v>0</v>
      </c>
      <c r="AJ373" s="232">
        <f t="shared" si="152"/>
        <v>0</v>
      </c>
      <c r="AK373" s="232">
        <f t="shared" si="152"/>
        <v>0</v>
      </c>
      <c r="AL373" s="232">
        <f t="shared" si="152"/>
        <v>0</v>
      </c>
      <c r="AM373" s="232">
        <f t="shared" si="152"/>
        <v>0</v>
      </c>
      <c r="AN373" s="232">
        <f t="shared" si="152"/>
        <v>0</v>
      </c>
      <c r="AO373" s="232">
        <f t="shared" si="152"/>
        <v>0</v>
      </c>
      <c r="AP373" s="232">
        <f t="shared" si="152"/>
        <v>0</v>
      </c>
    </row>
    <row r="374" spans="1:42" x14ac:dyDescent="0.2">
      <c r="A374" s="16">
        <f>A373+1</f>
        <v>9</v>
      </c>
      <c r="B374" s="230">
        <f t="shared" si="143"/>
        <v>0</v>
      </c>
      <c r="C374" s="232">
        <f t="shared" ref="C374:AP374" si="153">LOOKUP(C362,$B$298:$AP$298,$B$299:$AP$299)/100*$B696</f>
        <v>0</v>
      </c>
      <c r="D374" s="232">
        <f t="shared" si="153"/>
        <v>0</v>
      </c>
      <c r="E374" s="232">
        <f t="shared" si="153"/>
        <v>0</v>
      </c>
      <c r="F374" s="232">
        <f t="shared" si="153"/>
        <v>0</v>
      </c>
      <c r="G374" s="232">
        <f t="shared" si="153"/>
        <v>0</v>
      </c>
      <c r="H374" s="232">
        <f t="shared" si="153"/>
        <v>0</v>
      </c>
      <c r="I374" s="232">
        <f t="shared" si="153"/>
        <v>0</v>
      </c>
      <c r="J374" s="232">
        <f t="shared" si="153"/>
        <v>0</v>
      </c>
      <c r="K374" s="232">
        <f t="shared" si="153"/>
        <v>0</v>
      </c>
      <c r="L374" s="232">
        <f t="shared" si="153"/>
        <v>0</v>
      </c>
      <c r="M374" s="232">
        <f t="shared" si="153"/>
        <v>0</v>
      </c>
      <c r="N374" s="232">
        <f t="shared" si="153"/>
        <v>0</v>
      </c>
      <c r="O374" s="232">
        <f t="shared" si="153"/>
        <v>0</v>
      </c>
      <c r="P374" s="232">
        <f t="shared" si="153"/>
        <v>0</v>
      </c>
      <c r="Q374" s="232">
        <f t="shared" si="153"/>
        <v>0</v>
      </c>
      <c r="R374" s="232">
        <f t="shared" si="153"/>
        <v>0</v>
      </c>
      <c r="S374" s="232">
        <f t="shared" si="153"/>
        <v>0</v>
      </c>
      <c r="T374" s="232">
        <f t="shared" si="153"/>
        <v>0</v>
      </c>
      <c r="U374" s="232">
        <f t="shared" si="153"/>
        <v>0</v>
      </c>
      <c r="V374" s="232">
        <f t="shared" si="153"/>
        <v>0</v>
      </c>
      <c r="W374" s="232">
        <f t="shared" si="153"/>
        <v>0</v>
      </c>
      <c r="X374" s="232">
        <f t="shared" si="153"/>
        <v>0</v>
      </c>
      <c r="Y374" s="232">
        <f t="shared" si="153"/>
        <v>0</v>
      </c>
      <c r="Z374" s="232">
        <f t="shared" si="153"/>
        <v>0</v>
      </c>
      <c r="AA374" s="232">
        <f t="shared" si="153"/>
        <v>0</v>
      </c>
      <c r="AB374" s="232">
        <f t="shared" si="153"/>
        <v>0</v>
      </c>
      <c r="AC374" s="232">
        <f t="shared" si="153"/>
        <v>0</v>
      </c>
      <c r="AD374" s="232">
        <f t="shared" si="153"/>
        <v>0</v>
      </c>
      <c r="AE374" s="232">
        <f t="shared" si="153"/>
        <v>0</v>
      </c>
      <c r="AF374" s="232">
        <f t="shared" si="153"/>
        <v>0</v>
      </c>
      <c r="AG374" s="232">
        <f t="shared" si="153"/>
        <v>0</v>
      </c>
      <c r="AH374" s="232">
        <f t="shared" si="153"/>
        <v>0</v>
      </c>
      <c r="AI374" s="232">
        <f t="shared" si="153"/>
        <v>0</v>
      </c>
      <c r="AJ374" s="232">
        <f t="shared" si="153"/>
        <v>0</v>
      </c>
      <c r="AK374" s="232">
        <f t="shared" si="153"/>
        <v>0</v>
      </c>
      <c r="AL374" s="232">
        <f t="shared" si="153"/>
        <v>0</v>
      </c>
      <c r="AM374" s="232">
        <f t="shared" si="153"/>
        <v>0</v>
      </c>
      <c r="AN374" s="232">
        <f t="shared" si="153"/>
        <v>0</v>
      </c>
      <c r="AO374" s="232">
        <f t="shared" si="153"/>
        <v>0</v>
      </c>
      <c r="AP374" s="232">
        <f t="shared" si="153"/>
        <v>0</v>
      </c>
    </row>
    <row r="375" spans="1:42" x14ac:dyDescent="0.2">
      <c r="A375" s="16">
        <f t="shared" si="146"/>
        <v>10</v>
      </c>
      <c r="B375" s="230">
        <f t="shared" si="143"/>
        <v>0</v>
      </c>
      <c r="C375" s="232">
        <f t="shared" ref="C375:AP375" si="154">LOOKUP(C363,$B$298:$AP$298,$B$299:$AP$299)/100*$B697</f>
        <v>0</v>
      </c>
      <c r="D375" s="232">
        <f t="shared" si="154"/>
        <v>0</v>
      </c>
      <c r="E375" s="232">
        <f t="shared" si="154"/>
        <v>0</v>
      </c>
      <c r="F375" s="232">
        <f t="shared" si="154"/>
        <v>0</v>
      </c>
      <c r="G375" s="232">
        <f t="shared" si="154"/>
        <v>0</v>
      </c>
      <c r="H375" s="232">
        <f t="shared" si="154"/>
        <v>0</v>
      </c>
      <c r="I375" s="232">
        <f t="shared" si="154"/>
        <v>0</v>
      </c>
      <c r="J375" s="232">
        <f t="shared" si="154"/>
        <v>0</v>
      </c>
      <c r="K375" s="232">
        <f t="shared" si="154"/>
        <v>0</v>
      </c>
      <c r="L375" s="232">
        <f t="shared" si="154"/>
        <v>0</v>
      </c>
      <c r="M375" s="232">
        <f t="shared" si="154"/>
        <v>0</v>
      </c>
      <c r="N375" s="232">
        <f t="shared" si="154"/>
        <v>0</v>
      </c>
      <c r="O375" s="232">
        <f t="shared" si="154"/>
        <v>0</v>
      </c>
      <c r="P375" s="232">
        <f t="shared" si="154"/>
        <v>0</v>
      </c>
      <c r="Q375" s="232">
        <f t="shared" si="154"/>
        <v>0</v>
      </c>
      <c r="R375" s="232">
        <f t="shared" si="154"/>
        <v>0</v>
      </c>
      <c r="S375" s="232">
        <f t="shared" si="154"/>
        <v>0</v>
      </c>
      <c r="T375" s="232">
        <f t="shared" si="154"/>
        <v>0</v>
      </c>
      <c r="U375" s="232">
        <f t="shared" si="154"/>
        <v>0</v>
      </c>
      <c r="V375" s="232">
        <f t="shared" si="154"/>
        <v>0</v>
      </c>
      <c r="W375" s="232">
        <f t="shared" si="154"/>
        <v>0</v>
      </c>
      <c r="X375" s="232">
        <f t="shared" si="154"/>
        <v>0</v>
      </c>
      <c r="Y375" s="232">
        <f t="shared" si="154"/>
        <v>0</v>
      </c>
      <c r="Z375" s="232">
        <f t="shared" si="154"/>
        <v>0</v>
      </c>
      <c r="AA375" s="232">
        <f t="shared" si="154"/>
        <v>0</v>
      </c>
      <c r="AB375" s="232">
        <f t="shared" si="154"/>
        <v>0</v>
      </c>
      <c r="AC375" s="232">
        <f t="shared" si="154"/>
        <v>0</v>
      </c>
      <c r="AD375" s="232">
        <f t="shared" si="154"/>
        <v>0</v>
      </c>
      <c r="AE375" s="232">
        <f t="shared" si="154"/>
        <v>0</v>
      </c>
      <c r="AF375" s="232">
        <f t="shared" si="154"/>
        <v>0</v>
      </c>
      <c r="AG375" s="232">
        <f t="shared" si="154"/>
        <v>0</v>
      </c>
      <c r="AH375" s="232">
        <f t="shared" si="154"/>
        <v>0</v>
      </c>
      <c r="AI375" s="232">
        <f t="shared" si="154"/>
        <v>0</v>
      </c>
      <c r="AJ375" s="232">
        <f t="shared" si="154"/>
        <v>0</v>
      </c>
      <c r="AK375" s="232">
        <f t="shared" si="154"/>
        <v>0</v>
      </c>
      <c r="AL375" s="232">
        <f t="shared" si="154"/>
        <v>0</v>
      </c>
      <c r="AM375" s="232">
        <f t="shared" si="154"/>
        <v>0</v>
      </c>
      <c r="AN375" s="232">
        <f t="shared" si="154"/>
        <v>0</v>
      </c>
      <c r="AO375" s="232">
        <f t="shared" si="154"/>
        <v>0</v>
      </c>
      <c r="AP375" s="232">
        <f t="shared" si="154"/>
        <v>0</v>
      </c>
    </row>
    <row r="376" spans="1:42" s="16" customFormat="1" ht="12" customHeight="1" x14ac:dyDescent="0.2">
      <c r="A376" s="39" t="s">
        <v>13</v>
      </c>
      <c r="B376" s="19"/>
      <c r="C376" s="214">
        <f>SUM(C366:C375)</f>
        <v>0</v>
      </c>
      <c r="D376" s="214">
        <f t="shared" ref="D376:AP376" si="155">SUM(D366:D375)</f>
        <v>0</v>
      </c>
      <c r="E376" s="214">
        <f t="shared" si="155"/>
        <v>0</v>
      </c>
      <c r="F376" s="214">
        <f t="shared" si="155"/>
        <v>0</v>
      </c>
      <c r="G376" s="214">
        <f t="shared" si="155"/>
        <v>0</v>
      </c>
      <c r="H376" s="214">
        <f t="shared" si="155"/>
        <v>0</v>
      </c>
      <c r="I376" s="214">
        <f t="shared" si="155"/>
        <v>0</v>
      </c>
      <c r="J376" s="214">
        <f t="shared" si="155"/>
        <v>0</v>
      </c>
      <c r="K376" s="214">
        <f t="shared" si="155"/>
        <v>0</v>
      </c>
      <c r="L376" s="214">
        <f t="shared" si="155"/>
        <v>0</v>
      </c>
      <c r="M376" s="214">
        <f t="shared" si="155"/>
        <v>0</v>
      </c>
      <c r="N376" s="214">
        <f t="shared" si="155"/>
        <v>0</v>
      </c>
      <c r="O376" s="214">
        <f t="shared" si="155"/>
        <v>0</v>
      </c>
      <c r="P376" s="214">
        <f t="shared" si="155"/>
        <v>0</v>
      </c>
      <c r="Q376" s="214">
        <f t="shared" si="155"/>
        <v>0</v>
      </c>
      <c r="R376" s="214">
        <f t="shared" si="155"/>
        <v>0</v>
      </c>
      <c r="S376" s="214">
        <f t="shared" si="155"/>
        <v>0</v>
      </c>
      <c r="T376" s="214">
        <f t="shared" si="155"/>
        <v>0</v>
      </c>
      <c r="U376" s="214">
        <f t="shared" si="155"/>
        <v>0</v>
      </c>
      <c r="V376" s="214">
        <f t="shared" si="155"/>
        <v>0</v>
      </c>
      <c r="W376" s="214">
        <f t="shared" si="155"/>
        <v>0</v>
      </c>
      <c r="X376" s="214">
        <f t="shared" si="155"/>
        <v>0</v>
      </c>
      <c r="Y376" s="214">
        <f t="shared" si="155"/>
        <v>0</v>
      </c>
      <c r="Z376" s="214">
        <f t="shared" si="155"/>
        <v>0</v>
      </c>
      <c r="AA376" s="214">
        <f t="shared" si="155"/>
        <v>0</v>
      </c>
      <c r="AB376" s="214">
        <f t="shared" si="155"/>
        <v>0</v>
      </c>
      <c r="AC376" s="214">
        <f t="shared" si="155"/>
        <v>0</v>
      </c>
      <c r="AD376" s="214">
        <f t="shared" si="155"/>
        <v>0</v>
      </c>
      <c r="AE376" s="214">
        <f t="shared" si="155"/>
        <v>0</v>
      </c>
      <c r="AF376" s="214">
        <f t="shared" si="155"/>
        <v>0</v>
      </c>
      <c r="AG376" s="214">
        <f t="shared" si="155"/>
        <v>0</v>
      </c>
      <c r="AH376" s="214">
        <f t="shared" si="155"/>
        <v>0</v>
      </c>
      <c r="AI376" s="214">
        <f t="shared" si="155"/>
        <v>0</v>
      </c>
      <c r="AJ376" s="214">
        <f t="shared" si="155"/>
        <v>0</v>
      </c>
      <c r="AK376" s="214">
        <f t="shared" si="155"/>
        <v>0</v>
      </c>
      <c r="AL376" s="214">
        <f t="shared" si="155"/>
        <v>0</v>
      </c>
      <c r="AM376" s="214">
        <f t="shared" si="155"/>
        <v>0</v>
      </c>
      <c r="AN376" s="214">
        <f t="shared" si="155"/>
        <v>0</v>
      </c>
      <c r="AO376" s="214">
        <f t="shared" si="155"/>
        <v>0</v>
      </c>
      <c r="AP376" s="214">
        <f t="shared" si="155"/>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29" t="s">
        <v>97</v>
      </c>
    </row>
    <row r="379" spans="1:42" x14ac:dyDescent="0.2">
      <c r="A379" s="16" t="s">
        <v>22</v>
      </c>
      <c r="G379" s="416" t="s">
        <v>65</v>
      </c>
      <c r="H379" s="417"/>
      <c r="I379" s="417"/>
      <c r="J379" s="418"/>
      <c r="K379" s="419" t="s">
        <v>66</v>
      </c>
      <c r="L379" s="420"/>
    </row>
    <row r="380" spans="1:42" ht="51" x14ac:dyDescent="0.2">
      <c r="A380" s="16"/>
      <c r="B380" s="18" t="s">
        <v>55</v>
      </c>
      <c r="C380" s="18" t="s">
        <v>51</v>
      </c>
      <c r="D380" s="18" t="s">
        <v>53</v>
      </c>
      <c r="E380" s="34" t="s">
        <v>54</v>
      </c>
      <c r="F380" s="18" t="s">
        <v>56</v>
      </c>
      <c r="G380" s="18" t="s">
        <v>60</v>
      </c>
      <c r="H380" s="18" t="s">
        <v>62</v>
      </c>
      <c r="I380" s="67" t="s">
        <v>61</v>
      </c>
      <c r="J380" s="18" t="s">
        <v>63</v>
      </c>
      <c r="K380" s="40" t="s">
        <v>3</v>
      </c>
      <c r="L380" s="183" t="s">
        <v>63</v>
      </c>
      <c r="M380" s="35" t="s">
        <v>67</v>
      </c>
      <c r="N380" s="35" t="s">
        <v>68</v>
      </c>
      <c r="O380" s="18" t="s">
        <v>57</v>
      </c>
      <c r="P380" s="182" t="s">
        <v>87</v>
      </c>
      <c r="Q380" s="18" t="s">
        <v>88</v>
      </c>
    </row>
    <row r="381" spans="1:42" s="16" customFormat="1" x14ac:dyDescent="0.2">
      <c r="A381" s="41" t="str">
        <f t="shared" ref="A381:A386" si="156">A245</f>
        <v>5-yr MACRS</v>
      </c>
      <c r="B381" s="280">
        <f>IF(Inputs!$C$145=0,0,depr_alloc_macrs_5_percent*100/Inputs!$C$145)</f>
        <v>0</v>
      </c>
      <c r="C381" s="162">
        <f>-$B$101*depr_alloc_macrs_5_percent/100</f>
        <v>0</v>
      </c>
      <c r="D381" s="162">
        <f t="shared" ref="D381:E387" si="157">$B381/100*D$388</f>
        <v>0</v>
      </c>
      <c r="E381" s="162">
        <f t="shared" si="157"/>
        <v>0</v>
      </c>
      <c r="F381" s="164">
        <f>C381-D381-E381</f>
        <v>0</v>
      </c>
      <c r="G381" s="165">
        <f>IF(depr_itc_fed_macrs_5="Yes",F381,0)</f>
        <v>0</v>
      </c>
      <c r="H381" s="175">
        <f t="shared" ref="H381:H387" si="158">IF($G$388=0,0,G381/$G$388)*100</f>
        <v>0</v>
      </c>
      <c r="I381" s="168">
        <f t="shared" ref="I381:I387" si="159">$I$388*H381/100</f>
        <v>0</v>
      </c>
      <c r="J381" s="169">
        <f>I381*0.5</f>
        <v>0</v>
      </c>
      <c r="K381" s="164">
        <f t="shared" ref="K381:K387" si="160">H381/100*$K$388</f>
        <v>0</v>
      </c>
      <c r="L381" s="164">
        <f>K381*0.5</f>
        <v>0</v>
      </c>
      <c r="M381" s="162">
        <f t="shared" ref="M381:M387" si="161">IF(itc_sta_amount_deprbas_fed="Yes",L245,0)+IF(itc_sta_percent_deprbas_fed="Yes",J245,0)</f>
        <v>0</v>
      </c>
      <c r="N381" s="162">
        <f t="shared" ref="N381:N387" si="162">IF(itc_fed_amount_deprbas_fed="Yes",L381,0)+IF(itc_fed_percent_deprbas_fed="Yes",J381,0)</f>
        <v>0</v>
      </c>
      <c r="O381" s="170">
        <f t="shared" ref="O381:O385" si="163">F381-M381-N381</f>
        <v>0</v>
      </c>
      <c r="P381" s="162">
        <f>IF(depr_bonus_fed_macrs_5="Yes",O381*depr_bonus_fed/100,0)</f>
        <v>0</v>
      </c>
      <c r="Q381" s="164">
        <f>O381-P381</f>
        <v>0</v>
      </c>
    </row>
    <row r="382" spans="1:42" s="16" customFormat="1" x14ac:dyDescent="0.2">
      <c r="A382" s="41" t="str">
        <f t="shared" si="156"/>
        <v>15-yr MACRS</v>
      </c>
      <c r="B382" s="280">
        <f>IF(Inputs!$C$145=0,0,depr_alloc_macrs_15_percent*100/Inputs!$C$145)</f>
        <v>0</v>
      </c>
      <c r="C382" s="162">
        <f>-$B$101*depr_alloc_macrs_15_percent/100</f>
        <v>0</v>
      </c>
      <c r="D382" s="162">
        <f t="shared" si="157"/>
        <v>0</v>
      </c>
      <c r="E382" s="162">
        <f t="shared" si="157"/>
        <v>0</v>
      </c>
      <c r="F382" s="164">
        <f t="shared" ref="F382:F385" si="164">C382-D382-E382</f>
        <v>0</v>
      </c>
      <c r="G382" s="166">
        <f>IF(depr_itc_fed_macrs_15="Yes",F382,0)</f>
        <v>0</v>
      </c>
      <c r="H382" s="176">
        <f t="shared" si="158"/>
        <v>0</v>
      </c>
      <c r="I382" s="162">
        <f t="shared" si="159"/>
        <v>0</v>
      </c>
      <c r="J382" s="171">
        <f t="shared" ref="J382:J387" si="165">I382*0.5</f>
        <v>0</v>
      </c>
      <c r="K382" s="164">
        <f t="shared" si="160"/>
        <v>0</v>
      </c>
      <c r="L382" s="164">
        <f t="shared" ref="L382:L387" si="166">K382*0.5</f>
        <v>0</v>
      </c>
      <c r="M382" s="162">
        <f t="shared" si="161"/>
        <v>0</v>
      </c>
      <c r="N382" s="162">
        <f t="shared" si="162"/>
        <v>0</v>
      </c>
      <c r="O382" s="164">
        <f t="shared" si="163"/>
        <v>0</v>
      </c>
      <c r="P382" s="162">
        <f>IF(depr_bonus_fed_macrs_15="Yes",O382*depr_bonus_fed/100,0)</f>
        <v>0</v>
      </c>
      <c r="Q382" s="164">
        <f t="shared" ref="Q382:Q385" si="167">O382-P382</f>
        <v>0</v>
      </c>
    </row>
    <row r="383" spans="1:42" s="16" customFormat="1" x14ac:dyDescent="0.2">
      <c r="A383" s="41" t="str">
        <f t="shared" si="156"/>
        <v>5-yr SL</v>
      </c>
      <c r="B383" s="280">
        <f>IF(Inputs!$C$145=0,0,depr_alloc_sl_5_percent*100/Inputs!$C$145)</f>
        <v>0</v>
      </c>
      <c r="C383" s="162">
        <f>-$B$101*depr_alloc_sl_5_percent/100</f>
        <v>0</v>
      </c>
      <c r="D383" s="162">
        <f t="shared" si="157"/>
        <v>0</v>
      </c>
      <c r="E383" s="162">
        <f t="shared" si="157"/>
        <v>0</v>
      </c>
      <c r="F383" s="164">
        <f t="shared" si="164"/>
        <v>0</v>
      </c>
      <c r="G383" s="166">
        <f>IF(depr_itc_fed_sl_5="Yes",F383,0)</f>
        <v>0</v>
      </c>
      <c r="H383" s="176">
        <f t="shared" si="158"/>
        <v>0</v>
      </c>
      <c r="I383" s="162">
        <f t="shared" si="159"/>
        <v>0</v>
      </c>
      <c r="J383" s="171">
        <f t="shared" si="165"/>
        <v>0</v>
      </c>
      <c r="K383" s="164">
        <f t="shared" si="160"/>
        <v>0</v>
      </c>
      <c r="L383" s="164">
        <f t="shared" si="166"/>
        <v>0</v>
      </c>
      <c r="M383" s="162">
        <f t="shared" si="161"/>
        <v>0</v>
      </c>
      <c r="N383" s="162">
        <f t="shared" si="162"/>
        <v>0</v>
      </c>
      <c r="O383" s="164">
        <f t="shared" si="163"/>
        <v>0</v>
      </c>
      <c r="P383" s="162">
        <f>IF(depr_bonus_fed_sl_5="Yes",O383*depr_bonus_fed/100,0)</f>
        <v>0</v>
      </c>
      <c r="Q383" s="164">
        <f t="shared" si="167"/>
        <v>0</v>
      </c>
    </row>
    <row r="384" spans="1:42" s="16" customFormat="1" x14ac:dyDescent="0.2">
      <c r="A384" s="41" t="str">
        <f t="shared" si="156"/>
        <v>15-yr SL</v>
      </c>
      <c r="B384" s="280">
        <f>IF(Inputs!$C$145=0,0,depr_alloc_sl_15_percent*100/Inputs!$C$145)</f>
        <v>0</v>
      </c>
      <c r="C384" s="162">
        <f>-$B$101*depr_alloc_sl_15_percent/100</f>
        <v>0</v>
      </c>
      <c r="D384" s="162">
        <f t="shared" si="157"/>
        <v>0</v>
      </c>
      <c r="E384" s="162">
        <f t="shared" si="157"/>
        <v>0</v>
      </c>
      <c r="F384" s="164">
        <f t="shared" si="164"/>
        <v>0</v>
      </c>
      <c r="G384" s="166">
        <f>IF(depr_itc_fed_sl_15="Yes",F384,0)</f>
        <v>0</v>
      </c>
      <c r="H384" s="176">
        <f t="shared" si="158"/>
        <v>0</v>
      </c>
      <c r="I384" s="162">
        <f t="shared" si="159"/>
        <v>0</v>
      </c>
      <c r="J384" s="171">
        <f t="shared" si="165"/>
        <v>0</v>
      </c>
      <c r="K384" s="164">
        <f t="shared" si="160"/>
        <v>0</v>
      </c>
      <c r="L384" s="164">
        <f t="shared" si="166"/>
        <v>0</v>
      </c>
      <c r="M384" s="162">
        <f t="shared" si="161"/>
        <v>0</v>
      </c>
      <c r="N384" s="162">
        <f t="shared" si="162"/>
        <v>0</v>
      </c>
      <c r="O384" s="164">
        <f t="shared" si="163"/>
        <v>0</v>
      </c>
      <c r="P384" s="162">
        <f>IF(depr_bonus_fed_sl_15="Yes",O384*depr_bonus_fed/100,0)</f>
        <v>0</v>
      </c>
      <c r="Q384" s="164">
        <f t="shared" si="167"/>
        <v>0</v>
      </c>
    </row>
    <row r="385" spans="1:17" s="16" customFormat="1" x14ac:dyDescent="0.2">
      <c r="A385" s="41" t="str">
        <f t="shared" si="156"/>
        <v>20-yr SL</v>
      </c>
      <c r="B385" s="280">
        <f>IF(Inputs!$C$145=0,0,depr_alloc_sl_20_percent*100/Inputs!$C$145)</f>
        <v>0</v>
      </c>
      <c r="C385" s="162">
        <f>-$B$101*depr_alloc_sl_20_percent/100</f>
        <v>0</v>
      </c>
      <c r="D385" s="162">
        <f t="shared" si="157"/>
        <v>0</v>
      </c>
      <c r="E385" s="162">
        <f t="shared" si="157"/>
        <v>0</v>
      </c>
      <c r="F385" s="164">
        <f t="shared" si="164"/>
        <v>0</v>
      </c>
      <c r="G385" s="166">
        <f>IF(depr_itc_fed_sl_20="Yes",F385,0)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IF(depr_bonus_fed_sl_20="Yes",O385*depr_bonus_fed/100,0)</f>
        <v>0</v>
      </c>
      <c r="Q385" s="164">
        <f t="shared" si="167"/>
        <v>0</v>
      </c>
    </row>
    <row r="386" spans="1:17" s="16" customFormat="1" x14ac:dyDescent="0.2">
      <c r="A386" s="41" t="str">
        <f t="shared" si="156"/>
        <v>39-yr SL</v>
      </c>
      <c r="B386" s="280">
        <f>IF(Inputs!$C$145=0,0,depr_alloc_sl_39_percent*100/Inputs!$C$145)</f>
        <v>0</v>
      </c>
      <c r="C386" s="162">
        <f>-$B$101*depr_alloc_sl_39_percent/100</f>
        <v>0</v>
      </c>
      <c r="D386" s="162">
        <f t="shared" si="157"/>
        <v>0</v>
      </c>
      <c r="E386" s="162">
        <f t="shared" si="157"/>
        <v>0</v>
      </c>
      <c r="F386" s="164">
        <f>C386-D386-E386</f>
        <v>0</v>
      </c>
      <c r="G386" s="166">
        <f>IF(depr_itc_fed_sl_39="Yes",F386,0)</f>
        <v>0</v>
      </c>
      <c r="H386" s="176">
        <f t="shared" si="158"/>
        <v>0</v>
      </c>
      <c r="I386" s="162">
        <f t="shared" si="159"/>
        <v>0</v>
      </c>
      <c r="J386" s="171">
        <f t="shared" si="165"/>
        <v>0</v>
      </c>
      <c r="K386" s="164">
        <f t="shared" si="160"/>
        <v>0</v>
      </c>
      <c r="L386" s="164">
        <f t="shared" si="166"/>
        <v>0</v>
      </c>
      <c r="M386" s="166">
        <f t="shared" si="161"/>
        <v>0</v>
      </c>
      <c r="N386" s="162">
        <f t="shared" si="162"/>
        <v>0</v>
      </c>
      <c r="O386" s="164">
        <f>F386-M386-N386</f>
        <v>0</v>
      </c>
      <c r="P386" s="162">
        <f>IF(depr_bonus_fed_sl_39="Yes",O386*depr_bonus_fed/100,0)</f>
        <v>0</v>
      </c>
      <c r="Q386" s="164">
        <f>O386-P386</f>
        <v>0</v>
      </c>
    </row>
    <row r="387" spans="1:17" s="16" customFormat="1" x14ac:dyDescent="0.2">
      <c r="A387" s="41" t="s">
        <v>326</v>
      </c>
      <c r="B387" s="281">
        <f>IF(Inputs!$C$145=0,0,depr_alloc_custom_percent*100/Inputs!$C$145)</f>
        <v>0</v>
      </c>
      <c r="C387" s="163">
        <f>-$B$101*depr_alloc_custom_percent/100</f>
        <v>0</v>
      </c>
      <c r="D387" s="162">
        <f t="shared" si="157"/>
        <v>0</v>
      </c>
      <c r="E387" s="162">
        <f t="shared" si="157"/>
        <v>0</v>
      </c>
      <c r="F387" s="167">
        <f>C387-D387-E387</f>
        <v>0</v>
      </c>
      <c r="G387" s="166">
        <f>IF(depr_itc_fed_custom="Yes",F387,0)</f>
        <v>0</v>
      </c>
      <c r="H387" s="176">
        <f t="shared" si="158"/>
        <v>0</v>
      </c>
      <c r="I387" s="162">
        <f t="shared" si="159"/>
        <v>0</v>
      </c>
      <c r="J387" s="171">
        <f t="shared" si="165"/>
        <v>0</v>
      </c>
      <c r="K387" s="164">
        <f t="shared" si="160"/>
        <v>0</v>
      </c>
      <c r="L387" s="164">
        <f t="shared" si="166"/>
        <v>0</v>
      </c>
      <c r="M387" s="177">
        <f t="shared" si="161"/>
        <v>0</v>
      </c>
      <c r="N387" s="371">
        <f t="shared" si="162"/>
        <v>0</v>
      </c>
      <c r="O387" s="167">
        <f>F387-M387-N387</f>
        <v>0</v>
      </c>
      <c r="P387" s="163">
        <f>IF(depr_bonus_fed_custom="Yes",O387*depr_bonus_fed/100,0)</f>
        <v>0</v>
      </c>
      <c r="Q387" s="167">
        <f>O387-P387</f>
        <v>0</v>
      </c>
    </row>
    <row r="388" spans="1:17" s="16" customFormat="1" x14ac:dyDescent="0.2">
      <c r="B388" s="281">
        <f>SUM(B381:B387)</f>
        <v>0</v>
      </c>
      <c r="C388" s="163">
        <f>SUM(C381:C387)</f>
        <v>0</v>
      </c>
      <c r="D388" s="180">
        <f>B397+B403</f>
        <v>0</v>
      </c>
      <c r="E388" s="181">
        <f>B409</f>
        <v>0</v>
      </c>
      <c r="F388" s="177">
        <f>SUM(F381:F387)</f>
        <v>0</v>
      </c>
      <c r="G388" s="178">
        <f>SUM(G381:G387)</f>
        <v>0</v>
      </c>
      <c r="H388" s="179">
        <f>SUM(H381:H387)</f>
        <v>0</v>
      </c>
      <c r="I388" s="180">
        <f>MIN(itc_fed_percent_maxvalue,itc_fed_percent/100*G388)</f>
        <v>0</v>
      </c>
      <c r="J388" s="180">
        <f>SUM(J381:J387)</f>
        <v>0</v>
      </c>
      <c r="K388" s="178">
        <f>itc_fed_amount</f>
        <v>0</v>
      </c>
      <c r="L388" s="181">
        <f t="shared" ref="L388:Q388" si="168">SUM(L381:L387)</f>
        <v>0</v>
      </c>
      <c r="M388" s="163">
        <f t="shared" si="168"/>
        <v>0</v>
      </c>
      <c r="N388" s="163">
        <f t="shared" si="168"/>
        <v>0</v>
      </c>
      <c r="O388" s="167">
        <f t="shared" si="168"/>
        <v>0</v>
      </c>
      <c r="P388" s="167">
        <f t="shared" si="168"/>
        <v>0</v>
      </c>
      <c r="Q388" s="167">
        <f t="shared" si="168"/>
        <v>0</v>
      </c>
    </row>
    <row r="389" spans="1:17" s="122" customFormat="1" x14ac:dyDescent="0.2">
      <c r="A389" s="16"/>
      <c r="B389" s="4"/>
    </row>
    <row r="390" spans="1:17" s="122" customFormat="1" x14ac:dyDescent="0.2">
      <c r="A390" s="16" t="s">
        <v>64</v>
      </c>
      <c r="B390" s="4"/>
    </row>
    <row r="391" spans="1:17" s="122" customFormat="1" x14ac:dyDescent="0.2">
      <c r="A391" s="305" t="str">
        <f>A255</f>
        <v>Investment Based Incentive (IBI)</v>
      </c>
      <c r="B391" s="4"/>
    </row>
    <row r="392" spans="1:17" s="122" customFormat="1" x14ac:dyDescent="0.2">
      <c r="A392" s="41" t="str">
        <f>A256</f>
        <v>As fixed amount</v>
      </c>
      <c r="B392" s="4"/>
    </row>
    <row r="393" spans="1:17" s="122" customFormat="1" x14ac:dyDescent="0.2">
      <c r="A393" s="306" t="s">
        <v>4</v>
      </c>
      <c r="B393" s="217">
        <f>IF(ibi_fed_amount_deprbas_fed="Yes",ibi_fed_amount,0)</f>
        <v>0</v>
      </c>
    </row>
    <row r="394" spans="1:17" s="122" customFormat="1" x14ac:dyDescent="0.2">
      <c r="A394" s="306" t="s">
        <v>5</v>
      </c>
      <c r="B394" s="217">
        <f>IF(ibi_sta_amount_deprbas_fed="Yes",ibi_sta_amount,0)</f>
        <v>0</v>
      </c>
    </row>
    <row r="395" spans="1:17" s="122" customFormat="1" x14ac:dyDescent="0.2">
      <c r="A395" s="306" t="s">
        <v>187</v>
      </c>
      <c r="B395" s="217">
        <f>IF(ibi_uti_amount_deprbas_fed="Yes",ibi_uti_amount,0)</f>
        <v>0</v>
      </c>
    </row>
    <row r="396" spans="1:17" s="122" customFormat="1" x14ac:dyDescent="0.2">
      <c r="A396" s="306" t="s">
        <v>188</v>
      </c>
      <c r="B396" s="218">
        <f>IF(ibi_oth_amount_deprbas_fed="Yes",ibi_oth_amount,0)</f>
        <v>0</v>
      </c>
    </row>
    <row r="397" spans="1:17" s="122" customFormat="1" x14ac:dyDescent="0.2">
      <c r="A397" s="306" t="str">
        <f>A261</f>
        <v>Total</v>
      </c>
      <c r="B397" s="217">
        <f>SUM(B393:B396)</f>
        <v>0</v>
      </c>
    </row>
    <row r="398" spans="1:17" s="122" customFormat="1" x14ac:dyDescent="0.2">
      <c r="A398" s="41" t="str">
        <f>A262</f>
        <v>As percentage</v>
      </c>
      <c r="B398" s="4"/>
    </row>
    <row r="399" spans="1:17" s="122" customFormat="1" x14ac:dyDescent="0.2">
      <c r="A399" s="306" t="s">
        <v>4</v>
      </c>
      <c r="B399" s="217">
        <f>IF(ibi_fed_percent_deprbas_fed="Yes",C537,0)</f>
        <v>0</v>
      </c>
    </row>
    <row r="400" spans="1:17" s="122" customFormat="1" x14ac:dyDescent="0.2">
      <c r="A400" s="306" t="s">
        <v>5</v>
      </c>
      <c r="B400" s="217">
        <f>IF(ibi_sta_percent_deprbas_fed="Yes",C538,0)</f>
        <v>0</v>
      </c>
    </row>
    <row r="401" spans="1:42" s="122" customFormat="1" x14ac:dyDescent="0.2">
      <c r="A401" s="306" t="s">
        <v>187</v>
      </c>
      <c r="B401" s="217">
        <f>IF(ibi_uti_percent_deprbas_fed="Yes",C539,0)</f>
        <v>0</v>
      </c>
    </row>
    <row r="402" spans="1:42" s="122" customFormat="1" x14ac:dyDescent="0.2">
      <c r="A402" s="306" t="s">
        <v>188</v>
      </c>
      <c r="B402" s="218">
        <f>IF(ibi_oth_percent_deprbas_fed="Yes",C540,0)</f>
        <v>0</v>
      </c>
    </row>
    <row r="403" spans="1:42" s="122" customFormat="1" x14ac:dyDescent="0.2">
      <c r="A403" s="306" t="str">
        <f>A267</f>
        <v>Total</v>
      </c>
      <c r="B403" s="217">
        <f>SUM(B399:B402)</f>
        <v>0</v>
      </c>
    </row>
    <row r="404" spans="1:42" s="122" customFormat="1" x14ac:dyDescent="0.2">
      <c r="A404" s="305" t="str">
        <f>A268</f>
        <v>Capacity Based Incentive (CBI)</v>
      </c>
      <c r="B404" s="4"/>
    </row>
    <row r="405" spans="1:42" s="122" customFormat="1" x14ac:dyDescent="0.2">
      <c r="A405" s="41" t="s">
        <v>4</v>
      </c>
      <c r="B405" s="217">
        <f>IF(cbi_fed_deprbas_fed="Yes",C544,0)</f>
        <v>0</v>
      </c>
    </row>
    <row r="406" spans="1:42" s="122" customFormat="1" x14ac:dyDescent="0.2">
      <c r="A406" s="41" t="s">
        <v>5</v>
      </c>
      <c r="B406" s="217">
        <f>IF(cbi_sta_deprbas_fed="Yes",C545,0)</f>
        <v>0</v>
      </c>
    </row>
    <row r="407" spans="1:42" s="122" customFormat="1" x14ac:dyDescent="0.2">
      <c r="A407" s="41" t="s">
        <v>187</v>
      </c>
      <c r="B407" s="217">
        <f>IF(cbi_uti_deprbas_fed="Yes",C546,0)</f>
        <v>0</v>
      </c>
    </row>
    <row r="408" spans="1:42" s="122" customFormat="1" x14ac:dyDescent="0.2">
      <c r="A408" s="41" t="s">
        <v>188</v>
      </c>
      <c r="B408" s="218">
        <f>IF(cbi_oth_deprbas_fed="Yes",C547,0)</f>
        <v>0</v>
      </c>
    </row>
    <row r="409" spans="1:42" s="122" customFormat="1" x14ac:dyDescent="0.2">
      <c r="A409" s="41" t="str">
        <f>A273</f>
        <v>Total</v>
      </c>
      <c r="B409" s="218">
        <f>SUM(B405:B408)</f>
        <v>0</v>
      </c>
    </row>
    <row r="410" spans="1:42" s="122" customFormat="1" x14ac:dyDescent="0.2">
      <c r="A410" s="305" t="str">
        <f>A274</f>
        <v>Total Basis Reduction</v>
      </c>
      <c r="B410" s="217">
        <f>B397+B403+B409</f>
        <v>0</v>
      </c>
    </row>
    <row r="411" spans="1:42" s="122" customFormat="1" x14ac:dyDescent="0.2">
      <c r="A411" s="16"/>
      <c r="B411" s="4"/>
    </row>
    <row r="412" spans="1:42" s="122" customFormat="1" x14ac:dyDescent="0.2">
      <c r="A412" s="16" t="s">
        <v>83</v>
      </c>
      <c r="B412" s="4"/>
    </row>
    <row r="413" spans="1:42" s="122" customFormat="1" x14ac:dyDescent="0.2">
      <c r="A413" s="41" t="s">
        <v>58</v>
      </c>
      <c r="B413" s="4"/>
    </row>
    <row r="414" spans="1:42" x14ac:dyDescent="0.2">
      <c r="A414" s="33" t="str">
        <f t="shared" ref="A414:A419" si="169">A381</f>
        <v>5-yr MACRS</v>
      </c>
      <c r="B414" s="223">
        <f t="array" ref="B414">SUM(IF(ISNUMBER(C414:AP414),C414:AP414))</f>
        <v>0</v>
      </c>
      <c r="C414" s="224" t="e">
        <f>LOOKUP(C$2,'Depreciation Schedules'!$A$3:$A$42,'Depreciation Schedules'!$B$3:$B$42)</f>
        <v>#N/A</v>
      </c>
      <c r="D414" s="224" t="e">
        <f>LOOKUP(D$2,'Depreciation Schedules'!$A$3:$A$42,'Depreciation Schedules'!$B$3:$B$42)</f>
        <v>#N/A</v>
      </c>
      <c r="E414" s="224" t="e">
        <f>LOOKUP(E$2,'Depreciation Schedules'!$A$3:$A$42,'Depreciation Schedules'!$B$3:$B$42)</f>
        <v>#N/A</v>
      </c>
      <c r="F414" s="224" t="e">
        <f>LOOKUP(F$2,'Depreciation Schedules'!$A$3:$A$42,'Depreciation Schedules'!$B$3:$B$42)</f>
        <v>#N/A</v>
      </c>
      <c r="G414" s="224" t="e">
        <f>LOOKUP(G$2,'Depreciation Schedules'!$A$3:$A$42,'Depreciation Schedules'!$B$3:$B$42)</f>
        <v>#N/A</v>
      </c>
      <c r="H414" s="224" t="e">
        <f>LOOKUP(H$2,'Depreciation Schedules'!$A$3:$A$42,'Depreciation Schedules'!$B$3:$B$42)</f>
        <v>#N/A</v>
      </c>
      <c r="I414" s="224" t="e">
        <f>LOOKUP(I$2,'Depreciation Schedules'!$A$3:$A$42,'Depreciation Schedules'!$B$3:$B$42)</f>
        <v>#N/A</v>
      </c>
      <c r="J414" s="224" t="e">
        <f>LOOKUP(J$2,'Depreciation Schedules'!$A$3:$A$42,'Depreciation Schedules'!$B$3:$B$42)</f>
        <v>#N/A</v>
      </c>
      <c r="K414" s="224" t="e">
        <f>LOOKUP(K$2,'Depreciation Schedules'!$A$3:$A$42,'Depreciation Schedules'!$B$3:$B$42)</f>
        <v>#N/A</v>
      </c>
      <c r="L414" s="224" t="e">
        <f>LOOKUP(L$2,'Depreciation Schedules'!$A$3:$A$42,'Depreciation Schedules'!$B$3:$B$42)</f>
        <v>#N/A</v>
      </c>
      <c r="M414" s="224" t="e">
        <f>LOOKUP(M$2,'Depreciation Schedules'!$A$3:$A$42,'Depreciation Schedules'!$B$3:$B$42)</f>
        <v>#N/A</v>
      </c>
      <c r="N414" s="224" t="e">
        <f>LOOKUP(N$2,'Depreciation Schedules'!$A$3:$A$42,'Depreciation Schedules'!$B$3:$B$42)</f>
        <v>#N/A</v>
      </c>
      <c r="O414" s="224" t="e">
        <f>LOOKUP(O$2,'Depreciation Schedules'!$A$3:$A$42,'Depreciation Schedules'!$B$3:$B$42)</f>
        <v>#N/A</v>
      </c>
      <c r="P414" s="224" t="e">
        <f>LOOKUP(P$2,'Depreciation Schedules'!$A$3:$A$42,'Depreciation Schedules'!$B$3:$B$42)</f>
        <v>#N/A</v>
      </c>
      <c r="Q414" s="224" t="e">
        <f>LOOKUP(Q$2,'Depreciation Schedules'!$A$3:$A$42,'Depreciation Schedules'!$B$3:$B$42)</f>
        <v>#N/A</v>
      </c>
      <c r="R414" s="224" t="e">
        <f>LOOKUP(R$2,'Depreciation Schedules'!$A$3:$A$42,'Depreciation Schedules'!$B$3:$B$42)</f>
        <v>#N/A</v>
      </c>
      <c r="S414" s="224" t="e">
        <f>LOOKUP(S$2,'Depreciation Schedules'!$A$3:$A$42,'Depreciation Schedules'!$B$3:$B$42)</f>
        <v>#N/A</v>
      </c>
      <c r="T414" s="224" t="e">
        <f>LOOKUP(T$2,'Depreciation Schedules'!$A$3:$A$42,'Depreciation Schedules'!$B$3:$B$42)</f>
        <v>#N/A</v>
      </c>
      <c r="U414" s="224" t="e">
        <f>LOOKUP(U$2,'Depreciation Schedules'!$A$3:$A$42,'Depreciation Schedules'!$B$3:$B$42)</f>
        <v>#N/A</v>
      </c>
      <c r="V414" s="224" t="e">
        <f>LOOKUP(V$2,'Depreciation Schedules'!$A$3:$A$42,'Depreciation Schedules'!$B$3:$B$42)</f>
        <v>#N/A</v>
      </c>
      <c r="W414" s="224" t="e">
        <f>LOOKUP(W$2,'Depreciation Schedules'!$A$3:$A$42,'Depreciation Schedules'!$B$3:$B$42)</f>
        <v>#N/A</v>
      </c>
      <c r="X414" s="224" t="e">
        <f>LOOKUP(X$2,'Depreciation Schedules'!$A$3:$A$42,'Depreciation Schedules'!$B$3:$B$42)</f>
        <v>#N/A</v>
      </c>
      <c r="Y414" s="224" t="e">
        <f>LOOKUP(Y$2,'Depreciation Schedules'!$A$3:$A$42,'Depreciation Schedules'!$B$3:$B$42)</f>
        <v>#N/A</v>
      </c>
      <c r="Z414" s="224" t="e">
        <f>LOOKUP(Z$2,'Depreciation Schedules'!$A$3:$A$42,'Depreciation Schedules'!$B$3:$B$42)</f>
        <v>#N/A</v>
      </c>
      <c r="AA414" s="224" t="e">
        <f>LOOKUP(AA$2,'Depreciation Schedules'!$A$3:$A$42,'Depreciation Schedules'!$B$3:$B$42)</f>
        <v>#N/A</v>
      </c>
      <c r="AB414" s="224" t="e">
        <f>LOOKUP(AB$2,'Depreciation Schedules'!$A$3:$A$42,'Depreciation Schedules'!$B$3:$B$42)</f>
        <v>#N/A</v>
      </c>
      <c r="AC414" s="224" t="e">
        <f>LOOKUP(AC$2,'Depreciation Schedules'!$A$3:$A$42,'Depreciation Schedules'!$B$3:$B$42)</f>
        <v>#N/A</v>
      </c>
      <c r="AD414" s="224" t="e">
        <f>LOOKUP(AD$2,'Depreciation Schedules'!$A$3:$A$42,'Depreciation Schedules'!$B$3:$B$42)</f>
        <v>#N/A</v>
      </c>
      <c r="AE414" s="224" t="e">
        <f>LOOKUP(AE$2,'Depreciation Schedules'!$A$3:$A$42,'Depreciation Schedules'!$B$3:$B$42)</f>
        <v>#N/A</v>
      </c>
      <c r="AF414" s="224" t="e">
        <f>LOOKUP(AF$2,'Depreciation Schedules'!$A$3:$A$42,'Depreciation Schedules'!$B$3:$B$42)</f>
        <v>#N/A</v>
      </c>
      <c r="AG414" s="224" t="e">
        <f>LOOKUP(AG$2,'Depreciation Schedules'!$A$3:$A$42,'Depreciation Schedules'!$B$3:$B$42)</f>
        <v>#N/A</v>
      </c>
      <c r="AH414" s="224" t="e">
        <f>LOOKUP(AH$2,'Depreciation Schedules'!$A$3:$A$42,'Depreciation Schedules'!$B$3:$B$42)</f>
        <v>#N/A</v>
      </c>
      <c r="AI414" s="224" t="e">
        <f>LOOKUP(AI$2,'Depreciation Schedules'!$A$3:$A$42,'Depreciation Schedules'!$B$3:$B$42)</f>
        <v>#N/A</v>
      </c>
      <c r="AJ414" s="224" t="e">
        <f>LOOKUP(AJ$2,'Depreciation Schedules'!$A$3:$A$42,'Depreciation Schedules'!$B$3:$B$42)</f>
        <v>#N/A</v>
      </c>
      <c r="AK414" s="224" t="e">
        <f>LOOKUP(AK$2,'Depreciation Schedules'!$A$3:$A$42,'Depreciation Schedules'!$B$3:$B$42)</f>
        <v>#N/A</v>
      </c>
      <c r="AL414" s="224" t="e">
        <f>LOOKUP(AL$2,'Depreciation Schedules'!$A$3:$A$42,'Depreciation Schedules'!$B$3:$B$42)</f>
        <v>#N/A</v>
      </c>
      <c r="AM414" s="224" t="e">
        <f>LOOKUP(AM$2,'Depreciation Schedules'!$A$3:$A$42,'Depreciation Schedules'!$B$3:$B$42)</f>
        <v>#N/A</v>
      </c>
      <c r="AN414" s="224" t="e">
        <f>LOOKUP(AN$2,'Depreciation Schedules'!$A$3:$A$42,'Depreciation Schedules'!$B$3:$B$42)</f>
        <v>#N/A</v>
      </c>
      <c r="AO414" s="224" t="e">
        <f>LOOKUP(AO$2,'Depreciation Schedules'!$A$3:$A$42,'Depreciation Schedules'!$B$3:$B$42)</f>
        <v>#N/A</v>
      </c>
      <c r="AP414" s="224" t="e">
        <f>LOOKUP(AP$2,'Depreciation Schedules'!$A$3:$A$42,'Depreciation Schedules'!$B$3:$B$42)</f>
        <v>#N/A</v>
      </c>
    </row>
    <row r="415" spans="1:42" x14ac:dyDescent="0.2">
      <c r="A415" s="33" t="str">
        <f t="shared" si="169"/>
        <v>15-yr MACRS</v>
      </c>
      <c r="B415" s="223">
        <f t="array" ref="B415">SUM(IF(ISNUMBER(C415:AP415),C415:AP415))</f>
        <v>0</v>
      </c>
      <c r="C415" s="224" t="e">
        <f>LOOKUP(C$2,'Depreciation Schedules'!$A$3:$A$42,'Depreciation Schedules'!$C$3:$C$42)</f>
        <v>#N/A</v>
      </c>
      <c r="D415" s="224" t="e">
        <f>LOOKUP(D$2,'Depreciation Schedules'!$A$3:$A$42,'Depreciation Schedules'!$C$3:$C$42)</f>
        <v>#N/A</v>
      </c>
      <c r="E415" s="224" t="e">
        <f>LOOKUP(E$2,'Depreciation Schedules'!$A$3:$A$42,'Depreciation Schedules'!$C$3:$C$42)</f>
        <v>#N/A</v>
      </c>
      <c r="F415" s="224" t="e">
        <f>LOOKUP(F$2,'Depreciation Schedules'!$A$3:$A$42,'Depreciation Schedules'!$C$3:$C$42)</f>
        <v>#N/A</v>
      </c>
      <c r="G415" s="224" t="e">
        <f>LOOKUP(G$2,'Depreciation Schedules'!$A$3:$A$42,'Depreciation Schedules'!$C$3:$C$42)</f>
        <v>#N/A</v>
      </c>
      <c r="H415" s="224" t="e">
        <f>LOOKUP(H$2,'Depreciation Schedules'!$A$3:$A$42,'Depreciation Schedules'!$C$3:$C$42)</f>
        <v>#N/A</v>
      </c>
      <c r="I415" s="224" t="e">
        <f>LOOKUP(I$2,'Depreciation Schedules'!$A$3:$A$42,'Depreciation Schedules'!$C$3:$C$42)</f>
        <v>#N/A</v>
      </c>
      <c r="J415" s="224" t="e">
        <f>LOOKUP(J$2,'Depreciation Schedules'!$A$3:$A$42,'Depreciation Schedules'!$C$3:$C$42)</f>
        <v>#N/A</v>
      </c>
      <c r="K415" s="224" t="e">
        <f>LOOKUP(K$2,'Depreciation Schedules'!$A$3:$A$42,'Depreciation Schedules'!$C$3:$C$42)</f>
        <v>#N/A</v>
      </c>
      <c r="L415" s="224" t="e">
        <f>LOOKUP(L$2,'Depreciation Schedules'!$A$3:$A$42,'Depreciation Schedules'!$C$3:$C$42)</f>
        <v>#N/A</v>
      </c>
      <c r="M415" s="224" t="e">
        <f>LOOKUP(M$2,'Depreciation Schedules'!$A$3:$A$42,'Depreciation Schedules'!$C$3:$C$42)</f>
        <v>#N/A</v>
      </c>
      <c r="N415" s="224" t="e">
        <f>LOOKUP(N$2,'Depreciation Schedules'!$A$3:$A$42,'Depreciation Schedules'!$C$3:$C$42)</f>
        <v>#N/A</v>
      </c>
      <c r="O415" s="224" t="e">
        <f>LOOKUP(O$2,'Depreciation Schedules'!$A$3:$A$42,'Depreciation Schedules'!$C$3:$C$42)</f>
        <v>#N/A</v>
      </c>
      <c r="P415" s="224" t="e">
        <f>LOOKUP(P$2,'Depreciation Schedules'!$A$3:$A$42,'Depreciation Schedules'!$C$3:$C$42)</f>
        <v>#N/A</v>
      </c>
      <c r="Q415" s="224" t="e">
        <f>LOOKUP(Q$2,'Depreciation Schedules'!$A$3:$A$42,'Depreciation Schedules'!$C$3:$C$42)</f>
        <v>#N/A</v>
      </c>
      <c r="R415" s="224" t="e">
        <f>LOOKUP(R$2,'Depreciation Schedules'!$A$3:$A$42,'Depreciation Schedules'!$C$3:$C$42)</f>
        <v>#N/A</v>
      </c>
      <c r="S415" s="224" t="e">
        <f>LOOKUP(S$2,'Depreciation Schedules'!$A$3:$A$42,'Depreciation Schedules'!$C$3:$C$42)</f>
        <v>#N/A</v>
      </c>
      <c r="T415" s="224" t="e">
        <f>LOOKUP(T$2,'Depreciation Schedules'!$A$3:$A$42,'Depreciation Schedules'!$C$3:$C$42)</f>
        <v>#N/A</v>
      </c>
      <c r="U415" s="224" t="e">
        <f>LOOKUP(U$2,'Depreciation Schedules'!$A$3:$A$42,'Depreciation Schedules'!$C$3:$C$42)</f>
        <v>#N/A</v>
      </c>
      <c r="V415" s="224" t="e">
        <f>LOOKUP(V$2,'Depreciation Schedules'!$A$3:$A$42,'Depreciation Schedules'!$C$3:$C$42)</f>
        <v>#N/A</v>
      </c>
      <c r="W415" s="224" t="e">
        <f>LOOKUP(W$2,'Depreciation Schedules'!$A$3:$A$42,'Depreciation Schedules'!$C$3:$C$42)</f>
        <v>#N/A</v>
      </c>
      <c r="X415" s="224" t="e">
        <f>LOOKUP(X$2,'Depreciation Schedules'!$A$3:$A$42,'Depreciation Schedules'!$C$3:$C$42)</f>
        <v>#N/A</v>
      </c>
      <c r="Y415" s="224" t="e">
        <f>LOOKUP(Y$2,'Depreciation Schedules'!$A$3:$A$42,'Depreciation Schedules'!$C$3:$C$42)</f>
        <v>#N/A</v>
      </c>
      <c r="Z415" s="224" t="e">
        <f>LOOKUP(Z$2,'Depreciation Schedules'!$A$3:$A$42,'Depreciation Schedules'!$C$3:$C$42)</f>
        <v>#N/A</v>
      </c>
      <c r="AA415" s="224" t="e">
        <f>LOOKUP(AA$2,'Depreciation Schedules'!$A$3:$A$42,'Depreciation Schedules'!$C$3:$C$42)</f>
        <v>#N/A</v>
      </c>
      <c r="AB415" s="224" t="e">
        <f>LOOKUP(AB$2,'Depreciation Schedules'!$A$3:$A$42,'Depreciation Schedules'!$C$3:$C$42)</f>
        <v>#N/A</v>
      </c>
      <c r="AC415" s="224" t="e">
        <f>LOOKUP(AC$2,'Depreciation Schedules'!$A$3:$A$42,'Depreciation Schedules'!$C$3:$C$42)</f>
        <v>#N/A</v>
      </c>
      <c r="AD415" s="224" t="e">
        <f>LOOKUP(AD$2,'Depreciation Schedules'!$A$3:$A$42,'Depreciation Schedules'!$C$3:$C$42)</f>
        <v>#N/A</v>
      </c>
      <c r="AE415" s="224" t="e">
        <f>LOOKUP(AE$2,'Depreciation Schedules'!$A$3:$A$42,'Depreciation Schedules'!$C$3:$C$42)</f>
        <v>#N/A</v>
      </c>
      <c r="AF415" s="224" t="e">
        <f>LOOKUP(AF$2,'Depreciation Schedules'!$A$3:$A$42,'Depreciation Schedules'!$C$3:$C$42)</f>
        <v>#N/A</v>
      </c>
      <c r="AG415" s="224" t="e">
        <f>LOOKUP(AG$2,'Depreciation Schedules'!$A$3:$A$42,'Depreciation Schedules'!$C$3:$C$42)</f>
        <v>#N/A</v>
      </c>
      <c r="AH415" s="224" t="e">
        <f>LOOKUP(AH$2,'Depreciation Schedules'!$A$3:$A$42,'Depreciation Schedules'!$C$3:$C$42)</f>
        <v>#N/A</v>
      </c>
      <c r="AI415" s="224" t="e">
        <f>LOOKUP(AI$2,'Depreciation Schedules'!$A$3:$A$42,'Depreciation Schedules'!$C$3:$C$42)</f>
        <v>#N/A</v>
      </c>
      <c r="AJ415" s="224" t="e">
        <f>LOOKUP(AJ$2,'Depreciation Schedules'!$A$3:$A$42,'Depreciation Schedules'!$C$3:$C$42)</f>
        <v>#N/A</v>
      </c>
      <c r="AK415" s="224" t="e">
        <f>LOOKUP(AK$2,'Depreciation Schedules'!$A$3:$A$42,'Depreciation Schedules'!$C$3:$C$42)</f>
        <v>#N/A</v>
      </c>
      <c r="AL415" s="224" t="e">
        <f>LOOKUP(AL$2,'Depreciation Schedules'!$A$3:$A$42,'Depreciation Schedules'!$C$3:$C$42)</f>
        <v>#N/A</v>
      </c>
      <c r="AM415" s="224" t="e">
        <f>LOOKUP(AM$2,'Depreciation Schedules'!$A$3:$A$42,'Depreciation Schedules'!$C$3:$C$42)</f>
        <v>#N/A</v>
      </c>
      <c r="AN415" s="224" t="e">
        <f>LOOKUP(AN$2,'Depreciation Schedules'!$A$3:$A$42,'Depreciation Schedules'!$C$3:$C$42)</f>
        <v>#N/A</v>
      </c>
      <c r="AO415" s="224" t="e">
        <f>LOOKUP(AO$2,'Depreciation Schedules'!$A$3:$A$42,'Depreciation Schedules'!$C$3:$C$42)</f>
        <v>#N/A</v>
      </c>
      <c r="AP415" s="224" t="e">
        <f>LOOKUP(AP$2,'Depreciation Schedules'!$A$3:$A$42,'Depreciation Schedules'!$C$3:$C$42)</f>
        <v>#N/A</v>
      </c>
    </row>
    <row r="416" spans="1:42" x14ac:dyDescent="0.2">
      <c r="A416" s="33" t="str">
        <f t="shared" si="169"/>
        <v>5-yr SL</v>
      </c>
      <c r="B416" s="223">
        <f t="array" ref="B416">SUM(IF(ISNUMBER(C416:AP416),C416:AP416))</f>
        <v>0</v>
      </c>
      <c r="C416" s="224" t="e">
        <f>LOOKUP(C$2,'Depreciation Schedules'!$A$3:$A$42,'Depreciation Schedules'!$D$3:$D$42)</f>
        <v>#N/A</v>
      </c>
      <c r="D416" s="224" t="e">
        <f>LOOKUP(D$2,'Depreciation Schedules'!$A$3:$A$42,'Depreciation Schedules'!$D$3:$D$42)</f>
        <v>#N/A</v>
      </c>
      <c r="E416" s="224" t="e">
        <f>LOOKUP(E$2,'Depreciation Schedules'!$A$3:$A$42,'Depreciation Schedules'!$D$3:$D$42)</f>
        <v>#N/A</v>
      </c>
      <c r="F416" s="224" t="e">
        <f>LOOKUP(F$2,'Depreciation Schedules'!$A$3:$A$42,'Depreciation Schedules'!$D$3:$D$42)</f>
        <v>#N/A</v>
      </c>
      <c r="G416" s="224" t="e">
        <f>LOOKUP(G$2,'Depreciation Schedules'!$A$3:$A$42,'Depreciation Schedules'!$D$3:$D$42)</f>
        <v>#N/A</v>
      </c>
      <c r="H416" s="224" t="e">
        <f>LOOKUP(H$2,'Depreciation Schedules'!$A$3:$A$42,'Depreciation Schedules'!$D$3:$D$42)</f>
        <v>#N/A</v>
      </c>
      <c r="I416" s="224" t="e">
        <f>LOOKUP(I$2,'Depreciation Schedules'!$A$3:$A$42,'Depreciation Schedules'!$D$3:$D$42)</f>
        <v>#N/A</v>
      </c>
      <c r="J416" s="224" t="e">
        <f>LOOKUP(J$2,'Depreciation Schedules'!$A$3:$A$42,'Depreciation Schedules'!$D$3:$D$42)</f>
        <v>#N/A</v>
      </c>
      <c r="K416" s="224" t="e">
        <f>LOOKUP(K$2,'Depreciation Schedules'!$A$3:$A$42,'Depreciation Schedules'!$D$3:$D$42)</f>
        <v>#N/A</v>
      </c>
      <c r="L416" s="224" t="e">
        <f>LOOKUP(L$2,'Depreciation Schedules'!$A$3:$A$42,'Depreciation Schedules'!$D$3:$D$42)</f>
        <v>#N/A</v>
      </c>
      <c r="M416" s="224" t="e">
        <f>LOOKUP(M$2,'Depreciation Schedules'!$A$3:$A$42,'Depreciation Schedules'!$D$3:$D$42)</f>
        <v>#N/A</v>
      </c>
      <c r="N416" s="224" t="e">
        <f>LOOKUP(N$2,'Depreciation Schedules'!$A$3:$A$42,'Depreciation Schedules'!$D$3:$D$42)</f>
        <v>#N/A</v>
      </c>
      <c r="O416" s="224" t="e">
        <f>LOOKUP(O$2,'Depreciation Schedules'!$A$3:$A$42,'Depreciation Schedules'!$D$3:$D$42)</f>
        <v>#N/A</v>
      </c>
      <c r="P416" s="224" t="e">
        <f>LOOKUP(P$2,'Depreciation Schedules'!$A$3:$A$42,'Depreciation Schedules'!$D$3:$D$42)</f>
        <v>#N/A</v>
      </c>
      <c r="Q416" s="224" t="e">
        <f>LOOKUP(Q$2,'Depreciation Schedules'!$A$3:$A$42,'Depreciation Schedules'!$D$3:$D$42)</f>
        <v>#N/A</v>
      </c>
      <c r="R416" s="224" t="e">
        <f>LOOKUP(R$2,'Depreciation Schedules'!$A$3:$A$42,'Depreciation Schedules'!$D$3:$D$42)</f>
        <v>#N/A</v>
      </c>
      <c r="S416" s="224" t="e">
        <f>LOOKUP(S$2,'Depreciation Schedules'!$A$3:$A$42,'Depreciation Schedules'!$D$3:$D$42)</f>
        <v>#N/A</v>
      </c>
      <c r="T416" s="224" t="e">
        <f>LOOKUP(T$2,'Depreciation Schedules'!$A$3:$A$42,'Depreciation Schedules'!$D$3:$D$42)</f>
        <v>#N/A</v>
      </c>
      <c r="U416" s="224" t="e">
        <f>LOOKUP(U$2,'Depreciation Schedules'!$A$3:$A$42,'Depreciation Schedules'!$D$3:$D$42)</f>
        <v>#N/A</v>
      </c>
      <c r="V416" s="224" t="e">
        <f>LOOKUP(V$2,'Depreciation Schedules'!$A$3:$A$42,'Depreciation Schedules'!$D$3:$D$42)</f>
        <v>#N/A</v>
      </c>
      <c r="W416" s="224" t="e">
        <f>LOOKUP(W$2,'Depreciation Schedules'!$A$3:$A$42,'Depreciation Schedules'!$D$3:$D$42)</f>
        <v>#N/A</v>
      </c>
      <c r="X416" s="224" t="e">
        <f>LOOKUP(X$2,'Depreciation Schedules'!$A$3:$A$42,'Depreciation Schedules'!$D$3:$D$42)</f>
        <v>#N/A</v>
      </c>
      <c r="Y416" s="224" t="e">
        <f>LOOKUP(Y$2,'Depreciation Schedules'!$A$3:$A$42,'Depreciation Schedules'!$D$3:$D$42)</f>
        <v>#N/A</v>
      </c>
      <c r="Z416" s="224" t="e">
        <f>LOOKUP(Z$2,'Depreciation Schedules'!$A$3:$A$42,'Depreciation Schedules'!$D$3:$D$42)</f>
        <v>#N/A</v>
      </c>
      <c r="AA416" s="224" t="e">
        <f>LOOKUP(AA$2,'Depreciation Schedules'!$A$3:$A$42,'Depreciation Schedules'!$D$3:$D$42)</f>
        <v>#N/A</v>
      </c>
      <c r="AB416" s="224" t="e">
        <f>LOOKUP(AB$2,'Depreciation Schedules'!$A$3:$A$42,'Depreciation Schedules'!$D$3:$D$42)</f>
        <v>#N/A</v>
      </c>
      <c r="AC416" s="224" t="e">
        <f>LOOKUP(AC$2,'Depreciation Schedules'!$A$3:$A$42,'Depreciation Schedules'!$D$3:$D$42)</f>
        <v>#N/A</v>
      </c>
      <c r="AD416" s="224" t="e">
        <f>LOOKUP(AD$2,'Depreciation Schedules'!$A$3:$A$42,'Depreciation Schedules'!$D$3:$D$42)</f>
        <v>#N/A</v>
      </c>
      <c r="AE416" s="224" t="e">
        <f>LOOKUP(AE$2,'Depreciation Schedules'!$A$3:$A$42,'Depreciation Schedules'!$D$3:$D$42)</f>
        <v>#N/A</v>
      </c>
      <c r="AF416" s="224" t="e">
        <f>LOOKUP(AF$2,'Depreciation Schedules'!$A$3:$A$42,'Depreciation Schedules'!$D$3:$D$42)</f>
        <v>#N/A</v>
      </c>
      <c r="AG416" s="224" t="e">
        <f>LOOKUP(AG$2,'Depreciation Schedules'!$A$3:$A$42,'Depreciation Schedules'!$D$3:$D$42)</f>
        <v>#N/A</v>
      </c>
      <c r="AH416" s="224" t="e">
        <f>LOOKUP(AH$2,'Depreciation Schedules'!$A$3:$A$42,'Depreciation Schedules'!$D$3:$D$42)</f>
        <v>#N/A</v>
      </c>
      <c r="AI416" s="224" t="e">
        <f>LOOKUP(AI$2,'Depreciation Schedules'!$A$3:$A$42,'Depreciation Schedules'!$D$3:$D$42)</f>
        <v>#N/A</v>
      </c>
      <c r="AJ416" s="224" t="e">
        <f>LOOKUP(AJ$2,'Depreciation Schedules'!$A$3:$A$42,'Depreciation Schedules'!$D$3:$D$42)</f>
        <v>#N/A</v>
      </c>
      <c r="AK416" s="224" t="e">
        <f>LOOKUP(AK$2,'Depreciation Schedules'!$A$3:$A$42,'Depreciation Schedules'!$D$3:$D$42)</f>
        <v>#N/A</v>
      </c>
      <c r="AL416" s="224" t="e">
        <f>LOOKUP(AL$2,'Depreciation Schedules'!$A$3:$A$42,'Depreciation Schedules'!$D$3:$D$42)</f>
        <v>#N/A</v>
      </c>
      <c r="AM416" s="224" t="e">
        <f>LOOKUP(AM$2,'Depreciation Schedules'!$A$3:$A$42,'Depreciation Schedules'!$D$3:$D$42)</f>
        <v>#N/A</v>
      </c>
      <c r="AN416" s="224" t="e">
        <f>LOOKUP(AN$2,'Depreciation Schedules'!$A$3:$A$42,'Depreciation Schedules'!$D$3:$D$42)</f>
        <v>#N/A</v>
      </c>
      <c r="AO416" s="224" t="e">
        <f>LOOKUP(AO$2,'Depreciation Schedules'!$A$3:$A$42,'Depreciation Schedules'!$D$3:$D$42)</f>
        <v>#N/A</v>
      </c>
      <c r="AP416" s="224" t="e">
        <f>LOOKUP(AP$2,'Depreciation Schedules'!$A$3:$A$42,'Depreciation Schedules'!$D$3:$D$42)</f>
        <v>#N/A</v>
      </c>
    </row>
    <row r="417" spans="1:42" x14ac:dyDescent="0.2">
      <c r="A417" s="33" t="str">
        <f t="shared" si="169"/>
        <v>15-yr SL</v>
      </c>
      <c r="B417" s="223">
        <f t="array" ref="B417">SUM(IF(ISNUMBER(C417:AP417),C417:AP417))</f>
        <v>0</v>
      </c>
      <c r="C417" s="224" t="e">
        <f>LOOKUP(C$2,'Depreciation Schedules'!$A$3:$A$42,'Depreciation Schedules'!$E$3:$E$42)</f>
        <v>#N/A</v>
      </c>
      <c r="D417" s="224" t="e">
        <f>LOOKUP(D$2,'Depreciation Schedules'!$A$3:$A$42,'Depreciation Schedules'!$E$3:$E$42)</f>
        <v>#N/A</v>
      </c>
      <c r="E417" s="224" t="e">
        <f>LOOKUP(E$2,'Depreciation Schedules'!$A$3:$A$42,'Depreciation Schedules'!$E$3:$E$42)</f>
        <v>#N/A</v>
      </c>
      <c r="F417" s="224" t="e">
        <f>LOOKUP(F$2,'Depreciation Schedules'!$A$3:$A$42,'Depreciation Schedules'!$E$3:$E$42)</f>
        <v>#N/A</v>
      </c>
      <c r="G417" s="224" t="e">
        <f>LOOKUP(G$2,'Depreciation Schedules'!$A$3:$A$42,'Depreciation Schedules'!$E$3:$E$42)</f>
        <v>#N/A</v>
      </c>
      <c r="H417" s="224" t="e">
        <f>LOOKUP(H$2,'Depreciation Schedules'!$A$3:$A$42,'Depreciation Schedules'!$E$3:$E$42)</f>
        <v>#N/A</v>
      </c>
      <c r="I417" s="224" t="e">
        <f>LOOKUP(I$2,'Depreciation Schedules'!$A$3:$A$42,'Depreciation Schedules'!$E$3:$E$42)</f>
        <v>#N/A</v>
      </c>
      <c r="J417" s="224" t="e">
        <f>LOOKUP(J$2,'Depreciation Schedules'!$A$3:$A$42,'Depreciation Schedules'!$E$3:$E$42)</f>
        <v>#N/A</v>
      </c>
      <c r="K417" s="224" t="e">
        <f>LOOKUP(K$2,'Depreciation Schedules'!$A$3:$A$42,'Depreciation Schedules'!$E$3:$E$42)</f>
        <v>#N/A</v>
      </c>
      <c r="L417" s="224" t="e">
        <f>LOOKUP(L$2,'Depreciation Schedules'!$A$3:$A$42,'Depreciation Schedules'!$E$3:$E$42)</f>
        <v>#N/A</v>
      </c>
      <c r="M417" s="224" t="e">
        <f>LOOKUP(M$2,'Depreciation Schedules'!$A$3:$A$42,'Depreciation Schedules'!$E$3:$E$42)</f>
        <v>#N/A</v>
      </c>
      <c r="N417" s="224" t="e">
        <f>LOOKUP(N$2,'Depreciation Schedules'!$A$3:$A$42,'Depreciation Schedules'!$E$3:$E$42)</f>
        <v>#N/A</v>
      </c>
      <c r="O417" s="224" t="e">
        <f>LOOKUP(O$2,'Depreciation Schedules'!$A$3:$A$42,'Depreciation Schedules'!$E$3:$E$42)</f>
        <v>#N/A</v>
      </c>
      <c r="P417" s="224" t="e">
        <f>LOOKUP(P$2,'Depreciation Schedules'!$A$3:$A$42,'Depreciation Schedules'!$E$3:$E$42)</f>
        <v>#N/A</v>
      </c>
      <c r="Q417" s="224" t="e">
        <f>LOOKUP(Q$2,'Depreciation Schedules'!$A$3:$A$42,'Depreciation Schedules'!$E$3:$E$42)</f>
        <v>#N/A</v>
      </c>
      <c r="R417" s="224" t="e">
        <f>LOOKUP(R$2,'Depreciation Schedules'!$A$3:$A$42,'Depreciation Schedules'!$E$3:$E$42)</f>
        <v>#N/A</v>
      </c>
      <c r="S417" s="224" t="e">
        <f>LOOKUP(S$2,'Depreciation Schedules'!$A$3:$A$42,'Depreciation Schedules'!$E$3:$E$42)</f>
        <v>#N/A</v>
      </c>
      <c r="T417" s="224" t="e">
        <f>LOOKUP(T$2,'Depreciation Schedules'!$A$3:$A$42,'Depreciation Schedules'!$E$3:$E$42)</f>
        <v>#N/A</v>
      </c>
      <c r="U417" s="224" t="e">
        <f>LOOKUP(U$2,'Depreciation Schedules'!$A$3:$A$42,'Depreciation Schedules'!$E$3:$E$42)</f>
        <v>#N/A</v>
      </c>
      <c r="V417" s="224" t="e">
        <f>LOOKUP(V$2,'Depreciation Schedules'!$A$3:$A$42,'Depreciation Schedules'!$E$3:$E$42)</f>
        <v>#N/A</v>
      </c>
      <c r="W417" s="224" t="e">
        <f>LOOKUP(W$2,'Depreciation Schedules'!$A$3:$A$42,'Depreciation Schedules'!$E$3:$E$42)</f>
        <v>#N/A</v>
      </c>
      <c r="X417" s="224" t="e">
        <f>LOOKUP(X$2,'Depreciation Schedules'!$A$3:$A$42,'Depreciation Schedules'!$E$3:$E$42)</f>
        <v>#N/A</v>
      </c>
      <c r="Y417" s="224" t="e">
        <f>LOOKUP(Y$2,'Depreciation Schedules'!$A$3:$A$42,'Depreciation Schedules'!$E$3:$E$42)</f>
        <v>#N/A</v>
      </c>
      <c r="Z417" s="224" t="e">
        <f>LOOKUP(Z$2,'Depreciation Schedules'!$A$3:$A$42,'Depreciation Schedules'!$E$3:$E$42)</f>
        <v>#N/A</v>
      </c>
      <c r="AA417" s="224" t="e">
        <f>LOOKUP(AA$2,'Depreciation Schedules'!$A$3:$A$42,'Depreciation Schedules'!$E$3:$E$42)</f>
        <v>#N/A</v>
      </c>
      <c r="AB417" s="224" t="e">
        <f>LOOKUP(AB$2,'Depreciation Schedules'!$A$3:$A$42,'Depreciation Schedules'!$E$3:$E$42)</f>
        <v>#N/A</v>
      </c>
      <c r="AC417" s="224" t="e">
        <f>LOOKUP(AC$2,'Depreciation Schedules'!$A$3:$A$42,'Depreciation Schedules'!$E$3:$E$42)</f>
        <v>#N/A</v>
      </c>
      <c r="AD417" s="224" t="e">
        <f>LOOKUP(AD$2,'Depreciation Schedules'!$A$3:$A$42,'Depreciation Schedules'!$E$3:$E$42)</f>
        <v>#N/A</v>
      </c>
      <c r="AE417" s="224" t="e">
        <f>LOOKUP(AE$2,'Depreciation Schedules'!$A$3:$A$42,'Depreciation Schedules'!$E$3:$E$42)</f>
        <v>#N/A</v>
      </c>
      <c r="AF417" s="224" t="e">
        <f>LOOKUP(AF$2,'Depreciation Schedules'!$A$3:$A$42,'Depreciation Schedules'!$E$3:$E$42)</f>
        <v>#N/A</v>
      </c>
      <c r="AG417" s="224" t="e">
        <f>LOOKUP(AG$2,'Depreciation Schedules'!$A$3:$A$42,'Depreciation Schedules'!$E$3:$E$42)</f>
        <v>#N/A</v>
      </c>
      <c r="AH417" s="224" t="e">
        <f>LOOKUP(AH$2,'Depreciation Schedules'!$A$3:$A$42,'Depreciation Schedules'!$E$3:$E$42)</f>
        <v>#N/A</v>
      </c>
      <c r="AI417" s="224" t="e">
        <f>LOOKUP(AI$2,'Depreciation Schedules'!$A$3:$A$42,'Depreciation Schedules'!$E$3:$E$42)</f>
        <v>#N/A</v>
      </c>
      <c r="AJ417" s="224" t="e">
        <f>LOOKUP(AJ$2,'Depreciation Schedules'!$A$3:$A$42,'Depreciation Schedules'!$E$3:$E$42)</f>
        <v>#N/A</v>
      </c>
      <c r="AK417" s="224" t="e">
        <f>LOOKUP(AK$2,'Depreciation Schedules'!$A$3:$A$42,'Depreciation Schedules'!$E$3:$E$42)</f>
        <v>#N/A</v>
      </c>
      <c r="AL417" s="224" t="e">
        <f>LOOKUP(AL$2,'Depreciation Schedules'!$A$3:$A$42,'Depreciation Schedules'!$E$3:$E$42)</f>
        <v>#N/A</v>
      </c>
      <c r="AM417" s="224" t="e">
        <f>LOOKUP(AM$2,'Depreciation Schedules'!$A$3:$A$42,'Depreciation Schedules'!$E$3:$E$42)</f>
        <v>#N/A</v>
      </c>
      <c r="AN417" s="224" t="e">
        <f>LOOKUP(AN$2,'Depreciation Schedules'!$A$3:$A$42,'Depreciation Schedules'!$E$3:$E$42)</f>
        <v>#N/A</v>
      </c>
      <c r="AO417" s="224" t="e">
        <f>LOOKUP(AO$2,'Depreciation Schedules'!$A$3:$A$42,'Depreciation Schedules'!$E$3:$E$42)</f>
        <v>#N/A</v>
      </c>
      <c r="AP417" s="224" t="e">
        <f>LOOKUP(AP$2,'Depreciation Schedules'!$A$3:$A$42,'Depreciation Schedules'!$E$3:$E$42)</f>
        <v>#N/A</v>
      </c>
    </row>
    <row r="418" spans="1:42" x14ac:dyDescent="0.2">
      <c r="A418" s="33" t="str">
        <f t="shared" si="169"/>
        <v>20-yr SL</v>
      </c>
      <c r="B418" s="223">
        <f t="array" ref="B418">SUM(IF(ISNUMBER(C418:AP418),C418:AP418))</f>
        <v>0</v>
      </c>
      <c r="C418" s="224" t="e">
        <f>LOOKUP(C$2,'Depreciation Schedules'!$A$3:$A$42,'Depreciation Schedules'!$F$3:$F$42)</f>
        <v>#N/A</v>
      </c>
      <c r="D418" s="224" t="e">
        <f>LOOKUP(D$2,'Depreciation Schedules'!$A$3:$A$42,'Depreciation Schedules'!$F$3:$F$42)</f>
        <v>#N/A</v>
      </c>
      <c r="E418" s="224" t="e">
        <f>LOOKUP(E$2,'Depreciation Schedules'!$A$3:$A$42,'Depreciation Schedules'!$F$3:$F$42)</f>
        <v>#N/A</v>
      </c>
      <c r="F418" s="224" t="e">
        <f>LOOKUP(F$2,'Depreciation Schedules'!$A$3:$A$42,'Depreciation Schedules'!$F$3:$F$42)</f>
        <v>#N/A</v>
      </c>
      <c r="G418" s="224" t="e">
        <f>LOOKUP(G$2,'Depreciation Schedules'!$A$3:$A$42,'Depreciation Schedules'!$F$3:$F$42)</f>
        <v>#N/A</v>
      </c>
      <c r="H418" s="224" t="e">
        <f>LOOKUP(H$2,'Depreciation Schedules'!$A$3:$A$42,'Depreciation Schedules'!$F$3:$F$42)</f>
        <v>#N/A</v>
      </c>
      <c r="I418" s="224" t="e">
        <f>LOOKUP(I$2,'Depreciation Schedules'!$A$3:$A$42,'Depreciation Schedules'!$F$3:$F$42)</f>
        <v>#N/A</v>
      </c>
      <c r="J418" s="224" t="e">
        <f>LOOKUP(J$2,'Depreciation Schedules'!$A$3:$A$42,'Depreciation Schedules'!$F$3:$F$42)</f>
        <v>#N/A</v>
      </c>
      <c r="K418" s="224" t="e">
        <f>LOOKUP(K$2,'Depreciation Schedules'!$A$3:$A$42,'Depreciation Schedules'!$F$3:$F$42)</f>
        <v>#N/A</v>
      </c>
      <c r="L418" s="224" t="e">
        <f>LOOKUP(L$2,'Depreciation Schedules'!$A$3:$A$42,'Depreciation Schedules'!$F$3:$F$42)</f>
        <v>#N/A</v>
      </c>
      <c r="M418" s="224" t="e">
        <f>LOOKUP(M$2,'Depreciation Schedules'!$A$3:$A$42,'Depreciation Schedules'!$F$3:$F$42)</f>
        <v>#N/A</v>
      </c>
      <c r="N418" s="224" t="e">
        <f>LOOKUP(N$2,'Depreciation Schedules'!$A$3:$A$42,'Depreciation Schedules'!$F$3:$F$42)</f>
        <v>#N/A</v>
      </c>
      <c r="O418" s="224" t="e">
        <f>LOOKUP(O$2,'Depreciation Schedules'!$A$3:$A$42,'Depreciation Schedules'!$F$3:$F$42)</f>
        <v>#N/A</v>
      </c>
      <c r="P418" s="224" t="e">
        <f>LOOKUP(P$2,'Depreciation Schedules'!$A$3:$A$42,'Depreciation Schedules'!$F$3:$F$42)</f>
        <v>#N/A</v>
      </c>
      <c r="Q418" s="224" t="e">
        <f>LOOKUP(Q$2,'Depreciation Schedules'!$A$3:$A$42,'Depreciation Schedules'!$F$3:$F$42)</f>
        <v>#N/A</v>
      </c>
      <c r="R418" s="224" t="e">
        <f>LOOKUP(R$2,'Depreciation Schedules'!$A$3:$A$42,'Depreciation Schedules'!$F$3:$F$42)</f>
        <v>#N/A</v>
      </c>
      <c r="S418" s="224" t="e">
        <f>LOOKUP(S$2,'Depreciation Schedules'!$A$3:$A$42,'Depreciation Schedules'!$F$3:$F$42)</f>
        <v>#N/A</v>
      </c>
      <c r="T418" s="224" t="e">
        <f>LOOKUP(T$2,'Depreciation Schedules'!$A$3:$A$42,'Depreciation Schedules'!$F$3:$F$42)</f>
        <v>#N/A</v>
      </c>
      <c r="U418" s="224" t="e">
        <f>LOOKUP(U$2,'Depreciation Schedules'!$A$3:$A$42,'Depreciation Schedules'!$F$3:$F$42)</f>
        <v>#N/A</v>
      </c>
      <c r="V418" s="224" t="e">
        <f>LOOKUP(V$2,'Depreciation Schedules'!$A$3:$A$42,'Depreciation Schedules'!$F$3:$F$42)</f>
        <v>#N/A</v>
      </c>
      <c r="W418" s="224" t="e">
        <f>LOOKUP(W$2,'Depreciation Schedules'!$A$3:$A$42,'Depreciation Schedules'!$F$3:$F$42)</f>
        <v>#N/A</v>
      </c>
      <c r="X418" s="224" t="e">
        <f>LOOKUP(X$2,'Depreciation Schedules'!$A$3:$A$42,'Depreciation Schedules'!$F$3:$F$42)</f>
        <v>#N/A</v>
      </c>
      <c r="Y418" s="224" t="e">
        <f>LOOKUP(Y$2,'Depreciation Schedules'!$A$3:$A$42,'Depreciation Schedules'!$F$3:$F$42)</f>
        <v>#N/A</v>
      </c>
      <c r="Z418" s="224" t="e">
        <f>LOOKUP(Z$2,'Depreciation Schedules'!$A$3:$A$42,'Depreciation Schedules'!$F$3:$F$42)</f>
        <v>#N/A</v>
      </c>
      <c r="AA418" s="224" t="e">
        <f>LOOKUP(AA$2,'Depreciation Schedules'!$A$3:$A$42,'Depreciation Schedules'!$F$3:$F$42)</f>
        <v>#N/A</v>
      </c>
      <c r="AB418" s="224" t="e">
        <f>LOOKUP(AB$2,'Depreciation Schedules'!$A$3:$A$42,'Depreciation Schedules'!$F$3:$F$42)</f>
        <v>#N/A</v>
      </c>
      <c r="AC418" s="224" t="e">
        <f>LOOKUP(AC$2,'Depreciation Schedules'!$A$3:$A$42,'Depreciation Schedules'!$F$3:$F$42)</f>
        <v>#N/A</v>
      </c>
      <c r="AD418" s="224" t="e">
        <f>LOOKUP(AD$2,'Depreciation Schedules'!$A$3:$A$42,'Depreciation Schedules'!$F$3:$F$42)</f>
        <v>#N/A</v>
      </c>
      <c r="AE418" s="224" t="e">
        <f>LOOKUP(AE$2,'Depreciation Schedules'!$A$3:$A$42,'Depreciation Schedules'!$F$3:$F$42)</f>
        <v>#N/A</v>
      </c>
      <c r="AF418" s="224" t="e">
        <f>LOOKUP(AF$2,'Depreciation Schedules'!$A$3:$A$42,'Depreciation Schedules'!$F$3:$F$42)</f>
        <v>#N/A</v>
      </c>
      <c r="AG418" s="224" t="e">
        <f>LOOKUP(AG$2,'Depreciation Schedules'!$A$3:$A$42,'Depreciation Schedules'!$F$3:$F$42)</f>
        <v>#N/A</v>
      </c>
      <c r="AH418" s="224" t="e">
        <f>LOOKUP(AH$2,'Depreciation Schedules'!$A$3:$A$42,'Depreciation Schedules'!$F$3:$F$42)</f>
        <v>#N/A</v>
      </c>
      <c r="AI418" s="224" t="e">
        <f>LOOKUP(AI$2,'Depreciation Schedules'!$A$3:$A$42,'Depreciation Schedules'!$F$3:$F$42)</f>
        <v>#N/A</v>
      </c>
      <c r="AJ418" s="224" t="e">
        <f>LOOKUP(AJ$2,'Depreciation Schedules'!$A$3:$A$42,'Depreciation Schedules'!$F$3:$F$42)</f>
        <v>#N/A</v>
      </c>
      <c r="AK418" s="224" t="e">
        <f>LOOKUP(AK$2,'Depreciation Schedules'!$A$3:$A$42,'Depreciation Schedules'!$F$3:$F$42)</f>
        <v>#N/A</v>
      </c>
      <c r="AL418" s="224" t="e">
        <f>LOOKUP(AL$2,'Depreciation Schedules'!$A$3:$A$42,'Depreciation Schedules'!$F$3:$F$42)</f>
        <v>#N/A</v>
      </c>
      <c r="AM418" s="224" t="e">
        <f>LOOKUP(AM$2,'Depreciation Schedules'!$A$3:$A$42,'Depreciation Schedules'!$F$3:$F$42)</f>
        <v>#N/A</v>
      </c>
      <c r="AN418" s="224" t="e">
        <f>LOOKUP(AN$2,'Depreciation Schedules'!$A$3:$A$42,'Depreciation Schedules'!$F$3:$F$42)</f>
        <v>#N/A</v>
      </c>
      <c r="AO418" s="224" t="e">
        <f>LOOKUP(AO$2,'Depreciation Schedules'!$A$3:$A$42,'Depreciation Schedules'!$F$3:$F$42)</f>
        <v>#N/A</v>
      </c>
      <c r="AP418" s="224" t="e">
        <f>LOOKUP(AP$2,'Depreciation Schedules'!$A$3:$A$42,'Depreciation Schedules'!$F$3:$F$42)</f>
        <v>#N/A</v>
      </c>
    </row>
    <row r="419" spans="1:42" x14ac:dyDescent="0.2">
      <c r="A419" s="33" t="str">
        <f t="shared" si="169"/>
        <v>39-yr SL</v>
      </c>
      <c r="B419" s="227">
        <f t="array" ref="B419">SUM(IF(ISNUMBER(C419:AP419),C419:AP419))</f>
        <v>0</v>
      </c>
      <c r="C419" s="224" t="e">
        <f>LOOKUP(C$2,'Depreciation Schedules'!$A$3:$A$42,'Depreciation Schedules'!$G$3:$G$42)</f>
        <v>#N/A</v>
      </c>
      <c r="D419" s="224" t="e">
        <f>LOOKUP(D$2,'Depreciation Schedules'!$A$3:$A$42,'Depreciation Schedules'!$G$3:$G$42)</f>
        <v>#N/A</v>
      </c>
      <c r="E419" s="224" t="e">
        <f>LOOKUP(E$2,'Depreciation Schedules'!$A$3:$A$42,'Depreciation Schedules'!$G$3:$G$42)</f>
        <v>#N/A</v>
      </c>
      <c r="F419" s="224" t="e">
        <f>LOOKUP(F$2,'Depreciation Schedules'!$A$3:$A$42,'Depreciation Schedules'!$G$3:$G$42)</f>
        <v>#N/A</v>
      </c>
      <c r="G419" s="224" t="e">
        <f>LOOKUP(G$2,'Depreciation Schedules'!$A$3:$A$42,'Depreciation Schedules'!$G$3:$G$42)</f>
        <v>#N/A</v>
      </c>
      <c r="H419" s="224" t="e">
        <f>LOOKUP(H$2,'Depreciation Schedules'!$A$3:$A$42,'Depreciation Schedules'!$G$3:$G$42)</f>
        <v>#N/A</v>
      </c>
      <c r="I419" s="224" t="e">
        <f>LOOKUP(I$2,'Depreciation Schedules'!$A$3:$A$42,'Depreciation Schedules'!$G$3:$G$42)</f>
        <v>#N/A</v>
      </c>
      <c r="J419" s="224" t="e">
        <f>LOOKUP(J$2,'Depreciation Schedules'!$A$3:$A$42,'Depreciation Schedules'!$G$3:$G$42)</f>
        <v>#N/A</v>
      </c>
      <c r="K419" s="224" t="e">
        <f>LOOKUP(K$2,'Depreciation Schedules'!$A$3:$A$42,'Depreciation Schedules'!$G$3:$G$42)</f>
        <v>#N/A</v>
      </c>
      <c r="L419" s="224" t="e">
        <f>LOOKUP(L$2,'Depreciation Schedules'!$A$3:$A$42,'Depreciation Schedules'!$G$3:$G$42)</f>
        <v>#N/A</v>
      </c>
      <c r="M419" s="224" t="e">
        <f>LOOKUP(M$2,'Depreciation Schedules'!$A$3:$A$42,'Depreciation Schedules'!$G$3:$G$42)</f>
        <v>#N/A</v>
      </c>
      <c r="N419" s="224" t="e">
        <f>LOOKUP(N$2,'Depreciation Schedules'!$A$3:$A$42,'Depreciation Schedules'!$G$3:$G$42)</f>
        <v>#N/A</v>
      </c>
      <c r="O419" s="224" t="e">
        <f>LOOKUP(O$2,'Depreciation Schedules'!$A$3:$A$42,'Depreciation Schedules'!$G$3:$G$42)</f>
        <v>#N/A</v>
      </c>
      <c r="P419" s="224" t="e">
        <f>LOOKUP(P$2,'Depreciation Schedules'!$A$3:$A$42,'Depreciation Schedules'!$G$3:$G$42)</f>
        <v>#N/A</v>
      </c>
      <c r="Q419" s="224" t="e">
        <f>LOOKUP(Q$2,'Depreciation Schedules'!$A$3:$A$42,'Depreciation Schedules'!$G$3:$G$42)</f>
        <v>#N/A</v>
      </c>
      <c r="R419" s="224" t="e">
        <f>LOOKUP(R$2,'Depreciation Schedules'!$A$3:$A$42,'Depreciation Schedules'!$G$3:$G$42)</f>
        <v>#N/A</v>
      </c>
      <c r="S419" s="224" t="e">
        <f>LOOKUP(S$2,'Depreciation Schedules'!$A$3:$A$42,'Depreciation Schedules'!$G$3:$G$42)</f>
        <v>#N/A</v>
      </c>
      <c r="T419" s="224" t="e">
        <f>LOOKUP(T$2,'Depreciation Schedules'!$A$3:$A$42,'Depreciation Schedules'!$G$3:$G$42)</f>
        <v>#N/A</v>
      </c>
      <c r="U419" s="224" t="e">
        <f>LOOKUP(U$2,'Depreciation Schedules'!$A$3:$A$42,'Depreciation Schedules'!$G$3:$G$42)</f>
        <v>#N/A</v>
      </c>
      <c r="V419" s="224" t="e">
        <f>LOOKUP(V$2,'Depreciation Schedules'!$A$3:$A$42,'Depreciation Schedules'!$G$3:$G$42)</f>
        <v>#N/A</v>
      </c>
      <c r="W419" s="224" t="e">
        <f>LOOKUP(W$2,'Depreciation Schedules'!$A$3:$A$42,'Depreciation Schedules'!$G$3:$G$42)</f>
        <v>#N/A</v>
      </c>
      <c r="X419" s="224" t="e">
        <f>LOOKUP(X$2,'Depreciation Schedules'!$A$3:$A$42,'Depreciation Schedules'!$G$3:$G$42)</f>
        <v>#N/A</v>
      </c>
      <c r="Y419" s="224" t="e">
        <f>LOOKUP(Y$2,'Depreciation Schedules'!$A$3:$A$42,'Depreciation Schedules'!$G$3:$G$42)</f>
        <v>#N/A</v>
      </c>
      <c r="Z419" s="224" t="e">
        <f>LOOKUP(Z$2,'Depreciation Schedules'!$A$3:$A$42,'Depreciation Schedules'!$G$3:$G$42)</f>
        <v>#N/A</v>
      </c>
      <c r="AA419" s="224" t="e">
        <f>LOOKUP(AA$2,'Depreciation Schedules'!$A$3:$A$42,'Depreciation Schedules'!$G$3:$G$42)</f>
        <v>#N/A</v>
      </c>
      <c r="AB419" s="224" t="e">
        <f>LOOKUP(AB$2,'Depreciation Schedules'!$A$3:$A$42,'Depreciation Schedules'!$G$3:$G$42)</f>
        <v>#N/A</v>
      </c>
      <c r="AC419" s="224" t="e">
        <f>LOOKUP(AC$2,'Depreciation Schedules'!$A$3:$A$42,'Depreciation Schedules'!$G$3:$G$42)</f>
        <v>#N/A</v>
      </c>
      <c r="AD419" s="224" t="e">
        <f>LOOKUP(AD$2,'Depreciation Schedules'!$A$3:$A$42,'Depreciation Schedules'!$G$3:$G$42)</f>
        <v>#N/A</v>
      </c>
      <c r="AE419" s="224" t="e">
        <f>LOOKUP(AE$2,'Depreciation Schedules'!$A$3:$A$42,'Depreciation Schedules'!$G$3:$G$42)</f>
        <v>#N/A</v>
      </c>
      <c r="AF419" s="224" t="e">
        <f>LOOKUP(AF$2,'Depreciation Schedules'!$A$3:$A$42,'Depreciation Schedules'!$G$3:$G$42)</f>
        <v>#N/A</v>
      </c>
      <c r="AG419" s="224" t="e">
        <f>LOOKUP(AG$2,'Depreciation Schedules'!$A$3:$A$42,'Depreciation Schedules'!$G$3:$G$42)</f>
        <v>#N/A</v>
      </c>
      <c r="AH419" s="224" t="e">
        <f>LOOKUP(AH$2,'Depreciation Schedules'!$A$3:$A$42,'Depreciation Schedules'!$G$3:$G$42)</f>
        <v>#N/A</v>
      </c>
      <c r="AI419" s="224" t="e">
        <f>LOOKUP(AI$2,'Depreciation Schedules'!$A$3:$A$42,'Depreciation Schedules'!$G$3:$G$42)</f>
        <v>#N/A</v>
      </c>
      <c r="AJ419" s="224" t="e">
        <f>LOOKUP(AJ$2,'Depreciation Schedules'!$A$3:$A$42,'Depreciation Schedules'!$G$3:$G$42)</f>
        <v>#N/A</v>
      </c>
      <c r="AK419" s="224" t="e">
        <f>LOOKUP(AK$2,'Depreciation Schedules'!$A$3:$A$42,'Depreciation Schedules'!$G$3:$G$42)</f>
        <v>#N/A</v>
      </c>
      <c r="AL419" s="224" t="e">
        <f>LOOKUP(AL$2,'Depreciation Schedules'!$A$3:$A$42,'Depreciation Schedules'!$G$3:$G$42)</f>
        <v>#N/A</v>
      </c>
      <c r="AM419" s="224" t="e">
        <f>LOOKUP(AM$2,'Depreciation Schedules'!$A$3:$A$42,'Depreciation Schedules'!$G$3:$G$42)</f>
        <v>#N/A</v>
      </c>
      <c r="AN419" s="224" t="e">
        <f>LOOKUP(AN$2,'Depreciation Schedules'!$A$3:$A$42,'Depreciation Schedules'!$G$3:$G$42)</f>
        <v>#N/A</v>
      </c>
      <c r="AO419" s="224" t="e">
        <f>LOOKUP(AO$2,'Depreciation Schedules'!$A$3:$A$42,'Depreciation Schedules'!$G$3:$G$42)</f>
        <v>#N/A</v>
      </c>
      <c r="AP419" s="224" t="e">
        <f>LOOKUP(AP$2,'Depreciation Schedules'!$A$3:$A$42,'Depreciation Schedules'!$G$3:$G$42)</f>
        <v>#N/A</v>
      </c>
    </row>
    <row r="420" spans="1:42" x14ac:dyDescent="0.2">
      <c r="A420" s="33" t="s">
        <v>326</v>
      </c>
      <c r="B420" s="227">
        <f t="array" ref="B420">SUM(IF(ISNUMBER(C420:AP420),C420:AP420))</f>
        <v>0</v>
      </c>
      <c r="C420" s="224">
        <f t="array" ref="C420:AP420">Inputs!D199:AQ199</f>
        <v>0</v>
      </c>
      <c r="D420" s="224">
        <v>0</v>
      </c>
      <c r="E420" s="224">
        <v>0</v>
      </c>
      <c r="F420" s="224">
        <v>0</v>
      </c>
      <c r="G420" s="224">
        <v>0</v>
      </c>
      <c r="H420" s="224">
        <v>0</v>
      </c>
      <c r="I420" s="224">
        <v>0</v>
      </c>
      <c r="J420" s="224">
        <v>0</v>
      </c>
      <c r="K420" s="224">
        <v>0</v>
      </c>
      <c r="L420" s="224">
        <v>0</v>
      </c>
      <c r="M420" s="224">
        <v>0</v>
      </c>
      <c r="N420" s="224">
        <v>0</v>
      </c>
      <c r="O420" s="224">
        <v>0</v>
      </c>
      <c r="P420" s="224">
        <v>0</v>
      </c>
      <c r="Q420" s="224">
        <v>0</v>
      </c>
      <c r="R420" s="224">
        <v>0</v>
      </c>
      <c r="S420" s="224">
        <v>0</v>
      </c>
      <c r="T420" s="224">
        <v>0</v>
      </c>
      <c r="U420" s="224">
        <v>0</v>
      </c>
      <c r="V420" s="224">
        <v>0</v>
      </c>
      <c r="W420" s="224">
        <v>0</v>
      </c>
      <c r="X420" s="224">
        <v>0</v>
      </c>
      <c r="Y420" s="224">
        <v>0</v>
      </c>
      <c r="Z420" s="224">
        <v>0</v>
      </c>
      <c r="AA420" s="224">
        <v>0</v>
      </c>
      <c r="AB420" s="224">
        <v>0</v>
      </c>
      <c r="AC420" s="224">
        <v>0</v>
      </c>
      <c r="AD420" s="224">
        <v>0</v>
      </c>
      <c r="AE420" s="224">
        <v>0</v>
      </c>
      <c r="AF420" s="224">
        <v>0</v>
      </c>
      <c r="AG420" s="224">
        <v>0</v>
      </c>
      <c r="AH420" s="224">
        <v>0</v>
      </c>
      <c r="AI420" s="224">
        <v>0</v>
      </c>
      <c r="AJ420" s="224">
        <v>0</v>
      </c>
      <c r="AK420" s="224">
        <v>0</v>
      </c>
      <c r="AL420" s="224">
        <v>0</v>
      </c>
      <c r="AM420" s="224">
        <v>0</v>
      </c>
      <c r="AN420" s="224">
        <v>0</v>
      </c>
      <c r="AO420" s="224">
        <v>0</v>
      </c>
      <c r="AP420" s="224">
        <v>0</v>
      </c>
    </row>
    <row r="421" spans="1:42" x14ac:dyDescent="0.2">
      <c r="A421" s="41" t="s">
        <v>3</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3" t="str">
        <f t="shared" ref="A422:A427" si="170">A414</f>
        <v>5-yr MACRS</v>
      </c>
      <c r="B422" s="233">
        <f t="array" ref="B422">SUM(IF(ISNUMBER(C422:AP422),C422:AP422))</f>
        <v>0</v>
      </c>
      <c r="C422" s="189" t="e">
        <f>C414/100*$Q$381</f>
        <v>#N/A</v>
      </c>
      <c r="D422" s="189" t="e">
        <f t="shared" ref="D422:AP422" si="171">D414/100*$Q$381</f>
        <v>#N/A</v>
      </c>
      <c r="E422" s="189" t="e">
        <f t="shared" si="171"/>
        <v>#N/A</v>
      </c>
      <c r="F422" s="189" t="e">
        <f t="shared" si="171"/>
        <v>#N/A</v>
      </c>
      <c r="G422" s="189" t="e">
        <f t="shared" si="171"/>
        <v>#N/A</v>
      </c>
      <c r="H422" s="189" t="e">
        <f t="shared" si="171"/>
        <v>#N/A</v>
      </c>
      <c r="I422" s="189" t="e">
        <f t="shared" si="171"/>
        <v>#N/A</v>
      </c>
      <c r="J422" s="189" t="e">
        <f t="shared" si="171"/>
        <v>#N/A</v>
      </c>
      <c r="K422" s="189" t="e">
        <f t="shared" si="171"/>
        <v>#N/A</v>
      </c>
      <c r="L422" s="189" t="e">
        <f t="shared" si="171"/>
        <v>#N/A</v>
      </c>
      <c r="M422" s="189" t="e">
        <f t="shared" si="171"/>
        <v>#N/A</v>
      </c>
      <c r="N422" s="189" t="e">
        <f t="shared" si="171"/>
        <v>#N/A</v>
      </c>
      <c r="O422" s="189" t="e">
        <f t="shared" si="171"/>
        <v>#N/A</v>
      </c>
      <c r="P422" s="189" t="e">
        <f t="shared" si="171"/>
        <v>#N/A</v>
      </c>
      <c r="Q422" s="189" t="e">
        <f t="shared" si="171"/>
        <v>#N/A</v>
      </c>
      <c r="R422" s="189" t="e">
        <f t="shared" si="171"/>
        <v>#N/A</v>
      </c>
      <c r="S422" s="189" t="e">
        <f t="shared" si="171"/>
        <v>#N/A</v>
      </c>
      <c r="T422" s="189" t="e">
        <f t="shared" si="171"/>
        <v>#N/A</v>
      </c>
      <c r="U422" s="189" t="e">
        <f t="shared" si="171"/>
        <v>#N/A</v>
      </c>
      <c r="V422" s="189" t="e">
        <f t="shared" si="171"/>
        <v>#N/A</v>
      </c>
      <c r="W422" s="189" t="e">
        <f t="shared" si="171"/>
        <v>#N/A</v>
      </c>
      <c r="X422" s="189" t="e">
        <f t="shared" si="171"/>
        <v>#N/A</v>
      </c>
      <c r="Y422" s="189" t="e">
        <f t="shared" si="171"/>
        <v>#N/A</v>
      </c>
      <c r="Z422" s="189" t="e">
        <f t="shared" si="171"/>
        <v>#N/A</v>
      </c>
      <c r="AA422" s="189" t="e">
        <f t="shared" si="171"/>
        <v>#N/A</v>
      </c>
      <c r="AB422" s="189" t="e">
        <f t="shared" si="171"/>
        <v>#N/A</v>
      </c>
      <c r="AC422" s="189" t="e">
        <f t="shared" si="171"/>
        <v>#N/A</v>
      </c>
      <c r="AD422" s="189" t="e">
        <f t="shared" si="171"/>
        <v>#N/A</v>
      </c>
      <c r="AE422" s="189" t="e">
        <f t="shared" si="171"/>
        <v>#N/A</v>
      </c>
      <c r="AF422" s="189" t="e">
        <f t="shared" si="171"/>
        <v>#N/A</v>
      </c>
      <c r="AG422" s="189" t="e">
        <f t="shared" si="171"/>
        <v>#N/A</v>
      </c>
      <c r="AH422" s="189" t="e">
        <f t="shared" si="171"/>
        <v>#N/A</v>
      </c>
      <c r="AI422" s="189" t="e">
        <f t="shared" si="171"/>
        <v>#N/A</v>
      </c>
      <c r="AJ422" s="189" t="e">
        <f t="shared" si="171"/>
        <v>#N/A</v>
      </c>
      <c r="AK422" s="189" t="e">
        <f t="shared" si="171"/>
        <v>#N/A</v>
      </c>
      <c r="AL422" s="189" t="e">
        <f t="shared" si="171"/>
        <v>#N/A</v>
      </c>
      <c r="AM422" s="189" t="e">
        <f t="shared" si="171"/>
        <v>#N/A</v>
      </c>
      <c r="AN422" s="189" t="e">
        <f t="shared" si="171"/>
        <v>#N/A</v>
      </c>
      <c r="AO422" s="189" t="e">
        <f t="shared" si="171"/>
        <v>#N/A</v>
      </c>
      <c r="AP422" s="189" t="e">
        <f t="shared" si="171"/>
        <v>#N/A</v>
      </c>
    </row>
    <row r="423" spans="1:42" x14ac:dyDescent="0.2">
      <c r="A423" s="33" t="str">
        <f t="shared" si="170"/>
        <v>15-yr MACRS</v>
      </c>
      <c r="B423" s="233">
        <f t="array" ref="B423">SUM(IF(ISNUMBER(C423:AP423),C423:AP423))</f>
        <v>0</v>
      </c>
      <c r="C423" s="189" t="e">
        <f>C415/100*$Q$382</f>
        <v>#N/A</v>
      </c>
      <c r="D423" s="189" t="e">
        <f t="shared" ref="D423:AP423" si="172">D415/100*$Q$382</f>
        <v>#N/A</v>
      </c>
      <c r="E423" s="189" t="e">
        <f t="shared" si="172"/>
        <v>#N/A</v>
      </c>
      <c r="F423" s="189" t="e">
        <f t="shared" si="172"/>
        <v>#N/A</v>
      </c>
      <c r="G423" s="189" t="e">
        <f t="shared" si="172"/>
        <v>#N/A</v>
      </c>
      <c r="H423" s="189" t="e">
        <f t="shared" si="172"/>
        <v>#N/A</v>
      </c>
      <c r="I423" s="189" t="e">
        <f t="shared" si="172"/>
        <v>#N/A</v>
      </c>
      <c r="J423" s="189" t="e">
        <f t="shared" si="172"/>
        <v>#N/A</v>
      </c>
      <c r="K423" s="189" t="e">
        <f t="shared" si="172"/>
        <v>#N/A</v>
      </c>
      <c r="L423" s="189" t="e">
        <f t="shared" si="172"/>
        <v>#N/A</v>
      </c>
      <c r="M423" s="189" t="e">
        <f t="shared" si="172"/>
        <v>#N/A</v>
      </c>
      <c r="N423" s="189" t="e">
        <f t="shared" si="172"/>
        <v>#N/A</v>
      </c>
      <c r="O423" s="189" t="e">
        <f t="shared" si="172"/>
        <v>#N/A</v>
      </c>
      <c r="P423" s="189" t="e">
        <f t="shared" si="172"/>
        <v>#N/A</v>
      </c>
      <c r="Q423" s="189" t="e">
        <f t="shared" si="172"/>
        <v>#N/A</v>
      </c>
      <c r="R423" s="189" t="e">
        <f t="shared" si="172"/>
        <v>#N/A</v>
      </c>
      <c r="S423" s="189" t="e">
        <f t="shared" si="172"/>
        <v>#N/A</v>
      </c>
      <c r="T423" s="189" t="e">
        <f t="shared" si="172"/>
        <v>#N/A</v>
      </c>
      <c r="U423" s="189" t="e">
        <f t="shared" si="172"/>
        <v>#N/A</v>
      </c>
      <c r="V423" s="189" t="e">
        <f t="shared" si="172"/>
        <v>#N/A</v>
      </c>
      <c r="W423" s="189" t="e">
        <f t="shared" si="172"/>
        <v>#N/A</v>
      </c>
      <c r="X423" s="189" t="e">
        <f t="shared" si="172"/>
        <v>#N/A</v>
      </c>
      <c r="Y423" s="189" t="e">
        <f t="shared" si="172"/>
        <v>#N/A</v>
      </c>
      <c r="Z423" s="189" t="e">
        <f t="shared" si="172"/>
        <v>#N/A</v>
      </c>
      <c r="AA423" s="189" t="e">
        <f t="shared" si="172"/>
        <v>#N/A</v>
      </c>
      <c r="AB423" s="189" t="e">
        <f t="shared" si="172"/>
        <v>#N/A</v>
      </c>
      <c r="AC423" s="189" t="e">
        <f t="shared" si="172"/>
        <v>#N/A</v>
      </c>
      <c r="AD423" s="189" t="e">
        <f t="shared" si="172"/>
        <v>#N/A</v>
      </c>
      <c r="AE423" s="189" t="e">
        <f t="shared" si="172"/>
        <v>#N/A</v>
      </c>
      <c r="AF423" s="189" t="e">
        <f t="shared" si="172"/>
        <v>#N/A</v>
      </c>
      <c r="AG423" s="189" t="e">
        <f t="shared" si="172"/>
        <v>#N/A</v>
      </c>
      <c r="AH423" s="189" t="e">
        <f t="shared" si="172"/>
        <v>#N/A</v>
      </c>
      <c r="AI423" s="189" t="e">
        <f t="shared" si="172"/>
        <v>#N/A</v>
      </c>
      <c r="AJ423" s="189" t="e">
        <f t="shared" si="172"/>
        <v>#N/A</v>
      </c>
      <c r="AK423" s="189" t="e">
        <f t="shared" si="172"/>
        <v>#N/A</v>
      </c>
      <c r="AL423" s="189" t="e">
        <f t="shared" si="172"/>
        <v>#N/A</v>
      </c>
      <c r="AM423" s="189" t="e">
        <f t="shared" si="172"/>
        <v>#N/A</v>
      </c>
      <c r="AN423" s="189" t="e">
        <f t="shared" si="172"/>
        <v>#N/A</v>
      </c>
      <c r="AO423" s="189" t="e">
        <f t="shared" si="172"/>
        <v>#N/A</v>
      </c>
      <c r="AP423" s="189" t="e">
        <f t="shared" si="172"/>
        <v>#N/A</v>
      </c>
    </row>
    <row r="424" spans="1:42" x14ac:dyDescent="0.2">
      <c r="A424" s="33" t="str">
        <f t="shared" si="170"/>
        <v>5-yr SL</v>
      </c>
      <c r="B424" s="233">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0"/>
        <v>15-yr SL</v>
      </c>
      <c r="B425" s="233">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0"/>
        <v>20-yr SL</v>
      </c>
      <c r="B426" s="233">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0"/>
        <v>39-yr SL</v>
      </c>
      <c r="B427" s="233">
        <f>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
        <v>326</v>
      </c>
      <c r="B428" s="233">
        <f>SUM(IF(ISNUMBER(C428:AP428),C428:AP428))</f>
        <v>0</v>
      </c>
      <c r="C428" s="361">
        <f>IF(C2&lt;=analysis_period,C420/100*$Q$387,0)</f>
        <v>0</v>
      </c>
      <c r="D428" s="361">
        <f t="shared" ref="D428:AP428" si="177">IF(D2&lt;=analysis_period,D420/100*$Q$387,0)</f>
        <v>0</v>
      </c>
      <c r="E428" s="361">
        <f t="shared" si="177"/>
        <v>0</v>
      </c>
      <c r="F428" s="361">
        <f t="shared" si="177"/>
        <v>0</v>
      </c>
      <c r="G428" s="361">
        <f t="shared" si="177"/>
        <v>0</v>
      </c>
      <c r="H428" s="361">
        <f t="shared" si="177"/>
        <v>0</v>
      </c>
      <c r="I428" s="361">
        <f t="shared" si="177"/>
        <v>0</v>
      </c>
      <c r="J428" s="361">
        <f t="shared" si="177"/>
        <v>0</v>
      </c>
      <c r="K428" s="361">
        <f t="shared" si="177"/>
        <v>0</v>
      </c>
      <c r="L428" s="361">
        <f t="shared" si="177"/>
        <v>0</v>
      </c>
      <c r="M428" s="361">
        <f t="shared" si="177"/>
        <v>0</v>
      </c>
      <c r="N428" s="361">
        <f t="shared" si="177"/>
        <v>0</v>
      </c>
      <c r="O428" s="361">
        <f t="shared" si="177"/>
        <v>0</v>
      </c>
      <c r="P428" s="361">
        <f t="shared" si="177"/>
        <v>0</v>
      </c>
      <c r="Q428" s="361">
        <f t="shared" si="177"/>
        <v>0</v>
      </c>
      <c r="R428" s="361">
        <f t="shared" si="177"/>
        <v>0</v>
      </c>
      <c r="S428" s="361">
        <f t="shared" si="177"/>
        <v>0</v>
      </c>
      <c r="T428" s="361">
        <f t="shared" si="177"/>
        <v>0</v>
      </c>
      <c r="U428" s="361">
        <f t="shared" si="177"/>
        <v>0</v>
      </c>
      <c r="V428" s="361">
        <f t="shared" si="177"/>
        <v>0</v>
      </c>
      <c r="W428" s="361">
        <f t="shared" si="177"/>
        <v>0</v>
      </c>
      <c r="X428" s="361">
        <f t="shared" si="177"/>
        <v>0</v>
      </c>
      <c r="Y428" s="361">
        <f t="shared" si="177"/>
        <v>0</v>
      </c>
      <c r="Z428" s="361">
        <f t="shared" si="177"/>
        <v>0</v>
      </c>
      <c r="AA428" s="361">
        <f t="shared" si="177"/>
        <v>0</v>
      </c>
      <c r="AB428" s="361">
        <f t="shared" si="177"/>
        <v>0</v>
      </c>
      <c r="AC428" s="361">
        <f t="shared" si="177"/>
        <v>0</v>
      </c>
      <c r="AD428" s="361">
        <f t="shared" si="177"/>
        <v>0</v>
      </c>
      <c r="AE428" s="361">
        <f t="shared" si="177"/>
        <v>0</v>
      </c>
      <c r="AF428" s="361">
        <f t="shared" si="177"/>
        <v>0</v>
      </c>
      <c r="AG428" s="361">
        <f t="shared" si="177"/>
        <v>0</v>
      </c>
      <c r="AH428" s="361">
        <f t="shared" si="177"/>
        <v>0</v>
      </c>
      <c r="AI428" s="361">
        <f t="shared" si="177"/>
        <v>0</v>
      </c>
      <c r="AJ428" s="361">
        <f t="shared" si="177"/>
        <v>0</v>
      </c>
      <c r="AK428" s="361">
        <f t="shared" si="177"/>
        <v>0</v>
      </c>
      <c r="AL428" s="361">
        <f t="shared" si="177"/>
        <v>0</v>
      </c>
      <c r="AM428" s="361">
        <f t="shared" si="177"/>
        <v>0</v>
      </c>
      <c r="AN428" s="361">
        <f t="shared" si="177"/>
        <v>0</v>
      </c>
      <c r="AO428" s="361">
        <f t="shared" si="177"/>
        <v>0</v>
      </c>
      <c r="AP428" s="361">
        <f t="shared" si="177"/>
        <v>0</v>
      </c>
    </row>
    <row r="429" spans="1:42" x14ac:dyDescent="0.2">
      <c r="A429" s="33" t="s">
        <v>87</v>
      </c>
      <c r="B429" s="233">
        <f t="array" ref="B429">SUM(IF(ISNUMBER(C429:AP429),C429:AP429))</f>
        <v>0</v>
      </c>
      <c r="C429" s="195">
        <f>P388</f>
        <v>0</v>
      </c>
      <c r="D429" s="195">
        <v>0</v>
      </c>
      <c r="E429" s="195">
        <v>0</v>
      </c>
      <c r="F429" s="195">
        <v>0</v>
      </c>
      <c r="G429" s="195">
        <v>0</v>
      </c>
      <c r="H429" s="195">
        <v>0</v>
      </c>
      <c r="I429" s="195">
        <v>0</v>
      </c>
      <c r="J429" s="195">
        <v>0</v>
      </c>
      <c r="K429" s="195">
        <v>0</v>
      </c>
      <c r="L429" s="195">
        <v>0</v>
      </c>
      <c r="M429" s="195">
        <v>0</v>
      </c>
      <c r="N429" s="195">
        <v>0</v>
      </c>
      <c r="O429" s="195">
        <v>0</v>
      </c>
      <c r="P429" s="195">
        <v>0</v>
      </c>
      <c r="Q429" s="195">
        <v>0</v>
      </c>
      <c r="R429" s="195">
        <v>0</v>
      </c>
      <c r="S429" s="195">
        <v>0</v>
      </c>
      <c r="T429" s="195">
        <v>0</v>
      </c>
      <c r="U429" s="195">
        <v>0</v>
      </c>
      <c r="V429" s="195">
        <v>0</v>
      </c>
      <c r="W429" s="195">
        <v>0</v>
      </c>
      <c r="X429" s="195">
        <v>0</v>
      </c>
      <c r="Y429" s="195">
        <v>0</v>
      </c>
      <c r="Z429" s="195">
        <v>0</v>
      </c>
      <c r="AA429" s="195">
        <v>0</v>
      </c>
      <c r="AB429" s="195">
        <v>0</v>
      </c>
      <c r="AC429" s="195">
        <v>0</v>
      </c>
      <c r="AD429" s="195">
        <v>0</v>
      </c>
      <c r="AE429" s="195">
        <v>0</v>
      </c>
      <c r="AF429" s="195">
        <v>0</v>
      </c>
      <c r="AG429" s="195">
        <v>0</v>
      </c>
      <c r="AH429" s="195">
        <v>0</v>
      </c>
      <c r="AI429" s="195">
        <v>0</v>
      </c>
      <c r="AJ429" s="195">
        <v>0</v>
      </c>
      <c r="AK429" s="195">
        <v>0</v>
      </c>
      <c r="AL429" s="195">
        <v>0</v>
      </c>
      <c r="AM429" s="195">
        <v>0</v>
      </c>
      <c r="AN429" s="195">
        <v>0</v>
      </c>
      <c r="AO429" s="195">
        <v>0</v>
      </c>
      <c r="AP429" s="195">
        <v>0</v>
      </c>
    </row>
    <row r="430" spans="1:42" x14ac:dyDescent="0.2">
      <c r="A430" s="32"/>
      <c r="B430" s="234">
        <f t="array" ref="B430">SUM(IF(ISNUMBER(C430:AP430),C430:AP430))</f>
        <v>0</v>
      </c>
      <c r="C430" s="189" t="e">
        <f>SUM(C422:C429)</f>
        <v>#N/A</v>
      </c>
      <c r="D430" s="189" t="e">
        <f t="shared" ref="D430:AP430" si="178">SUM(D422:D429)</f>
        <v>#N/A</v>
      </c>
      <c r="E430" s="189" t="e">
        <f t="shared" si="178"/>
        <v>#N/A</v>
      </c>
      <c r="F430" s="189" t="e">
        <f t="shared" si="178"/>
        <v>#N/A</v>
      </c>
      <c r="G430" s="189" t="e">
        <f t="shared" si="178"/>
        <v>#N/A</v>
      </c>
      <c r="H430" s="189" t="e">
        <f t="shared" si="178"/>
        <v>#N/A</v>
      </c>
      <c r="I430" s="189" t="e">
        <f t="shared" si="178"/>
        <v>#N/A</v>
      </c>
      <c r="J430" s="189" t="e">
        <f t="shared" si="178"/>
        <v>#N/A</v>
      </c>
      <c r="K430" s="189" t="e">
        <f t="shared" si="178"/>
        <v>#N/A</v>
      </c>
      <c r="L430" s="189" t="e">
        <f t="shared" si="178"/>
        <v>#N/A</v>
      </c>
      <c r="M430" s="189" t="e">
        <f t="shared" si="178"/>
        <v>#N/A</v>
      </c>
      <c r="N430" s="189" t="e">
        <f t="shared" si="178"/>
        <v>#N/A</v>
      </c>
      <c r="O430" s="189" t="e">
        <f t="shared" si="178"/>
        <v>#N/A</v>
      </c>
      <c r="P430" s="189" t="e">
        <f t="shared" si="178"/>
        <v>#N/A</v>
      </c>
      <c r="Q430" s="189" t="e">
        <f t="shared" si="178"/>
        <v>#N/A</v>
      </c>
      <c r="R430" s="189" t="e">
        <f t="shared" si="178"/>
        <v>#N/A</v>
      </c>
      <c r="S430" s="189" t="e">
        <f t="shared" si="178"/>
        <v>#N/A</v>
      </c>
      <c r="T430" s="189" t="e">
        <f t="shared" si="178"/>
        <v>#N/A</v>
      </c>
      <c r="U430" s="189" t="e">
        <f t="shared" si="178"/>
        <v>#N/A</v>
      </c>
      <c r="V430" s="189" t="e">
        <f t="shared" si="178"/>
        <v>#N/A</v>
      </c>
      <c r="W430" s="189" t="e">
        <f t="shared" si="178"/>
        <v>#N/A</v>
      </c>
      <c r="X430" s="189" t="e">
        <f t="shared" si="178"/>
        <v>#N/A</v>
      </c>
      <c r="Y430" s="189" t="e">
        <f t="shared" si="178"/>
        <v>#N/A</v>
      </c>
      <c r="Z430" s="189" t="e">
        <f t="shared" si="178"/>
        <v>#N/A</v>
      </c>
      <c r="AA430" s="189" t="e">
        <f t="shared" si="178"/>
        <v>#N/A</v>
      </c>
      <c r="AB430" s="189" t="e">
        <f t="shared" si="178"/>
        <v>#N/A</v>
      </c>
      <c r="AC430" s="189" t="e">
        <f t="shared" si="178"/>
        <v>#N/A</v>
      </c>
      <c r="AD430" s="189" t="e">
        <f t="shared" si="178"/>
        <v>#N/A</v>
      </c>
      <c r="AE430" s="189" t="e">
        <f t="shared" si="178"/>
        <v>#N/A</v>
      </c>
      <c r="AF430" s="189" t="e">
        <f t="shared" si="178"/>
        <v>#N/A</v>
      </c>
      <c r="AG430" s="189" t="e">
        <f t="shared" si="178"/>
        <v>#N/A</v>
      </c>
      <c r="AH430" s="189" t="e">
        <f t="shared" si="178"/>
        <v>#N/A</v>
      </c>
      <c r="AI430" s="189" t="e">
        <f t="shared" si="178"/>
        <v>#N/A</v>
      </c>
      <c r="AJ430" s="189" t="e">
        <f t="shared" si="178"/>
        <v>#N/A</v>
      </c>
      <c r="AK430" s="189" t="e">
        <f t="shared" si="178"/>
        <v>#N/A</v>
      </c>
      <c r="AL430" s="189" t="e">
        <f t="shared" si="178"/>
        <v>#N/A</v>
      </c>
      <c r="AM430" s="189" t="e">
        <f t="shared" si="178"/>
        <v>#N/A</v>
      </c>
      <c r="AN430" s="189" t="e">
        <f t="shared" si="178"/>
        <v>#N/A</v>
      </c>
      <c r="AO430" s="189" t="e">
        <f t="shared" si="178"/>
        <v>#N/A</v>
      </c>
      <c r="AP430" s="189" t="e">
        <f t="shared" si="178"/>
        <v>#N/A</v>
      </c>
    </row>
    <row r="431" spans="1:42" x14ac:dyDescent="0.2">
      <c r="A431" s="32"/>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74</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76</v>
      </c>
      <c r="B433" s="37" t="str">
        <f>equip_reserve_depr_fed</f>
        <v>5-yr MACRS</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77</v>
      </c>
      <c r="B434" s="229">
        <f t="shared" ref="B434:AP434" si="179">B2</f>
        <v>0</v>
      </c>
      <c r="C434" s="229" t="str">
        <f t="shared" si="179"/>
        <v/>
      </c>
      <c r="D434" s="229" t="str">
        <f t="shared" si="179"/>
        <v/>
      </c>
      <c r="E434" s="229" t="str">
        <f t="shared" si="179"/>
        <v/>
      </c>
      <c r="F434" s="229" t="str">
        <f t="shared" si="179"/>
        <v/>
      </c>
      <c r="G434" s="229" t="str">
        <f t="shared" si="179"/>
        <v/>
      </c>
      <c r="H434" s="229" t="str">
        <f t="shared" si="179"/>
        <v/>
      </c>
      <c r="I434" s="229" t="str">
        <f t="shared" si="179"/>
        <v/>
      </c>
      <c r="J434" s="229" t="str">
        <f t="shared" si="179"/>
        <v/>
      </c>
      <c r="K434" s="229" t="str">
        <f t="shared" si="179"/>
        <v/>
      </c>
      <c r="L434" s="229" t="str">
        <f t="shared" si="179"/>
        <v/>
      </c>
      <c r="M434" s="229" t="str">
        <f t="shared" si="179"/>
        <v/>
      </c>
      <c r="N434" s="229" t="str">
        <f t="shared" si="179"/>
        <v/>
      </c>
      <c r="O434" s="229" t="str">
        <f t="shared" si="179"/>
        <v/>
      </c>
      <c r="P434" s="229" t="str">
        <f t="shared" si="179"/>
        <v/>
      </c>
      <c r="Q434" s="229" t="str">
        <f t="shared" si="179"/>
        <v/>
      </c>
      <c r="R434" s="229" t="str">
        <f t="shared" si="179"/>
        <v/>
      </c>
      <c r="S434" s="229" t="str">
        <f t="shared" si="179"/>
        <v/>
      </c>
      <c r="T434" s="229" t="str">
        <f t="shared" si="179"/>
        <v/>
      </c>
      <c r="U434" s="229" t="str">
        <f t="shared" si="179"/>
        <v/>
      </c>
      <c r="V434" s="229" t="str">
        <f t="shared" si="179"/>
        <v/>
      </c>
      <c r="W434" s="229" t="str">
        <f t="shared" si="179"/>
        <v/>
      </c>
      <c r="X434" s="229" t="str">
        <f t="shared" si="179"/>
        <v/>
      </c>
      <c r="Y434" s="229" t="str">
        <f t="shared" si="179"/>
        <v/>
      </c>
      <c r="Z434" s="229" t="str">
        <f t="shared" si="179"/>
        <v/>
      </c>
      <c r="AA434" s="229" t="str">
        <f t="shared" si="179"/>
        <v/>
      </c>
      <c r="AB434" s="229" t="str">
        <f t="shared" si="179"/>
        <v/>
      </c>
      <c r="AC434" s="229" t="str">
        <f t="shared" si="179"/>
        <v/>
      </c>
      <c r="AD434" s="229" t="str">
        <f t="shared" si="179"/>
        <v/>
      </c>
      <c r="AE434" s="229" t="str">
        <f t="shared" si="179"/>
        <v/>
      </c>
      <c r="AF434" s="229" t="str">
        <f t="shared" si="179"/>
        <v/>
      </c>
      <c r="AG434" s="229" t="str">
        <f t="shared" si="179"/>
        <v/>
      </c>
      <c r="AH434" s="229" t="str">
        <f t="shared" si="179"/>
        <v/>
      </c>
      <c r="AI434" s="229" t="str">
        <f t="shared" si="179"/>
        <v/>
      </c>
      <c r="AJ434" s="229" t="str">
        <f t="shared" si="179"/>
        <v/>
      </c>
      <c r="AK434" s="229" t="str">
        <f t="shared" si="179"/>
        <v/>
      </c>
      <c r="AL434" s="229" t="str">
        <f t="shared" si="179"/>
        <v/>
      </c>
      <c r="AM434" s="229" t="str">
        <f t="shared" si="179"/>
        <v/>
      </c>
      <c r="AN434" s="229" t="str">
        <f t="shared" si="179"/>
        <v/>
      </c>
      <c r="AO434" s="229" t="str">
        <f t="shared" si="179"/>
        <v/>
      </c>
      <c r="AP434" s="229" t="str">
        <f t="shared" si="179"/>
        <v/>
      </c>
    </row>
    <row r="435" spans="1:42" x14ac:dyDescent="0.2">
      <c r="A435" s="32" t="s">
        <v>78</v>
      </c>
      <c r="B435" s="228">
        <v>0</v>
      </c>
      <c r="C435" s="224" t="e">
        <f t="shared" ref="C435:AP435" si="180">IF($B$433=$A414,C414,0)+IF($B$433=$A415,C415,0)+IF($B$433=$A416,C416,0)+IF($B$433=$A417,C417,0)+IF($B$433=$A418,C418,0)+IF($B$433=$A419,C419,0)</f>
        <v>#N/A</v>
      </c>
      <c r="D435" s="224" t="e">
        <f t="shared" si="180"/>
        <v>#N/A</v>
      </c>
      <c r="E435" s="224" t="e">
        <f t="shared" si="180"/>
        <v>#N/A</v>
      </c>
      <c r="F435" s="224" t="e">
        <f t="shared" si="180"/>
        <v>#N/A</v>
      </c>
      <c r="G435" s="224" t="e">
        <f t="shared" si="180"/>
        <v>#N/A</v>
      </c>
      <c r="H435" s="224" t="e">
        <f t="shared" si="180"/>
        <v>#N/A</v>
      </c>
      <c r="I435" s="224" t="e">
        <f t="shared" si="180"/>
        <v>#N/A</v>
      </c>
      <c r="J435" s="224" t="e">
        <f t="shared" si="180"/>
        <v>#N/A</v>
      </c>
      <c r="K435" s="224" t="e">
        <f t="shared" si="180"/>
        <v>#N/A</v>
      </c>
      <c r="L435" s="224" t="e">
        <f t="shared" si="180"/>
        <v>#N/A</v>
      </c>
      <c r="M435" s="224" t="e">
        <f t="shared" si="180"/>
        <v>#N/A</v>
      </c>
      <c r="N435" s="224" t="e">
        <f t="shared" si="180"/>
        <v>#N/A</v>
      </c>
      <c r="O435" s="224" t="e">
        <f t="shared" si="180"/>
        <v>#N/A</v>
      </c>
      <c r="P435" s="224" t="e">
        <f t="shared" si="180"/>
        <v>#N/A</v>
      </c>
      <c r="Q435" s="224" t="e">
        <f t="shared" si="180"/>
        <v>#N/A</v>
      </c>
      <c r="R435" s="224" t="e">
        <f t="shared" si="180"/>
        <v>#N/A</v>
      </c>
      <c r="S435" s="224" t="e">
        <f t="shared" si="180"/>
        <v>#N/A</v>
      </c>
      <c r="T435" s="224" t="e">
        <f t="shared" si="180"/>
        <v>#N/A</v>
      </c>
      <c r="U435" s="224" t="e">
        <f t="shared" si="180"/>
        <v>#N/A</v>
      </c>
      <c r="V435" s="224" t="e">
        <f t="shared" si="180"/>
        <v>#N/A</v>
      </c>
      <c r="W435" s="224" t="e">
        <f t="shared" si="180"/>
        <v>#N/A</v>
      </c>
      <c r="X435" s="224" t="e">
        <f t="shared" si="180"/>
        <v>#N/A</v>
      </c>
      <c r="Y435" s="224" t="e">
        <f t="shared" si="180"/>
        <v>#N/A</v>
      </c>
      <c r="Z435" s="224" t="e">
        <f t="shared" si="180"/>
        <v>#N/A</v>
      </c>
      <c r="AA435" s="224" t="e">
        <f t="shared" si="180"/>
        <v>#N/A</v>
      </c>
      <c r="AB435" s="224" t="e">
        <f t="shared" si="180"/>
        <v>#N/A</v>
      </c>
      <c r="AC435" s="224" t="e">
        <f t="shared" si="180"/>
        <v>#N/A</v>
      </c>
      <c r="AD435" s="224" t="e">
        <f t="shared" si="180"/>
        <v>#N/A</v>
      </c>
      <c r="AE435" s="224" t="e">
        <f t="shared" si="180"/>
        <v>#N/A</v>
      </c>
      <c r="AF435" s="224" t="e">
        <f t="shared" si="180"/>
        <v>#N/A</v>
      </c>
      <c r="AG435" s="224" t="e">
        <f t="shared" si="180"/>
        <v>#N/A</v>
      </c>
      <c r="AH435" s="224" t="e">
        <f t="shared" si="180"/>
        <v>#N/A</v>
      </c>
      <c r="AI435" s="224" t="e">
        <f t="shared" si="180"/>
        <v>#N/A</v>
      </c>
      <c r="AJ435" s="224" t="e">
        <f t="shared" si="180"/>
        <v>#N/A</v>
      </c>
      <c r="AK435" s="224" t="e">
        <f t="shared" si="180"/>
        <v>#N/A</v>
      </c>
      <c r="AL435" s="224" t="e">
        <f t="shared" si="180"/>
        <v>#N/A</v>
      </c>
      <c r="AM435" s="224" t="e">
        <f t="shared" si="180"/>
        <v>#N/A</v>
      </c>
      <c r="AN435" s="224" t="e">
        <f t="shared" si="180"/>
        <v>#N/A</v>
      </c>
      <c r="AO435" s="224" t="e">
        <f t="shared" si="180"/>
        <v>#N/A</v>
      </c>
      <c r="AP435" s="224" t="e">
        <f t="shared" si="180"/>
        <v>#N/A</v>
      </c>
    </row>
    <row r="436" spans="1:42" x14ac:dyDescent="0.2">
      <c r="A436" s="30"/>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0" t="s">
        <v>89</v>
      </c>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2" t="s">
        <v>75</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16">
        <v>1</v>
      </c>
      <c r="C439" s="213">
        <f t="shared" ref="C439:AP439" si="181">C303</f>
        <v>0</v>
      </c>
      <c r="D439" s="213">
        <f t="shared" si="181"/>
        <v>0</v>
      </c>
      <c r="E439" s="213">
        <f t="shared" si="181"/>
        <v>0</v>
      </c>
      <c r="F439" s="213">
        <f t="shared" si="181"/>
        <v>0</v>
      </c>
      <c r="G439" s="213">
        <f t="shared" si="181"/>
        <v>0</v>
      </c>
      <c r="H439" s="213">
        <f t="shared" si="181"/>
        <v>0</v>
      </c>
      <c r="I439" s="213">
        <f t="shared" si="181"/>
        <v>0</v>
      </c>
      <c r="J439" s="213">
        <f t="shared" si="181"/>
        <v>0</v>
      </c>
      <c r="K439" s="213">
        <f t="shared" si="181"/>
        <v>0</v>
      </c>
      <c r="L439" s="213">
        <f t="shared" si="181"/>
        <v>0</v>
      </c>
      <c r="M439" s="213">
        <f t="shared" si="181"/>
        <v>0</v>
      </c>
      <c r="N439" s="213">
        <f t="shared" si="181"/>
        <v>0</v>
      </c>
      <c r="O439" s="213">
        <f t="shared" si="181"/>
        <v>0</v>
      </c>
      <c r="P439" s="213">
        <f t="shared" si="181"/>
        <v>0</v>
      </c>
      <c r="Q439" s="213">
        <f t="shared" si="181"/>
        <v>0</v>
      </c>
      <c r="R439" s="213">
        <f t="shared" si="181"/>
        <v>0</v>
      </c>
      <c r="S439" s="213">
        <f t="shared" si="181"/>
        <v>0</v>
      </c>
      <c r="T439" s="213">
        <f t="shared" si="181"/>
        <v>0</v>
      </c>
      <c r="U439" s="213">
        <f t="shared" si="181"/>
        <v>0</v>
      </c>
      <c r="V439" s="213">
        <f t="shared" si="181"/>
        <v>0</v>
      </c>
      <c r="W439" s="213">
        <f t="shared" si="181"/>
        <v>0</v>
      </c>
      <c r="X439" s="213">
        <f t="shared" si="181"/>
        <v>0</v>
      </c>
      <c r="Y439" s="213">
        <f t="shared" si="181"/>
        <v>0</v>
      </c>
      <c r="Z439" s="213">
        <f t="shared" si="181"/>
        <v>0</v>
      </c>
      <c r="AA439" s="213">
        <f t="shared" si="181"/>
        <v>0</v>
      </c>
      <c r="AB439" s="213">
        <f t="shared" si="181"/>
        <v>0</v>
      </c>
      <c r="AC439" s="213">
        <f t="shared" si="181"/>
        <v>0</v>
      </c>
      <c r="AD439" s="213">
        <f t="shared" si="181"/>
        <v>0</v>
      </c>
      <c r="AE439" s="213">
        <f t="shared" si="181"/>
        <v>0</v>
      </c>
      <c r="AF439" s="213">
        <f t="shared" si="181"/>
        <v>0</v>
      </c>
      <c r="AG439" s="213">
        <f t="shared" si="181"/>
        <v>0</v>
      </c>
      <c r="AH439" s="213">
        <f t="shared" si="181"/>
        <v>0</v>
      </c>
      <c r="AI439" s="213">
        <f t="shared" si="181"/>
        <v>0</v>
      </c>
      <c r="AJ439" s="213">
        <f t="shared" si="181"/>
        <v>0</v>
      </c>
      <c r="AK439" s="213">
        <f t="shared" si="181"/>
        <v>0</v>
      </c>
      <c r="AL439" s="213">
        <f t="shared" si="181"/>
        <v>0</v>
      </c>
      <c r="AM439" s="213">
        <f t="shared" si="181"/>
        <v>0</v>
      </c>
      <c r="AN439" s="213">
        <f t="shared" si="181"/>
        <v>0</v>
      </c>
      <c r="AO439" s="213">
        <f t="shared" si="181"/>
        <v>0</v>
      </c>
      <c r="AP439" s="213">
        <f t="shared" si="181"/>
        <v>0</v>
      </c>
    </row>
    <row r="440" spans="1:42" x14ac:dyDescent="0.2">
      <c r="A440" s="16">
        <f>A439+1</f>
        <v>2</v>
      </c>
      <c r="C440" s="213">
        <f t="shared" ref="C440:AP440" si="182">C304</f>
        <v>0</v>
      </c>
      <c r="D440" s="213">
        <f t="shared" si="182"/>
        <v>0</v>
      </c>
      <c r="E440" s="213">
        <f t="shared" si="182"/>
        <v>0</v>
      </c>
      <c r="F440" s="213">
        <f t="shared" si="182"/>
        <v>0</v>
      </c>
      <c r="G440" s="213">
        <f t="shared" si="182"/>
        <v>0</v>
      </c>
      <c r="H440" s="213">
        <f t="shared" si="182"/>
        <v>0</v>
      </c>
      <c r="I440" s="213">
        <f t="shared" si="182"/>
        <v>0</v>
      </c>
      <c r="J440" s="213">
        <f t="shared" si="182"/>
        <v>0</v>
      </c>
      <c r="K440" s="213">
        <f t="shared" si="182"/>
        <v>0</v>
      </c>
      <c r="L440" s="213">
        <f t="shared" si="182"/>
        <v>0</v>
      </c>
      <c r="M440" s="213">
        <f t="shared" si="182"/>
        <v>0</v>
      </c>
      <c r="N440" s="213">
        <f t="shared" si="182"/>
        <v>0</v>
      </c>
      <c r="O440" s="213">
        <f t="shared" si="182"/>
        <v>0</v>
      </c>
      <c r="P440" s="213">
        <f t="shared" si="182"/>
        <v>0</v>
      </c>
      <c r="Q440" s="213">
        <f t="shared" si="182"/>
        <v>0</v>
      </c>
      <c r="R440" s="213">
        <f t="shared" si="182"/>
        <v>0</v>
      </c>
      <c r="S440" s="213">
        <f t="shared" si="182"/>
        <v>0</v>
      </c>
      <c r="T440" s="213">
        <f t="shared" si="182"/>
        <v>0</v>
      </c>
      <c r="U440" s="213">
        <f t="shared" si="182"/>
        <v>0</v>
      </c>
      <c r="V440" s="213">
        <f t="shared" si="182"/>
        <v>0</v>
      </c>
      <c r="W440" s="213">
        <f t="shared" si="182"/>
        <v>0</v>
      </c>
      <c r="X440" s="213">
        <f t="shared" si="182"/>
        <v>0</v>
      </c>
      <c r="Y440" s="213">
        <f t="shared" si="182"/>
        <v>0</v>
      </c>
      <c r="Z440" s="213">
        <f t="shared" si="182"/>
        <v>0</v>
      </c>
      <c r="AA440" s="213">
        <f t="shared" si="182"/>
        <v>0</v>
      </c>
      <c r="AB440" s="213">
        <f t="shared" si="182"/>
        <v>0</v>
      </c>
      <c r="AC440" s="213">
        <f t="shared" si="182"/>
        <v>0</v>
      </c>
      <c r="AD440" s="213">
        <f t="shared" si="182"/>
        <v>0</v>
      </c>
      <c r="AE440" s="213">
        <f t="shared" si="182"/>
        <v>0</v>
      </c>
      <c r="AF440" s="213">
        <f t="shared" si="182"/>
        <v>0</v>
      </c>
      <c r="AG440" s="213">
        <f t="shared" si="182"/>
        <v>0</v>
      </c>
      <c r="AH440" s="213">
        <f t="shared" si="182"/>
        <v>0</v>
      </c>
      <c r="AI440" s="213">
        <f t="shared" si="182"/>
        <v>0</v>
      </c>
      <c r="AJ440" s="213">
        <f t="shared" si="182"/>
        <v>0</v>
      </c>
      <c r="AK440" s="213">
        <f t="shared" si="182"/>
        <v>0</v>
      </c>
      <c r="AL440" s="213">
        <f t="shared" si="182"/>
        <v>0</v>
      </c>
      <c r="AM440" s="213">
        <f t="shared" si="182"/>
        <v>0</v>
      </c>
      <c r="AN440" s="213">
        <f t="shared" si="182"/>
        <v>0</v>
      </c>
      <c r="AO440" s="213">
        <f t="shared" si="182"/>
        <v>0</v>
      </c>
      <c r="AP440" s="213">
        <f t="shared" si="182"/>
        <v>0</v>
      </c>
    </row>
    <row r="441" spans="1:42" x14ac:dyDescent="0.2">
      <c r="A441" s="16">
        <f t="shared" ref="A441:A446" si="183">A440+1</f>
        <v>3</v>
      </c>
      <c r="C441" s="213">
        <f t="shared" ref="C441:AP441" si="184">C305</f>
        <v>0</v>
      </c>
      <c r="D441" s="213">
        <f t="shared" si="184"/>
        <v>0</v>
      </c>
      <c r="E441" s="213">
        <f t="shared" si="184"/>
        <v>0</v>
      </c>
      <c r="F441" s="213">
        <f t="shared" si="184"/>
        <v>0</v>
      </c>
      <c r="G441" s="213">
        <f t="shared" si="184"/>
        <v>0</v>
      </c>
      <c r="H441" s="213">
        <f t="shared" si="184"/>
        <v>0</v>
      </c>
      <c r="I441" s="213">
        <f t="shared" si="184"/>
        <v>0</v>
      </c>
      <c r="J441" s="213">
        <f t="shared" si="184"/>
        <v>0</v>
      </c>
      <c r="K441" s="213">
        <f t="shared" si="184"/>
        <v>0</v>
      </c>
      <c r="L441" s="213">
        <f t="shared" si="184"/>
        <v>0</v>
      </c>
      <c r="M441" s="213">
        <f t="shared" si="184"/>
        <v>0</v>
      </c>
      <c r="N441" s="213">
        <f t="shared" si="184"/>
        <v>0</v>
      </c>
      <c r="O441" s="213">
        <f t="shared" si="184"/>
        <v>0</v>
      </c>
      <c r="P441" s="213">
        <f t="shared" si="184"/>
        <v>0</v>
      </c>
      <c r="Q441" s="213">
        <f t="shared" si="184"/>
        <v>0</v>
      </c>
      <c r="R441" s="213">
        <f t="shared" si="184"/>
        <v>0</v>
      </c>
      <c r="S441" s="213">
        <f t="shared" si="184"/>
        <v>0</v>
      </c>
      <c r="T441" s="213">
        <f t="shared" si="184"/>
        <v>0</v>
      </c>
      <c r="U441" s="213">
        <f t="shared" si="184"/>
        <v>0</v>
      </c>
      <c r="V441" s="213">
        <f t="shared" si="184"/>
        <v>0</v>
      </c>
      <c r="W441" s="213">
        <f t="shared" si="184"/>
        <v>0</v>
      </c>
      <c r="X441" s="213">
        <f t="shared" si="184"/>
        <v>0</v>
      </c>
      <c r="Y441" s="213">
        <f t="shared" si="184"/>
        <v>0</v>
      </c>
      <c r="Z441" s="213">
        <f t="shared" si="184"/>
        <v>0</v>
      </c>
      <c r="AA441" s="213">
        <f t="shared" si="184"/>
        <v>0</v>
      </c>
      <c r="AB441" s="213">
        <f t="shared" si="184"/>
        <v>0</v>
      </c>
      <c r="AC441" s="213">
        <f t="shared" si="184"/>
        <v>0</v>
      </c>
      <c r="AD441" s="213">
        <f t="shared" si="184"/>
        <v>0</v>
      </c>
      <c r="AE441" s="213">
        <f t="shared" si="184"/>
        <v>0</v>
      </c>
      <c r="AF441" s="213">
        <f t="shared" si="184"/>
        <v>0</v>
      </c>
      <c r="AG441" s="213">
        <f t="shared" si="184"/>
        <v>0</v>
      </c>
      <c r="AH441" s="213">
        <f t="shared" si="184"/>
        <v>0</v>
      </c>
      <c r="AI441" s="213">
        <f t="shared" si="184"/>
        <v>0</v>
      </c>
      <c r="AJ441" s="213">
        <f t="shared" si="184"/>
        <v>0</v>
      </c>
      <c r="AK441" s="213">
        <f t="shared" si="184"/>
        <v>0</v>
      </c>
      <c r="AL441" s="213">
        <f t="shared" si="184"/>
        <v>0</v>
      </c>
      <c r="AM441" s="213">
        <f t="shared" si="184"/>
        <v>0</v>
      </c>
      <c r="AN441" s="213">
        <f t="shared" si="184"/>
        <v>0</v>
      </c>
      <c r="AO441" s="213">
        <f t="shared" si="184"/>
        <v>0</v>
      </c>
      <c r="AP441" s="213">
        <f t="shared" si="184"/>
        <v>0</v>
      </c>
    </row>
    <row r="442" spans="1:42" x14ac:dyDescent="0.2">
      <c r="A442" s="16">
        <f t="shared" si="183"/>
        <v>4</v>
      </c>
      <c r="C442" s="213">
        <f t="shared" ref="C442:AP442" si="185">C306</f>
        <v>0</v>
      </c>
      <c r="D442" s="213">
        <f t="shared" si="185"/>
        <v>0</v>
      </c>
      <c r="E442" s="213">
        <f t="shared" si="185"/>
        <v>0</v>
      </c>
      <c r="F442" s="213">
        <f t="shared" si="185"/>
        <v>0</v>
      </c>
      <c r="G442" s="213">
        <f t="shared" si="185"/>
        <v>0</v>
      </c>
      <c r="H442" s="213">
        <f t="shared" si="185"/>
        <v>0</v>
      </c>
      <c r="I442" s="213">
        <f t="shared" si="185"/>
        <v>0</v>
      </c>
      <c r="J442" s="213">
        <f t="shared" si="185"/>
        <v>0</v>
      </c>
      <c r="K442" s="213">
        <f t="shared" si="185"/>
        <v>0</v>
      </c>
      <c r="L442" s="213">
        <f t="shared" si="185"/>
        <v>0</v>
      </c>
      <c r="M442" s="213">
        <f t="shared" si="185"/>
        <v>0</v>
      </c>
      <c r="N442" s="213">
        <f t="shared" si="185"/>
        <v>0</v>
      </c>
      <c r="O442" s="213">
        <f t="shared" si="185"/>
        <v>0</v>
      </c>
      <c r="P442" s="213">
        <f t="shared" si="185"/>
        <v>0</v>
      </c>
      <c r="Q442" s="213">
        <f t="shared" si="185"/>
        <v>0</v>
      </c>
      <c r="R442" s="213">
        <f t="shared" si="185"/>
        <v>0</v>
      </c>
      <c r="S442" s="213">
        <f t="shared" si="185"/>
        <v>0</v>
      </c>
      <c r="T442" s="213">
        <f t="shared" si="185"/>
        <v>0</v>
      </c>
      <c r="U442" s="213">
        <f t="shared" si="185"/>
        <v>0</v>
      </c>
      <c r="V442" s="213">
        <f t="shared" si="185"/>
        <v>0</v>
      </c>
      <c r="W442" s="213">
        <f t="shared" si="185"/>
        <v>0</v>
      </c>
      <c r="X442" s="213">
        <f t="shared" si="185"/>
        <v>0</v>
      </c>
      <c r="Y442" s="213">
        <f t="shared" si="185"/>
        <v>0</v>
      </c>
      <c r="Z442" s="213">
        <f t="shared" si="185"/>
        <v>0</v>
      </c>
      <c r="AA442" s="213">
        <f t="shared" si="185"/>
        <v>0</v>
      </c>
      <c r="AB442" s="213">
        <f t="shared" si="185"/>
        <v>0</v>
      </c>
      <c r="AC442" s="213">
        <f t="shared" si="185"/>
        <v>0</v>
      </c>
      <c r="AD442" s="213">
        <f t="shared" si="185"/>
        <v>0</v>
      </c>
      <c r="AE442" s="213">
        <f t="shared" si="185"/>
        <v>0</v>
      </c>
      <c r="AF442" s="213">
        <f t="shared" si="185"/>
        <v>0</v>
      </c>
      <c r="AG442" s="213">
        <f t="shared" si="185"/>
        <v>0</v>
      </c>
      <c r="AH442" s="213">
        <f t="shared" si="185"/>
        <v>0</v>
      </c>
      <c r="AI442" s="213">
        <f t="shared" si="185"/>
        <v>0</v>
      </c>
      <c r="AJ442" s="213">
        <f t="shared" si="185"/>
        <v>0</v>
      </c>
      <c r="AK442" s="213">
        <f t="shared" si="185"/>
        <v>0</v>
      </c>
      <c r="AL442" s="213">
        <f t="shared" si="185"/>
        <v>0</v>
      </c>
      <c r="AM442" s="213">
        <f t="shared" si="185"/>
        <v>0</v>
      </c>
      <c r="AN442" s="213">
        <f t="shared" si="185"/>
        <v>0</v>
      </c>
      <c r="AO442" s="213">
        <f t="shared" si="185"/>
        <v>0</v>
      </c>
      <c r="AP442" s="213">
        <f t="shared" si="185"/>
        <v>0</v>
      </c>
    </row>
    <row r="443" spans="1:42" x14ac:dyDescent="0.2">
      <c r="A443" s="16">
        <f t="shared" si="183"/>
        <v>5</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3"/>
        <v>6</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3"/>
        <v>7</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3"/>
        <v>8</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A446+1</f>
        <v>9</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ref="A448" si="191">A447+1</f>
        <v>10</v>
      </c>
      <c r="C448" s="213">
        <f t="shared" ref="C448:AP448" si="192">C312</f>
        <v>0</v>
      </c>
      <c r="D448" s="213">
        <f t="shared" si="192"/>
        <v>0</v>
      </c>
      <c r="E448" s="213">
        <f t="shared" si="192"/>
        <v>0</v>
      </c>
      <c r="F448" s="213">
        <f t="shared" si="192"/>
        <v>0</v>
      </c>
      <c r="G448" s="213">
        <f t="shared" si="192"/>
        <v>0</v>
      </c>
      <c r="H448" s="213">
        <f t="shared" si="192"/>
        <v>0</v>
      </c>
      <c r="I448" s="213">
        <f t="shared" si="192"/>
        <v>0</v>
      </c>
      <c r="J448" s="213">
        <f t="shared" si="192"/>
        <v>0</v>
      </c>
      <c r="K448" s="213">
        <f t="shared" si="192"/>
        <v>0</v>
      </c>
      <c r="L448" s="213">
        <f t="shared" si="192"/>
        <v>0</v>
      </c>
      <c r="M448" s="213">
        <f t="shared" si="192"/>
        <v>0</v>
      </c>
      <c r="N448" s="213">
        <f t="shared" si="192"/>
        <v>0</v>
      </c>
      <c r="O448" s="213">
        <f t="shared" si="192"/>
        <v>0</v>
      </c>
      <c r="P448" s="213">
        <f t="shared" si="192"/>
        <v>0</v>
      </c>
      <c r="Q448" s="213">
        <f t="shared" si="192"/>
        <v>0</v>
      </c>
      <c r="R448" s="213">
        <f t="shared" si="192"/>
        <v>0</v>
      </c>
      <c r="S448" s="213">
        <f t="shared" si="192"/>
        <v>0</v>
      </c>
      <c r="T448" s="213">
        <f t="shared" si="192"/>
        <v>0</v>
      </c>
      <c r="U448" s="213">
        <f t="shared" si="192"/>
        <v>0</v>
      </c>
      <c r="V448" s="213">
        <f t="shared" si="192"/>
        <v>0</v>
      </c>
      <c r="W448" s="213">
        <f t="shared" si="192"/>
        <v>0</v>
      </c>
      <c r="X448" s="213">
        <f t="shared" si="192"/>
        <v>0</v>
      </c>
      <c r="Y448" s="213">
        <f t="shared" si="192"/>
        <v>0</v>
      </c>
      <c r="Z448" s="213">
        <f t="shared" si="192"/>
        <v>0</v>
      </c>
      <c r="AA448" s="213">
        <f t="shared" si="192"/>
        <v>0</v>
      </c>
      <c r="AB448" s="213">
        <f t="shared" si="192"/>
        <v>0</v>
      </c>
      <c r="AC448" s="213">
        <f t="shared" si="192"/>
        <v>0</v>
      </c>
      <c r="AD448" s="213">
        <f t="shared" si="192"/>
        <v>0</v>
      </c>
      <c r="AE448" s="213">
        <f t="shared" si="192"/>
        <v>0</v>
      </c>
      <c r="AF448" s="213">
        <f t="shared" si="192"/>
        <v>0</v>
      </c>
      <c r="AG448" s="213">
        <f t="shared" si="192"/>
        <v>0</v>
      </c>
      <c r="AH448" s="213">
        <f t="shared" si="192"/>
        <v>0</v>
      </c>
      <c r="AI448" s="213">
        <f t="shared" si="192"/>
        <v>0</v>
      </c>
      <c r="AJ448" s="213">
        <f t="shared" si="192"/>
        <v>0</v>
      </c>
      <c r="AK448" s="213">
        <f t="shared" si="192"/>
        <v>0</v>
      </c>
      <c r="AL448" s="213">
        <f t="shared" si="192"/>
        <v>0</v>
      </c>
      <c r="AM448" s="213">
        <f t="shared" si="192"/>
        <v>0</v>
      </c>
      <c r="AN448" s="213">
        <f t="shared" si="192"/>
        <v>0</v>
      </c>
      <c r="AO448" s="213">
        <f t="shared" si="192"/>
        <v>0</v>
      </c>
      <c r="AP448" s="213">
        <f t="shared" si="192"/>
        <v>0</v>
      </c>
    </row>
    <row r="449" spans="1:42" x14ac:dyDescent="0.2">
      <c r="A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79</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B451" s="230">
        <f t="shared" ref="B451:B460" si="193">SUM(C451:AP451)</f>
        <v>0</v>
      </c>
      <c r="C451" s="232">
        <f t="shared" ref="C451:AP451" si="194">LOOKUP(C439,$B$434:$AP$434,$B$435:$AP$435)*$B624/100</f>
        <v>0</v>
      </c>
      <c r="D451" s="232">
        <f t="shared" si="194"/>
        <v>0</v>
      </c>
      <c r="E451" s="232">
        <f t="shared" si="194"/>
        <v>0</v>
      </c>
      <c r="F451" s="232">
        <f t="shared" si="194"/>
        <v>0</v>
      </c>
      <c r="G451" s="232">
        <f t="shared" si="194"/>
        <v>0</v>
      </c>
      <c r="H451" s="232">
        <f t="shared" si="194"/>
        <v>0</v>
      </c>
      <c r="I451" s="232">
        <f t="shared" si="194"/>
        <v>0</v>
      </c>
      <c r="J451" s="232">
        <f t="shared" si="194"/>
        <v>0</v>
      </c>
      <c r="K451" s="232">
        <f t="shared" si="194"/>
        <v>0</v>
      </c>
      <c r="L451" s="232">
        <f t="shared" si="194"/>
        <v>0</v>
      </c>
      <c r="M451" s="232">
        <f t="shared" si="194"/>
        <v>0</v>
      </c>
      <c r="N451" s="232">
        <f t="shared" si="194"/>
        <v>0</v>
      </c>
      <c r="O451" s="232">
        <f t="shared" si="194"/>
        <v>0</v>
      </c>
      <c r="P451" s="232">
        <f t="shared" si="194"/>
        <v>0</v>
      </c>
      <c r="Q451" s="232">
        <f t="shared" si="194"/>
        <v>0</v>
      </c>
      <c r="R451" s="232">
        <f t="shared" si="194"/>
        <v>0</v>
      </c>
      <c r="S451" s="232">
        <f t="shared" si="194"/>
        <v>0</v>
      </c>
      <c r="T451" s="232">
        <f t="shared" si="194"/>
        <v>0</v>
      </c>
      <c r="U451" s="232">
        <f t="shared" si="194"/>
        <v>0</v>
      </c>
      <c r="V451" s="232">
        <f t="shared" si="194"/>
        <v>0</v>
      </c>
      <c r="W451" s="232">
        <f t="shared" si="194"/>
        <v>0</v>
      </c>
      <c r="X451" s="232">
        <f t="shared" si="194"/>
        <v>0</v>
      </c>
      <c r="Y451" s="232">
        <f t="shared" si="194"/>
        <v>0</v>
      </c>
      <c r="Z451" s="232">
        <f t="shared" si="194"/>
        <v>0</v>
      </c>
      <c r="AA451" s="232">
        <f t="shared" si="194"/>
        <v>0</v>
      </c>
      <c r="AB451" s="232">
        <f t="shared" si="194"/>
        <v>0</v>
      </c>
      <c r="AC451" s="232">
        <f t="shared" si="194"/>
        <v>0</v>
      </c>
      <c r="AD451" s="232">
        <f t="shared" si="194"/>
        <v>0</v>
      </c>
      <c r="AE451" s="232">
        <f t="shared" si="194"/>
        <v>0</v>
      </c>
      <c r="AF451" s="232">
        <f t="shared" si="194"/>
        <v>0</v>
      </c>
      <c r="AG451" s="232">
        <f t="shared" si="194"/>
        <v>0</v>
      </c>
      <c r="AH451" s="232">
        <f t="shared" si="194"/>
        <v>0</v>
      </c>
      <c r="AI451" s="232">
        <f t="shared" si="194"/>
        <v>0</v>
      </c>
      <c r="AJ451" s="232">
        <f t="shared" si="194"/>
        <v>0</v>
      </c>
      <c r="AK451" s="232">
        <f t="shared" si="194"/>
        <v>0</v>
      </c>
      <c r="AL451" s="232">
        <f t="shared" si="194"/>
        <v>0</v>
      </c>
      <c r="AM451" s="232">
        <f t="shared" si="194"/>
        <v>0</v>
      </c>
      <c r="AN451" s="232">
        <f t="shared" si="194"/>
        <v>0</v>
      </c>
      <c r="AO451" s="232">
        <f t="shared" si="194"/>
        <v>0</v>
      </c>
      <c r="AP451" s="232">
        <f t="shared" si="194"/>
        <v>0</v>
      </c>
    </row>
    <row r="452" spans="1:42" x14ac:dyDescent="0.2">
      <c r="A452" s="16">
        <f>A451+1</f>
        <v>2</v>
      </c>
      <c r="B452" s="230">
        <f t="shared" si="193"/>
        <v>0</v>
      </c>
      <c r="C452" s="232">
        <f t="shared" ref="C452:AP452" si="195">LOOKUP(C440,$B$434:$AP$434,$B$435:$AP$435)*$B625/100</f>
        <v>0</v>
      </c>
      <c r="D452" s="232">
        <f t="shared" si="195"/>
        <v>0</v>
      </c>
      <c r="E452" s="232">
        <f t="shared" si="195"/>
        <v>0</v>
      </c>
      <c r="F452" s="232">
        <f t="shared" si="195"/>
        <v>0</v>
      </c>
      <c r="G452" s="232">
        <f t="shared" si="195"/>
        <v>0</v>
      </c>
      <c r="H452" s="232">
        <f t="shared" si="195"/>
        <v>0</v>
      </c>
      <c r="I452" s="232">
        <f t="shared" si="195"/>
        <v>0</v>
      </c>
      <c r="J452" s="232">
        <f t="shared" si="195"/>
        <v>0</v>
      </c>
      <c r="K452" s="232">
        <f t="shared" si="195"/>
        <v>0</v>
      </c>
      <c r="L452" s="232">
        <f t="shared" si="195"/>
        <v>0</v>
      </c>
      <c r="M452" s="232">
        <f t="shared" si="195"/>
        <v>0</v>
      </c>
      <c r="N452" s="232">
        <f t="shared" si="195"/>
        <v>0</v>
      </c>
      <c r="O452" s="232">
        <f t="shared" si="195"/>
        <v>0</v>
      </c>
      <c r="P452" s="232">
        <f t="shared" si="195"/>
        <v>0</v>
      </c>
      <c r="Q452" s="232">
        <f t="shared" si="195"/>
        <v>0</v>
      </c>
      <c r="R452" s="232">
        <f t="shared" si="195"/>
        <v>0</v>
      </c>
      <c r="S452" s="232">
        <f t="shared" si="195"/>
        <v>0</v>
      </c>
      <c r="T452" s="232">
        <f t="shared" si="195"/>
        <v>0</v>
      </c>
      <c r="U452" s="232">
        <f t="shared" si="195"/>
        <v>0</v>
      </c>
      <c r="V452" s="232">
        <f t="shared" si="195"/>
        <v>0</v>
      </c>
      <c r="W452" s="232">
        <f t="shared" si="195"/>
        <v>0</v>
      </c>
      <c r="X452" s="232">
        <f t="shared" si="195"/>
        <v>0</v>
      </c>
      <c r="Y452" s="232">
        <f t="shared" si="195"/>
        <v>0</v>
      </c>
      <c r="Z452" s="232">
        <f t="shared" si="195"/>
        <v>0</v>
      </c>
      <c r="AA452" s="232">
        <f t="shared" si="195"/>
        <v>0</v>
      </c>
      <c r="AB452" s="232">
        <f t="shared" si="195"/>
        <v>0</v>
      </c>
      <c r="AC452" s="232">
        <f t="shared" si="195"/>
        <v>0</v>
      </c>
      <c r="AD452" s="232">
        <f t="shared" si="195"/>
        <v>0</v>
      </c>
      <c r="AE452" s="232">
        <f t="shared" si="195"/>
        <v>0</v>
      </c>
      <c r="AF452" s="232">
        <f t="shared" si="195"/>
        <v>0</v>
      </c>
      <c r="AG452" s="232">
        <f t="shared" si="195"/>
        <v>0</v>
      </c>
      <c r="AH452" s="232">
        <f t="shared" si="195"/>
        <v>0</v>
      </c>
      <c r="AI452" s="232">
        <f t="shared" si="195"/>
        <v>0</v>
      </c>
      <c r="AJ452" s="232">
        <f t="shared" si="195"/>
        <v>0</v>
      </c>
      <c r="AK452" s="232">
        <f t="shared" si="195"/>
        <v>0</v>
      </c>
      <c r="AL452" s="232">
        <f t="shared" si="195"/>
        <v>0</v>
      </c>
      <c r="AM452" s="232">
        <f t="shared" si="195"/>
        <v>0</v>
      </c>
      <c r="AN452" s="232">
        <f t="shared" si="195"/>
        <v>0</v>
      </c>
      <c r="AO452" s="232">
        <f t="shared" si="195"/>
        <v>0</v>
      </c>
      <c r="AP452" s="232">
        <f t="shared" si="195"/>
        <v>0</v>
      </c>
    </row>
    <row r="453" spans="1:42" x14ac:dyDescent="0.2">
      <c r="A453" s="16">
        <f t="shared" ref="A453:A458" si="196">A452+1</f>
        <v>3</v>
      </c>
      <c r="B453" s="230">
        <f t="shared" si="193"/>
        <v>0</v>
      </c>
      <c r="C453" s="232">
        <f t="shared" ref="C453:AP453" si="197">LOOKUP(C441,$B$434:$AP$434,$B$435:$AP$435)*$B626/100</f>
        <v>0</v>
      </c>
      <c r="D453" s="232">
        <f t="shared" si="197"/>
        <v>0</v>
      </c>
      <c r="E453" s="232">
        <f t="shared" si="197"/>
        <v>0</v>
      </c>
      <c r="F453" s="232">
        <f t="shared" si="197"/>
        <v>0</v>
      </c>
      <c r="G453" s="232">
        <f t="shared" si="197"/>
        <v>0</v>
      </c>
      <c r="H453" s="232">
        <f t="shared" si="197"/>
        <v>0</v>
      </c>
      <c r="I453" s="232">
        <f t="shared" si="197"/>
        <v>0</v>
      </c>
      <c r="J453" s="232">
        <f t="shared" si="197"/>
        <v>0</v>
      </c>
      <c r="K453" s="232">
        <f t="shared" si="197"/>
        <v>0</v>
      </c>
      <c r="L453" s="232">
        <f t="shared" si="197"/>
        <v>0</v>
      </c>
      <c r="M453" s="232">
        <f t="shared" si="197"/>
        <v>0</v>
      </c>
      <c r="N453" s="232">
        <f t="shared" si="197"/>
        <v>0</v>
      </c>
      <c r="O453" s="232">
        <f t="shared" si="197"/>
        <v>0</v>
      </c>
      <c r="P453" s="232">
        <f t="shared" si="197"/>
        <v>0</v>
      </c>
      <c r="Q453" s="232">
        <f t="shared" si="197"/>
        <v>0</v>
      </c>
      <c r="R453" s="232">
        <f t="shared" si="197"/>
        <v>0</v>
      </c>
      <c r="S453" s="232">
        <f t="shared" si="197"/>
        <v>0</v>
      </c>
      <c r="T453" s="232">
        <f t="shared" si="197"/>
        <v>0</v>
      </c>
      <c r="U453" s="232">
        <f t="shared" si="197"/>
        <v>0</v>
      </c>
      <c r="V453" s="232">
        <f t="shared" si="197"/>
        <v>0</v>
      </c>
      <c r="W453" s="232">
        <f t="shared" si="197"/>
        <v>0</v>
      </c>
      <c r="X453" s="232">
        <f t="shared" si="197"/>
        <v>0</v>
      </c>
      <c r="Y453" s="232">
        <f t="shared" si="197"/>
        <v>0</v>
      </c>
      <c r="Z453" s="232">
        <f t="shared" si="197"/>
        <v>0</v>
      </c>
      <c r="AA453" s="232">
        <f t="shared" si="197"/>
        <v>0</v>
      </c>
      <c r="AB453" s="232">
        <f t="shared" si="197"/>
        <v>0</v>
      </c>
      <c r="AC453" s="232">
        <f t="shared" si="197"/>
        <v>0</v>
      </c>
      <c r="AD453" s="232">
        <f t="shared" si="197"/>
        <v>0</v>
      </c>
      <c r="AE453" s="232">
        <f t="shared" si="197"/>
        <v>0</v>
      </c>
      <c r="AF453" s="232">
        <f t="shared" si="197"/>
        <v>0</v>
      </c>
      <c r="AG453" s="232">
        <f t="shared" si="197"/>
        <v>0</v>
      </c>
      <c r="AH453" s="232">
        <f t="shared" si="197"/>
        <v>0</v>
      </c>
      <c r="AI453" s="232">
        <f t="shared" si="197"/>
        <v>0</v>
      </c>
      <c r="AJ453" s="232">
        <f t="shared" si="197"/>
        <v>0</v>
      </c>
      <c r="AK453" s="232">
        <f t="shared" si="197"/>
        <v>0</v>
      </c>
      <c r="AL453" s="232">
        <f t="shared" si="197"/>
        <v>0</v>
      </c>
      <c r="AM453" s="232">
        <f t="shared" si="197"/>
        <v>0</v>
      </c>
      <c r="AN453" s="232">
        <f t="shared" si="197"/>
        <v>0</v>
      </c>
      <c r="AO453" s="232">
        <f t="shared" si="197"/>
        <v>0</v>
      </c>
      <c r="AP453" s="232">
        <f t="shared" si="197"/>
        <v>0</v>
      </c>
    </row>
    <row r="454" spans="1:42" x14ac:dyDescent="0.2">
      <c r="A454" s="16">
        <f t="shared" si="196"/>
        <v>4</v>
      </c>
      <c r="B454" s="230">
        <f t="shared" si="193"/>
        <v>0</v>
      </c>
      <c r="C454" s="232">
        <f t="shared" ref="C454:AP454" si="198">LOOKUP(C442,$B$434:$AP$434,$B$435:$AP$435)*$B627/100</f>
        <v>0</v>
      </c>
      <c r="D454" s="232">
        <f t="shared" si="198"/>
        <v>0</v>
      </c>
      <c r="E454" s="232">
        <f t="shared" si="198"/>
        <v>0</v>
      </c>
      <c r="F454" s="232">
        <f t="shared" si="198"/>
        <v>0</v>
      </c>
      <c r="G454" s="232">
        <f t="shared" si="198"/>
        <v>0</v>
      </c>
      <c r="H454" s="232">
        <f t="shared" si="198"/>
        <v>0</v>
      </c>
      <c r="I454" s="232">
        <f t="shared" si="198"/>
        <v>0</v>
      </c>
      <c r="J454" s="232">
        <f t="shared" si="198"/>
        <v>0</v>
      </c>
      <c r="K454" s="232">
        <f t="shared" si="198"/>
        <v>0</v>
      </c>
      <c r="L454" s="232">
        <f t="shared" si="198"/>
        <v>0</v>
      </c>
      <c r="M454" s="232">
        <f t="shared" si="198"/>
        <v>0</v>
      </c>
      <c r="N454" s="232">
        <f t="shared" si="198"/>
        <v>0</v>
      </c>
      <c r="O454" s="232">
        <f t="shared" si="198"/>
        <v>0</v>
      </c>
      <c r="P454" s="232">
        <f t="shared" si="198"/>
        <v>0</v>
      </c>
      <c r="Q454" s="232">
        <f t="shared" si="198"/>
        <v>0</v>
      </c>
      <c r="R454" s="232">
        <f t="shared" si="198"/>
        <v>0</v>
      </c>
      <c r="S454" s="232">
        <f t="shared" si="198"/>
        <v>0</v>
      </c>
      <c r="T454" s="232">
        <f t="shared" si="198"/>
        <v>0</v>
      </c>
      <c r="U454" s="232">
        <f t="shared" si="198"/>
        <v>0</v>
      </c>
      <c r="V454" s="232">
        <f t="shared" si="198"/>
        <v>0</v>
      </c>
      <c r="W454" s="232">
        <f t="shared" si="198"/>
        <v>0</v>
      </c>
      <c r="X454" s="232">
        <f t="shared" si="198"/>
        <v>0</v>
      </c>
      <c r="Y454" s="232">
        <f t="shared" si="198"/>
        <v>0</v>
      </c>
      <c r="Z454" s="232">
        <f t="shared" si="198"/>
        <v>0</v>
      </c>
      <c r="AA454" s="232">
        <f t="shared" si="198"/>
        <v>0</v>
      </c>
      <c r="AB454" s="232">
        <f t="shared" si="198"/>
        <v>0</v>
      </c>
      <c r="AC454" s="232">
        <f t="shared" si="198"/>
        <v>0</v>
      </c>
      <c r="AD454" s="232">
        <f t="shared" si="198"/>
        <v>0</v>
      </c>
      <c r="AE454" s="232">
        <f t="shared" si="198"/>
        <v>0</v>
      </c>
      <c r="AF454" s="232">
        <f t="shared" si="198"/>
        <v>0</v>
      </c>
      <c r="AG454" s="232">
        <f t="shared" si="198"/>
        <v>0</v>
      </c>
      <c r="AH454" s="232">
        <f t="shared" si="198"/>
        <v>0</v>
      </c>
      <c r="AI454" s="232">
        <f t="shared" si="198"/>
        <v>0</v>
      </c>
      <c r="AJ454" s="232">
        <f t="shared" si="198"/>
        <v>0</v>
      </c>
      <c r="AK454" s="232">
        <f t="shared" si="198"/>
        <v>0</v>
      </c>
      <c r="AL454" s="232">
        <f t="shared" si="198"/>
        <v>0</v>
      </c>
      <c r="AM454" s="232">
        <f t="shared" si="198"/>
        <v>0</v>
      </c>
      <c r="AN454" s="232">
        <f t="shared" si="198"/>
        <v>0</v>
      </c>
      <c r="AO454" s="232">
        <f t="shared" si="198"/>
        <v>0</v>
      </c>
      <c r="AP454" s="232">
        <f t="shared" si="198"/>
        <v>0</v>
      </c>
    </row>
    <row r="455" spans="1:42" x14ac:dyDescent="0.2">
      <c r="A455" s="16">
        <f t="shared" si="196"/>
        <v>5</v>
      </c>
      <c r="B455" s="230">
        <f t="shared" si="193"/>
        <v>0</v>
      </c>
      <c r="C455" s="232">
        <f t="shared" ref="C455:AP455" si="199">LOOKUP(C443,$B$434:$AP$434,$B$435:$AP$435)*$B628/100</f>
        <v>0</v>
      </c>
      <c r="D455" s="232">
        <f t="shared" si="199"/>
        <v>0</v>
      </c>
      <c r="E455" s="232">
        <f t="shared" si="199"/>
        <v>0</v>
      </c>
      <c r="F455" s="232">
        <f t="shared" si="199"/>
        <v>0</v>
      </c>
      <c r="G455" s="232">
        <f t="shared" si="199"/>
        <v>0</v>
      </c>
      <c r="H455" s="232">
        <f t="shared" si="199"/>
        <v>0</v>
      </c>
      <c r="I455" s="232">
        <f t="shared" si="199"/>
        <v>0</v>
      </c>
      <c r="J455" s="232">
        <f t="shared" si="199"/>
        <v>0</v>
      </c>
      <c r="K455" s="232">
        <f t="shared" si="199"/>
        <v>0</v>
      </c>
      <c r="L455" s="232">
        <f t="shared" si="199"/>
        <v>0</v>
      </c>
      <c r="M455" s="232">
        <f t="shared" si="199"/>
        <v>0</v>
      </c>
      <c r="N455" s="232">
        <f t="shared" si="199"/>
        <v>0</v>
      </c>
      <c r="O455" s="232">
        <f t="shared" si="199"/>
        <v>0</v>
      </c>
      <c r="P455" s="232">
        <f t="shared" si="199"/>
        <v>0</v>
      </c>
      <c r="Q455" s="232">
        <f t="shared" si="199"/>
        <v>0</v>
      </c>
      <c r="R455" s="232">
        <f t="shared" si="199"/>
        <v>0</v>
      </c>
      <c r="S455" s="232">
        <f t="shared" si="199"/>
        <v>0</v>
      </c>
      <c r="T455" s="232">
        <f t="shared" si="199"/>
        <v>0</v>
      </c>
      <c r="U455" s="232">
        <f t="shared" si="199"/>
        <v>0</v>
      </c>
      <c r="V455" s="232">
        <f t="shared" si="199"/>
        <v>0</v>
      </c>
      <c r="W455" s="232">
        <f t="shared" si="199"/>
        <v>0</v>
      </c>
      <c r="X455" s="232">
        <f t="shared" si="199"/>
        <v>0</v>
      </c>
      <c r="Y455" s="232">
        <f t="shared" si="199"/>
        <v>0</v>
      </c>
      <c r="Z455" s="232">
        <f t="shared" si="199"/>
        <v>0</v>
      </c>
      <c r="AA455" s="232">
        <f t="shared" si="199"/>
        <v>0</v>
      </c>
      <c r="AB455" s="232">
        <f t="shared" si="199"/>
        <v>0</v>
      </c>
      <c r="AC455" s="232">
        <f t="shared" si="199"/>
        <v>0</v>
      </c>
      <c r="AD455" s="232">
        <f t="shared" si="199"/>
        <v>0</v>
      </c>
      <c r="AE455" s="232">
        <f t="shared" si="199"/>
        <v>0</v>
      </c>
      <c r="AF455" s="232">
        <f t="shared" si="199"/>
        <v>0</v>
      </c>
      <c r="AG455" s="232">
        <f t="shared" si="199"/>
        <v>0</v>
      </c>
      <c r="AH455" s="232">
        <f t="shared" si="199"/>
        <v>0</v>
      </c>
      <c r="AI455" s="232">
        <f t="shared" si="199"/>
        <v>0</v>
      </c>
      <c r="AJ455" s="232">
        <f t="shared" si="199"/>
        <v>0</v>
      </c>
      <c r="AK455" s="232">
        <f t="shared" si="199"/>
        <v>0</v>
      </c>
      <c r="AL455" s="232">
        <f t="shared" si="199"/>
        <v>0</v>
      </c>
      <c r="AM455" s="232">
        <f t="shared" si="199"/>
        <v>0</v>
      </c>
      <c r="AN455" s="232">
        <f t="shared" si="199"/>
        <v>0</v>
      </c>
      <c r="AO455" s="232">
        <f t="shared" si="199"/>
        <v>0</v>
      </c>
      <c r="AP455" s="232">
        <f t="shared" si="199"/>
        <v>0</v>
      </c>
    </row>
    <row r="456" spans="1:42" x14ac:dyDescent="0.2">
      <c r="A456" s="16">
        <f t="shared" si="196"/>
        <v>6</v>
      </c>
      <c r="B456" s="230">
        <f t="shared" si="193"/>
        <v>0</v>
      </c>
      <c r="C456" s="232">
        <f t="shared" ref="C456:AP456" si="200">LOOKUP(C444,$B$434:$AP$434,$B$435:$AP$435)*$B629/100</f>
        <v>0</v>
      </c>
      <c r="D456" s="232">
        <f t="shared" si="200"/>
        <v>0</v>
      </c>
      <c r="E456" s="232">
        <f t="shared" si="200"/>
        <v>0</v>
      </c>
      <c r="F456" s="232">
        <f t="shared" si="200"/>
        <v>0</v>
      </c>
      <c r="G456" s="232">
        <f t="shared" si="200"/>
        <v>0</v>
      </c>
      <c r="H456" s="232">
        <f t="shared" si="200"/>
        <v>0</v>
      </c>
      <c r="I456" s="232">
        <f t="shared" si="200"/>
        <v>0</v>
      </c>
      <c r="J456" s="232">
        <f t="shared" si="200"/>
        <v>0</v>
      </c>
      <c r="K456" s="232">
        <f t="shared" si="200"/>
        <v>0</v>
      </c>
      <c r="L456" s="232">
        <f t="shared" si="200"/>
        <v>0</v>
      </c>
      <c r="M456" s="232">
        <f t="shared" si="200"/>
        <v>0</v>
      </c>
      <c r="N456" s="232">
        <f t="shared" si="200"/>
        <v>0</v>
      </c>
      <c r="O456" s="232">
        <f t="shared" si="200"/>
        <v>0</v>
      </c>
      <c r="P456" s="232">
        <f t="shared" si="200"/>
        <v>0</v>
      </c>
      <c r="Q456" s="232">
        <f t="shared" si="200"/>
        <v>0</v>
      </c>
      <c r="R456" s="232">
        <f t="shared" si="200"/>
        <v>0</v>
      </c>
      <c r="S456" s="232">
        <f t="shared" si="200"/>
        <v>0</v>
      </c>
      <c r="T456" s="232">
        <f t="shared" si="200"/>
        <v>0</v>
      </c>
      <c r="U456" s="232">
        <f t="shared" si="200"/>
        <v>0</v>
      </c>
      <c r="V456" s="232">
        <f t="shared" si="200"/>
        <v>0</v>
      </c>
      <c r="W456" s="232">
        <f t="shared" si="200"/>
        <v>0</v>
      </c>
      <c r="X456" s="232">
        <f t="shared" si="200"/>
        <v>0</v>
      </c>
      <c r="Y456" s="232">
        <f t="shared" si="200"/>
        <v>0</v>
      </c>
      <c r="Z456" s="232">
        <f t="shared" si="200"/>
        <v>0</v>
      </c>
      <c r="AA456" s="232">
        <f t="shared" si="200"/>
        <v>0</v>
      </c>
      <c r="AB456" s="232">
        <f t="shared" si="200"/>
        <v>0</v>
      </c>
      <c r="AC456" s="232">
        <f t="shared" si="200"/>
        <v>0</v>
      </c>
      <c r="AD456" s="232">
        <f t="shared" si="200"/>
        <v>0</v>
      </c>
      <c r="AE456" s="232">
        <f t="shared" si="200"/>
        <v>0</v>
      </c>
      <c r="AF456" s="232">
        <f t="shared" si="200"/>
        <v>0</v>
      </c>
      <c r="AG456" s="232">
        <f t="shared" si="200"/>
        <v>0</v>
      </c>
      <c r="AH456" s="232">
        <f t="shared" si="200"/>
        <v>0</v>
      </c>
      <c r="AI456" s="232">
        <f t="shared" si="200"/>
        <v>0</v>
      </c>
      <c r="AJ456" s="232">
        <f t="shared" si="200"/>
        <v>0</v>
      </c>
      <c r="AK456" s="232">
        <f t="shared" si="200"/>
        <v>0</v>
      </c>
      <c r="AL456" s="232">
        <f t="shared" si="200"/>
        <v>0</v>
      </c>
      <c r="AM456" s="232">
        <f t="shared" si="200"/>
        <v>0</v>
      </c>
      <c r="AN456" s="232">
        <f t="shared" si="200"/>
        <v>0</v>
      </c>
      <c r="AO456" s="232">
        <f t="shared" si="200"/>
        <v>0</v>
      </c>
      <c r="AP456" s="232">
        <f t="shared" si="200"/>
        <v>0</v>
      </c>
    </row>
    <row r="457" spans="1:42" x14ac:dyDescent="0.2">
      <c r="A457" s="16">
        <f t="shared" si="196"/>
        <v>7</v>
      </c>
      <c r="B457" s="230">
        <f t="shared" si="193"/>
        <v>0</v>
      </c>
      <c r="C457" s="232">
        <f t="shared" ref="C457:AP457" si="201">LOOKUP(C445,$B$434:$AP$434,$B$435:$AP$435)*$B630/100</f>
        <v>0</v>
      </c>
      <c r="D457" s="232">
        <f t="shared" si="201"/>
        <v>0</v>
      </c>
      <c r="E457" s="232">
        <f t="shared" si="201"/>
        <v>0</v>
      </c>
      <c r="F457" s="232">
        <f t="shared" si="201"/>
        <v>0</v>
      </c>
      <c r="G457" s="232">
        <f t="shared" si="201"/>
        <v>0</v>
      </c>
      <c r="H457" s="232">
        <f t="shared" si="201"/>
        <v>0</v>
      </c>
      <c r="I457" s="232">
        <f t="shared" si="201"/>
        <v>0</v>
      </c>
      <c r="J457" s="232">
        <f t="shared" si="201"/>
        <v>0</v>
      </c>
      <c r="K457" s="232">
        <f t="shared" si="201"/>
        <v>0</v>
      </c>
      <c r="L457" s="232">
        <f t="shared" si="201"/>
        <v>0</v>
      </c>
      <c r="M457" s="232">
        <f t="shared" si="201"/>
        <v>0</v>
      </c>
      <c r="N457" s="232">
        <f t="shared" si="201"/>
        <v>0</v>
      </c>
      <c r="O457" s="232">
        <f t="shared" si="201"/>
        <v>0</v>
      </c>
      <c r="P457" s="232">
        <f t="shared" si="201"/>
        <v>0</v>
      </c>
      <c r="Q457" s="232">
        <f t="shared" si="201"/>
        <v>0</v>
      </c>
      <c r="R457" s="232">
        <f t="shared" si="201"/>
        <v>0</v>
      </c>
      <c r="S457" s="232">
        <f t="shared" si="201"/>
        <v>0</v>
      </c>
      <c r="T457" s="232">
        <f t="shared" si="201"/>
        <v>0</v>
      </c>
      <c r="U457" s="232">
        <f t="shared" si="201"/>
        <v>0</v>
      </c>
      <c r="V457" s="232">
        <f t="shared" si="201"/>
        <v>0</v>
      </c>
      <c r="W457" s="232">
        <f t="shared" si="201"/>
        <v>0</v>
      </c>
      <c r="X457" s="232">
        <f t="shared" si="201"/>
        <v>0</v>
      </c>
      <c r="Y457" s="232">
        <f t="shared" si="201"/>
        <v>0</v>
      </c>
      <c r="Z457" s="232">
        <f t="shared" si="201"/>
        <v>0</v>
      </c>
      <c r="AA457" s="232">
        <f t="shared" si="201"/>
        <v>0</v>
      </c>
      <c r="AB457" s="232">
        <f t="shared" si="201"/>
        <v>0</v>
      </c>
      <c r="AC457" s="232">
        <f t="shared" si="201"/>
        <v>0</v>
      </c>
      <c r="AD457" s="232">
        <f t="shared" si="201"/>
        <v>0</v>
      </c>
      <c r="AE457" s="232">
        <f t="shared" si="201"/>
        <v>0</v>
      </c>
      <c r="AF457" s="232">
        <f t="shared" si="201"/>
        <v>0</v>
      </c>
      <c r="AG457" s="232">
        <f t="shared" si="201"/>
        <v>0</v>
      </c>
      <c r="AH457" s="232">
        <f t="shared" si="201"/>
        <v>0</v>
      </c>
      <c r="AI457" s="232">
        <f t="shared" si="201"/>
        <v>0</v>
      </c>
      <c r="AJ457" s="232">
        <f t="shared" si="201"/>
        <v>0</v>
      </c>
      <c r="AK457" s="232">
        <f t="shared" si="201"/>
        <v>0</v>
      </c>
      <c r="AL457" s="232">
        <f t="shared" si="201"/>
        <v>0</v>
      </c>
      <c r="AM457" s="232">
        <f t="shared" si="201"/>
        <v>0</v>
      </c>
      <c r="AN457" s="232">
        <f t="shared" si="201"/>
        <v>0</v>
      </c>
      <c r="AO457" s="232">
        <f t="shared" si="201"/>
        <v>0</v>
      </c>
      <c r="AP457" s="232">
        <f t="shared" si="201"/>
        <v>0</v>
      </c>
    </row>
    <row r="458" spans="1:42" x14ac:dyDescent="0.2">
      <c r="A458" s="16">
        <f t="shared" si="196"/>
        <v>8</v>
      </c>
      <c r="B458" s="230">
        <f t="shared" si="193"/>
        <v>0</v>
      </c>
      <c r="C458" s="232">
        <f t="shared" ref="C458:AP458" si="202">LOOKUP(C446,$B$434:$AP$434,$B$435:$AP$435)*$B631/100</f>
        <v>0</v>
      </c>
      <c r="D458" s="232">
        <f t="shared" si="202"/>
        <v>0</v>
      </c>
      <c r="E458" s="232">
        <f t="shared" si="202"/>
        <v>0</v>
      </c>
      <c r="F458" s="232">
        <f t="shared" si="202"/>
        <v>0</v>
      </c>
      <c r="G458" s="232">
        <f t="shared" si="202"/>
        <v>0</v>
      </c>
      <c r="H458" s="232">
        <f t="shared" si="202"/>
        <v>0</v>
      </c>
      <c r="I458" s="232">
        <f t="shared" si="202"/>
        <v>0</v>
      </c>
      <c r="J458" s="232">
        <f t="shared" si="202"/>
        <v>0</v>
      </c>
      <c r="K458" s="232">
        <f t="shared" si="202"/>
        <v>0</v>
      </c>
      <c r="L458" s="232">
        <f t="shared" si="202"/>
        <v>0</v>
      </c>
      <c r="M458" s="232">
        <f t="shared" si="202"/>
        <v>0</v>
      </c>
      <c r="N458" s="232">
        <f t="shared" si="202"/>
        <v>0</v>
      </c>
      <c r="O458" s="232">
        <f t="shared" si="202"/>
        <v>0</v>
      </c>
      <c r="P458" s="232">
        <f t="shared" si="202"/>
        <v>0</v>
      </c>
      <c r="Q458" s="232">
        <f t="shared" si="202"/>
        <v>0</v>
      </c>
      <c r="R458" s="232">
        <f t="shared" si="202"/>
        <v>0</v>
      </c>
      <c r="S458" s="232">
        <f t="shared" si="202"/>
        <v>0</v>
      </c>
      <c r="T458" s="232">
        <f t="shared" si="202"/>
        <v>0</v>
      </c>
      <c r="U458" s="232">
        <f t="shared" si="202"/>
        <v>0</v>
      </c>
      <c r="V458" s="232">
        <f t="shared" si="202"/>
        <v>0</v>
      </c>
      <c r="W458" s="232">
        <f t="shared" si="202"/>
        <v>0</v>
      </c>
      <c r="X458" s="232">
        <f t="shared" si="202"/>
        <v>0</v>
      </c>
      <c r="Y458" s="232">
        <f t="shared" si="202"/>
        <v>0</v>
      </c>
      <c r="Z458" s="232">
        <f t="shared" si="202"/>
        <v>0</v>
      </c>
      <c r="AA458" s="232">
        <f t="shared" si="202"/>
        <v>0</v>
      </c>
      <c r="AB458" s="232">
        <f t="shared" si="202"/>
        <v>0</v>
      </c>
      <c r="AC458" s="232">
        <f t="shared" si="202"/>
        <v>0</v>
      </c>
      <c r="AD458" s="232">
        <f t="shared" si="202"/>
        <v>0</v>
      </c>
      <c r="AE458" s="232">
        <f t="shared" si="202"/>
        <v>0</v>
      </c>
      <c r="AF458" s="232">
        <f t="shared" si="202"/>
        <v>0</v>
      </c>
      <c r="AG458" s="232">
        <f t="shared" si="202"/>
        <v>0</v>
      </c>
      <c r="AH458" s="232">
        <f t="shared" si="202"/>
        <v>0</v>
      </c>
      <c r="AI458" s="232">
        <f t="shared" si="202"/>
        <v>0</v>
      </c>
      <c r="AJ458" s="232">
        <f t="shared" si="202"/>
        <v>0</v>
      </c>
      <c r="AK458" s="232">
        <f t="shared" si="202"/>
        <v>0</v>
      </c>
      <c r="AL458" s="232">
        <f t="shared" si="202"/>
        <v>0</v>
      </c>
      <c r="AM458" s="232">
        <f t="shared" si="202"/>
        <v>0</v>
      </c>
      <c r="AN458" s="232">
        <f t="shared" si="202"/>
        <v>0</v>
      </c>
      <c r="AO458" s="232">
        <f t="shared" si="202"/>
        <v>0</v>
      </c>
      <c r="AP458" s="232">
        <f t="shared" si="202"/>
        <v>0</v>
      </c>
    </row>
    <row r="459" spans="1:42" x14ac:dyDescent="0.2">
      <c r="A459" s="16">
        <f>A458+1</f>
        <v>9</v>
      </c>
      <c r="B459" s="230">
        <f t="shared" si="193"/>
        <v>0</v>
      </c>
      <c r="C459" s="232">
        <f t="shared" ref="C459:AP459" si="203">LOOKUP(C447,$B$434:$AP$434,$B$435:$AP$435)*$B632/100</f>
        <v>0</v>
      </c>
      <c r="D459" s="232">
        <f t="shared" si="203"/>
        <v>0</v>
      </c>
      <c r="E459" s="232">
        <f t="shared" si="203"/>
        <v>0</v>
      </c>
      <c r="F459" s="232">
        <f t="shared" si="203"/>
        <v>0</v>
      </c>
      <c r="G459" s="232">
        <f t="shared" si="203"/>
        <v>0</v>
      </c>
      <c r="H459" s="232">
        <f t="shared" si="203"/>
        <v>0</v>
      </c>
      <c r="I459" s="232">
        <f t="shared" si="203"/>
        <v>0</v>
      </c>
      <c r="J459" s="232">
        <f t="shared" si="203"/>
        <v>0</v>
      </c>
      <c r="K459" s="232">
        <f t="shared" si="203"/>
        <v>0</v>
      </c>
      <c r="L459" s="232">
        <f t="shared" si="203"/>
        <v>0</v>
      </c>
      <c r="M459" s="232">
        <f t="shared" si="203"/>
        <v>0</v>
      </c>
      <c r="N459" s="232">
        <f t="shared" si="203"/>
        <v>0</v>
      </c>
      <c r="O459" s="232">
        <f t="shared" si="203"/>
        <v>0</v>
      </c>
      <c r="P459" s="232">
        <f t="shared" si="203"/>
        <v>0</v>
      </c>
      <c r="Q459" s="232">
        <f t="shared" si="203"/>
        <v>0</v>
      </c>
      <c r="R459" s="232">
        <f t="shared" si="203"/>
        <v>0</v>
      </c>
      <c r="S459" s="232">
        <f t="shared" si="203"/>
        <v>0</v>
      </c>
      <c r="T459" s="232">
        <f t="shared" si="203"/>
        <v>0</v>
      </c>
      <c r="U459" s="232">
        <f t="shared" si="203"/>
        <v>0</v>
      </c>
      <c r="V459" s="232">
        <f t="shared" si="203"/>
        <v>0</v>
      </c>
      <c r="W459" s="232">
        <f t="shared" si="203"/>
        <v>0</v>
      </c>
      <c r="X459" s="232">
        <f t="shared" si="203"/>
        <v>0</v>
      </c>
      <c r="Y459" s="232">
        <f t="shared" si="203"/>
        <v>0</v>
      </c>
      <c r="Z459" s="232">
        <f t="shared" si="203"/>
        <v>0</v>
      </c>
      <c r="AA459" s="232">
        <f t="shared" si="203"/>
        <v>0</v>
      </c>
      <c r="AB459" s="232">
        <f t="shared" si="203"/>
        <v>0</v>
      </c>
      <c r="AC459" s="232">
        <f t="shared" si="203"/>
        <v>0</v>
      </c>
      <c r="AD459" s="232">
        <f t="shared" si="203"/>
        <v>0</v>
      </c>
      <c r="AE459" s="232">
        <f t="shared" si="203"/>
        <v>0</v>
      </c>
      <c r="AF459" s="232">
        <f t="shared" si="203"/>
        <v>0</v>
      </c>
      <c r="AG459" s="232">
        <f t="shared" si="203"/>
        <v>0</v>
      </c>
      <c r="AH459" s="232">
        <f t="shared" si="203"/>
        <v>0</v>
      </c>
      <c r="AI459" s="232">
        <f t="shared" si="203"/>
        <v>0</v>
      </c>
      <c r="AJ459" s="232">
        <f t="shared" si="203"/>
        <v>0</v>
      </c>
      <c r="AK459" s="232">
        <f t="shared" si="203"/>
        <v>0</v>
      </c>
      <c r="AL459" s="232">
        <f t="shared" si="203"/>
        <v>0</v>
      </c>
      <c r="AM459" s="232">
        <f t="shared" si="203"/>
        <v>0</v>
      </c>
      <c r="AN459" s="232">
        <f t="shared" si="203"/>
        <v>0</v>
      </c>
      <c r="AO459" s="232">
        <f t="shared" si="203"/>
        <v>0</v>
      </c>
      <c r="AP459" s="232">
        <f t="shared" si="203"/>
        <v>0</v>
      </c>
    </row>
    <row r="460" spans="1:42" x14ac:dyDescent="0.2">
      <c r="A460" s="16">
        <f t="shared" ref="A460" si="204">A459+1</f>
        <v>10</v>
      </c>
      <c r="B460" s="230">
        <f t="shared" si="193"/>
        <v>0</v>
      </c>
      <c r="C460" s="232">
        <f t="shared" ref="C460:AP460" si="205">LOOKUP(C448,$B$434:$AP$434,$B$435:$AP$435)*$B633/100</f>
        <v>0</v>
      </c>
      <c r="D460" s="232">
        <f t="shared" si="205"/>
        <v>0</v>
      </c>
      <c r="E460" s="232">
        <f t="shared" si="205"/>
        <v>0</v>
      </c>
      <c r="F460" s="232">
        <f t="shared" si="205"/>
        <v>0</v>
      </c>
      <c r="G460" s="232">
        <f t="shared" si="205"/>
        <v>0</v>
      </c>
      <c r="H460" s="232">
        <f t="shared" si="205"/>
        <v>0</v>
      </c>
      <c r="I460" s="232">
        <f t="shared" si="205"/>
        <v>0</v>
      </c>
      <c r="J460" s="232">
        <f t="shared" si="205"/>
        <v>0</v>
      </c>
      <c r="K460" s="232">
        <f t="shared" si="205"/>
        <v>0</v>
      </c>
      <c r="L460" s="232">
        <f t="shared" si="205"/>
        <v>0</v>
      </c>
      <c r="M460" s="232">
        <f t="shared" si="205"/>
        <v>0</v>
      </c>
      <c r="N460" s="232">
        <f t="shared" si="205"/>
        <v>0</v>
      </c>
      <c r="O460" s="232">
        <f t="shared" si="205"/>
        <v>0</v>
      </c>
      <c r="P460" s="232">
        <f t="shared" si="205"/>
        <v>0</v>
      </c>
      <c r="Q460" s="232">
        <f t="shared" si="205"/>
        <v>0</v>
      </c>
      <c r="R460" s="232">
        <f t="shared" si="205"/>
        <v>0</v>
      </c>
      <c r="S460" s="232">
        <f t="shared" si="205"/>
        <v>0</v>
      </c>
      <c r="T460" s="232">
        <f t="shared" si="205"/>
        <v>0</v>
      </c>
      <c r="U460" s="232">
        <f t="shared" si="205"/>
        <v>0</v>
      </c>
      <c r="V460" s="232">
        <f t="shared" si="205"/>
        <v>0</v>
      </c>
      <c r="W460" s="232">
        <f t="shared" si="205"/>
        <v>0</v>
      </c>
      <c r="X460" s="232">
        <f t="shared" si="205"/>
        <v>0</v>
      </c>
      <c r="Y460" s="232">
        <f t="shared" si="205"/>
        <v>0</v>
      </c>
      <c r="Z460" s="232">
        <f t="shared" si="205"/>
        <v>0</v>
      </c>
      <c r="AA460" s="232">
        <f t="shared" si="205"/>
        <v>0</v>
      </c>
      <c r="AB460" s="232">
        <f t="shared" si="205"/>
        <v>0</v>
      </c>
      <c r="AC460" s="232">
        <f t="shared" si="205"/>
        <v>0</v>
      </c>
      <c r="AD460" s="232">
        <f t="shared" si="205"/>
        <v>0</v>
      </c>
      <c r="AE460" s="232">
        <f t="shared" si="205"/>
        <v>0</v>
      </c>
      <c r="AF460" s="232">
        <f t="shared" si="205"/>
        <v>0</v>
      </c>
      <c r="AG460" s="232">
        <f t="shared" si="205"/>
        <v>0</v>
      </c>
      <c r="AH460" s="232">
        <f t="shared" si="205"/>
        <v>0</v>
      </c>
      <c r="AI460" s="232">
        <f t="shared" si="205"/>
        <v>0</v>
      </c>
      <c r="AJ460" s="232">
        <f t="shared" si="205"/>
        <v>0</v>
      </c>
      <c r="AK460" s="232">
        <f t="shared" si="205"/>
        <v>0</v>
      </c>
      <c r="AL460" s="232">
        <f t="shared" si="205"/>
        <v>0</v>
      </c>
      <c r="AM460" s="232">
        <f t="shared" si="205"/>
        <v>0</v>
      </c>
      <c r="AN460" s="232">
        <f t="shared" si="205"/>
        <v>0</v>
      </c>
      <c r="AO460" s="232">
        <f t="shared" si="205"/>
        <v>0</v>
      </c>
      <c r="AP460" s="232">
        <f t="shared" si="205"/>
        <v>0</v>
      </c>
    </row>
    <row r="461" spans="1:42" s="16" customFormat="1" x14ac:dyDescent="0.2">
      <c r="A461" s="39" t="s">
        <v>13</v>
      </c>
      <c r="B461" s="19"/>
      <c r="C461" s="214">
        <f>SUM(C451:C460)</f>
        <v>0</v>
      </c>
      <c r="D461" s="214">
        <f t="shared" ref="D461:AP461" si="206">SUM(D451:D460)</f>
        <v>0</v>
      </c>
      <c r="E461" s="214">
        <f t="shared" si="206"/>
        <v>0</v>
      </c>
      <c r="F461" s="214">
        <f t="shared" si="206"/>
        <v>0</v>
      </c>
      <c r="G461" s="214">
        <f t="shared" si="206"/>
        <v>0</v>
      </c>
      <c r="H461" s="214">
        <f t="shared" si="206"/>
        <v>0</v>
      </c>
      <c r="I461" s="214">
        <f t="shared" si="206"/>
        <v>0</v>
      </c>
      <c r="J461" s="214">
        <f t="shared" si="206"/>
        <v>0</v>
      </c>
      <c r="K461" s="214">
        <f t="shared" si="206"/>
        <v>0</v>
      </c>
      <c r="L461" s="214">
        <f t="shared" si="206"/>
        <v>0</v>
      </c>
      <c r="M461" s="214">
        <f t="shared" si="206"/>
        <v>0</v>
      </c>
      <c r="N461" s="214">
        <f t="shared" si="206"/>
        <v>0</v>
      </c>
      <c r="O461" s="214">
        <f t="shared" si="206"/>
        <v>0</v>
      </c>
      <c r="P461" s="214">
        <f t="shared" si="206"/>
        <v>0</v>
      </c>
      <c r="Q461" s="214">
        <f t="shared" si="206"/>
        <v>0</v>
      </c>
      <c r="R461" s="214">
        <f t="shared" si="206"/>
        <v>0</v>
      </c>
      <c r="S461" s="214">
        <f t="shared" si="206"/>
        <v>0</v>
      </c>
      <c r="T461" s="214">
        <f t="shared" si="206"/>
        <v>0</v>
      </c>
      <c r="U461" s="214">
        <f t="shared" si="206"/>
        <v>0</v>
      </c>
      <c r="V461" s="214">
        <f t="shared" si="206"/>
        <v>0</v>
      </c>
      <c r="W461" s="214">
        <f t="shared" si="206"/>
        <v>0</v>
      </c>
      <c r="X461" s="214">
        <f t="shared" si="206"/>
        <v>0</v>
      </c>
      <c r="Y461" s="214">
        <f t="shared" si="206"/>
        <v>0</v>
      </c>
      <c r="Z461" s="214">
        <f t="shared" si="206"/>
        <v>0</v>
      </c>
      <c r="AA461" s="214">
        <f t="shared" si="206"/>
        <v>0</v>
      </c>
      <c r="AB461" s="214">
        <f t="shared" si="206"/>
        <v>0</v>
      </c>
      <c r="AC461" s="214">
        <f t="shared" si="206"/>
        <v>0</v>
      </c>
      <c r="AD461" s="214">
        <f t="shared" si="206"/>
        <v>0</v>
      </c>
      <c r="AE461" s="214">
        <f t="shared" si="206"/>
        <v>0</v>
      </c>
      <c r="AF461" s="214">
        <f t="shared" si="206"/>
        <v>0</v>
      </c>
      <c r="AG461" s="214">
        <f t="shared" si="206"/>
        <v>0</v>
      </c>
      <c r="AH461" s="214">
        <f t="shared" si="206"/>
        <v>0</v>
      </c>
      <c r="AI461" s="214">
        <f t="shared" si="206"/>
        <v>0</v>
      </c>
      <c r="AJ461" s="214">
        <f t="shared" si="206"/>
        <v>0</v>
      </c>
      <c r="AK461" s="214">
        <f t="shared" si="206"/>
        <v>0</v>
      </c>
      <c r="AL461" s="214">
        <f t="shared" si="206"/>
        <v>0</v>
      </c>
      <c r="AM461" s="214">
        <f t="shared" si="206"/>
        <v>0</v>
      </c>
      <c r="AN461" s="214">
        <f t="shared" si="206"/>
        <v>0</v>
      </c>
      <c r="AO461" s="214">
        <f t="shared" si="206"/>
        <v>0</v>
      </c>
      <c r="AP461" s="214">
        <f t="shared" si="206"/>
        <v>0</v>
      </c>
    </row>
    <row r="462" spans="1:42" s="16" customFormat="1" x14ac:dyDescent="0.2">
      <c r="A462" s="39"/>
      <c r="B462" s="19"/>
      <c r="C462" s="214"/>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row>
    <row r="463" spans="1:42" x14ac:dyDescent="0.2">
      <c r="A463" s="30" t="s">
        <v>92</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32" t="s">
        <v>75</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16">
        <v>1</v>
      </c>
      <c r="C465" s="214">
        <f t="shared" ref="C465:AP465" si="207">C328</f>
        <v>0</v>
      </c>
      <c r="D465" s="213">
        <f t="shared" si="207"/>
        <v>0</v>
      </c>
      <c r="E465" s="213">
        <f t="shared" si="207"/>
        <v>0</v>
      </c>
      <c r="F465" s="213">
        <f t="shared" si="207"/>
        <v>0</v>
      </c>
      <c r="G465" s="213">
        <f t="shared" si="207"/>
        <v>0</v>
      </c>
      <c r="H465" s="213">
        <f t="shared" si="207"/>
        <v>0</v>
      </c>
      <c r="I465" s="213">
        <f t="shared" si="207"/>
        <v>0</v>
      </c>
      <c r="J465" s="213">
        <f t="shared" si="207"/>
        <v>0</v>
      </c>
      <c r="K465" s="213">
        <f t="shared" si="207"/>
        <v>0</v>
      </c>
      <c r="L465" s="213">
        <f t="shared" si="207"/>
        <v>0</v>
      </c>
      <c r="M465" s="213">
        <f t="shared" si="207"/>
        <v>0</v>
      </c>
      <c r="N465" s="213">
        <f t="shared" si="207"/>
        <v>0</v>
      </c>
      <c r="O465" s="213">
        <f t="shared" si="207"/>
        <v>0</v>
      </c>
      <c r="P465" s="213">
        <f t="shared" si="207"/>
        <v>0</v>
      </c>
      <c r="Q465" s="213">
        <f t="shared" si="207"/>
        <v>0</v>
      </c>
      <c r="R465" s="213">
        <f t="shared" si="207"/>
        <v>0</v>
      </c>
      <c r="S465" s="213">
        <f t="shared" si="207"/>
        <v>0</v>
      </c>
      <c r="T465" s="213">
        <f t="shared" si="207"/>
        <v>0</v>
      </c>
      <c r="U465" s="213">
        <f t="shared" si="207"/>
        <v>0</v>
      </c>
      <c r="V465" s="213">
        <f t="shared" si="207"/>
        <v>0</v>
      </c>
      <c r="W465" s="213">
        <f t="shared" si="207"/>
        <v>0</v>
      </c>
      <c r="X465" s="213">
        <f t="shared" si="207"/>
        <v>0</v>
      </c>
      <c r="Y465" s="213">
        <f t="shared" si="207"/>
        <v>0</v>
      </c>
      <c r="Z465" s="213">
        <f t="shared" si="207"/>
        <v>0</v>
      </c>
      <c r="AA465" s="213">
        <f t="shared" si="207"/>
        <v>0</v>
      </c>
      <c r="AB465" s="213">
        <f t="shared" si="207"/>
        <v>0</v>
      </c>
      <c r="AC465" s="213">
        <f t="shared" si="207"/>
        <v>0</v>
      </c>
      <c r="AD465" s="213">
        <f t="shared" si="207"/>
        <v>0</v>
      </c>
      <c r="AE465" s="213">
        <f t="shared" si="207"/>
        <v>0</v>
      </c>
      <c r="AF465" s="213">
        <f t="shared" si="207"/>
        <v>0</v>
      </c>
      <c r="AG465" s="213">
        <f t="shared" si="207"/>
        <v>0</v>
      </c>
      <c r="AH465" s="213">
        <f t="shared" si="207"/>
        <v>0</v>
      </c>
      <c r="AI465" s="213">
        <f t="shared" si="207"/>
        <v>0</v>
      </c>
      <c r="AJ465" s="213">
        <f t="shared" si="207"/>
        <v>0</v>
      </c>
      <c r="AK465" s="213">
        <f t="shared" si="207"/>
        <v>0</v>
      </c>
      <c r="AL465" s="213">
        <f t="shared" si="207"/>
        <v>0</v>
      </c>
      <c r="AM465" s="213">
        <f t="shared" si="207"/>
        <v>0</v>
      </c>
      <c r="AN465" s="213">
        <f t="shared" si="207"/>
        <v>0</v>
      </c>
      <c r="AO465" s="213">
        <f t="shared" si="207"/>
        <v>0</v>
      </c>
      <c r="AP465" s="213">
        <f t="shared" si="207"/>
        <v>0</v>
      </c>
    </row>
    <row r="466" spans="1:42" x14ac:dyDescent="0.2">
      <c r="A466" s="16">
        <f>A465+1</f>
        <v>2</v>
      </c>
      <c r="C466" s="214">
        <f t="shared" ref="C466:AP466" si="208">C329</f>
        <v>0</v>
      </c>
      <c r="D466" s="213">
        <f t="shared" si="208"/>
        <v>0</v>
      </c>
      <c r="E466" s="213">
        <f t="shared" si="208"/>
        <v>0</v>
      </c>
      <c r="F466" s="213">
        <f t="shared" si="208"/>
        <v>0</v>
      </c>
      <c r="G466" s="213">
        <f t="shared" si="208"/>
        <v>0</v>
      </c>
      <c r="H466" s="213">
        <f t="shared" si="208"/>
        <v>0</v>
      </c>
      <c r="I466" s="213">
        <f t="shared" si="208"/>
        <v>0</v>
      </c>
      <c r="J466" s="213">
        <f t="shared" si="208"/>
        <v>0</v>
      </c>
      <c r="K466" s="213">
        <f t="shared" si="208"/>
        <v>0</v>
      </c>
      <c r="L466" s="213">
        <f t="shared" si="208"/>
        <v>0</v>
      </c>
      <c r="M466" s="213">
        <f t="shared" si="208"/>
        <v>0</v>
      </c>
      <c r="N466" s="213">
        <f t="shared" si="208"/>
        <v>0</v>
      </c>
      <c r="O466" s="213">
        <f t="shared" si="208"/>
        <v>0</v>
      </c>
      <c r="P466" s="213">
        <f t="shared" si="208"/>
        <v>0</v>
      </c>
      <c r="Q466" s="213">
        <f t="shared" si="208"/>
        <v>0</v>
      </c>
      <c r="R466" s="213">
        <f t="shared" si="208"/>
        <v>0</v>
      </c>
      <c r="S466" s="213">
        <f t="shared" si="208"/>
        <v>0</v>
      </c>
      <c r="T466" s="213">
        <f t="shared" si="208"/>
        <v>0</v>
      </c>
      <c r="U466" s="213">
        <f t="shared" si="208"/>
        <v>0</v>
      </c>
      <c r="V466" s="213">
        <f t="shared" si="208"/>
        <v>0</v>
      </c>
      <c r="W466" s="213">
        <f t="shared" si="208"/>
        <v>0</v>
      </c>
      <c r="X466" s="213">
        <f t="shared" si="208"/>
        <v>0</v>
      </c>
      <c r="Y466" s="213">
        <f t="shared" si="208"/>
        <v>0</v>
      </c>
      <c r="Z466" s="213">
        <f t="shared" si="208"/>
        <v>0</v>
      </c>
      <c r="AA466" s="213">
        <f t="shared" si="208"/>
        <v>0</v>
      </c>
      <c r="AB466" s="213">
        <f t="shared" si="208"/>
        <v>0</v>
      </c>
      <c r="AC466" s="213">
        <f t="shared" si="208"/>
        <v>0</v>
      </c>
      <c r="AD466" s="213">
        <f t="shared" si="208"/>
        <v>0</v>
      </c>
      <c r="AE466" s="213">
        <f t="shared" si="208"/>
        <v>0</v>
      </c>
      <c r="AF466" s="213">
        <f t="shared" si="208"/>
        <v>0</v>
      </c>
      <c r="AG466" s="213">
        <f t="shared" si="208"/>
        <v>0</v>
      </c>
      <c r="AH466" s="213">
        <f t="shared" si="208"/>
        <v>0</v>
      </c>
      <c r="AI466" s="213">
        <f t="shared" si="208"/>
        <v>0</v>
      </c>
      <c r="AJ466" s="213">
        <f t="shared" si="208"/>
        <v>0</v>
      </c>
      <c r="AK466" s="213">
        <f t="shared" si="208"/>
        <v>0</v>
      </c>
      <c r="AL466" s="213">
        <f t="shared" si="208"/>
        <v>0</v>
      </c>
      <c r="AM466" s="213">
        <f t="shared" si="208"/>
        <v>0</v>
      </c>
      <c r="AN466" s="213">
        <f t="shared" si="208"/>
        <v>0</v>
      </c>
      <c r="AO466" s="213">
        <f t="shared" si="208"/>
        <v>0</v>
      </c>
      <c r="AP466" s="213">
        <f t="shared" si="208"/>
        <v>0</v>
      </c>
    </row>
    <row r="467" spans="1:42" x14ac:dyDescent="0.2">
      <c r="A467" s="16">
        <f t="shared" ref="A467:A472" si="209">A466+1</f>
        <v>3</v>
      </c>
      <c r="C467" s="214">
        <f t="shared" ref="C467:AP467" si="210">C330</f>
        <v>0</v>
      </c>
      <c r="D467" s="213">
        <f t="shared" si="210"/>
        <v>0</v>
      </c>
      <c r="E467" s="213">
        <f t="shared" si="210"/>
        <v>0</v>
      </c>
      <c r="F467" s="213">
        <f t="shared" si="210"/>
        <v>0</v>
      </c>
      <c r="G467" s="213">
        <f t="shared" si="210"/>
        <v>0</v>
      </c>
      <c r="H467" s="213">
        <f t="shared" si="210"/>
        <v>0</v>
      </c>
      <c r="I467" s="213">
        <f t="shared" si="210"/>
        <v>0</v>
      </c>
      <c r="J467" s="213">
        <f t="shared" si="210"/>
        <v>0</v>
      </c>
      <c r="K467" s="213">
        <f t="shared" si="210"/>
        <v>0</v>
      </c>
      <c r="L467" s="213">
        <f t="shared" si="210"/>
        <v>0</v>
      </c>
      <c r="M467" s="213">
        <f t="shared" si="210"/>
        <v>0</v>
      </c>
      <c r="N467" s="213">
        <f t="shared" si="210"/>
        <v>0</v>
      </c>
      <c r="O467" s="213">
        <f t="shared" si="210"/>
        <v>0</v>
      </c>
      <c r="P467" s="213">
        <f t="shared" si="210"/>
        <v>0</v>
      </c>
      <c r="Q467" s="213">
        <f t="shared" si="210"/>
        <v>0</v>
      </c>
      <c r="R467" s="213">
        <f t="shared" si="210"/>
        <v>0</v>
      </c>
      <c r="S467" s="213">
        <f t="shared" si="210"/>
        <v>0</v>
      </c>
      <c r="T467" s="213">
        <f t="shared" si="210"/>
        <v>0</v>
      </c>
      <c r="U467" s="213">
        <f t="shared" si="210"/>
        <v>0</v>
      </c>
      <c r="V467" s="213">
        <f t="shared" si="210"/>
        <v>0</v>
      </c>
      <c r="W467" s="213">
        <f t="shared" si="210"/>
        <v>0</v>
      </c>
      <c r="X467" s="213">
        <f t="shared" si="210"/>
        <v>0</v>
      </c>
      <c r="Y467" s="213">
        <f t="shared" si="210"/>
        <v>0</v>
      </c>
      <c r="Z467" s="213">
        <f t="shared" si="210"/>
        <v>0</v>
      </c>
      <c r="AA467" s="213">
        <f t="shared" si="210"/>
        <v>0</v>
      </c>
      <c r="AB467" s="213">
        <f t="shared" si="210"/>
        <v>0</v>
      </c>
      <c r="AC467" s="213">
        <f t="shared" si="210"/>
        <v>0</v>
      </c>
      <c r="AD467" s="213">
        <f t="shared" si="210"/>
        <v>0</v>
      </c>
      <c r="AE467" s="213">
        <f t="shared" si="210"/>
        <v>0</v>
      </c>
      <c r="AF467" s="213">
        <f t="shared" si="210"/>
        <v>0</v>
      </c>
      <c r="AG467" s="213">
        <f t="shared" si="210"/>
        <v>0</v>
      </c>
      <c r="AH467" s="213">
        <f t="shared" si="210"/>
        <v>0</v>
      </c>
      <c r="AI467" s="213">
        <f t="shared" si="210"/>
        <v>0</v>
      </c>
      <c r="AJ467" s="213">
        <f t="shared" si="210"/>
        <v>0</v>
      </c>
      <c r="AK467" s="213">
        <f t="shared" si="210"/>
        <v>0</v>
      </c>
      <c r="AL467" s="213">
        <f t="shared" si="210"/>
        <v>0</v>
      </c>
      <c r="AM467" s="213">
        <f t="shared" si="210"/>
        <v>0</v>
      </c>
      <c r="AN467" s="213">
        <f t="shared" si="210"/>
        <v>0</v>
      </c>
      <c r="AO467" s="213">
        <f t="shared" si="210"/>
        <v>0</v>
      </c>
      <c r="AP467" s="213">
        <f t="shared" si="210"/>
        <v>0</v>
      </c>
    </row>
    <row r="468" spans="1:42" x14ac:dyDescent="0.2">
      <c r="A468" s="16">
        <f t="shared" si="209"/>
        <v>4</v>
      </c>
      <c r="C468" s="214">
        <f t="shared" ref="C468:AP468" si="211">C331</f>
        <v>0</v>
      </c>
      <c r="D468" s="213">
        <f t="shared" si="211"/>
        <v>0</v>
      </c>
      <c r="E468" s="213">
        <f t="shared" si="211"/>
        <v>0</v>
      </c>
      <c r="F468" s="213">
        <f t="shared" si="211"/>
        <v>0</v>
      </c>
      <c r="G468" s="213">
        <f t="shared" si="211"/>
        <v>0</v>
      </c>
      <c r="H468" s="213">
        <f t="shared" si="211"/>
        <v>0</v>
      </c>
      <c r="I468" s="213">
        <f t="shared" si="211"/>
        <v>0</v>
      </c>
      <c r="J468" s="213">
        <f t="shared" si="211"/>
        <v>0</v>
      </c>
      <c r="K468" s="213">
        <f t="shared" si="211"/>
        <v>0</v>
      </c>
      <c r="L468" s="213">
        <f t="shared" si="211"/>
        <v>0</v>
      </c>
      <c r="M468" s="213">
        <f t="shared" si="211"/>
        <v>0</v>
      </c>
      <c r="N468" s="213">
        <f t="shared" si="211"/>
        <v>0</v>
      </c>
      <c r="O468" s="213">
        <f t="shared" si="211"/>
        <v>0</v>
      </c>
      <c r="P468" s="213">
        <f t="shared" si="211"/>
        <v>0</v>
      </c>
      <c r="Q468" s="213">
        <f t="shared" si="211"/>
        <v>0</v>
      </c>
      <c r="R468" s="213">
        <f t="shared" si="211"/>
        <v>0</v>
      </c>
      <c r="S468" s="213">
        <f t="shared" si="211"/>
        <v>0</v>
      </c>
      <c r="T468" s="213">
        <f t="shared" si="211"/>
        <v>0</v>
      </c>
      <c r="U468" s="213">
        <f t="shared" si="211"/>
        <v>0</v>
      </c>
      <c r="V468" s="213">
        <f t="shared" si="211"/>
        <v>0</v>
      </c>
      <c r="W468" s="213">
        <f t="shared" si="211"/>
        <v>0</v>
      </c>
      <c r="X468" s="213">
        <f t="shared" si="211"/>
        <v>0</v>
      </c>
      <c r="Y468" s="213">
        <f t="shared" si="211"/>
        <v>0</v>
      </c>
      <c r="Z468" s="213">
        <f t="shared" si="211"/>
        <v>0</v>
      </c>
      <c r="AA468" s="213">
        <f t="shared" si="211"/>
        <v>0</v>
      </c>
      <c r="AB468" s="213">
        <f t="shared" si="211"/>
        <v>0</v>
      </c>
      <c r="AC468" s="213">
        <f t="shared" si="211"/>
        <v>0</v>
      </c>
      <c r="AD468" s="213">
        <f t="shared" si="211"/>
        <v>0</v>
      </c>
      <c r="AE468" s="213">
        <f t="shared" si="211"/>
        <v>0</v>
      </c>
      <c r="AF468" s="213">
        <f t="shared" si="211"/>
        <v>0</v>
      </c>
      <c r="AG468" s="213">
        <f t="shared" si="211"/>
        <v>0</v>
      </c>
      <c r="AH468" s="213">
        <f t="shared" si="211"/>
        <v>0</v>
      </c>
      <c r="AI468" s="213">
        <f t="shared" si="211"/>
        <v>0</v>
      </c>
      <c r="AJ468" s="213">
        <f t="shared" si="211"/>
        <v>0</v>
      </c>
      <c r="AK468" s="213">
        <f t="shared" si="211"/>
        <v>0</v>
      </c>
      <c r="AL468" s="213">
        <f t="shared" si="211"/>
        <v>0</v>
      </c>
      <c r="AM468" s="213">
        <f t="shared" si="211"/>
        <v>0</v>
      </c>
      <c r="AN468" s="213">
        <f t="shared" si="211"/>
        <v>0</v>
      </c>
      <c r="AO468" s="213">
        <f t="shared" si="211"/>
        <v>0</v>
      </c>
      <c r="AP468" s="213">
        <f t="shared" si="211"/>
        <v>0</v>
      </c>
    </row>
    <row r="469" spans="1:42" x14ac:dyDescent="0.2">
      <c r="A469" s="16">
        <f t="shared" si="209"/>
        <v>5</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09"/>
        <v>6</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09"/>
        <v>7</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09"/>
        <v>8</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A472+1</f>
        <v>9</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ref="A474" si="217">A473+1</f>
        <v>10</v>
      </c>
      <c r="C474" s="214">
        <f t="shared" ref="C474:AP474" si="218">C337</f>
        <v>0</v>
      </c>
      <c r="D474" s="213">
        <f t="shared" si="218"/>
        <v>0</v>
      </c>
      <c r="E474" s="213">
        <f t="shared" si="218"/>
        <v>0</v>
      </c>
      <c r="F474" s="213">
        <f t="shared" si="218"/>
        <v>0</v>
      </c>
      <c r="G474" s="213">
        <f t="shared" si="218"/>
        <v>0</v>
      </c>
      <c r="H474" s="213">
        <f t="shared" si="218"/>
        <v>0</v>
      </c>
      <c r="I474" s="213">
        <f t="shared" si="218"/>
        <v>0</v>
      </c>
      <c r="J474" s="213">
        <f t="shared" si="218"/>
        <v>0</v>
      </c>
      <c r="K474" s="213">
        <f t="shared" si="218"/>
        <v>0</v>
      </c>
      <c r="L474" s="213">
        <f t="shared" si="218"/>
        <v>0</v>
      </c>
      <c r="M474" s="213">
        <f t="shared" si="218"/>
        <v>0</v>
      </c>
      <c r="N474" s="213">
        <f t="shared" si="218"/>
        <v>0</v>
      </c>
      <c r="O474" s="213">
        <f t="shared" si="218"/>
        <v>0</v>
      </c>
      <c r="P474" s="213">
        <f t="shared" si="218"/>
        <v>0</v>
      </c>
      <c r="Q474" s="213">
        <f t="shared" si="218"/>
        <v>0</v>
      </c>
      <c r="R474" s="213">
        <f t="shared" si="218"/>
        <v>0</v>
      </c>
      <c r="S474" s="213">
        <f t="shared" si="218"/>
        <v>0</v>
      </c>
      <c r="T474" s="213">
        <f t="shared" si="218"/>
        <v>0</v>
      </c>
      <c r="U474" s="213">
        <f t="shared" si="218"/>
        <v>0</v>
      </c>
      <c r="V474" s="213">
        <f t="shared" si="218"/>
        <v>0</v>
      </c>
      <c r="W474" s="213">
        <f t="shared" si="218"/>
        <v>0</v>
      </c>
      <c r="X474" s="213">
        <f t="shared" si="218"/>
        <v>0</v>
      </c>
      <c r="Y474" s="213">
        <f t="shared" si="218"/>
        <v>0</v>
      </c>
      <c r="Z474" s="213">
        <f t="shared" si="218"/>
        <v>0</v>
      </c>
      <c r="AA474" s="213">
        <f t="shared" si="218"/>
        <v>0</v>
      </c>
      <c r="AB474" s="213">
        <f t="shared" si="218"/>
        <v>0</v>
      </c>
      <c r="AC474" s="213">
        <f t="shared" si="218"/>
        <v>0</v>
      </c>
      <c r="AD474" s="213">
        <f t="shared" si="218"/>
        <v>0</v>
      </c>
      <c r="AE474" s="213">
        <f t="shared" si="218"/>
        <v>0</v>
      </c>
      <c r="AF474" s="213">
        <f t="shared" si="218"/>
        <v>0</v>
      </c>
      <c r="AG474" s="213">
        <f t="shared" si="218"/>
        <v>0</v>
      </c>
      <c r="AH474" s="213">
        <f t="shared" si="218"/>
        <v>0</v>
      </c>
      <c r="AI474" s="213">
        <f t="shared" si="218"/>
        <v>0</v>
      </c>
      <c r="AJ474" s="213">
        <f t="shared" si="218"/>
        <v>0</v>
      </c>
      <c r="AK474" s="213">
        <f t="shared" si="218"/>
        <v>0</v>
      </c>
      <c r="AL474" s="213">
        <f t="shared" si="218"/>
        <v>0</v>
      </c>
      <c r="AM474" s="213">
        <f t="shared" si="218"/>
        <v>0</v>
      </c>
      <c r="AN474" s="213">
        <f t="shared" si="218"/>
        <v>0</v>
      </c>
      <c r="AO474" s="213">
        <f t="shared" si="218"/>
        <v>0</v>
      </c>
      <c r="AP474" s="213">
        <f t="shared" si="218"/>
        <v>0</v>
      </c>
    </row>
    <row r="475" spans="1:42" x14ac:dyDescent="0.2">
      <c r="A475" s="32"/>
      <c r="C475" s="214"/>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79</v>
      </c>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16">
        <v>1</v>
      </c>
      <c r="B477" s="196">
        <f t="shared" ref="B477:B486" si="219">SUM(C477:AP477)</f>
        <v>0</v>
      </c>
      <c r="C477" s="214">
        <f t="shared" ref="C477:AP477" si="220">LOOKUP(C465,$B$434:$AP$434,$B$435:$AP$435)*$B656/100</f>
        <v>0</v>
      </c>
      <c r="D477" s="214">
        <f t="shared" si="220"/>
        <v>0</v>
      </c>
      <c r="E477" s="214">
        <f t="shared" si="220"/>
        <v>0</v>
      </c>
      <c r="F477" s="214">
        <f t="shared" si="220"/>
        <v>0</v>
      </c>
      <c r="G477" s="214">
        <f t="shared" si="220"/>
        <v>0</v>
      </c>
      <c r="H477" s="214">
        <f t="shared" si="220"/>
        <v>0</v>
      </c>
      <c r="I477" s="214">
        <f t="shared" si="220"/>
        <v>0</v>
      </c>
      <c r="J477" s="214">
        <f t="shared" si="220"/>
        <v>0</v>
      </c>
      <c r="K477" s="214">
        <f t="shared" si="220"/>
        <v>0</v>
      </c>
      <c r="L477" s="214">
        <f t="shared" si="220"/>
        <v>0</v>
      </c>
      <c r="M477" s="214">
        <f t="shared" si="220"/>
        <v>0</v>
      </c>
      <c r="N477" s="214">
        <f t="shared" si="220"/>
        <v>0</v>
      </c>
      <c r="O477" s="214">
        <f t="shared" si="220"/>
        <v>0</v>
      </c>
      <c r="P477" s="214">
        <f t="shared" si="220"/>
        <v>0</v>
      </c>
      <c r="Q477" s="214">
        <f t="shared" si="220"/>
        <v>0</v>
      </c>
      <c r="R477" s="214">
        <f t="shared" si="220"/>
        <v>0</v>
      </c>
      <c r="S477" s="214">
        <f t="shared" si="220"/>
        <v>0</v>
      </c>
      <c r="T477" s="214">
        <f t="shared" si="220"/>
        <v>0</v>
      </c>
      <c r="U477" s="214">
        <f t="shared" si="220"/>
        <v>0</v>
      </c>
      <c r="V477" s="214">
        <f t="shared" si="220"/>
        <v>0</v>
      </c>
      <c r="W477" s="214">
        <f t="shared" si="220"/>
        <v>0</v>
      </c>
      <c r="X477" s="214">
        <f t="shared" si="220"/>
        <v>0</v>
      </c>
      <c r="Y477" s="214">
        <f t="shared" si="220"/>
        <v>0</v>
      </c>
      <c r="Z477" s="214">
        <f t="shared" si="220"/>
        <v>0</v>
      </c>
      <c r="AA477" s="214">
        <f t="shared" si="220"/>
        <v>0</v>
      </c>
      <c r="AB477" s="214">
        <f t="shared" si="220"/>
        <v>0</v>
      </c>
      <c r="AC477" s="214">
        <f t="shared" si="220"/>
        <v>0</v>
      </c>
      <c r="AD477" s="214">
        <f t="shared" si="220"/>
        <v>0</v>
      </c>
      <c r="AE477" s="214">
        <f t="shared" si="220"/>
        <v>0</v>
      </c>
      <c r="AF477" s="214">
        <f t="shared" si="220"/>
        <v>0</v>
      </c>
      <c r="AG477" s="214">
        <f t="shared" si="220"/>
        <v>0</v>
      </c>
      <c r="AH477" s="214">
        <f t="shared" si="220"/>
        <v>0</v>
      </c>
      <c r="AI477" s="214">
        <f t="shared" si="220"/>
        <v>0</v>
      </c>
      <c r="AJ477" s="214">
        <f t="shared" si="220"/>
        <v>0</v>
      </c>
      <c r="AK477" s="214">
        <f t="shared" si="220"/>
        <v>0</v>
      </c>
      <c r="AL477" s="214">
        <f t="shared" si="220"/>
        <v>0</v>
      </c>
      <c r="AM477" s="214">
        <f t="shared" si="220"/>
        <v>0</v>
      </c>
      <c r="AN477" s="214">
        <f t="shared" si="220"/>
        <v>0</v>
      </c>
      <c r="AO477" s="214">
        <f t="shared" si="220"/>
        <v>0</v>
      </c>
      <c r="AP477" s="214">
        <f t="shared" si="220"/>
        <v>0</v>
      </c>
    </row>
    <row r="478" spans="1:42" x14ac:dyDescent="0.2">
      <c r="A478" s="16">
        <f>A477+1</f>
        <v>2</v>
      </c>
      <c r="B478" s="196">
        <f t="shared" si="219"/>
        <v>0</v>
      </c>
      <c r="C478" s="214">
        <f t="shared" ref="C478:AP478" si="221">LOOKUP(C466,$B$434:$AP$434,$B$435:$AP$435)*$B657/100</f>
        <v>0</v>
      </c>
      <c r="D478" s="214">
        <f t="shared" si="221"/>
        <v>0</v>
      </c>
      <c r="E478" s="214">
        <f t="shared" si="221"/>
        <v>0</v>
      </c>
      <c r="F478" s="214">
        <f t="shared" si="221"/>
        <v>0</v>
      </c>
      <c r="G478" s="214">
        <f t="shared" si="221"/>
        <v>0</v>
      </c>
      <c r="H478" s="214">
        <f t="shared" si="221"/>
        <v>0</v>
      </c>
      <c r="I478" s="214">
        <f t="shared" si="221"/>
        <v>0</v>
      </c>
      <c r="J478" s="214">
        <f t="shared" si="221"/>
        <v>0</v>
      </c>
      <c r="K478" s="214">
        <f t="shared" si="221"/>
        <v>0</v>
      </c>
      <c r="L478" s="214">
        <f t="shared" si="221"/>
        <v>0</v>
      </c>
      <c r="M478" s="214">
        <f t="shared" si="221"/>
        <v>0</v>
      </c>
      <c r="N478" s="214">
        <f t="shared" si="221"/>
        <v>0</v>
      </c>
      <c r="O478" s="214">
        <f t="shared" si="221"/>
        <v>0</v>
      </c>
      <c r="P478" s="214">
        <f t="shared" si="221"/>
        <v>0</v>
      </c>
      <c r="Q478" s="214">
        <f t="shared" si="221"/>
        <v>0</v>
      </c>
      <c r="R478" s="214">
        <f t="shared" si="221"/>
        <v>0</v>
      </c>
      <c r="S478" s="214">
        <f t="shared" si="221"/>
        <v>0</v>
      </c>
      <c r="T478" s="214">
        <f t="shared" si="221"/>
        <v>0</v>
      </c>
      <c r="U478" s="214">
        <f t="shared" si="221"/>
        <v>0</v>
      </c>
      <c r="V478" s="214">
        <f t="shared" si="221"/>
        <v>0</v>
      </c>
      <c r="W478" s="214">
        <f t="shared" si="221"/>
        <v>0</v>
      </c>
      <c r="X478" s="214">
        <f t="shared" si="221"/>
        <v>0</v>
      </c>
      <c r="Y478" s="214">
        <f t="shared" si="221"/>
        <v>0</v>
      </c>
      <c r="Z478" s="214">
        <f t="shared" si="221"/>
        <v>0</v>
      </c>
      <c r="AA478" s="214">
        <f t="shared" si="221"/>
        <v>0</v>
      </c>
      <c r="AB478" s="214">
        <f t="shared" si="221"/>
        <v>0</v>
      </c>
      <c r="AC478" s="214">
        <f t="shared" si="221"/>
        <v>0</v>
      </c>
      <c r="AD478" s="214">
        <f t="shared" si="221"/>
        <v>0</v>
      </c>
      <c r="AE478" s="214">
        <f t="shared" si="221"/>
        <v>0</v>
      </c>
      <c r="AF478" s="214">
        <f t="shared" si="221"/>
        <v>0</v>
      </c>
      <c r="AG478" s="214">
        <f t="shared" si="221"/>
        <v>0</v>
      </c>
      <c r="AH478" s="214">
        <f t="shared" si="221"/>
        <v>0</v>
      </c>
      <c r="AI478" s="214">
        <f t="shared" si="221"/>
        <v>0</v>
      </c>
      <c r="AJ478" s="214">
        <f t="shared" si="221"/>
        <v>0</v>
      </c>
      <c r="AK478" s="214">
        <f t="shared" si="221"/>
        <v>0</v>
      </c>
      <c r="AL478" s="214">
        <f t="shared" si="221"/>
        <v>0</v>
      </c>
      <c r="AM478" s="214">
        <f t="shared" si="221"/>
        <v>0</v>
      </c>
      <c r="AN478" s="214">
        <f t="shared" si="221"/>
        <v>0</v>
      </c>
      <c r="AO478" s="214">
        <f t="shared" si="221"/>
        <v>0</v>
      </c>
      <c r="AP478" s="214">
        <f t="shared" si="221"/>
        <v>0</v>
      </c>
    </row>
    <row r="479" spans="1:42" x14ac:dyDescent="0.2">
      <c r="A479" s="16">
        <f t="shared" ref="A479:A484" si="222">A478+1</f>
        <v>3</v>
      </c>
      <c r="B479" s="196">
        <f t="shared" si="219"/>
        <v>0</v>
      </c>
      <c r="C479" s="214">
        <f t="shared" ref="C479:AP479" si="223">LOOKUP(C467,$B$434:$AP$434,$B$435:$AP$435)*$B658/100</f>
        <v>0</v>
      </c>
      <c r="D479" s="214">
        <f t="shared" si="223"/>
        <v>0</v>
      </c>
      <c r="E479" s="214">
        <f t="shared" si="223"/>
        <v>0</v>
      </c>
      <c r="F479" s="214">
        <f t="shared" si="223"/>
        <v>0</v>
      </c>
      <c r="G479" s="214">
        <f t="shared" si="223"/>
        <v>0</v>
      </c>
      <c r="H479" s="214">
        <f t="shared" si="223"/>
        <v>0</v>
      </c>
      <c r="I479" s="214">
        <f t="shared" si="223"/>
        <v>0</v>
      </c>
      <c r="J479" s="214">
        <f t="shared" si="223"/>
        <v>0</v>
      </c>
      <c r="K479" s="214">
        <f t="shared" si="223"/>
        <v>0</v>
      </c>
      <c r="L479" s="214">
        <f t="shared" si="223"/>
        <v>0</v>
      </c>
      <c r="M479" s="214">
        <f t="shared" si="223"/>
        <v>0</v>
      </c>
      <c r="N479" s="214">
        <f t="shared" si="223"/>
        <v>0</v>
      </c>
      <c r="O479" s="214">
        <f t="shared" si="223"/>
        <v>0</v>
      </c>
      <c r="P479" s="214">
        <f t="shared" si="223"/>
        <v>0</v>
      </c>
      <c r="Q479" s="214">
        <f t="shared" si="223"/>
        <v>0</v>
      </c>
      <c r="R479" s="214">
        <f t="shared" si="223"/>
        <v>0</v>
      </c>
      <c r="S479" s="214">
        <f t="shared" si="223"/>
        <v>0</v>
      </c>
      <c r="T479" s="214">
        <f t="shared" si="223"/>
        <v>0</v>
      </c>
      <c r="U479" s="214">
        <f t="shared" si="223"/>
        <v>0</v>
      </c>
      <c r="V479" s="214">
        <f t="shared" si="223"/>
        <v>0</v>
      </c>
      <c r="W479" s="214">
        <f t="shared" si="223"/>
        <v>0</v>
      </c>
      <c r="X479" s="214">
        <f t="shared" si="223"/>
        <v>0</v>
      </c>
      <c r="Y479" s="214">
        <f t="shared" si="223"/>
        <v>0</v>
      </c>
      <c r="Z479" s="214">
        <f t="shared" si="223"/>
        <v>0</v>
      </c>
      <c r="AA479" s="214">
        <f t="shared" si="223"/>
        <v>0</v>
      </c>
      <c r="AB479" s="214">
        <f t="shared" si="223"/>
        <v>0</v>
      </c>
      <c r="AC479" s="214">
        <f t="shared" si="223"/>
        <v>0</v>
      </c>
      <c r="AD479" s="214">
        <f t="shared" si="223"/>
        <v>0</v>
      </c>
      <c r="AE479" s="214">
        <f t="shared" si="223"/>
        <v>0</v>
      </c>
      <c r="AF479" s="214">
        <f t="shared" si="223"/>
        <v>0</v>
      </c>
      <c r="AG479" s="214">
        <f t="shared" si="223"/>
        <v>0</v>
      </c>
      <c r="AH479" s="214">
        <f t="shared" si="223"/>
        <v>0</v>
      </c>
      <c r="AI479" s="214">
        <f t="shared" si="223"/>
        <v>0</v>
      </c>
      <c r="AJ479" s="214">
        <f t="shared" si="223"/>
        <v>0</v>
      </c>
      <c r="AK479" s="214">
        <f t="shared" si="223"/>
        <v>0</v>
      </c>
      <c r="AL479" s="214">
        <f t="shared" si="223"/>
        <v>0</v>
      </c>
      <c r="AM479" s="214">
        <f t="shared" si="223"/>
        <v>0</v>
      </c>
      <c r="AN479" s="214">
        <f t="shared" si="223"/>
        <v>0</v>
      </c>
      <c r="AO479" s="214">
        <f t="shared" si="223"/>
        <v>0</v>
      </c>
      <c r="AP479" s="214">
        <f t="shared" si="223"/>
        <v>0</v>
      </c>
    </row>
    <row r="480" spans="1:42" x14ac:dyDescent="0.2">
      <c r="A480" s="16">
        <f t="shared" si="222"/>
        <v>4</v>
      </c>
      <c r="B480" s="196">
        <f t="shared" si="219"/>
        <v>0</v>
      </c>
      <c r="C480" s="214">
        <f t="shared" ref="C480:AP480" si="224">LOOKUP(C468,$B$434:$AP$434,$B$435:$AP$435)*$B659/100</f>
        <v>0</v>
      </c>
      <c r="D480" s="214">
        <f t="shared" si="224"/>
        <v>0</v>
      </c>
      <c r="E480" s="214">
        <f t="shared" si="224"/>
        <v>0</v>
      </c>
      <c r="F480" s="214">
        <f t="shared" si="224"/>
        <v>0</v>
      </c>
      <c r="G480" s="214">
        <f t="shared" si="224"/>
        <v>0</v>
      </c>
      <c r="H480" s="214">
        <f t="shared" si="224"/>
        <v>0</v>
      </c>
      <c r="I480" s="214">
        <f t="shared" si="224"/>
        <v>0</v>
      </c>
      <c r="J480" s="214">
        <f t="shared" si="224"/>
        <v>0</v>
      </c>
      <c r="K480" s="214">
        <f t="shared" si="224"/>
        <v>0</v>
      </c>
      <c r="L480" s="214">
        <f t="shared" si="224"/>
        <v>0</v>
      </c>
      <c r="M480" s="214">
        <f t="shared" si="224"/>
        <v>0</v>
      </c>
      <c r="N480" s="214">
        <f t="shared" si="224"/>
        <v>0</v>
      </c>
      <c r="O480" s="214">
        <f t="shared" si="224"/>
        <v>0</v>
      </c>
      <c r="P480" s="214">
        <f t="shared" si="224"/>
        <v>0</v>
      </c>
      <c r="Q480" s="214">
        <f t="shared" si="224"/>
        <v>0</v>
      </c>
      <c r="R480" s="214">
        <f t="shared" si="224"/>
        <v>0</v>
      </c>
      <c r="S480" s="214">
        <f t="shared" si="224"/>
        <v>0</v>
      </c>
      <c r="T480" s="214">
        <f t="shared" si="224"/>
        <v>0</v>
      </c>
      <c r="U480" s="214">
        <f t="shared" si="224"/>
        <v>0</v>
      </c>
      <c r="V480" s="214">
        <f t="shared" si="224"/>
        <v>0</v>
      </c>
      <c r="W480" s="214">
        <f t="shared" si="224"/>
        <v>0</v>
      </c>
      <c r="X480" s="214">
        <f t="shared" si="224"/>
        <v>0</v>
      </c>
      <c r="Y480" s="214">
        <f t="shared" si="224"/>
        <v>0</v>
      </c>
      <c r="Z480" s="214">
        <f t="shared" si="224"/>
        <v>0</v>
      </c>
      <c r="AA480" s="214">
        <f t="shared" si="224"/>
        <v>0</v>
      </c>
      <c r="AB480" s="214">
        <f t="shared" si="224"/>
        <v>0</v>
      </c>
      <c r="AC480" s="214">
        <f t="shared" si="224"/>
        <v>0</v>
      </c>
      <c r="AD480" s="214">
        <f t="shared" si="224"/>
        <v>0</v>
      </c>
      <c r="AE480" s="214">
        <f t="shared" si="224"/>
        <v>0</v>
      </c>
      <c r="AF480" s="214">
        <f t="shared" si="224"/>
        <v>0</v>
      </c>
      <c r="AG480" s="214">
        <f t="shared" si="224"/>
        <v>0</v>
      </c>
      <c r="AH480" s="214">
        <f t="shared" si="224"/>
        <v>0</v>
      </c>
      <c r="AI480" s="214">
        <f t="shared" si="224"/>
        <v>0</v>
      </c>
      <c r="AJ480" s="214">
        <f t="shared" si="224"/>
        <v>0</v>
      </c>
      <c r="AK480" s="214">
        <f t="shared" si="224"/>
        <v>0</v>
      </c>
      <c r="AL480" s="214">
        <f t="shared" si="224"/>
        <v>0</v>
      </c>
      <c r="AM480" s="214">
        <f t="shared" si="224"/>
        <v>0</v>
      </c>
      <c r="AN480" s="214">
        <f t="shared" si="224"/>
        <v>0</v>
      </c>
      <c r="AO480" s="214">
        <f t="shared" si="224"/>
        <v>0</v>
      </c>
      <c r="AP480" s="214">
        <f t="shared" si="224"/>
        <v>0</v>
      </c>
    </row>
    <row r="481" spans="1:42" x14ac:dyDescent="0.2">
      <c r="A481" s="16">
        <f t="shared" si="222"/>
        <v>5</v>
      </c>
      <c r="B481" s="196">
        <f t="shared" si="219"/>
        <v>0</v>
      </c>
      <c r="C481" s="214">
        <f t="shared" ref="C481:AP481" si="225">LOOKUP(C469,$B$434:$AP$434,$B$435:$AP$435)*$B660/100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2"/>
        <v>6</v>
      </c>
      <c r="B482" s="196">
        <f t="shared" si="219"/>
        <v>0</v>
      </c>
      <c r="C482" s="214">
        <f t="shared" ref="C482:AP482" si="226">LOOKUP(C470,$B$434:$AP$434,$B$435:$AP$435)*$B661/100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2"/>
        <v>7</v>
      </c>
      <c r="B483" s="196">
        <f t="shared" si="219"/>
        <v>0</v>
      </c>
      <c r="C483" s="214">
        <f t="shared" ref="C483:AP483" si="227">LOOKUP(C471,$B$434:$AP$434,$B$435:$AP$435)*$B662/100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2"/>
        <v>8</v>
      </c>
      <c r="B484" s="196">
        <f t="shared" si="219"/>
        <v>0</v>
      </c>
      <c r="C484" s="214">
        <f t="shared" ref="C484:AP484" si="228">LOOKUP(C472,$B$434:$AP$434,$B$435:$AP$435)*$B663/100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A484+1</f>
        <v>9</v>
      </c>
      <c r="B485" s="196">
        <f t="shared" si="219"/>
        <v>0</v>
      </c>
      <c r="C485" s="214">
        <f t="shared" ref="C485:AP485" si="229">LOOKUP(C473,$B$434:$AP$434,$B$435:$AP$435)*$B664/100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ref="A486" si="230">A485+1</f>
        <v>10</v>
      </c>
      <c r="B486" s="196">
        <f t="shared" si="219"/>
        <v>0</v>
      </c>
      <c r="C486" s="214">
        <f t="shared" ref="C486:AP486" si="231">LOOKUP(C474,$B$434:$AP$434,$B$435:$AP$435)*$B665/100</f>
        <v>0</v>
      </c>
      <c r="D486" s="214">
        <f t="shared" si="231"/>
        <v>0</v>
      </c>
      <c r="E486" s="214">
        <f t="shared" si="231"/>
        <v>0</v>
      </c>
      <c r="F486" s="214">
        <f t="shared" si="231"/>
        <v>0</v>
      </c>
      <c r="G486" s="214">
        <f t="shared" si="231"/>
        <v>0</v>
      </c>
      <c r="H486" s="214">
        <f t="shared" si="231"/>
        <v>0</v>
      </c>
      <c r="I486" s="214">
        <f t="shared" si="231"/>
        <v>0</v>
      </c>
      <c r="J486" s="214">
        <f t="shared" si="231"/>
        <v>0</v>
      </c>
      <c r="K486" s="214">
        <f t="shared" si="231"/>
        <v>0</v>
      </c>
      <c r="L486" s="214">
        <f t="shared" si="231"/>
        <v>0</v>
      </c>
      <c r="M486" s="214">
        <f t="shared" si="231"/>
        <v>0</v>
      </c>
      <c r="N486" s="214">
        <f t="shared" si="231"/>
        <v>0</v>
      </c>
      <c r="O486" s="214">
        <f t="shared" si="231"/>
        <v>0</v>
      </c>
      <c r="P486" s="214">
        <f t="shared" si="231"/>
        <v>0</v>
      </c>
      <c r="Q486" s="214">
        <f t="shared" si="231"/>
        <v>0</v>
      </c>
      <c r="R486" s="214">
        <f t="shared" si="231"/>
        <v>0</v>
      </c>
      <c r="S486" s="214">
        <f t="shared" si="231"/>
        <v>0</v>
      </c>
      <c r="T486" s="214">
        <f t="shared" si="231"/>
        <v>0</v>
      </c>
      <c r="U486" s="214">
        <f t="shared" si="231"/>
        <v>0</v>
      </c>
      <c r="V486" s="214">
        <f t="shared" si="231"/>
        <v>0</v>
      </c>
      <c r="W486" s="214">
        <f t="shared" si="231"/>
        <v>0</v>
      </c>
      <c r="X486" s="214">
        <f t="shared" si="231"/>
        <v>0</v>
      </c>
      <c r="Y486" s="214">
        <f t="shared" si="231"/>
        <v>0</v>
      </c>
      <c r="Z486" s="214">
        <f t="shared" si="231"/>
        <v>0</v>
      </c>
      <c r="AA486" s="214">
        <f t="shared" si="231"/>
        <v>0</v>
      </c>
      <c r="AB486" s="214">
        <f t="shared" si="231"/>
        <v>0</v>
      </c>
      <c r="AC486" s="214">
        <f t="shared" si="231"/>
        <v>0</v>
      </c>
      <c r="AD486" s="214">
        <f t="shared" si="231"/>
        <v>0</v>
      </c>
      <c r="AE486" s="214">
        <f t="shared" si="231"/>
        <v>0</v>
      </c>
      <c r="AF486" s="214">
        <f t="shared" si="231"/>
        <v>0</v>
      </c>
      <c r="AG486" s="214">
        <f t="shared" si="231"/>
        <v>0</v>
      </c>
      <c r="AH486" s="214">
        <f t="shared" si="231"/>
        <v>0</v>
      </c>
      <c r="AI486" s="214">
        <f t="shared" si="231"/>
        <v>0</v>
      </c>
      <c r="AJ486" s="214">
        <f t="shared" si="231"/>
        <v>0</v>
      </c>
      <c r="AK486" s="214">
        <f t="shared" si="231"/>
        <v>0</v>
      </c>
      <c r="AL486" s="214">
        <f t="shared" si="231"/>
        <v>0</v>
      </c>
      <c r="AM486" s="214">
        <f t="shared" si="231"/>
        <v>0</v>
      </c>
      <c r="AN486" s="214">
        <f t="shared" si="231"/>
        <v>0</v>
      </c>
      <c r="AO486" s="214">
        <f t="shared" si="231"/>
        <v>0</v>
      </c>
      <c r="AP486" s="214">
        <f t="shared" si="231"/>
        <v>0</v>
      </c>
    </row>
    <row r="487" spans="1:42" s="16" customFormat="1" x14ac:dyDescent="0.2">
      <c r="A487" s="39" t="s">
        <v>13</v>
      </c>
      <c r="B487" s="19"/>
      <c r="C487" s="214">
        <f>SUM(C477:C486)</f>
        <v>0</v>
      </c>
      <c r="D487" s="214">
        <f t="shared" ref="D487:AP487" si="232">SUM(D477:D486)</f>
        <v>0</v>
      </c>
      <c r="E487" s="214">
        <f t="shared" si="232"/>
        <v>0</v>
      </c>
      <c r="F487" s="214">
        <f t="shared" si="232"/>
        <v>0</v>
      </c>
      <c r="G487" s="214">
        <f t="shared" si="232"/>
        <v>0</v>
      </c>
      <c r="H487" s="214">
        <f t="shared" si="232"/>
        <v>0</v>
      </c>
      <c r="I487" s="214">
        <f t="shared" si="232"/>
        <v>0</v>
      </c>
      <c r="J487" s="214">
        <f t="shared" si="232"/>
        <v>0</v>
      </c>
      <c r="K487" s="214">
        <f t="shared" si="232"/>
        <v>0</v>
      </c>
      <c r="L487" s="214">
        <f t="shared" si="232"/>
        <v>0</v>
      </c>
      <c r="M487" s="214">
        <f t="shared" si="232"/>
        <v>0</v>
      </c>
      <c r="N487" s="214">
        <f t="shared" si="232"/>
        <v>0</v>
      </c>
      <c r="O487" s="214">
        <f t="shared" si="232"/>
        <v>0</v>
      </c>
      <c r="P487" s="214">
        <f t="shared" si="232"/>
        <v>0</v>
      </c>
      <c r="Q487" s="214">
        <f t="shared" si="232"/>
        <v>0</v>
      </c>
      <c r="R487" s="214">
        <f t="shared" si="232"/>
        <v>0</v>
      </c>
      <c r="S487" s="214">
        <f t="shared" si="232"/>
        <v>0</v>
      </c>
      <c r="T487" s="214">
        <f t="shared" si="232"/>
        <v>0</v>
      </c>
      <c r="U487" s="214">
        <f t="shared" si="232"/>
        <v>0</v>
      </c>
      <c r="V487" s="214">
        <f t="shared" si="232"/>
        <v>0</v>
      </c>
      <c r="W487" s="214">
        <f t="shared" si="232"/>
        <v>0</v>
      </c>
      <c r="X487" s="214">
        <f t="shared" si="232"/>
        <v>0</v>
      </c>
      <c r="Y487" s="214">
        <f t="shared" si="232"/>
        <v>0</v>
      </c>
      <c r="Z487" s="214">
        <f t="shared" si="232"/>
        <v>0</v>
      </c>
      <c r="AA487" s="214">
        <f t="shared" si="232"/>
        <v>0</v>
      </c>
      <c r="AB487" s="214">
        <f t="shared" si="232"/>
        <v>0</v>
      </c>
      <c r="AC487" s="214">
        <f t="shared" si="232"/>
        <v>0</v>
      </c>
      <c r="AD487" s="214">
        <f t="shared" si="232"/>
        <v>0</v>
      </c>
      <c r="AE487" s="214">
        <f t="shared" si="232"/>
        <v>0</v>
      </c>
      <c r="AF487" s="214">
        <f t="shared" si="232"/>
        <v>0</v>
      </c>
      <c r="AG487" s="214">
        <f t="shared" si="232"/>
        <v>0</v>
      </c>
      <c r="AH487" s="214">
        <f t="shared" si="232"/>
        <v>0</v>
      </c>
      <c r="AI487" s="214">
        <f t="shared" si="232"/>
        <v>0</v>
      </c>
      <c r="AJ487" s="214">
        <f t="shared" si="232"/>
        <v>0</v>
      </c>
      <c r="AK487" s="214">
        <f t="shared" si="232"/>
        <v>0</v>
      </c>
      <c r="AL487" s="214">
        <f t="shared" si="232"/>
        <v>0</v>
      </c>
      <c r="AM487" s="214">
        <f t="shared" si="232"/>
        <v>0</v>
      </c>
      <c r="AN487" s="214">
        <f t="shared" si="232"/>
        <v>0</v>
      </c>
      <c r="AO487" s="214">
        <f t="shared" si="232"/>
        <v>0</v>
      </c>
      <c r="AP487" s="214">
        <f t="shared" si="232"/>
        <v>0</v>
      </c>
    </row>
    <row r="488" spans="1:42" s="16" customFormat="1" x14ac:dyDescent="0.2">
      <c r="A488" s="39"/>
      <c r="B488" s="19"/>
      <c r="C488" s="214"/>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x14ac:dyDescent="0.2">
      <c r="A489" s="30" t="s">
        <v>93</v>
      </c>
      <c r="C489" s="214"/>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2" t="s">
        <v>75</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4">
        <v>1</v>
      </c>
      <c r="C491" s="213">
        <f t="shared" ref="C491:AP491" si="233">C354</f>
        <v>0</v>
      </c>
      <c r="D491" s="213">
        <f t="shared" si="233"/>
        <v>0</v>
      </c>
      <c r="E491" s="213">
        <f t="shared" si="233"/>
        <v>0</v>
      </c>
      <c r="F491" s="213">
        <f t="shared" si="233"/>
        <v>0</v>
      </c>
      <c r="G491" s="213">
        <f t="shared" si="233"/>
        <v>0</v>
      </c>
      <c r="H491" s="213">
        <f t="shared" si="233"/>
        <v>0</v>
      </c>
      <c r="I491" s="213">
        <f t="shared" si="233"/>
        <v>0</v>
      </c>
      <c r="J491" s="213">
        <f t="shared" si="233"/>
        <v>0</v>
      </c>
      <c r="K491" s="213">
        <f t="shared" si="233"/>
        <v>0</v>
      </c>
      <c r="L491" s="213">
        <f t="shared" si="233"/>
        <v>0</v>
      </c>
      <c r="M491" s="213">
        <f t="shared" si="233"/>
        <v>0</v>
      </c>
      <c r="N491" s="213">
        <f t="shared" si="233"/>
        <v>0</v>
      </c>
      <c r="O491" s="213">
        <f t="shared" si="233"/>
        <v>0</v>
      </c>
      <c r="P491" s="213">
        <f t="shared" si="233"/>
        <v>0</v>
      </c>
      <c r="Q491" s="213">
        <f t="shared" si="233"/>
        <v>0</v>
      </c>
      <c r="R491" s="213">
        <f t="shared" si="233"/>
        <v>0</v>
      </c>
      <c r="S491" s="213">
        <f t="shared" si="233"/>
        <v>0</v>
      </c>
      <c r="T491" s="213">
        <f t="shared" si="233"/>
        <v>0</v>
      </c>
      <c r="U491" s="213">
        <f t="shared" si="233"/>
        <v>0</v>
      </c>
      <c r="V491" s="213">
        <f t="shared" si="233"/>
        <v>0</v>
      </c>
      <c r="W491" s="213">
        <f t="shared" si="233"/>
        <v>0</v>
      </c>
      <c r="X491" s="213">
        <f t="shared" si="233"/>
        <v>0</v>
      </c>
      <c r="Y491" s="213">
        <f t="shared" si="233"/>
        <v>0</v>
      </c>
      <c r="Z491" s="213">
        <f t="shared" si="233"/>
        <v>0</v>
      </c>
      <c r="AA491" s="213">
        <f t="shared" si="233"/>
        <v>0</v>
      </c>
      <c r="AB491" s="213">
        <f t="shared" si="233"/>
        <v>0</v>
      </c>
      <c r="AC491" s="213">
        <f t="shared" si="233"/>
        <v>0</v>
      </c>
      <c r="AD491" s="213">
        <f t="shared" si="233"/>
        <v>0</v>
      </c>
      <c r="AE491" s="213">
        <f t="shared" si="233"/>
        <v>0</v>
      </c>
      <c r="AF491" s="213">
        <f t="shared" si="233"/>
        <v>0</v>
      </c>
      <c r="AG491" s="213">
        <f t="shared" si="233"/>
        <v>0</v>
      </c>
      <c r="AH491" s="213">
        <f t="shared" si="233"/>
        <v>0</v>
      </c>
      <c r="AI491" s="213">
        <f t="shared" si="233"/>
        <v>0</v>
      </c>
      <c r="AJ491" s="213">
        <f t="shared" si="233"/>
        <v>0</v>
      </c>
      <c r="AK491" s="213">
        <f t="shared" si="233"/>
        <v>0</v>
      </c>
      <c r="AL491" s="213">
        <f t="shared" si="233"/>
        <v>0</v>
      </c>
      <c r="AM491" s="213">
        <f t="shared" si="233"/>
        <v>0</v>
      </c>
      <c r="AN491" s="213">
        <f t="shared" si="233"/>
        <v>0</v>
      </c>
      <c r="AO491" s="213">
        <f t="shared" si="233"/>
        <v>0</v>
      </c>
      <c r="AP491" s="213">
        <f t="shared" si="233"/>
        <v>0</v>
      </c>
    </row>
    <row r="492" spans="1:42" x14ac:dyDescent="0.2">
      <c r="A492" s="4">
        <f>A491+1</f>
        <v>2</v>
      </c>
      <c r="C492" s="213">
        <f t="shared" ref="C492:AP492" si="234">C355</f>
        <v>0</v>
      </c>
      <c r="D492" s="213">
        <f t="shared" si="234"/>
        <v>0</v>
      </c>
      <c r="E492" s="213">
        <f t="shared" si="234"/>
        <v>0</v>
      </c>
      <c r="F492" s="213">
        <f t="shared" si="234"/>
        <v>0</v>
      </c>
      <c r="G492" s="213">
        <f t="shared" si="234"/>
        <v>0</v>
      </c>
      <c r="H492" s="213">
        <f t="shared" si="234"/>
        <v>0</v>
      </c>
      <c r="I492" s="213">
        <f t="shared" si="234"/>
        <v>0</v>
      </c>
      <c r="J492" s="213">
        <f t="shared" si="234"/>
        <v>0</v>
      </c>
      <c r="K492" s="213">
        <f t="shared" si="234"/>
        <v>0</v>
      </c>
      <c r="L492" s="213">
        <f t="shared" si="234"/>
        <v>0</v>
      </c>
      <c r="M492" s="213">
        <f t="shared" si="234"/>
        <v>0</v>
      </c>
      <c r="N492" s="213">
        <f t="shared" si="234"/>
        <v>0</v>
      </c>
      <c r="O492" s="213">
        <f t="shared" si="234"/>
        <v>0</v>
      </c>
      <c r="P492" s="213">
        <f t="shared" si="234"/>
        <v>0</v>
      </c>
      <c r="Q492" s="213">
        <f t="shared" si="234"/>
        <v>0</v>
      </c>
      <c r="R492" s="213">
        <f t="shared" si="234"/>
        <v>0</v>
      </c>
      <c r="S492" s="213">
        <f t="shared" si="234"/>
        <v>0</v>
      </c>
      <c r="T492" s="213">
        <f t="shared" si="234"/>
        <v>0</v>
      </c>
      <c r="U492" s="213">
        <f t="shared" si="234"/>
        <v>0</v>
      </c>
      <c r="V492" s="213">
        <f t="shared" si="234"/>
        <v>0</v>
      </c>
      <c r="W492" s="213">
        <f t="shared" si="234"/>
        <v>0</v>
      </c>
      <c r="X492" s="213">
        <f t="shared" si="234"/>
        <v>0</v>
      </c>
      <c r="Y492" s="213">
        <f t="shared" si="234"/>
        <v>0</v>
      </c>
      <c r="Z492" s="213">
        <f t="shared" si="234"/>
        <v>0</v>
      </c>
      <c r="AA492" s="213">
        <f t="shared" si="234"/>
        <v>0</v>
      </c>
      <c r="AB492" s="213">
        <f t="shared" si="234"/>
        <v>0</v>
      </c>
      <c r="AC492" s="213">
        <f t="shared" si="234"/>
        <v>0</v>
      </c>
      <c r="AD492" s="213">
        <f t="shared" si="234"/>
        <v>0</v>
      </c>
      <c r="AE492" s="213">
        <f t="shared" si="234"/>
        <v>0</v>
      </c>
      <c r="AF492" s="213">
        <f t="shared" si="234"/>
        <v>0</v>
      </c>
      <c r="AG492" s="213">
        <f t="shared" si="234"/>
        <v>0</v>
      </c>
      <c r="AH492" s="213">
        <f t="shared" si="234"/>
        <v>0</v>
      </c>
      <c r="AI492" s="213">
        <f t="shared" si="234"/>
        <v>0</v>
      </c>
      <c r="AJ492" s="213">
        <f t="shared" si="234"/>
        <v>0</v>
      </c>
      <c r="AK492" s="213">
        <f t="shared" si="234"/>
        <v>0</v>
      </c>
      <c r="AL492" s="213">
        <f t="shared" si="234"/>
        <v>0</v>
      </c>
      <c r="AM492" s="213">
        <f t="shared" si="234"/>
        <v>0</v>
      </c>
      <c r="AN492" s="213">
        <f t="shared" si="234"/>
        <v>0</v>
      </c>
      <c r="AO492" s="213">
        <f t="shared" si="234"/>
        <v>0</v>
      </c>
      <c r="AP492" s="213">
        <f t="shared" si="234"/>
        <v>0</v>
      </c>
    </row>
    <row r="493" spans="1:42" x14ac:dyDescent="0.2">
      <c r="A493" s="4">
        <f t="shared" ref="A493:A498" si="235">A492+1</f>
        <v>3</v>
      </c>
      <c r="C493" s="213">
        <f t="shared" ref="C493:AP493" si="236">C356</f>
        <v>0</v>
      </c>
      <c r="D493" s="213">
        <f t="shared" si="236"/>
        <v>0</v>
      </c>
      <c r="E493" s="213">
        <f t="shared" si="236"/>
        <v>0</v>
      </c>
      <c r="F493" s="213">
        <f t="shared" si="236"/>
        <v>0</v>
      </c>
      <c r="G493" s="213">
        <f t="shared" si="236"/>
        <v>0</v>
      </c>
      <c r="H493" s="213">
        <f t="shared" si="236"/>
        <v>0</v>
      </c>
      <c r="I493" s="213">
        <f t="shared" si="236"/>
        <v>0</v>
      </c>
      <c r="J493" s="213">
        <f t="shared" si="236"/>
        <v>0</v>
      </c>
      <c r="K493" s="213">
        <f t="shared" si="236"/>
        <v>0</v>
      </c>
      <c r="L493" s="213">
        <f t="shared" si="236"/>
        <v>0</v>
      </c>
      <c r="M493" s="213">
        <f t="shared" si="236"/>
        <v>0</v>
      </c>
      <c r="N493" s="213">
        <f t="shared" si="236"/>
        <v>0</v>
      </c>
      <c r="O493" s="213">
        <f t="shared" si="236"/>
        <v>0</v>
      </c>
      <c r="P493" s="213">
        <f t="shared" si="236"/>
        <v>0</v>
      </c>
      <c r="Q493" s="213">
        <f t="shared" si="236"/>
        <v>0</v>
      </c>
      <c r="R493" s="213">
        <f t="shared" si="236"/>
        <v>0</v>
      </c>
      <c r="S493" s="213">
        <f t="shared" si="236"/>
        <v>0</v>
      </c>
      <c r="T493" s="213">
        <f t="shared" si="236"/>
        <v>0</v>
      </c>
      <c r="U493" s="213">
        <f t="shared" si="236"/>
        <v>0</v>
      </c>
      <c r="V493" s="213">
        <f t="shared" si="236"/>
        <v>0</v>
      </c>
      <c r="W493" s="213">
        <f t="shared" si="236"/>
        <v>0</v>
      </c>
      <c r="X493" s="213">
        <f t="shared" si="236"/>
        <v>0</v>
      </c>
      <c r="Y493" s="213">
        <f t="shared" si="236"/>
        <v>0</v>
      </c>
      <c r="Z493" s="213">
        <f t="shared" si="236"/>
        <v>0</v>
      </c>
      <c r="AA493" s="213">
        <f t="shared" si="236"/>
        <v>0</v>
      </c>
      <c r="AB493" s="213">
        <f t="shared" si="236"/>
        <v>0</v>
      </c>
      <c r="AC493" s="213">
        <f t="shared" si="236"/>
        <v>0</v>
      </c>
      <c r="AD493" s="213">
        <f t="shared" si="236"/>
        <v>0</v>
      </c>
      <c r="AE493" s="213">
        <f t="shared" si="236"/>
        <v>0</v>
      </c>
      <c r="AF493" s="213">
        <f t="shared" si="236"/>
        <v>0</v>
      </c>
      <c r="AG493" s="213">
        <f t="shared" si="236"/>
        <v>0</v>
      </c>
      <c r="AH493" s="213">
        <f t="shared" si="236"/>
        <v>0</v>
      </c>
      <c r="AI493" s="213">
        <f t="shared" si="236"/>
        <v>0</v>
      </c>
      <c r="AJ493" s="213">
        <f t="shared" si="236"/>
        <v>0</v>
      </c>
      <c r="AK493" s="213">
        <f t="shared" si="236"/>
        <v>0</v>
      </c>
      <c r="AL493" s="213">
        <f t="shared" si="236"/>
        <v>0</v>
      </c>
      <c r="AM493" s="213">
        <f t="shared" si="236"/>
        <v>0</v>
      </c>
      <c r="AN493" s="213">
        <f t="shared" si="236"/>
        <v>0</v>
      </c>
      <c r="AO493" s="213">
        <f t="shared" si="236"/>
        <v>0</v>
      </c>
      <c r="AP493" s="213">
        <f t="shared" si="236"/>
        <v>0</v>
      </c>
    </row>
    <row r="494" spans="1:42" x14ac:dyDescent="0.2">
      <c r="A494" s="4">
        <f t="shared" si="235"/>
        <v>4</v>
      </c>
      <c r="C494" s="213">
        <f t="shared" ref="C494:AP494" si="237">C357</f>
        <v>0</v>
      </c>
      <c r="D494" s="213">
        <f t="shared" si="237"/>
        <v>0</v>
      </c>
      <c r="E494" s="213">
        <f t="shared" si="237"/>
        <v>0</v>
      </c>
      <c r="F494" s="213">
        <f t="shared" si="237"/>
        <v>0</v>
      </c>
      <c r="G494" s="213">
        <f t="shared" si="237"/>
        <v>0</v>
      </c>
      <c r="H494" s="213">
        <f t="shared" si="237"/>
        <v>0</v>
      </c>
      <c r="I494" s="213">
        <f t="shared" si="237"/>
        <v>0</v>
      </c>
      <c r="J494" s="213">
        <f t="shared" si="237"/>
        <v>0</v>
      </c>
      <c r="K494" s="213">
        <f t="shared" si="237"/>
        <v>0</v>
      </c>
      <c r="L494" s="213">
        <f t="shared" si="237"/>
        <v>0</v>
      </c>
      <c r="M494" s="213">
        <f t="shared" si="237"/>
        <v>0</v>
      </c>
      <c r="N494" s="213">
        <f t="shared" si="237"/>
        <v>0</v>
      </c>
      <c r="O494" s="213">
        <f t="shared" si="237"/>
        <v>0</v>
      </c>
      <c r="P494" s="213">
        <f t="shared" si="237"/>
        <v>0</v>
      </c>
      <c r="Q494" s="213">
        <f t="shared" si="237"/>
        <v>0</v>
      </c>
      <c r="R494" s="213">
        <f t="shared" si="237"/>
        <v>0</v>
      </c>
      <c r="S494" s="213">
        <f t="shared" si="237"/>
        <v>0</v>
      </c>
      <c r="T494" s="213">
        <f t="shared" si="237"/>
        <v>0</v>
      </c>
      <c r="U494" s="213">
        <f t="shared" si="237"/>
        <v>0</v>
      </c>
      <c r="V494" s="213">
        <f t="shared" si="237"/>
        <v>0</v>
      </c>
      <c r="W494" s="213">
        <f t="shared" si="237"/>
        <v>0</v>
      </c>
      <c r="X494" s="213">
        <f t="shared" si="237"/>
        <v>0</v>
      </c>
      <c r="Y494" s="213">
        <f t="shared" si="237"/>
        <v>0</v>
      </c>
      <c r="Z494" s="213">
        <f t="shared" si="237"/>
        <v>0</v>
      </c>
      <c r="AA494" s="213">
        <f t="shared" si="237"/>
        <v>0</v>
      </c>
      <c r="AB494" s="213">
        <f t="shared" si="237"/>
        <v>0</v>
      </c>
      <c r="AC494" s="213">
        <f t="shared" si="237"/>
        <v>0</v>
      </c>
      <c r="AD494" s="213">
        <f t="shared" si="237"/>
        <v>0</v>
      </c>
      <c r="AE494" s="213">
        <f t="shared" si="237"/>
        <v>0</v>
      </c>
      <c r="AF494" s="213">
        <f t="shared" si="237"/>
        <v>0</v>
      </c>
      <c r="AG494" s="213">
        <f t="shared" si="237"/>
        <v>0</v>
      </c>
      <c r="AH494" s="213">
        <f t="shared" si="237"/>
        <v>0</v>
      </c>
      <c r="AI494" s="213">
        <f t="shared" si="237"/>
        <v>0</v>
      </c>
      <c r="AJ494" s="213">
        <f t="shared" si="237"/>
        <v>0</v>
      </c>
      <c r="AK494" s="213">
        <f t="shared" si="237"/>
        <v>0</v>
      </c>
      <c r="AL494" s="213">
        <f t="shared" si="237"/>
        <v>0</v>
      </c>
      <c r="AM494" s="213">
        <f t="shared" si="237"/>
        <v>0</v>
      </c>
      <c r="AN494" s="213">
        <f t="shared" si="237"/>
        <v>0</v>
      </c>
      <c r="AO494" s="213">
        <f t="shared" si="237"/>
        <v>0</v>
      </c>
      <c r="AP494" s="213">
        <f t="shared" si="237"/>
        <v>0</v>
      </c>
    </row>
    <row r="495" spans="1:42" x14ac:dyDescent="0.2">
      <c r="A495" s="4">
        <f t="shared" si="235"/>
        <v>5</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5"/>
        <v>6</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5"/>
        <v>7</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5"/>
        <v>8</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A498+1</f>
        <v>9</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ref="A500" si="243">A499+1</f>
        <v>10</v>
      </c>
      <c r="C500" s="213">
        <f t="shared" ref="C500:AP500" si="244">C363</f>
        <v>0</v>
      </c>
      <c r="D500" s="213">
        <f t="shared" si="244"/>
        <v>0</v>
      </c>
      <c r="E500" s="213">
        <f t="shared" si="244"/>
        <v>0</v>
      </c>
      <c r="F500" s="213">
        <f t="shared" si="244"/>
        <v>0</v>
      </c>
      <c r="G500" s="213">
        <f t="shared" si="244"/>
        <v>0</v>
      </c>
      <c r="H500" s="213">
        <f t="shared" si="244"/>
        <v>0</v>
      </c>
      <c r="I500" s="213">
        <f t="shared" si="244"/>
        <v>0</v>
      </c>
      <c r="J500" s="213">
        <f t="shared" si="244"/>
        <v>0</v>
      </c>
      <c r="K500" s="213">
        <f t="shared" si="244"/>
        <v>0</v>
      </c>
      <c r="L500" s="213">
        <f t="shared" si="244"/>
        <v>0</v>
      </c>
      <c r="M500" s="213">
        <f t="shared" si="244"/>
        <v>0</v>
      </c>
      <c r="N500" s="213">
        <f t="shared" si="244"/>
        <v>0</v>
      </c>
      <c r="O500" s="213">
        <f t="shared" si="244"/>
        <v>0</v>
      </c>
      <c r="P500" s="213">
        <f t="shared" si="244"/>
        <v>0</v>
      </c>
      <c r="Q500" s="213">
        <f t="shared" si="244"/>
        <v>0</v>
      </c>
      <c r="R500" s="213">
        <f t="shared" si="244"/>
        <v>0</v>
      </c>
      <c r="S500" s="213">
        <f t="shared" si="244"/>
        <v>0</v>
      </c>
      <c r="T500" s="213">
        <f t="shared" si="244"/>
        <v>0</v>
      </c>
      <c r="U500" s="213">
        <f t="shared" si="244"/>
        <v>0</v>
      </c>
      <c r="V500" s="213">
        <f t="shared" si="244"/>
        <v>0</v>
      </c>
      <c r="W500" s="213">
        <f t="shared" si="244"/>
        <v>0</v>
      </c>
      <c r="X500" s="213">
        <f t="shared" si="244"/>
        <v>0</v>
      </c>
      <c r="Y500" s="213">
        <f t="shared" si="244"/>
        <v>0</v>
      </c>
      <c r="Z500" s="213">
        <f t="shared" si="244"/>
        <v>0</v>
      </c>
      <c r="AA500" s="213">
        <f t="shared" si="244"/>
        <v>0</v>
      </c>
      <c r="AB500" s="213">
        <f t="shared" si="244"/>
        <v>0</v>
      </c>
      <c r="AC500" s="213">
        <f t="shared" si="244"/>
        <v>0</v>
      </c>
      <c r="AD500" s="213">
        <f t="shared" si="244"/>
        <v>0</v>
      </c>
      <c r="AE500" s="213">
        <f t="shared" si="244"/>
        <v>0</v>
      </c>
      <c r="AF500" s="213">
        <f t="shared" si="244"/>
        <v>0</v>
      </c>
      <c r="AG500" s="213">
        <f t="shared" si="244"/>
        <v>0</v>
      </c>
      <c r="AH500" s="213">
        <f t="shared" si="244"/>
        <v>0</v>
      </c>
      <c r="AI500" s="213">
        <f t="shared" si="244"/>
        <v>0</v>
      </c>
      <c r="AJ500" s="213">
        <f t="shared" si="244"/>
        <v>0</v>
      </c>
      <c r="AK500" s="213">
        <f t="shared" si="244"/>
        <v>0</v>
      </c>
      <c r="AL500" s="213">
        <f t="shared" si="244"/>
        <v>0</v>
      </c>
      <c r="AM500" s="213">
        <f t="shared" si="244"/>
        <v>0</v>
      </c>
      <c r="AN500" s="213">
        <f t="shared" si="244"/>
        <v>0</v>
      </c>
      <c r="AO500" s="213">
        <f t="shared" si="244"/>
        <v>0</v>
      </c>
      <c r="AP500" s="213">
        <f t="shared" si="244"/>
        <v>0</v>
      </c>
    </row>
    <row r="501" spans="1:42" x14ac:dyDescent="0.2">
      <c r="A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79</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4">
        <v>1</v>
      </c>
      <c r="B503" s="230">
        <f t="shared" ref="B503:B512" si="245">SUM(C503:AP503)</f>
        <v>0</v>
      </c>
      <c r="C503" s="232">
        <f t="shared" ref="C503:AP503" si="246">LOOKUP(C491,$B$434:$AP$434,$B$435:$AP$435)*$B688/100</f>
        <v>0</v>
      </c>
      <c r="D503" s="232">
        <f t="shared" si="246"/>
        <v>0</v>
      </c>
      <c r="E503" s="232">
        <f t="shared" si="246"/>
        <v>0</v>
      </c>
      <c r="F503" s="232">
        <f t="shared" si="246"/>
        <v>0</v>
      </c>
      <c r="G503" s="232">
        <f t="shared" si="246"/>
        <v>0</v>
      </c>
      <c r="H503" s="232">
        <f t="shared" si="246"/>
        <v>0</v>
      </c>
      <c r="I503" s="232">
        <f t="shared" si="246"/>
        <v>0</v>
      </c>
      <c r="J503" s="232">
        <f t="shared" si="246"/>
        <v>0</v>
      </c>
      <c r="K503" s="232">
        <f t="shared" si="246"/>
        <v>0</v>
      </c>
      <c r="L503" s="232">
        <f t="shared" si="246"/>
        <v>0</v>
      </c>
      <c r="M503" s="232">
        <f t="shared" si="246"/>
        <v>0</v>
      </c>
      <c r="N503" s="232">
        <f t="shared" si="246"/>
        <v>0</v>
      </c>
      <c r="O503" s="232">
        <f t="shared" si="246"/>
        <v>0</v>
      </c>
      <c r="P503" s="232">
        <f t="shared" si="246"/>
        <v>0</v>
      </c>
      <c r="Q503" s="232">
        <f t="shared" si="246"/>
        <v>0</v>
      </c>
      <c r="R503" s="232">
        <f t="shared" si="246"/>
        <v>0</v>
      </c>
      <c r="S503" s="232">
        <f t="shared" si="246"/>
        <v>0</v>
      </c>
      <c r="T503" s="232">
        <f t="shared" si="246"/>
        <v>0</v>
      </c>
      <c r="U503" s="232">
        <f t="shared" si="246"/>
        <v>0</v>
      </c>
      <c r="V503" s="232">
        <f t="shared" si="246"/>
        <v>0</v>
      </c>
      <c r="W503" s="232">
        <f t="shared" si="246"/>
        <v>0</v>
      </c>
      <c r="X503" s="232">
        <f t="shared" si="246"/>
        <v>0</v>
      </c>
      <c r="Y503" s="232">
        <f t="shared" si="246"/>
        <v>0</v>
      </c>
      <c r="Z503" s="232">
        <f t="shared" si="246"/>
        <v>0</v>
      </c>
      <c r="AA503" s="232">
        <f t="shared" si="246"/>
        <v>0</v>
      </c>
      <c r="AB503" s="232">
        <f t="shared" si="246"/>
        <v>0</v>
      </c>
      <c r="AC503" s="232">
        <f t="shared" si="246"/>
        <v>0</v>
      </c>
      <c r="AD503" s="232">
        <f t="shared" si="246"/>
        <v>0</v>
      </c>
      <c r="AE503" s="232">
        <f t="shared" si="246"/>
        <v>0</v>
      </c>
      <c r="AF503" s="232">
        <f t="shared" si="246"/>
        <v>0</v>
      </c>
      <c r="AG503" s="232">
        <f t="shared" si="246"/>
        <v>0</v>
      </c>
      <c r="AH503" s="232">
        <f t="shared" si="246"/>
        <v>0</v>
      </c>
      <c r="AI503" s="232">
        <f t="shared" si="246"/>
        <v>0</v>
      </c>
      <c r="AJ503" s="232">
        <f t="shared" si="246"/>
        <v>0</v>
      </c>
      <c r="AK503" s="232">
        <f t="shared" si="246"/>
        <v>0</v>
      </c>
      <c r="AL503" s="232">
        <f t="shared" si="246"/>
        <v>0</v>
      </c>
      <c r="AM503" s="232">
        <f t="shared" si="246"/>
        <v>0</v>
      </c>
      <c r="AN503" s="232">
        <f t="shared" si="246"/>
        <v>0</v>
      </c>
      <c r="AO503" s="232">
        <f t="shared" si="246"/>
        <v>0</v>
      </c>
      <c r="AP503" s="232">
        <f t="shared" si="246"/>
        <v>0</v>
      </c>
    </row>
    <row r="504" spans="1:42" x14ac:dyDescent="0.2">
      <c r="A504" s="4">
        <f>A503+1</f>
        <v>2</v>
      </c>
      <c r="B504" s="230">
        <f t="shared" si="245"/>
        <v>0</v>
      </c>
      <c r="C504" s="232">
        <f t="shared" ref="C504:AP504" si="247">LOOKUP(C492,$B$434:$AP$434,$B$435:$AP$435)*$B689/100</f>
        <v>0</v>
      </c>
      <c r="D504" s="232">
        <f t="shared" si="247"/>
        <v>0</v>
      </c>
      <c r="E504" s="232">
        <f t="shared" si="247"/>
        <v>0</v>
      </c>
      <c r="F504" s="232">
        <f t="shared" si="247"/>
        <v>0</v>
      </c>
      <c r="G504" s="232">
        <f t="shared" si="247"/>
        <v>0</v>
      </c>
      <c r="H504" s="232">
        <f t="shared" si="247"/>
        <v>0</v>
      </c>
      <c r="I504" s="232">
        <f t="shared" si="247"/>
        <v>0</v>
      </c>
      <c r="J504" s="232">
        <f t="shared" si="247"/>
        <v>0</v>
      </c>
      <c r="K504" s="232">
        <f t="shared" si="247"/>
        <v>0</v>
      </c>
      <c r="L504" s="232">
        <f t="shared" si="247"/>
        <v>0</v>
      </c>
      <c r="M504" s="232">
        <f t="shared" si="247"/>
        <v>0</v>
      </c>
      <c r="N504" s="232">
        <f t="shared" si="247"/>
        <v>0</v>
      </c>
      <c r="O504" s="232">
        <f t="shared" si="247"/>
        <v>0</v>
      </c>
      <c r="P504" s="232">
        <f t="shared" si="247"/>
        <v>0</v>
      </c>
      <c r="Q504" s="232">
        <f t="shared" si="247"/>
        <v>0</v>
      </c>
      <c r="R504" s="232">
        <f t="shared" si="247"/>
        <v>0</v>
      </c>
      <c r="S504" s="232">
        <f t="shared" si="247"/>
        <v>0</v>
      </c>
      <c r="T504" s="232">
        <f t="shared" si="247"/>
        <v>0</v>
      </c>
      <c r="U504" s="232">
        <f t="shared" si="247"/>
        <v>0</v>
      </c>
      <c r="V504" s="232">
        <f t="shared" si="247"/>
        <v>0</v>
      </c>
      <c r="W504" s="232">
        <f t="shared" si="247"/>
        <v>0</v>
      </c>
      <c r="X504" s="232">
        <f t="shared" si="247"/>
        <v>0</v>
      </c>
      <c r="Y504" s="232">
        <f t="shared" si="247"/>
        <v>0</v>
      </c>
      <c r="Z504" s="232">
        <f t="shared" si="247"/>
        <v>0</v>
      </c>
      <c r="AA504" s="232">
        <f t="shared" si="247"/>
        <v>0</v>
      </c>
      <c r="AB504" s="232">
        <f t="shared" si="247"/>
        <v>0</v>
      </c>
      <c r="AC504" s="232">
        <f t="shared" si="247"/>
        <v>0</v>
      </c>
      <c r="AD504" s="232">
        <f t="shared" si="247"/>
        <v>0</v>
      </c>
      <c r="AE504" s="232">
        <f t="shared" si="247"/>
        <v>0</v>
      </c>
      <c r="AF504" s="232">
        <f t="shared" si="247"/>
        <v>0</v>
      </c>
      <c r="AG504" s="232">
        <f t="shared" si="247"/>
        <v>0</v>
      </c>
      <c r="AH504" s="232">
        <f t="shared" si="247"/>
        <v>0</v>
      </c>
      <c r="AI504" s="232">
        <f t="shared" si="247"/>
        <v>0</v>
      </c>
      <c r="AJ504" s="232">
        <f t="shared" si="247"/>
        <v>0</v>
      </c>
      <c r="AK504" s="232">
        <f t="shared" si="247"/>
        <v>0</v>
      </c>
      <c r="AL504" s="232">
        <f t="shared" si="247"/>
        <v>0</v>
      </c>
      <c r="AM504" s="232">
        <f t="shared" si="247"/>
        <v>0</v>
      </c>
      <c r="AN504" s="232">
        <f t="shared" si="247"/>
        <v>0</v>
      </c>
      <c r="AO504" s="232">
        <f t="shared" si="247"/>
        <v>0</v>
      </c>
      <c r="AP504" s="232">
        <f t="shared" si="247"/>
        <v>0</v>
      </c>
    </row>
    <row r="505" spans="1:42" x14ac:dyDescent="0.2">
      <c r="A505" s="4">
        <f t="shared" ref="A505:A510" si="248">A504+1</f>
        <v>3</v>
      </c>
      <c r="B505" s="230">
        <f t="shared" si="245"/>
        <v>0</v>
      </c>
      <c r="C505" s="232">
        <f t="shared" ref="C505:AP505" si="249">LOOKUP(C493,$B$434:$AP$434,$B$435:$AP$435)*$B690/100</f>
        <v>0</v>
      </c>
      <c r="D505" s="232">
        <f t="shared" si="249"/>
        <v>0</v>
      </c>
      <c r="E505" s="232">
        <f t="shared" si="249"/>
        <v>0</v>
      </c>
      <c r="F505" s="232">
        <f t="shared" si="249"/>
        <v>0</v>
      </c>
      <c r="G505" s="232">
        <f t="shared" si="249"/>
        <v>0</v>
      </c>
      <c r="H505" s="232">
        <f t="shared" si="249"/>
        <v>0</v>
      </c>
      <c r="I505" s="232">
        <f t="shared" si="249"/>
        <v>0</v>
      </c>
      <c r="J505" s="232">
        <f t="shared" si="249"/>
        <v>0</v>
      </c>
      <c r="K505" s="232">
        <f t="shared" si="249"/>
        <v>0</v>
      </c>
      <c r="L505" s="232">
        <f t="shared" si="249"/>
        <v>0</v>
      </c>
      <c r="M505" s="232">
        <f t="shared" si="249"/>
        <v>0</v>
      </c>
      <c r="N505" s="232">
        <f t="shared" si="249"/>
        <v>0</v>
      </c>
      <c r="O505" s="232">
        <f t="shared" si="249"/>
        <v>0</v>
      </c>
      <c r="P505" s="232">
        <f t="shared" si="249"/>
        <v>0</v>
      </c>
      <c r="Q505" s="232">
        <f t="shared" si="249"/>
        <v>0</v>
      </c>
      <c r="R505" s="232">
        <f t="shared" si="249"/>
        <v>0</v>
      </c>
      <c r="S505" s="232">
        <f t="shared" si="249"/>
        <v>0</v>
      </c>
      <c r="T505" s="232">
        <f t="shared" si="249"/>
        <v>0</v>
      </c>
      <c r="U505" s="232">
        <f t="shared" si="249"/>
        <v>0</v>
      </c>
      <c r="V505" s="232">
        <f t="shared" si="249"/>
        <v>0</v>
      </c>
      <c r="W505" s="232">
        <f t="shared" si="249"/>
        <v>0</v>
      </c>
      <c r="X505" s="232">
        <f t="shared" si="249"/>
        <v>0</v>
      </c>
      <c r="Y505" s="232">
        <f t="shared" si="249"/>
        <v>0</v>
      </c>
      <c r="Z505" s="232">
        <f t="shared" si="249"/>
        <v>0</v>
      </c>
      <c r="AA505" s="232">
        <f t="shared" si="249"/>
        <v>0</v>
      </c>
      <c r="AB505" s="232">
        <f t="shared" si="249"/>
        <v>0</v>
      </c>
      <c r="AC505" s="232">
        <f t="shared" si="249"/>
        <v>0</v>
      </c>
      <c r="AD505" s="232">
        <f t="shared" si="249"/>
        <v>0</v>
      </c>
      <c r="AE505" s="232">
        <f t="shared" si="249"/>
        <v>0</v>
      </c>
      <c r="AF505" s="232">
        <f t="shared" si="249"/>
        <v>0</v>
      </c>
      <c r="AG505" s="232">
        <f t="shared" si="249"/>
        <v>0</v>
      </c>
      <c r="AH505" s="232">
        <f t="shared" si="249"/>
        <v>0</v>
      </c>
      <c r="AI505" s="232">
        <f t="shared" si="249"/>
        <v>0</v>
      </c>
      <c r="AJ505" s="232">
        <f t="shared" si="249"/>
        <v>0</v>
      </c>
      <c r="AK505" s="232">
        <f t="shared" si="249"/>
        <v>0</v>
      </c>
      <c r="AL505" s="232">
        <f t="shared" si="249"/>
        <v>0</v>
      </c>
      <c r="AM505" s="232">
        <f t="shared" si="249"/>
        <v>0</v>
      </c>
      <c r="AN505" s="232">
        <f t="shared" si="249"/>
        <v>0</v>
      </c>
      <c r="AO505" s="232">
        <f t="shared" si="249"/>
        <v>0</v>
      </c>
      <c r="AP505" s="232">
        <f t="shared" si="249"/>
        <v>0</v>
      </c>
    </row>
    <row r="506" spans="1:42" x14ac:dyDescent="0.2">
      <c r="A506" s="4">
        <f t="shared" si="248"/>
        <v>4</v>
      </c>
      <c r="B506" s="230">
        <f t="shared" si="245"/>
        <v>0</v>
      </c>
      <c r="C506" s="232">
        <f t="shared" ref="C506:AP506" si="250">LOOKUP(C494,$B$434:$AP$434,$B$435:$AP$435)*$B691/100</f>
        <v>0</v>
      </c>
      <c r="D506" s="232">
        <f t="shared" si="250"/>
        <v>0</v>
      </c>
      <c r="E506" s="232">
        <f t="shared" si="250"/>
        <v>0</v>
      </c>
      <c r="F506" s="232">
        <f t="shared" si="250"/>
        <v>0</v>
      </c>
      <c r="G506" s="232">
        <f t="shared" si="250"/>
        <v>0</v>
      </c>
      <c r="H506" s="232">
        <f t="shared" si="250"/>
        <v>0</v>
      </c>
      <c r="I506" s="232">
        <f t="shared" si="250"/>
        <v>0</v>
      </c>
      <c r="J506" s="232">
        <f t="shared" si="250"/>
        <v>0</v>
      </c>
      <c r="K506" s="232">
        <f t="shared" si="250"/>
        <v>0</v>
      </c>
      <c r="L506" s="232">
        <f t="shared" si="250"/>
        <v>0</v>
      </c>
      <c r="M506" s="232">
        <f t="shared" si="250"/>
        <v>0</v>
      </c>
      <c r="N506" s="232">
        <f t="shared" si="250"/>
        <v>0</v>
      </c>
      <c r="O506" s="232">
        <f t="shared" si="250"/>
        <v>0</v>
      </c>
      <c r="P506" s="232">
        <f t="shared" si="250"/>
        <v>0</v>
      </c>
      <c r="Q506" s="232">
        <f t="shared" si="250"/>
        <v>0</v>
      </c>
      <c r="R506" s="232">
        <f t="shared" si="250"/>
        <v>0</v>
      </c>
      <c r="S506" s="232">
        <f t="shared" si="250"/>
        <v>0</v>
      </c>
      <c r="T506" s="232">
        <f t="shared" si="250"/>
        <v>0</v>
      </c>
      <c r="U506" s="232">
        <f t="shared" si="250"/>
        <v>0</v>
      </c>
      <c r="V506" s="232">
        <f t="shared" si="250"/>
        <v>0</v>
      </c>
      <c r="W506" s="232">
        <f t="shared" si="250"/>
        <v>0</v>
      </c>
      <c r="X506" s="232">
        <f t="shared" si="250"/>
        <v>0</v>
      </c>
      <c r="Y506" s="232">
        <f t="shared" si="250"/>
        <v>0</v>
      </c>
      <c r="Z506" s="232">
        <f t="shared" si="250"/>
        <v>0</v>
      </c>
      <c r="AA506" s="232">
        <f t="shared" si="250"/>
        <v>0</v>
      </c>
      <c r="AB506" s="232">
        <f t="shared" si="250"/>
        <v>0</v>
      </c>
      <c r="AC506" s="232">
        <f t="shared" si="250"/>
        <v>0</v>
      </c>
      <c r="AD506" s="232">
        <f t="shared" si="250"/>
        <v>0</v>
      </c>
      <c r="AE506" s="232">
        <f t="shared" si="250"/>
        <v>0</v>
      </c>
      <c r="AF506" s="232">
        <f t="shared" si="250"/>
        <v>0</v>
      </c>
      <c r="AG506" s="232">
        <f t="shared" si="250"/>
        <v>0</v>
      </c>
      <c r="AH506" s="232">
        <f t="shared" si="250"/>
        <v>0</v>
      </c>
      <c r="AI506" s="232">
        <f t="shared" si="250"/>
        <v>0</v>
      </c>
      <c r="AJ506" s="232">
        <f t="shared" si="250"/>
        <v>0</v>
      </c>
      <c r="AK506" s="232">
        <f t="shared" si="250"/>
        <v>0</v>
      </c>
      <c r="AL506" s="232">
        <f t="shared" si="250"/>
        <v>0</v>
      </c>
      <c r="AM506" s="232">
        <f t="shared" si="250"/>
        <v>0</v>
      </c>
      <c r="AN506" s="232">
        <f t="shared" si="250"/>
        <v>0</v>
      </c>
      <c r="AO506" s="232">
        <f t="shared" si="250"/>
        <v>0</v>
      </c>
      <c r="AP506" s="232">
        <f t="shared" si="250"/>
        <v>0</v>
      </c>
    </row>
    <row r="507" spans="1:42" x14ac:dyDescent="0.2">
      <c r="A507" s="4">
        <f t="shared" si="248"/>
        <v>5</v>
      </c>
      <c r="B507" s="230">
        <f t="shared" si="245"/>
        <v>0</v>
      </c>
      <c r="C507" s="232">
        <f t="shared" ref="C507:AP507" si="251">LOOKUP(C495,$B$434:$AP$434,$B$435:$AP$435)*$B692/100</f>
        <v>0</v>
      </c>
      <c r="D507" s="232">
        <f t="shared" si="251"/>
        <v>0</v>
      </c>
      <c r="E507" s="232">
        <f t="shared" si="251"/>
        <v>0</v>
      </c>
      <c r="F507" s="232">
        <f t="shared" si="251"/>
        <v>0</v>
      </c>
      <c r="G507" s="232">
        <f t="shared" si="251"/>
        <v>0</v>
      </c>
      <c r="H507" s="232">
        <f t="shared" si="251"/>
        <v>0</v>
      </c>
      <c r="I507" s="232">
        <f t="shared" si="251"/>
        <v>0</v>
      </c>
      <c r="J507" s="232">
        <f t="shared" si="251"/>
        <v>0</v>
      </c>
      <c r="K507" s="232">
        <f t="shared" si="251"/>
        <v>0</v>
      </c>
      <c r="L507" s="232">
        <f t="shared" si="251"/>
        <v>0</v>
      </c>
      <c r="M507" s="232">
        <f t="shared" si="251"/>
        <v>0</v>
      </c>
      <c r="N507" s="232">
        <f t="shared" si="251"/>
        <v>0</v>
      </c>
      <c r="O507" s="232">
        <f t="shared" si="251"/>
        <v>0</v>
      </c>
      <c r="P507" s="232">
        <f t="shared" si="251"/>
        <v>0</v>
      </c>
      <c r="Q507" s="232">
        <f t="shared" si="251"/>
        <v>0</v>
      </c>
      <c r="R507" s="232">
        <f t="shared" si="251"/>
        <v>0</v>
      </c>
      <c r="S507" s="232">
        <f t="shared" si="251"/>
        <v>0</v>
      </c>
      <c r="T507" s="232">
        <f t="shared" si="251"/>
        <v>0</v>
      </c>
      <c r="U507" s="232">
        <f t="shared" si="251"/>
        <v>0</v>
      </c>
      <c r="V507" s="232">
        <f t="shared" si="251"/>
        <v>0</v>
      </c>
      <c r="W507" s="232">
        <f t="shared" si="251"/>
        <v>0</v>
      </c>
      <c r="X507" s="232">
        <f t="shared" si="251"/>
        <v>0</v>
      </c>
      <c r="Y507" s="232">
        <f t="shared" si="251"/>
        <v>0</v>
      </c>
      <c r="Z507" s="232">
        <f t="shared" si="251"/>
        <v>0</v>
      </c>
      <c r="AA507" s="232">
        <f t="shared" si="251"/>
        <v>0</v>
      </c>
      <c r="AB507" s="232">
        <f t="shared" si="251"/>
        <v>0</v>
      </c>
      <c r="AC507" s="232">
        <f t="shared" si="251"/>
        <v>0</v>
      </c>
      <c r="AD507" s="232">
        <f t="shared" si="251"/>
        <v>0</v>
      </c>
      <c r="AE507" s="232">
        <f t="shared" si="251"/>
        <v>0</v>
      </c>
      <c r="AF507" s="232">
        <f t="shared" si="251"/>
        <v>0</v>
      </c>
      <c r="AG507" s="232">
        <f t="shared" si="251"/>
        <v>0</v>
      </c>
      <c r="AH507" s="232">
        <f t="shared" si="251"/>
        <v>0</v>
      </c>
      <c r="AI507" s="232">
        <f t="shared" si="251"/>
        <v>0</v>
      </c>
      <c r="AJ507" s="232">
        <f t="shared" si="251"/>
        <v>0</v>
      </c>
      <c r="AK507" s="232">
        <f t="shared" si="251"/>
        <v>0</v>
      </c>
      <c r="AL507" s="232">
        <f t="shared" si="251"/>
        <v>0</v>
      </c>
      <c r="AM507" s="232">
        <f t="shared" si="251"/>
        <v>0</v>
      </c>
      <c r="AN507" s="232">
        <f t="shared" si="251"/>
        <v>0</v>
      </c>
      <c r="AO507" s="232">
        <f t="shared" si="251"/>
        <v>0</v>
      </c>
      <c r="AP507" s="232">
        <f t="shared" si="251"/>
        <v>0</v>
      </c>
    </row>
    <row r="508" spans="1:42" x14ac:dyDescent="0.2">
      <c r="A508" s="4">
        <f t="shared" si="248"/>
        <v>6</v>
      </c>
      <c r="B508" s="230">
        <f t="shared" si="245"/>
        <v>0</v>
      </c>
      <c r="C508" s="232">
        <f t="shared" ref="C508:AP508" si="252">LOOKUP(C496,$B$434:$AP$434,$B$435:$AP$435)*$B693/100</f>
        <v>0</v>
      </c>
      <c r="D508" s="232">
        <f t="shared" si="252"/>
        <v>0</v>
      </c>
      <c r="E508" s="232">
        <f t="shared" si="252"/>
        <v>0</v>
      </c>
      <c r="F508" s="232">
        <f t="shared" si="252"/>
        <v>0</v>
      </c>
      <c r="G508" s="232">
        <f t="shared" si="252"/>
        <v>0</v>
      </c>
      <c r="H508" s="232">
        <f t="shared" si="252"/>
        <v>0</v>
      </c>
      <c r="I508" s="232">
        <f t="shared" si="252"/>
        <v>0</v>
      </c>
      <c r="J508" s="232">
        <f t="shared" si="252"/>
        <v>0</v>
      </c>
      <c r="K508" s="232">
        <f t="shared" si="252"/>
        <v>0</v>
      </c>
      <c r="L508" s="232">
        <f t="shared" si="252"/>
        <v>0</v>
      </c>
      <c r="M508" s="232">
        <f t="shared" si="252"/>
        <v>0</v>
      </c>
      <c r="N508" s="232">
        <f t="shared" si="252"/>
        <v>0</v>
      </c>
      <c r="O508" s="232">
        <f t="shared" si="252"/>
        <v>0</v>
      </c>
      <c r="P508" s="232">
        <f t="shared" si="252"/>
        <v>0</v>
      </c>
      <c r="Q508" s="232">
        <f t="shared" si="252"/>
        <v>0</v>
      </c>
      <c r="R508" s="232">
        <f t="shared" si="252"/>
        <v>0</v>
      </c>
      <c r="S508" s="232">
        <f t="shared" si="252"/>
        <v>0</v>
      </c>
      <c r="T508" s="232">
        <f t="shared" si="252"/>
        <v>0</v>
      </c>
      <c r="U508" s="232">
        <f t="shared" si="252"/>
        <v>0</v>
      </c>
      <c r="V508" s="232">
        <f t="shared" si="252"/>
        <v>0</v>
      </c>
      <c r="W508" s="232">
        <f t="shared" si="252"/>
        <v>0</v>
      </c>
      <c r="X508" s="232">
        <f t="shared" si="252"/>
        <v>0</v>
      </c>
      <c r="Y508" s="232">
        <f t="shared" si="252"/>
        <v>0</v>
      </c>
      <c r="Z508" s="232">
        <f t="shared" si="252"/>
        <v>0</v>
      </c>
      <c r="AA508" s="232">
        <f t="shared" si="252"/>
        <v>0</v>
      </c>
      <c r="AB508" s="232">
        <f t="shared" si="252"/>
        <v>0</v>
      </c>
      <c r="AC508" s="232">
        <f t="shared" si="252"/>
        <v>0</v>
      </c>
      <c r="AD508" s="232">
        <f t="shared" si="252"/>
        <v>0</v>
      </c>
      <c r="AE508" s="232">
        <f t="shared" si="252"/>
        <v>0</v>
      </c>
      <c r="AF508" s="232">
        <f t="shared" si="252"/>
        <v>0</v>
      </c>
      <c r="AG508" s="232">
        <f t="shared" si="252"/>
        <v>0</v>
      </c>
      <c r="AH508" s="232">
        <f t="shared" si="252"/>
        <v>0</v>
      </c>
      <c r="AI508" s="232">
        <f t="shared" si="252"/>
        <v>0</v>
      </c>
      <c r="AJ508" s="232">
        <f t="shared" si="252"/>
        <v>0</v>
      </c>
      <c r="AK508" s="232">
        <f t="shared" si="252"/>
        <v>0</v>
      </c>
      <c r="AL508" s="232">
        <f t="shared" si="252"/>
        <v>0</v>
      </c>
      <c r="AM508" s="232">
        <f t="shared" si="252"/>
        <v>0</v>
      </c>
      <c r="AN508" s="232">
        <f t="shared" si="252"/>
        <v>0</v>
      </c>
      <c r="AO508" s="232">
        <f t="shared" si="252"/>
        <v>0</v>
      </c>
      <c r="AP508" s="232">
        <f t="shared" si="252"/>
        <v>0</v>
      </c>
    </row>
    <row r="509" spans="1:42" x14ac:dyDescent="0.2">
      <c r="A509" s="4">
        <f t="shared" si="248"/>
        <v>7</v>
      </c>
      <c r="B509" s="230">
        <f t="shared" si="245"/>
        <v>0</v>
      </c>
      <c r="C509" s="232">
        <f t="shared" ref="C509:AP509" si="253">LOOKUP(C497,$B$434:$AP$434,$B$435:$AP$435)*$B694/100</f>
        <v>0</v>
      </c>
      <c r="D509" s="232">
        <f t="shared" si="253"/>
        <v>0</v>
      </c>
      <c r="E509" s="232">
        <f t="shared" si="253"/>
        <v>0</v>
      </c>
      <c r="F509" s="232">
        <f t="shared" si="253"/>
        <v>0</v>
      </c>
      <c r="G509" s="232">
        <f t="shared" si="253"/>
        <v>0</v>
      </c>
      <c r="H509" s="232">
        <f t="shared" si="253"/>
        <v>0</v>
      </c>
      <c r="I509" s="232">
        <f t="shared" si="253"/>
        <v>0</v>
      </c>
      <c r="J509" s="232">
        <f t="shared" si="253"/>
        <v>0</v>
      </c>
      <c r="K509" s="232">
        <f t="shared" si="253"/>
        <v>0</v>
      </c>
      <c r="L509" s="232">
        <f t="shared" si="253"/>
        <v>0</v>
      </c>
      <c r="M509" s="232">
        <f t="shared" si="253"/>
        <v>0</v>
      </c>
      <c r="N509" s="232">
        <f t="shared" si="253"/>
        <v>0</v>
      </c>
      <c r="O509" s="232">
        <f t="shared" si="253"/>
        <v>0</v>
      </c>
      <c r="P509" s="232">
        <f t="shared" si="253"/>
        <v>0</v>
      </c>
      <c r="Q509" s="232">
        <f t="shared" si="253"/>
        <v>0</v>
      </c>
      <c r="R509" s="232">
        <f t="shared" si="253"/>
        <v>0</v>
      </c>
      <c r="S509" s="232">
        <f t="shared" si="253"/>
        <v>0</v>
      </c>
      <c r="T509" s="232">
        <f t="shared" si="253"/>
        <v>0</v>
      </c>
      <c r="U509" s="232">
        <f t="shared" si="253"/>
        <v>0</v>
      </c>
      <c r="V509" s="232">
        <f t="shared" si="253"/>
        <v>0</v>
      </c>
      <c r="W509" s="232">
        <f t="shared" si="253"/>
        <v>0</v>
      </c>
      <c r="X509" s="232">
        <f t="shared" si="253"/>
        <v>0</v>
      </c>
      <c r="Y509" s="232">
        <f t="shared" si="253"/>
        <v>0</v>
      </c>
      <c r="Z509" s="232">
        <f t="shared" si="253"/>
        <v>0</v>
      </c>
      <c r="AA509" s="232">
        <f t="shared" si="253"/>
        <v>0</v>
      </c>
      <c r="AB509" s="232">
        <f t="shared" si="253"/>
        <v>0</v>
      </c>
      <c r="AC509" s="232">
        <f t="shared" si="253"/>
        <v>0</v>
      </c>
      <c r="AD509" s="232">
        <f t="shared" si="253"/>
        <v>0</v>
      </c>
      <c r="AE509" s="232">
        <f t="shared" si="253"/>
        <v>0</v>
      </c>
      <c r="AF509" s="232">
        <f t="shared" si="253"/>
        <v>0</v>
      </c>
      <c r="AG509" s="232">
        <f t="shared" si="253"/>
        <v>0</v>
      </c>
      <c r="AH509" s="232">
        <f t="shared" si="253"/>
        <v>0</v>
      </c>
      <c r="AI509" s="232">
        <f t="shared" si="253"/>
        <v>0</v>
      </c>
      <c r="AJ509" s="232">
        <f t="shared" si="253"/>
        <v>0</v>
      </c>
      <c r="AK509" s="232">
        <f t="shared" si="253"/>
        <v>0</v>
      </c>
      <c r="AL509" s="232">
        <f t="shared" si="253"/>
        <v>0</v>
      </c>
      <c r="AM509" s="232">
        <f t="shared" si="253"/>
        <v>0</v>
      </c>
      <c r="AN509" s="232">
        <f t="shared" si="253"/>
        <v>0</v>
      </c>
      <c r="AO509" s="232">
        <f t="shared" si="253"/>
        <v>0</v>
      </c>
      <c r="AP509" s="232">
        <f t="shared" si="253"/>
        <v>0</v>
      </c>
    </row>
    <row r="510" spans="1:42" x14ac:dyDescent="0.2">
      <c r="A510" s="4">
        <f t="shared" si="248"/>
        <v>8</v>
      </c>
      <c r="B510" s="230">
        <f t="shared" si="245"/>
        <v>0</v>
      </c>
      <c r="C510" s="232">
        <f t="shared" ref="C510:AP510" si="254">LOOKUP(C498,$B$434:$AP$434,$B$435:$AP$435)*$B695/100</f>
        <v>0</v>
      </c>
      <c r="D510" s="232">
        <f t="shared" si="254"/>
        <v>0</v>
      </c>
      <c r="E510" s="232">
        <f t="shared" si="254"/>
        <v>0</v>
      </c>
      <c r="F510" s="232">
        <f t="shared" si="254"/>
        <v>0</v>
      </c>
      <c r="G510" s="232">
        <f t="shared" si="254"/>
        <v>0</v>
      </c>
      <c r="H510" s="232">
        <f t="shared" si="254"/>
        <v>0</v>
      </c>
      <c r="I510" s="232">
        <f t="shared" si="254"/>
        <v>0</v>
      </c>
      <c r="J510" s="232">
        <f t="shared" si="254"/>
        <v>0</v>
      </c>
      <c r="K510" s="232">
        <f t="shared" si="254"/>
        <v>0</v>
      </c>
      <c r="L510" s="232">
        <f t="shared" si="254"/>
        <v>0</v>
      </c>
      <c r="M510" s="232">
        <f t="shared" si="254"/>
        <v>0</v>
      </c>
      <c r="N510" s="232">
        <f t="shared" si="254"/>
        <v>0</v>
      </c>
      <c r="O510" s="232">
        <f t="shared" si="254"/>
        <v>0</v>
      </c>
      <c r="P510" s="232">
        <f t="shared" si="254"/>
        <v>0</v>
      </c>
      <c r="Q510" s="232">
        <f t="shared" si="254"/>
        <v>0</v>
      </c>
      <c r="R510" s="232">
        <f t="shared" si="254"/>
        <v>0</v>
      </c>
      <c r="S510" s="232">
        <f t="shared" si="254"/>
        <v>0</v>
      </c>
      <c r="T510" s="232">
        <f t="shared" si="254"/>
        <v>0</v>
      </c>
      <c r="U510" s="232">
        <f t="shared" si="254"/>
        <v>0</v>
      </c>
      <c r="V510" s="232">
        <f t="shared" si="254"/>
        <v>0</v>
      </c>
      <c r="W510" s="232">
        <f t="shared" si="254"/>
        <v>0</v>
      </c>
      <c r="X510" s="232">
        <f t="shared" si="254"/>
        <v>0</v>
      </c>
      <c r="Y510" s="232">
        <f t="shared" si="254"/>
        <v>0</v>
      </c>
      <c r="Z510" s="232">
        <f t="shared" si="254"/>
        <v>0</v>
      </c>
      <c r="AA510" s="232">
        <f t="shared" si="254"/>
        <v>0</v>
      </c>
      <c r="AB510" s="232">
        <f t="shared" si="254"/>
        <v>0</v>
      </c>
      <c r="AC510" s="232">
        <f t="shared" si="254"/>
        <v>0</v>
      </c>
      <c r="AD510" s="232">
        <f t="shared" si="254"/>
        <v>0</v>
      </c>
      <c r="AE510" s="232">
        <f t="shared" si="254"/>
        <v>0</v>
      </c>
      <c r="AF510" s="232">
        <f t="shared" si="254"/>
        <v>0</v>
      </c>
      <c r="AG510" s="232">
        <f t="shared" si="254"/>
        <v>0</v>
      </c>
      <c r="AH510" s="232">
        <f t="shared" si="254"/>
        <v>0</v>
      </c>
      <c r="AI510" s="232">
        <f t="shared" si="254"/>
        <v>0</v>
      </c>
      <c r="AJ510" s="232">
        <f t="shared" si="254"/>
        <v>0</v>
      </c>
      <c r="AK510" s="232">
        <f t="shared" si="254"/>
        <v>0</v>
      </c>
      <c r="AL510" s="232">
        <f t="shared" si="254"/>
        <v>0</v>
      </c>
      <c r="AM510" s="232">
        <f t="shared" si="254"/>
        <v>0</v>
      </c>
      <c r="AN510" s="232">
        <f t="shared" si="254"/>
        <v>0</v>
      </c>
      <c r="AO510" s="232">
        <f t="shared" si="254"/>
        <v>0</v>
      </c>
      <c r="AP510" s="232">
        <f t="shared" si="254"/>
        <v>0</v>
      </c>
    </row>
    <row r="511" spans="1:42" x14ac:dyDescent="0.2">
      <c r="A511" s="4">
        <f>A510+1</f>
        <v>9</v>
      </c>
      <c r="B511" s="230">
        <f t="shared" si="245"/>
        <v>0</v>
      </c>
      <c r="C511" s="232">
        <f t="shared" ref="C511:AP511" si="255">LOOKUP(C499,$B$434:$AP$434,$B$435:$AP$435)*$B696/100</f>
        <v>0</v>
      </c>
      <c r="D511" s="232">
        <f t="shared" si="255"/>
        <v>0</v>
      </c>
      <c r="E511" s="232">
        <f t="shared" si="255"/>
        <v>0</v>
      </c>
      <c r="F511" s="232">
        <f t="shared" si="255"/>
        <v>0</v>
      </c>
      <c r="G511" s="232">
        <f t="shared" si="255"/>
        <v>0</v>
      </c>
      <c r="H511" s="232">
        <f t="shared" si="255"/>
        <v>0</v>
      </c>
      <c r="I511" s="232">
        <f t="shared" si="255"/>
        <v>0</v>
      </c>
      <c r="J511" s="232">
        <f t="shared" si="255"/>
        <v>0</v>
      </c>
      <c r="K511" s="232">
        <f t="shared" si="255"/>
        <v>0</v>
      </c>
      <c r="L511" s="232">
        <f t="shared" si="255"/>
        <v>0</v>
      </c>
      <c r="M511" s="232">
        <f t="shared" si="255"/>
        <v>0</v>
      </c>
      <c r="N511" s="232">
        <f t="shared" si="255"/>
        <v>0</v>
      </c>
      <c r="O511" s="232">
        <f t="shared" si="255"/>
        <v>0</v>
      </c>
      <c r="P511" s="232">
        <f t="shared" si="255"/>
        <v>0</v>
      </c>
      <c r="Q511" s="232">
        <f t="shared" si="255"/>
        <v>0</v>
      </c>
      <c r="R511" s="232">
        <f t="shared" si="255"/>
        <v>0</v>
      </c>
      <c r="S511" s="232">
        <f t="shared" si="255"/>
        <v>0</v>
      </c>
      <c r="T511" s="232">
        <f t="shared" si="255"/>
        <v>0</v>
      </c>
      <c r="U511" s="232">
        <f t="shared" si="255"/>
        <v>0</v>
      </c>
      <c r="V511" s="232">
        <f t="shared" si="255"/>
        <v>0</v>
      </c>
      <c r="W511" s="232">
        <f t="shared" si="255"/>
        <v>0</v>
      </c>
      <c r="X511" s="232">
        <f t="shared" si="255"/>
        <v>0</v>
      </c>
      <c r="Y511" s="232">
        <f t="shared" si="255"/>
        <v>0</v>
      </c>
      <c r="Z511" s="232">
        <f t="shared" si="255"/>
        <v>0</v>
      </c>
      <c r="AA511" s="232">
        <f t="shared" si="255"/>
        <v>0</v>
      </c>
      <c r="AB511" s="232">
        <f t="shared" si="255"/>
        <v>0</v>
      </c>
      <c r="AC511" s="232">
        <f t="shared" si="255"/>
        <v>0</v>
      </c>
      <c r="AD511" s="232">
        <f t="shared" si="255"/>
        <v>0</v>
      </c>
      <c r="AE511" s="232">
        <f t="shared" si="255"/>
        <v>0</v>
      </c>
      <c r="AF511" s="232">
        <f t="shared" si="255"/>
        <v>0</v>
      </c>
      <c r="AG511" s="232">
        <f t="shared" si="255"/>
        <v>0</v>
      </c>
      <c r="AH511" s="232">
        <f t="shared" si="255"/>
        <v>0</v>
      </c>
      <c r="AI511" s="232">
        <f t="shared" si="255"/>
        <v>0</v>
      </c>
      <c r="AJ511" s="232">
        <f t="shared" si="255"/>
        <v>0</v>
      </c>
      <c r="AK511" s="232">
        <f t="shared" si="255"/>
        <v>0</v>
      </c>
      <c r="AL511" s="232">
        <f t="shared" si="255"/>
        <v>0</v>
      </c>
      <c r="AM511" s="232">
        <f t="shared" si="255"/>
        <v>0</v>
      </c>
      <c r="AN511" s="232">
        <f t="shared" si="255"/>
        <v>0</v>
      </c>
      <c r="AO511" s="232">
        <f t="shared" si="255"/>
        <v>0</v>
      </c>
      <c r="AP511" s="232">
        <f t="shared" si="255"/>
        <v>0</v>
      </c>
    </row>
    <row r="512" spans="1:42" x14ac:dyDescent="0.2">
      <c r="A512" s="4">
        <f t="shared" ref="A512" si="256">A511+1</f>
        <v>10</v>
      </c>
      <c r="B512" s="230">
        <f t="shared" si="245"/>
        <v>0</v>
      </c>
      <c r="C512" s="232">
        <f t="shared" ref="C512:AP512" si="257">LOOKUP(C500,$B$434:$AP$434,$B$435:$AP$435)*$B697/100</f>
        <v>0</v>
      </c>
      <c r="D512" s="232">
        <f t="shared" si="257"/>
        <v>0</v>
      </c>
      <c r="E512" s="232">
        <f t="shared" si="257"/>
        <v>0</v>
      </c>
      <c r="F512" s="232">
        <f t="shared" si="257"/>
        <v>0</v>
      </c>
      <c r="G512" s="232">
        <f t="shared" si="257"/>
        <v>0</v>
      </c>
      <c r="H512" s="232">
        <f t="shared" si="257"/>
        <v>0</v>
      </c>
      <c r="I512" s="232">
        <f t="shared" si="257"/>
        <v>0</v>
      </c>
      <c r="J512" s="232">
        <f t="shared" si="257"/>
        <v>0</v>
      </c>
      <c r="K512" s="232">
        <f t="shared" si="257"/>
        <v>0</v>
      </c>
      <c r="L512" s="232">
        <f t="shared" si="257"/>
        <v>0</v>
      </c>
      <c r="M512" s="232">
        <f t="shared" si="257"/>
        <v>0</v>
      </c>
      <c r="N512" s="232">
        <f t="shared" si="257"/>
        <v>0</v>
      </c>
      <c r="O512" s="232">
        <f t="shared" si="257"/>
        <v>0</v>
      </c>
      <c r="P512" s="232">
        <f t="shared" si="257"/>
        <v>0</v>
      </c>
      <c r="Q512" s="232">
        <f t="shared" si="257"/>
        <v>0</v>
      </c>
      <c r="R512" s="232">
        <f t="shared" si="257"/>
        <v>0</v>
      </c>
      <c r="S512" s="232">
        <f t="shared" si="257"/>
        <v>0</v>
      </c>
      <c r="T512" s="232">
        <f t="shared" si="257"/>
        <v>0</v>
      </c>
      <c r="U512" s="232">
        <f t="shared" si="257"/>
        <v>0</v>
      </c>
      <c r="V512" s="232">
        <f t="shared" si="257"/>
        <v>0</v>
      </c>
      <c r="W512" s="232">
        <f t="shared" si="257"/>
        <v>0</v>
      </c>
      <c r="X512" s="232">
        <f t="shared" si="257"/>
        <v>0</v>
      </c>
      <c r="Y512" s="232">
        <f t="shared" si="257"/>
        <v>0</v>
      </c>
      <c r="Z512" s="232">
        <f t="shared" si="257"/>
        <v>0</v>
      </c>
      <c r="AA512" s="232">
        <f t="shared" si="257"/>
        <v>0</v>
      </c>
      <c r="AB512" s="232">
        <f t="shared" si="257"/>
        <v>0</v>
      </c>
      <c r="AC512" s="232">
        <f t="shared" si="257"/>
        <v>0</v>
      </c>
      <c r="AD512" s="232">
        <f t="shared" si="257"/>
        <v>0</v>
      </c>
      <c r="AE512" s="232">
        <f t="shared" si="257"/>
        <v>0</v>
      </c>
      <c r="AF512" s="232">
        <f t="shared" si="257"/>
        <v>0</v>
      </c>
      <c r="AG512" s="232">
        <f t="shared" si="257"/>
        <v>0</v>
      </c>
      <c r="AH512" s="232">
        <f t="shared" si="257"/>
        <v>0</v>
      </c>
      <c r="AI512" s="232">
        <f t="shared" si="257"/>
        <v>0</v>
      </c>
      <c r="AJ512" s="232">
        <f t="shared" si="257"/>
        <v>0</v>
      </c>
      <c r="AK512" s="232">
        <f t="shared" si="257"/>
        <v>0</v>
      </c>
      <c r="AL512" s="232">
        <f t="shared" si="257"/>
        <v>0</v>
      </c>
      <c r="AM512" s="232">
        <f t="shared" si="257"/>
        <v>0</v>
      </c>
      <c r="AN512" s="232">
        <f t="shared" si="257"/>
        <v>0</v>
      </c>
      <c r="AO512" s="232">
        <f t="shared" si="257"/>
        <v>0</v>
      </c>
      <c r="AP512" s="232">
        <f t="shared" si="257"/>
        <v>0</v>
      </c>
    </row>
    <row r="513" spans="1:42" s="16" customFormat="1" x14ac:dyDescent="0.2">
      <c r="A513" s="39" t="s">
        <v>13</v>
      </c>
      <c r="B513" s="19"/>
      <c r="C513" s="214">
        <f>SUM(C503:C512)</f>
        <v>0</v>
      </c>
      <c r="D513" s="214">
        <f t="shared" ref="D513:AP513" si="258">SUM(D503:D512)</f>
        <v>0</v>
      </c>
      <c r="E513" s="214">
        <f t="shared" si="258"/>
        <v>0</v>
      </c>
      <c r="F513" s="214">
        <f t="shared" si="258"/>
        <v>0</v>
      </c>
      <c r="G513" s="214">
        <f t="shared" si="258"/>
        <v>0</v>
      </c>
      <c r="H513" s="214">
        <f t="shared" si="258"/>
        <v>0</v>
      </c>
      <c r="I513" s="214">
        <f t="shared" si="258"/>
        <v>0</v>
      </c>
      <c r="J513" s="214">
        <f t="shared" si="258"/>
        <v>0</v>
      </c>
      <c r="K513" s="214">
        <f t="shared" si="258"/>
        <v>0</v>
      </c>
      <c r="L513" s="214">
        <f t="shared" si="258"/>
        <v>0</v>
      </c>
      <c r="M513" s="214">
        <f t="shared" si="258"/>
        <v>0</v>
      </c>
      <c r="N513" s="214">
        <f t="shared" si="258"/>
        <v>0</v>
      </c>
      <c r="O513" s="214">
        <f t="shared" si="258"/>
        <v>0</v>
      </c>
      <c r="P513" s="214">
        <f t="shared" si="258"/>
        <v>0</v>
      </c>
      <c r="Q513" s="214">
        <f t="shared" si="258"/>
        <v>0</v>
      </c>
      <c r="R513" s="214">
        <f t="shared" si="258"/>
        <v>0</v>
      </c>
      <c r="S513" s="214">
        <f t="shared" si="258"/>
        <v>0</v>
      </c>
      <c r="T513" s="214">
        <f t="shared" si="258"/>
        <v>0</v>
      </c>
      <c r="U513" s="214">
        <f t="shared" si="258"/>
        <v>0</v>
      </c>
      <c r="V513" s="214">
        <f t="shared" si="258"/>
        <v>0</v>
      </c>
      <c r="W513" s="214">
        <f t="shared" si="258"/>
        <v>0</v>
      </c>
      <c r="X513" s="214">
        <f t="shared" si="258"/>
        <v>0</v>
      </c>
      <c r="Y513" s="214">
        <f t="shared" si="258"/>
        <v>0</v>
      </c>
      <c r="Z513" s="214">
        <f t="shared" si="258"/>
        <v>0</v>
      </c>
      <c r="AA513" s="214">
        <f t="shared" si="258"/>
        <v>0</v>
      </c>
      <c r="AB513" s="214">
        <f t="shared" si="258"/>
        <v>0</v>
      </c>
      <c r="AC513" s="214">
        <f t="shared" si="258"/>
        <v>0</v>
      </c>
      <c r="AD513" s="214">
        <f t="shared" si="258"/>
        <v>0</v>
      </c>
      <c r="AE513" s="214">
        <f t="shared" si="258"/>
        <v>0</v>
      </c>
      <c r="AF513" s="214">
        <f t="shared" si="258"/>
        <v>0</v>
      </c>
      <c r="AG513" s="214">
        <f t="shared" si="258"/>
        <v>0</v>
      </c>
      <c r="AH513" s="214">
        <f t="shared" si="258"/>
        <v>0</v>
      </c>
      <c r="AI513" s="214">
        <f t="shared" si="258"/>
        <v>0</v>
      </c>
      <c r="AJ513" s="214">
        <f t="shared" si="258"/>
        <v>0</v>
      </c>
      <c r="AK513" s="214">
        <f t="shared" si="258"/>
        <v>0</v>
      </c>
      <c r="AL513" s="214">
        <f t="shared" si="258"/>
        <v>0</v>
      </c>
      <c r="AM513" s="214">
        <f t="shared" si="258"/>
        <v>0</v>
      </c>
      <c r="AN513" s="214">
        <f t="shared" si="258"/>
        <v>0</v>
      </c>
      <c r="AO513" s="214">
        <f t="shared" si="258"/>
        <v>0</v>
      </c>
      <c r="AP513" s="214">
        <f t="shared" si="258"/>
        <v>0</v>
      </c>
    </row>
    <row r="514" spans="1:42" s="16" customFormat="1" x14ac:dyDescent="0.2">
      <c r="A514" s="39"/>
      <c r="B514" s="19"/>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c r="AA514" s="214"/>
      <c r="AB514" s="214"/>
      <c r="AC514" s="214"/>
      <c r="AD514" s="214"/>
      <c r="AE514" s="214"/>
      <c r="AF514" s="214"/>
      <c r="AG514" s="214"/>
      <c r="AH514" s="214"/>
      <c r="AI514" s="214"/>
      <c r="AJ514" s="214"/>
      <c r="AK514" s="214"/>
      <c r="AL514" s="214"/>
      <c r="AM514" s="214"/>
      <c r="AN514" s="214"/>
      <c r="AO514" s="214"/>
      <c r="AP514" s="214"/>
    </row>
    <row r="515" spans="1:42" s="16" customFormat="1" x14ac:dyDescent="0.2">
      <c r="A515" s="285" t="s">
        <v>215</v>
      </c>
      <c r="B515" s="286"/>
      <c r="C515" s="286"/>
      <c r="D515" s="286"/>
      <c r="E515" s="286"/>
      <c r="F515" s="286"/>
      <c r="G515" s="286"/>
      <c r="H515" s="286"/>
      <c r="I515" s="286"/>
      <c r="J515" s="286"/>
      <c r="K515" s="286"/>
      <c r="L515" s="286"/>
      <c r="M515" s="286"/>
      <c r="N515" s="286"/>
      <c r="O515" s="286"/>
      <c r="P515" s="286"/>
      <c r="Q515" s="286"/>
      <c r="R515" s="286"/>
      <c r="S515" s="286"/>
      <c r="T515" s="286"/>
      <c r="U515" s="286"/>
      <c r="V515" s="286"/>
      <c r="W515" s="286"/>
      <c r="X515" s="286"/>
      <c r="Y515" s="286"/>
      <c r="Z515" s="286"/>
      <c r="AA515" s="286"/>
      <c r="AB515" s="286"/>
      <c r="AC515" s="286"/>
      <c r="AD515" s="286"/>
      <c r="AE515" s="286"/>
      <c r="AF515" s="286"/>
      <c r="AG515" s="286"/>
      <c r="AH515" s="286"/>
      <c r="AI515" s="286"/>
      <c r="AJ515" s="286"/>
      <c r="AK515" s="286"/>
      <c r="AL515" s="286"/>
      <c r="AM515" s="286"/>
      <c r="AN515" s="286"/>
      <c r="AO515" s="286"/>
      <c r="AP515" s="286"/>
    </row>
    <row r="516" spans="1:42" s="16" customFormat="1" x14ac:dyDescent="0.2">
      <c r="A516" s="287" t="s">
        <v>69</v>
      </c>
      <c r="B516" s="255"/>
      <c r="C516" s="288"/>
      <c r="D516" s="288"/>
      <c r="E516" s="288"/>
      <c r="F516" s="288"/>
      <c r="G516" s="288"/>
      <c r="H516" s="288"/>
      <c r="I516" s="288"/>
      <c r="J516" s="288"/>
      <c r="K516" s="288"/>
      <c r="L516" s="288"/>
      <c r="M516" s="288"/>
      <c r="N516" s="288"/>
      <c r="O516" s="288"/>
      <c r="P516" s="288"/>
      <c r="Q516" s="288"/>
      <c r="R516" s="288"/>
      <c r="S516" s="288"/>
      <c r="T516" s="288"/>
      <c r="U516" s="288"/>
      <c r="V516" s="288"/>
      <c r="W516" s="288"/>
      <c r="X516" s="288"/>
      <c r="Y516" s="288"/>
      <c r="Z516" s="288"/>
      <c r="AA516" s="288"/>
      <c r="AB516" s="288"/>
      <c r="AC516" s="288"/>
      <c r="AD516" s="288"/>
      <c r="AE516" s="288"/>
      <c r="AF516" s="288"/>
      <c r="AG516" s="288"/>
      <c r="AH516" s="288"/>
      <c r="AI516" s="288"/>
      <c r="AJ516" s="288"/>
      <c r="AK516" s="288"/>
      <c r="AL516" s="288"/>
      <c r="AM516" s="288"/>
      <c r="AN516" s="288"/>
      <c r="AO516" s="288"/>
      <c r="AP516" s="288"/>
    </row>
    <row r="517" spans="1:42" s="16" customFormat="1" x14ac:dyDescent="0.2">
      <c r="A517" s="30" t="s">
        <v>5</v>
      </c>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62"/>
      <c r="AC517" s="162"/>
      <c r="AD517" s="162"/>
      <c r="AE517" s="162"/>
      <c r="AF517" s="162"/>
      <c r="AG517" s="162"/>
      <c r="AH517" s="162"/>
      <c r="AI517" s="162"/>
      <c r="AJ517" s="162"/>
      <c r="AK517" s="162"/>
      <c r="AL517" s="162"/>
      <c r="AM517" s="162"/>
      <c r="AN517" s="162"/>
      <c r="AO517" s="162"/>
      <c r="AP517" s="162"/>
    </row>
    <row r="518" spans="1:42" s="16" customFormat="1" x14ac:dyDescent="0.2">
      <c r="A518" s="32" t="s">
        <v>286</v>
      </c>
      <c r="C518" s="409">
        <f>IF(ptc_sta_amount="n/a",Inputs!D174,IF(C$2&lt;=ptc_sta_term,ptc_sta_amount*(1+ptc_sta_escal/100)^B$2,0))</f>
        <v>0</v>
      </c>
      <c r="D518" s="409">
        <f>IF(ptc_sta_amount="n/a",Inputs!E174,IF(D$2&lt;=ptc_sta_term,ptc_sta_amount*(1+ptc_sta_escal/100)^C$2,0))</f>
        <v>0</v>
      </c>
      <c r="E518" s="409">
        <f>IF(ptc_sta_amount="n/a",Inputs!F174,IF(E$2&lt;=ptc_sta_term,ptc_sta_amount*(1+ptc_sta_escal/100)^D$2,0))</f>
        <v>0</v>
      </c>
      <c r="F518" s="409">
        <f>IF(ptc_sta_amount="n/a",Inputs!G174,IF(F$2&lt;=ptc_sta_term,ptc_sta_amount*(1+ptc_sta_escal/100)^E$2,0))</f>
        <v>0</v>
      </c>
      <c r="G518" s="409">
        <f>IF(ptc_sta_amount="n/a",Inputs!H174,IF(G$2&lt;=ptc_sta_term,ptc_sta_amount*(1+ptc_sta_escal/100)^F$2,0))</f>
        <v>0</v>
      </c>
      <c r="H518" s="409">
        <f>IF(ptc_sta_amount="n/a",Inputs!I174,IF(H$2&lt;=ptc_sta_term,ptc_sta_amount*(1+ptc_sta_escal/100)^G$2,0))</f>
        <v>0</v>
      </c>
      <c r="I518" s="409">
        <f>IF(ptc_sta_amount="n/a",Inputs!J174,IF(I$2&lt;=ptc_sta_term,ptc_sta_amount*(1+ptc_sta_escal/100)^H$2,0))</f>
        <v>0</v>
      </c>
      <c r="J518" s="409">
        <f>IF(ptc_sta_amount="n/a",Inputs!K174,IF(J$2&lt;=ptc_sta_term,ptc_sta_amount*(1+ptc_sta_escal/100)^I$2,0))</f>
        <v>0</v>
      </c>
      <c r="K518" s="409">
        <f>IF(ptc_sta_amount="n/a",Inputs!L174,IF(K$2&lt;=ptc_sta_term,ptc_sta_amount*(1+ptc_sta_escal/100)^J$2,0))</f>
        <v>0</v>
      </c>
      <c r="L518" s="409">
        <f>IF(ptc_sta_amount="n/a",Inputs!M174,IF(L$2&lt;=ptc_sta_term,ptc_sta_amount*(1+ptc_sta_escal/100)^K$2,0))</f>
        <v>0</v>
      </c>
      <c r="M518" s="409">
        <f>IF(ptc_sta_amount="n/a",Inputs!N174,IF(M$2&lt;=ptc_sta_term,ptc_sta_amount*(1+ptc_sta_escal/100)^L$2,0))</f>
        <v>0</v>
      </c>
      <c r="N518" s="409">
        <f>IF(ptc_sta_amount="n/a",Inputs!O174,IF(N$2&lt;=ptc_sta_term,ptc_sta_amount*(1+ptc_sta_escal/100)^M$2,0))</f>
        <v>0</v>
      </c>
      <c r="O518" s="409">
        <f>IF(ptc_sta_amount="n/a",Inputs!P174,IF(O$2&lt;=ptc_sta_term,ptc_sta_amount*(1+ptc_sta_escal/100)^N$2,0))</f>
        <v>0</v>
      </c>
      <c r="P518" s="409">
        <f>IF(ptc_sta_amount="n/a",Inputs!Q174,IF(P$2&lt;=ptc_sta_term,ptc_sta_amount*(1+ptc_sta_escal/100)^O$2,0))</f>
        <v>0</v>
      </c>
      <c r="Q518" s="409">
        <f>IF(ptc_sta_amount="n/a",Inputs!R174,IF(Q$2&lt;=ptc_sta_term,ptc_sta_amount*(1+ptc_sta_escal/100)^P$2,0))</f>
        <v>0</v>
      </c>
      <c r="R518" s="409">
        <f>IF(ptc_sta_amount="n/a",Inputs!S174,IF(R$2&lt;=ptc_sta_term,ptc_sta_amount*(1+ptc_sta_escal/100)^Q$2,0))</f>
        <v>0</v>
      </c>
      <c r="S518" s="409">
        <f>IF(ptc_sta_amount="n/a",Inputs!T174,IF(S$2&lt;=ptc_sta_term,ptc_sta_amount*(1+ptc_sta_escal/100)^R$2,0))</f>
        <v>0</v>
      </c>
      <c r="T518" s="409">
        <f>IF(ptc_sta_amount="n/a",Inputs!U174,IF(T$2&lt;=ptc_sta_term,ptc_sta_amount*(1+ptc_sta_escal/100)^S$2,0))</f>
        <v>0</v>
      </c>
      <c r="U518" s="409">
        <f>IF(ptc_sta_amount="n/a",Inputs!V174,IF(U$2&lt;=ptc_sta_term,ptc_sta_amount*(1+ptc_sta_escal/100)^T$2,0))</f>
        <v>0</v>
      </c>
      <c r="V518" s="409">
        <f>IF(ptc_sta_amount="n/a",Inputs!W174,IF(V$2&lt;=ptc_sta_term,ptc_sta_amount*(1+ptc_sta_escal/100)^U$2,0))</f>
        <v>0</v>
      </c>
      <c r="W518" s="409">
        <f>IF(ptc_sta_amount="n/a",Inputs!X174,IF(W$2&lt;=ptc_sta_term,ptc_sta_amount*(1+ptc_sta_escal/100)^V$2,0))</f>
        <v>0</v>
      </c>
      <c r="X518" s="409">
        <f>IF(ptc_sta_amount="n/a",Inputs!Y174,IF(X$2&lt;=ptc_sta_term,ptc_sta_amount*(1+ptc_sta_escal/100)^W$2,0))</f>
        <v>0</v>
      </c>
      <c r="Y518" s="409">
        <f>IF(ptc_sta_amount="n/a",Inputs!Z174,IF(Y$2&lt;=ptc_sta_term,ptc_sta_amount*(1+ptc_sta_escal/100)^X$2,0))</f>
        <v>0</v>
      </c>
      <c r="Z518" s="409">
        <f>IF(ptc_sta_amount="n/a",Inputs!AA174,IF(Z$2&lt;=ptc_sta_term,ptc_sta_amount*(1+ptc_sta_escal/100)^Y$2,0))</f>
        <v>0</v>
      </c>
      <c r="AA518" s="409">
        <f>IF(ptc_sta_amount="n/a",Inputs!AB174,IF(AA$2&lt;=ptc_sta_term,ptc_sta_amount*(1+ptc_sta_escal/100)^Z$2,0))</f>
        <v>0</v>
      </c>
      <c r="AB518" s="409">
        <f>IF(ptc_sta_amount="n/a",Inputs!AC174,IF(AB$2&lt;=ptc_sta_term,ptc_sta_amount*(1+ptc_sta_escal/100)^AA$2,0))</f>
        <v>0</v>
      </c>
      <c r="AC518" s="409">
        <f>IF(ptc_sta_amount="n/a",Inputs!AD174,IF(AC$2&lt;=ptc_sta_term,ptc_sta_amount*(1+ptc_sta_escal/100)^AB$2,0))</f>
        <v>0</v>
      </c>
      <c r="AD518" s="409">
        <f>IF(ptc_sta_amount="n/a",Inputs!AE174,IF(AD$2&lt;=ptc_sta_term,ptc_sta_amount*(1+ptc_sta_escal/100)^AC$2,0))</f>
        <v>0</v>
      </c>
      <c r="AE518" s="409">
        <f>IF(ptc_sta_amount="n/a",Inputs!AF174,IF(AE$2&lt;=ptc_sta_term,ptc_sta_amount*(1+ptc_sta_escal/100)^AD$2,0))</f>
        <v>0</v>
      </c>
      <c r="AF518" s="409">
        <f>IF(ptc_sta_amount="n/a",Inputs!AG174,IF(AF$2&lt;=ptc_sta_term,ptc_sta_amount*(1+ptc_sta_escal/100)^AE$2,0))</f>
        <v>0</v>
      </c>
      <c r="AG518" s="409">
        <f>IF(ptc_sta_amount="n/a",Inputs!AH174,IF(AG$2&lt;=ptc_sta_term,ptc_sta_amount*(1+ptc_sta_escal/100)^AF$2,0))</f>
        <v>0</v>
      </c>
      <c r="AH518" s="409">
        <f>IF(ptc_sta_amount="n/a",Inputs!AI174,IF(AH$2&lt;=ptc_sta_term,ptc_sta_amount*(1+ptc_sta_escal/100)^AG$2,0))</f>
        <v>0</v>
      </c>
      <c r="AI518" s="409">
        <f>IF(ptc_sta_amount="n/a",Inputs!AJ174,IF(AI$2&lt;=ptc_sta_term,ptc_sta_amount*(1+ptc_sta_escal/100)^AH$2,0))</f>
        <v>0</v>
      </c>
      <c r="AJ518" s="409">
        <f>IF(ptc_sta_amount="n/a",Inputs!AK174,IF(AJ$2&lt;=ptc_sta_term,ptc_sta_amount*(1+ptc_sta_escal/100)^AI$2,0))</f>
        <v>0</v>
      </c>
      <c r="AK518" s="409">
        <f>IF(ptc_sta_amount="n/a",Inputs!AL174,IF(AK$2&lt;=ptc_sta_term,ptc_sta_amount*(1+ptc_sta_escal/100)^AJ$2,0))</f>
        <v>0</v>
      </c>
      <c r="AL518" s="409">
        <f>IF(ptc_sta_amount="n/a",Inputs!AM174,IF(AL$2&lt;=ptc_sta_term,ptc_sta_amount*(1+ptc_sta_escal/100)^AK$2,0))</f>
        <v>0</v>
      </c>
      <c r="AM518" s="409">
        <f>IF(ptc_sta_amount="n/a",Inputs!AN174,IF(AM$2&lt;=ptc_sta_term,ptc_sta_amount*(1+ptc_sta_escal/100)^AL$2,0))</f>
        <v>0</v>
      </c>
      <c r="AN518" s="409">
        <f>IF(ptc_sta_amount="n/a",Inputs!AO174,IF(AN$2&lt;=ptc_sta_term,ptc_sta_amount*(1+ptc_sta_escal/100)^AM$2,0))</f>
        <v>0</v>
      </c>
      <c r="AO518" s="409">
        <f>IF(ptc_sta_amount="n/a",Inputs!AP174,IF(AO$2&lt;=ptc_sta_term,ptc_sta_amount*(1+ptc_sta_escal/100)^AN$2,0))</f>
        <v>0</v>
      </c>
      <c r="AP518" s="409">
        <f>IF(ptc_sta_amount="n/a",Inputs!AQ174,IF(AP$2&lt;=ptc_sta_term,ptc_sta_amount*(1+ptc_sta_escal/100)^AO$2,0))</f>
        <v>0</v>
      </c>
    </row>
    <row r="519" spans="1:42" s="16" customFormat="1" x14ac:dyDescent="0.2">
      <c r="A519" s="32" t="s">
        <v>287</v>
      </c>
      <c r="C519" s="409">
        <f>ROUND(C518*1000,0)</f>
        <v>0</v>
      </c>
      <c r="D519" s="409">
        <f>ROUND(D518*1000,0)</f>
        <v>0</v>
      </c>
      <c r="E519" s="409">
        <f t="shared" ref="E519:AP519" si="259">ROUND(E518*1000,0)</f>
        <v>0</v>
      </c>
      <c r="F519" s="409">
        <f t="shared" si="259"/>
        <v>0</v>
      </c>
      <c r="G519" s="409">
        <f t="shared" si="259"/>
        <v>0</v>
      </c>
      <c r="H519" s="409">
        <f t="shared" si="259"/>
        <v>0</v>
      </c>
      <c r="I519" s="409">
        <f t="shared" si="259"/>
        <v>0</v>
      </c>
      <c r="J519" s="409">
        <f t="shared" si="259"/>
        <v>0</v>
      </c>
      <c r="K519" s="409">
        <f t="shared" si="259"/>
        <v>0</v>
      </c>
      <c r="L519" s="409">
        <f t="shared" si="259"/>
        <v>0</v>
      </c>
      <c r="M519" s="409">
        <f t="shared" si="259"/>
        <v>0</v>
      </c>
      <c r="N519" s="409">
        <f t="shared" si="259"/>
        <v>0</v>
      </c>
      <c r="O519" s="409">
        <f t="shared" si="259"/>
        <v>0</v>
      </c>
      <c r="P519" s="409">
        <f t="shared" si="259"/>
        <v>0</v>
      </c>
      <c r="Q519" s="409">
        <f t="shared" si="259"/>
        <v>0</v>
      </c>
      <c r="R519" s="409">
        <f t="shared" si="259"/>
        <v>0</v>
      </c>
      <c r="S519" s="409">
        <f t="shared" si="259"/>
        <v>0</v>
      </c>
      <c r="T519" s="409">
        <f t="shared" si="259"/>
        <v>0</v>
      </c>
      <c r="U519" s="409">
        <f t="shared" si="259"/>
        <v>0</v>
      </c>
      <c r="V519" s="409">
        <f t="shared" si="259"/>
        <v>0</v>
      </c>
      <c r="W519" s="409">
        <f t="shared" si="259"/>
        <v>0</v>
      </c>
      <c r="X519" s="409">
        <f t="shared" si="259"/>
        <v>0</v>
      </c>
      <c r="Y519" s="409">
        <f t="shared" si="259"/>
        <v>0</v>
      </c>
      <c r="Z519" s="409">
        <f t="shared" si="259"/>
        <v>0</v>
      </c>
      <c r="AA519" s="409">
        <f t="shared" si="259"/>
        <v>0</v>
      </c>
      <c r="AB519" s="409">
        <f t="shared" si="259"/>
        <v>0</v>
      </c>
      <c r="AC519" s="409">
        <f t="shared" si="259"/>
        <v>0</v>
      </c>
      <c r="AD519" s="409">
        <f t="shared" si="259"/>
        <v>0</v>
      </c>
      <c r="AE519" s="409">
        <f t="shared" si="259"/>
        <v>0</v>
      </c>
      <c r="AF519" s="409">
        <f t="shared" si="259"/>
        <v>0</v>
      </c>
      <c r="AG519" s="409">
        <f t="shared" si="259"/>
        <v>0</v>
      </c>
      <c r="AH519" s="409">
        <f t="shared" si="259"/>
        <v>0</v>
      </c>
      <c r="AI519" s="409">
        <f t="shared" si="259"/>
        <v>0</v>
      </c>
      <c r="AJ519" s="409">
        <f t="shared" si="259"/>
        <v>0</v>
      </c>
      <c r="AK519" s="409">
        <f t="shared" si="259"/>
        <v>0</v>
      </c>
      <c r="AL519" s="409">
        <f t="shared" si="259"/>
        <v>0</v>
      </c>
      <c r="AM519" s="409">
        <f t="shared" si="259"/>
        <v>0</v>
      </c>
      <c r="AN519" s="409">
        <f t="shared" si="259"/>
        <v>0</v>
      </c>
      <c r="AO519" s="409">
        <f t="shared" si="259"/>
        <v>0</v>
      </c>
      <c r="AP519" s="409">
        <f t="shared" si="259"/>
        <v>0</v>
      </c>
    </row>
    <row r="520" spans="1:42" s="16" customFormat="1" x14ac:dyDescent="0.2">
      <c r="A520" s="32" t="s">
        <v>373</v>
      </c>
      <c r="C520" s="163">
        <f>C$5/1000</f>
        <v>0</v>
      </c>
      <c r="D520" s="163">
        <f t="shared" ref="D520:AP520" si="260">D$5/1000</f>
        <v>0</v>
      </c>
      <c r="E520" s="163">
        <f t="shared" si="260"/>
        <v>0</v>
      </c>
      <c r="F520" s="163">
        <f t="shared" si="260"/>
        <v>0</v>
      </c>
      <c r="G520" s="163">
        <f t="shared" si="260"/>
        <v>0</v>
      </c>
      <c r="H520" s="163">
        <f t="shared" si="260"/>
        <v>0</v>
      </c>
      <c r="I520" s="163">
        <f t="shared" si="260"/>
        <v>0</v>
      </c>
      <c r="J520" s="163">
        <f t="shared" si="260"/>
        <v>0</v>
      </c>
      <c r="K520" s="163">
        <f t="shared" si="260"/>
        <v>0</v>
      </c>
      <c r="L520" s="163">
        <f t="shared" si="260"/>
        <v>0</v>
      </c>
      <c r="M520" s="163">
        <f t="shared" si="260"/>
        <v>0</v>
      </c>
      <c r="N520" s="163">
        <f t="shared" si="260"/>
        <v>0</v>
      </c>
      <c r="O520" s="163">
        <f t="shared" si="260"/>
        <v>0</v>
      </c>
      <c r="P520" s="163">
        <f t="shared" si="260"/>
        <v>0</v>
      </c>
      <c r="Q520" s="163">
        <f t="shared" si="260"/>
        <v>0</v>
      </c>
      <c r="R520" s="163">
        <f t="shared" si="260"/>
        <v>0</v>
      </c>
      <c r="S520" s="163">
        <f t="shared" si="260"/>
        <v>0</v>
      </c>
      <c r="T520" s="163">
        <f t="shared" si="260"/>
        <v>0</v>
      </c>
      <c r="U520" s="163">
        <f t="shared" si="260"/>
        <v>0</v>
      </c>
      <c r="V520" s="163">
        <f t="shared" si="260"/>
        <v>0</v>
      </c>
      <c r="W520" s="163">
        <f t="shared" si="260"/>
        <v>0</v>
      </c>
      <c r="X520" s="163">
        <f t="shared" si="260"/>
        <v>0</v>
      </c>
      <c r="Y520" s="163">
        <f t="shared" si="260"/>
        <v>0</v>
      </c>
      <c r="Z520" s="163">
        <f t="shared" si="260"/>
        <v>0</v>
      </c>
      <c r="AA520" s="163">
        <f t="shared" si="260"/>
        <v>0</v>
      </c>
      <c r="AB520" s="163">
        <f t="shared" si="260"/>
        <v>0</v>
      </c>
      <c r="AC520" s="163">
        <f t="shared" si="260"/>
        <v>0</v>
      </c>
      <c r="AD520" s="163">
        <f t="shared" si="260"/>
        <v>0</v>
      </c>
      <c r="AE520" s="163">
        <f t="shared" si="260"/>
        <v>0</v>
      </c>
      <c r="AF520" s="163">
        <f t="shared" si="260"/>
        <v>0</v>
      </c>
      <c r="AG520" s="163">
        <f t="shared" si="260"/>
        <v>0</v>
      </c>
      <c r="AH520" s="163">
        <f t="shared" si="260"/>
        <v>0</v>
      </c>
      <c r="AI520" s="163">
        <f t="shared" si="260"/>
        <v>0</v>
      </c>
      <c r="AJ520" s="163">
        <f t="shared" si="260"/>
        <v>0</v>
      </c>
      <c r="AK520" s="163">
        <f t="shared" si="260"/>
        <v>0</v>
      </c>
      <c r="AL520" s="163">
        <f t="shared" si="260"/>
        <v>0</v>
      </c>
      <c r="AM520" s="163">
        <f t="shared" si="260"/>
        <v>0</v>
      </c>
      <c r="AN520" s="163">
        <f t="shared" si="260"/>
        <v>0</v>
      </c>
      <c r="AO520" s="163">
        <f t="shared" si="260"/>
        <v>0</v>
      </c>
      <c r="AP520" s="163">
        <f t="shared" si="260"/>
        <v>0</v>
      </c>
    </row>
    <row r="521" spans="1:42" s="16" customFormat="1" x14ac:dyDescent="0.2">
      <c r="A521" s="32" t="s">
        <v>13</v>
      </c>
      <c r="C521" s="162">
        <f>C519*C520</f>
        <v>0</v>
      </c>
      <c r="D521" s="162">
        <f>D519*D520</f>
        <v>0</v>
      </c>
      <c r="E521" s="162">
        <f t="shared" ref="E521:AP521" si="261">E519*E520</f>
        <v>0</v>
      </c>
      <c r="F521" s="162">
        <f t="shared" si="261"/>
        <v>0</v>
      </c>
      <c r="G521" s="162">
        <f t="shared" si="261"/>
        <v>0</v>
      </c>
      <c r="H521" s="162">
        <f t="shared" si="261"/>
        <v>0</v>
      </c>
      <c r="I521" s="162">
        <f t="shared" si="261"/>
        <v>0</v>
      </c>
      <c r="J521" s="162">
        <f t="shared" si="261"/>
        <v>0</v>
      </c>
      <c r="K521" s="162">
        <f t="shared" si="261"/>
        <v>0</v>
      </c>
      <c r="L521" s="162">
        <f t="shared" si="261"/>
        <v>0</v>
      </c>
      <c r="M521" s="162">
        <f t="shared" si="261"/>
        <v>0</v>
      </c>
      <c r="N521" s="162">
        <f t="shared" si="261"/>
        <v>0</v>
      </c>
      <c r="O521" s="162">
        <f t="shared" si="261"/>
        <v>0</v>
      </c>
      <c r="P521" s="162">
        <f t="shared" si="261"/>
        <v>0</v>
      </c>
      <c r="Q521" s="162">
        <f t="shared" si="261"/>
        <v>0</v>
      </c>
      <c r="R521" s="162">
        <f t="shared" si="261"/>
        <v>0</v>
      </c>
      <c r="S521" s="162">
        <f t="shared" si="261"/>
        <v>0</v>
      </c>
      <c r="T521" s="162">
        <f t="shared" si="261"/>
        <v>0</v>
      </c>
      <c r="U521" s="162">
        <f t="shared" si="261"/>
        <v>0</v>
      </c>
      <c r="V521" s="162">
        <f t="shared" si="261"/>
        <v>0</v>
      </c>
      <c r="W521" s="162">
        <f t="shared" si="261"/>
        <v>0</v>
      </c>
      <c r="X521" s="162">
        <f t="shared" si="261"/>
        <v>0</v>
      </c>
      <c r="Y521" s="162">
        <f t="shared" si="261"/>
        <v>0</v>
      </c>
      <c r="Z521" s="162">
        <f t="shared" si="261"/>
        <v>0</v>
      </c>
      <c r="AA521" s="162">
        <f t="shared" si="261"/>
        <v>0</v>
      </c>
      <c r="AB521" s="162">
        <f t="shared" si="261"/>
        <v>0</v>
      </c>
      <c r="AC521" s="162">
        <f t="shared" si="261"/>
        <v>0</v>
      </c>
      <c r="AD521" s="162">
        <f t="shared" si="261"/>
        <v>0</v>
      </c>
      <c r="AE521" s="162">
        <f t="shared" si="261"/>
        <v>0</v>
      </c>
      <c r="AF521" s="162">
        <f t="shared" si="261"/>
        <v>0</v>
      </c>
      <c r="AG521" s="162">
        <f t="shared" si="261"/>
        <v>0</v>
      </c>
      <c r="AH521" s="162">
        <f t="shared" si="261"/>
        <v>0</v>
      </c>
      <c r="AI521" s="162">
        <f t="shared" si="261"/>
        <v>0</v>
      </c>
      <c r="AJ521" s="162">
        <f t="shared" si="261"/>
        <v>0</v>
      </c>
      <c r="AK521" s="162">
        <f t="shared" si="261"/>
        <v>0</v>
      </c>
      <c r="AL521" s="162">
        <f t="shared" si="261"/>
        <v>0</v>
      </c>
      <c r="AM521" s="162">
        <f t="shared" si="261"/>
        <v>0</v>
      </c>
      <c r="AN521" s="162">
        <f t="shared" si="261"/>
        <v>0</v>
      </c>
      <c r="AO521" s="162">
        <f t="shared" si="261"/>
        <v>0</v>
      </c>
      <c r="AP521" s="162">
        <f t="shared" si="261"/>
        <v>0</v>
      </c>
    </row>
    <row r="522" spans="1:42" s="16" customFormat="1" x14ac:dyDescent="0.2">
      <c r="A522" s="30"/>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row>
    <row r="523" spans="1:42" s="16" customFormat="1" x14ac:dyDescent="0.2">
      <c r="A523" s="30" t="s">
        <v>4</v>
      </c>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2" t="s">
        <v>286</v>
      </c>
      <c r="C524" s="409">
        <f>IF(ptc_fed_amount="n/a",Inputs!D173,IF(C$2&lt;=ptc_fed_term,ptc_fed_amount*(1+ptc_fed_escal/100)^B$2,0))</f>
        <v>0</v>
      </c>
      <c r="D524" s="409">
        <f>IF(ptc_fed_amount="n/a",Inputs!E173,IF(D$2&lt;=ptc_fed_term,ptc_fed_amount*(1+ptc_fed_escal/100)^C$2,0))</f>
        <v>0</v>
      </c>
      <c r="E524" s="409">
        <f>IF(ptc_fed_amount="n/a",Inputs!F173,IF(E$2&lt;=ptc_fed_term,ptc_fed_amount*(1+ptc_fed_escal/100)^D$2,0))</f>
        <v>0</v>
      </c>
      <c r="F524" s="409">
        <f>IF(ptc_fed_amount="n/a",Inputs!G173,IF(F$2&lt;=ptc_fed_term,ptc_fed_amount*(1+ptc_fed_escal/100)^E$2,0))</f>
        <v>0</v>
      </c>
      <c r="G524" s="409">
        <f>IF(ptc_fed_amount="n/a",Inputs!H173,IF(G$2&lt;=ptc_fed_term,ptc_fed_amount*(1+ptc_fed_escal/100)^F$2,0))</f>
        <v>0</v>
      </c>
      <c r="H524" s="409">
        <f>IF(ptc_fed_amount="n/a",Inputs!I173,IF(H$2&lt;=ptc_fed_term,ptc_fed_amount*(1+ptc_fed_escal/100)^G$2,0))</f>
        <v>0</v>
      </c>
      <c r="I524" s="409">
        <f>IF(ptc_fed_amount="n/a",Inputs!J173,IF(I$2&lt;=ptc_fed_term,ptc_fed_amount*(1+ptc_fed_escal/100)^H$2,0))</f>
        <v>0</v>
      </c>
      <c r="J524" s="409">
        <f>IF(ptc_fed_amount="n/a",Inputs!K173,IF(J$2&lt;=ptc_fed_term,ptc_fed_amount*(1+ptc_fed_escal/100)^I$2,0))</f>
        <v>0</v>
      </c>
      <c r="K524" s="409">
        <f>IF(ptc_fed_amount="n/a",Inputs!L173,IF(K$2&lt;=ptc_fed_term,ptc_fed_amount*(1+ptc_fed_escal/100)^J$2,0))</f>
        <v>0</v>
      </c>
      <c r="L524" s="409">
        <f>IF(ptc_fed_amount="n/a",Inputs!M173,IF(L$2&lt;=ptc_fed_term,ptc_fed_amount*(1+ptc_fed_escal/100)^K$2,0))</f>
        <v>0</v>
      </c>
      <c r="M524" s="409">
        <f>IF(ptc_fed_amount="n/a",Inputs!N173,IF(M$2&lt;=ptc_fed_term,ptc_fed_amount*(1+ptc_fed_escal/100)^L$2,0))</f>
        <v>0</v>
      </c>
      <c r="N524" s="409">
        <f>IF(ptc_fed_amount="n/a",Inputs!O173,IF(N$2&lt;=ptc_fed_term,ptc_fed_amount*(1+ptc_fed_escal/100)^M$2,0))</f>
        <v>0</v>
      </c>
      <c r="O524" s="409">
        <f>IF(ptc_fed_amount="n/a",Inputs!P173,IF(O$2&lt;=ptc_fed_term,ptc_fed_amount*(1+ptc_fed_escal/100)^N$2,0))</f>
        <v>0</v>
      </c>
      <c r="P524" s="409">
        <f>IF(ptc_fed_amount="n/a",Inputs!Q173,IF(P$2&lt;=ptc_fed_term,ptc_fed_amount*(1+ptc_fed_escal/100)^O$2,0))</f>
        <v>0</v>
      </c>
      <c r="Q524" s="409">
        <f>IF(ptc_fed_amount="n/a",Inputs!R173,IF(Q$2&lt;=ptc_fed_term,ptc_fed_amount*(1+ptc_fed_escal/100)^P$2,0))</f>
        <v>0</v>
      </c>
      <c r="R524" s="409">
        <f>IF(ptc_fed_amount="n/a",Inputs!S173,IF(R$2&lt;=ptc_fed_term,ptc_fed_amount*(1+ptc_fed_escal/100)^Q$2,0))</f>
        <v>0</v>
      </c>
      <c r="S524" s="409">
        <f>IF(ptc_fed_amount="n/a",Inputs!T173,IF(S$2&lt;=ptc_fed_term,ptc_fed_amount*(1+ptc_fed_escal/100)^R$2,0))</f>
        <v>0</v>
      </c>
      <c r="T524" s="409">
        <f>IF(ptc_fed_amount="n/a",Inputs!U173,IF(T$2&lt;=ptc_fed_term,ptc_fed_amount*(1+ptc_fed_escal/100)^S$2,0))</f>
        <v>0</v>
      </c>
      <c r="U524" s="409">
        <f>IF(ptc_fed_amount="n/a",Inputs!V173,IF(U$2&lt;=ptc_fed_term,ptc_fed_amount*(1+ptc_fed_escal/100)^T$2,0))</f>
        <v>0</v>
      </c>
      <c r="V524" s="409">
        <f>IF(ptc_fed_amount="n/a",Inputs!W173,IF(V$2&lt;=ptc_fed_term,ptc_fed_amount*(1+ptc_fed_escal/100)^U$2,0))</f>
        <v>0</v>
      </c>
      <c r="W524" s="409">
        <f>IF(ptc_fed_amount="n/a",Inputs!X173,IF(W$2&lt;=ptc_fed_term,ptc_fed_amount*(1+ptc_fed_escal/100)^V$2,0))</f>
        <v>0</v>
      </c>
      <c r="X524" s="409">
        <f>IF(ptc_fed_amount="n/a",Inputs!Y173,IF(X$2&lt;=ptc_fed_term,ptc_fed_amount*(1+ptc_fed_escal/100)^W$2,0))</f>
        <v>0</v>
      </c>
      <c r="Y524" s="409">
        <f>IF(ptc_fed_amount="n/a",Inputs!Z173,IF(Y$2&lt;=ptc_fed_term,ptc_fed_amount*(1+ptc_fed_escal/100)^X$2,0))</f>
        <v>0</v>
      </c>
      <c r="Z524" s="409">
        <f>IF(ptc_fed_amount="n/a",Inputs!AA173,IF(Z$2&lt;=ptc_fed_term,ptc_fed_amount*(1+ptc_fed_escal/100)^Y$2,0))</f>
        <v>0</v>
      </c>
      <c r="AA524" s="409">
        <f>IF(ptc_fed_amount="n/a",Inputs!AB173,IF(AA$2&lt;=ptc_fed_term,ptc_fed_amount*(1+ptc_fed_escal/100)^Z$2,0))</f>
        <v>0</v>
      </c>
      <c r="AB524" s="409">
        <f>IF(ptc_fed_amount="n/a",Inputs!AC173,IF(AB$2&lt;=ptc_fed_term,ptc_fed_amount*(1+ptc_fed_escal/100)^AA$2,0))</f>
        <v>0</v>
      </c>
      <c r="AC524" s="409">
        <f>IF(ptc_fed_amount="n/a",Inputs!AD173,IF(AC$2&lt;=ptc_fed_term,ptc_fed_amount*(1+ptc_fed_escal/100)^AB$2,0))</f>
        <v>0</v>
      </c>
      <c r="AD524" s="409">
        <f>IF(ptc_fed_amount="n/a",Inputs!AE173,IF(AD$2&lt;=ptc_fed_term,ptc_fed_amount*(1+ptc_fed_escal/100)^AC$2,0))</f>
        <v>0</v>
      </c>
      <c r="AE524" s="409">
        <f>IF(ptc_fed_amount="n/a",Inputs!AF173,IF(AE$2&lt;=ptc_fed_term,ptc_fed_amount*(1+ptc_fed_escal/100)^AD$2,0))</f>
        <v>0</v>
      </c>
      <c r="AF524" s="409">
        <f>IF(ptc_fed_amount="n/a",Inputs!AG173,IF(AF$2&lt;=ptc_fed_term,ptc_fed_amount*(1+ptc_fed_escal/100)^AE$2,0))</f>
        <v>0</v>
      </c>
      <c r="AG524" s="409">
        <f>IF(ptc_fed_amount="n/a",Inputs!AH173,IF(AG$2&lt;=ptc_fed_term,ptc_fed_amount*(1+ptc_fed_escal/100)^AF$2,0))</f>
        <v>0</v>
      </c>
      <c r="AH524" s="409">
        <f>IF(ptc_fed_amount="n/a",Inputs!AI173,IF(AH$2&lt;=ptc_fed_term,ptc_fed_amount*(1+ptc_fed_escal/100)^AG$2,0))</f>
        <v>0</v>
      </c>
      <c r="AI524" s="409">
        <f>IF(ptc_fed_amount="n/a",Inputs!AJ173,IF(AI$2&lt;=ptc_fed_term,ptc_fed_amount*(1+ptc_fed_escal/100)^AH$2,0))</f>
        <v>0</v>
      </c>
      <c r="AJ524" s="409">
        <f>IF(ptc_fed_amount="n/a",Inputs!AK173,IF(AJ$2&lt;=ptc_fed_term,ptc_fed_amount*(1+ptc_fed_escal/100)^AI$2,0))</f>
        <v>0</v>
      </c>
      <c r="AK524" s="409">
        <f>IF(ptc_fed_amount="n/a",Inputs!AL173,IF(AK$2&lt;=ptc_fed_term,ptc_fed_amount*(1+ptc_fed_escal/100)^AJ$2,0))</f>
        <v>0</v>
      </c>
      <c r="AL524" s="409">
        <f>IF(ptc_fed_amount="n/a",Inputs!AM173,IF(AL$2&lt;=ptc_fed_term,ptc_fed_amount*(1+ptc_fed_escal/100)^AK$2,0))</f>
        <v>0</v>
      </c>
      <c r="AM524" s="409">
        <f>IF(ptc_fed_amount="n/a",Inputs!AN173,IF(AM$2&lt;=ptc_fed_term,ptc_fed_amount*(1+ptc_fed_escal/100)^AL$2,0))</f>
        <v>0</v>
      </c>
      <c r="AN524" s="409">
        <f>IF(ptc_fed_amount="n/a",Inputs!AO173,IF(AN$2&lt;=ptc_fed_term,ptc_fed_amount*(1+ptc_fed_escal/100)^AM$2,0))</f>
        <v>0</v>
      </c>
      <c r="AO524" s="409">
        <f>IF(ptc_fed_amount="n/a",Inputs!AP173,IF(AO$2&lt;=ptc_fed_term,ptc_fed_amount*(1+ptc_fed_escal/100)^AN$2,0))</f>
        <v>0</v>
      </c>
      <c r="AP524" s="409">
        <f>IF(ptc_fed_amount="n/a",Inputs!AQ173,IF(AP$2&lt;=ptc_fed_term,ptc_fed_amount*(1+ptc_fed_escal/100)^AO$2,0))</f>
        <v>0</v>
      </c>
    </row>
    <row r="525" spans="1:42" s="16" customFormat="1" x14ac:dyDescent="0.2">
      <c r="A525" s="32" t="s">
        <v>287</v>
      </c>
      <c r="C525" s="409">
        <f>ROUND(C524*1000,0)</f>
        <v>0</v>
      </c>
      <c r="D525" s="409">
        <f>ROUND(D524*1000,0)</f>
        <v>0</v>
      </c>
      <c r="E525" s="409">
        <f t="shared" ref="E525:AP525" si="262">ROUND(E524*1000,0)</f>
        <v>0</v>
      </c>
      <c r="F525" s="409">
        <f t="shared" si="262"/>
        <v>0</v>
      </c>
      <c r="G525" s="409">
        <f t="shared" si="262"/>
        <v>0</v>
      </c>
      <c r="H525" s="409">
        <f t="shared" si="262"/>
        <v>0</v>
      </c>
      <c r="I525" s="409">
        <f t="shared" si="262"/>
        <v>0</v>
      </c>
      <c r="J525" s="409">
        <f t="shared" si="262"/>
        <v>0</v>
      </c>
      <c r="K525" s="409">
        <f t="shared" si="262"/>
        <v>0</v>
      </c>
      <c r="L525" s="409">
        <f t="shared" si="262"/>
        <v>0</v>
      </c>
      <c r="M525" s="409">
        <f t="shared" si="262"/>
        <v>0</v>
      </c>
      <c r="N525" s="409">
        <f t="shared" si="262"/>
        <v>0</v>
      </c>
      <c r="O525" s="409">
        <f t="shared" si="262"/>
        <v>0</v>
      </c>
      <c r="P525" s="409">
        <f t="shared" si="262"/>
        <v>0</v>
      </c>
      <c r="Q525" s="409">
        <f t="shared" si="262"/>
        <v>0</v>
      </c>
      <c r="R525" s="409">
        <f t="shared" si="262"/>
        <v>0</v>
      </c>
      <c r="S525" s="409">
        <f t="shared" si="262"/>
        <v>0</v>
      </c>
      <c r="T525" s="409">
        <f t="shared" si="262"/>
        <v>0</v>
      </c>
      <c r="U525" s="409">
        <f t="shared" si="262"/>
        <v>0</v>
      </c>
      <c r="V525" s="409">
        <f t="shared" si="262"/>
        <v>0</v>
      </c>
      <c r="W525" s="409">
        <f t="shared" si="262"/>
        <v>0</v>
      </c>
      <c r="X525" s="409">
        <f t="shared" si="262"/>
        <v>0</v>
      </c>
      <c r="Y525" s="409">
        <f t="shared" si="262"/>
        <v>0</v>
      </c>
      <c r="Z525" s="409">
        <f t="shared" si="262"/>
        <v>0</v>
      </c>
      <c r="AA525" s="409">
        <f t="shared" si="262"/>
        <v>0</v>
      </c>
      <c r="AB525" s="409">
        <f t="shared" si="262"/>
        <v>0</v>
      </c>
      <c r="AC525" s="409">
        <f t="shared" si="262"/>
        <v>0</v>
      </c>
      <c r="AD525" s="409">
        <f t="shared" si="262"/>
        <v>0</v>
      </c>
      <c r="AE525" s="409">
        <f t="shared" si="262"/>
        <v>0</v>
      </c>
      <c r="AF525" s="409">
        <f t="shared" si="262"/>
        <v>0</v>
      </c>
      <c r="AG525" s="409">
        <f t="shared" si="262"/>
        <v>0</v>
      </c>
      <c r="AH525" s="409">
        <f t="shared" si="262"/>
        <v>0</v>
      </c>
      <c r="AI525" s="409">
        <f t="shared" si="262"/>
        <v>0</v>
      </c>
      <c r="AJ525" s="409">
        <f t="shared" si="262"/>
        <v>0</v>
      </c>
      <c r="AK525" s="409">
        <f t="shared" si="262"/>
        <v>0</v>
      </c>
      <c r="AL525" s="409">
        <f t="shared" si="262"/>
        <v>0</v>
      </c>
      <c r="AM525" s="409">
        <f t="shared" si="262"/>
        <v>0</v>
      </c>
      <c r="AN525" s="409">
        <f t="shared" si="262"/>
        <v>0</v>
      </c>
      <c r="AO525" s="409">
        <f t="shared" si="262"/>
        <v>0</v>
      </c>
      <c r="AP525" s="409">
        <f t="shared" si="262"/>
        <v>0</v>
      </c>
    </row>
    <row r="526" spans="1:42" s="16" customFormat="1" x14ac:dyDescent="0.2">
      <c r="A526" s="32" t="s">
        <v>373</v>
      </c>
      <c r="C526" s="163">
        <f>C$5/1000</f>
        <v>0</v>
      </c>
      <c r="D526" s="163">
        <f t="shared" ref="D526:AP526" si="263">D$5/1000</f>
        <v>0</v>
      </c>
      <c r="E526" s="163">
        <f t="shared" si="263"/>
        <v>0</v>
      </c>
      <c r="F526" s="163">
        <f t="shared" si="263"/>
        <v>0</v>
      </c>
      <c r="G526" s="163">
        <f t="shared" si="263"/>
        <v>0</v>
      </c>
      <c r="H526" s="163">
        <f t="shared" si="263"/>
        <v>0</v>
      </c>
      <c r="I526" s="163">
        <f t="shared" si="263"/>
        <v>0</v>
      </c>
      <c r="J526" s="163">
        <f t="shared" si="263"/>
        <v>0</v>
      </c>
      <c r="K526" s="163">
        <f t="shared" si="263"/>
        <v>0</v>
      </c>
      <c r="L526" s="163">
        <f t="shared" si="263"/>
        <v>0</v>
      </c>
      <c r="M526" s="163">
        <f t="shared" si="263"/>
        <v>0</v>
      </c>
      <c r="N526" s="163">
        <f t="shared" si="263"/>
        <v>0</v>
      </c>
      <c r="O526" s="163">
        <f t="shared" si="263"/>
        <v>0</v>
      </c>
      <c r="P526" s="163">
        <f t="shared" si="263"/>
        <v>0</v>
      </c>
      <c r="Q526" s="163">
        <f t="shared" si="263"/>
        <v>0</v>
      </c>
      <c r="R526" s="163">
        <f t="shared" si="263"/>
        <v>0</v>
      </c>
      <c r="S526" s="163">
        <f t="shared" si="263"/>
        <v>0</v>
      </c>
      <c r="T526" s="163">
        <f t="shared" si="263"/>
        <v>0</v>
      </c>
      <c r="U526" s="163">
        <f t="shared" si="263"/>
        <v>0</v>
      </c>
      <c r="V526" s="163">
        <f t="shared" si="263"/>
        <v>0</v>
      </c>
      <c r="W526" s="163">
        <f t="shared" si="263"/>
        <v>0</v>
      </c>
      <c r="X526" s="163">
        <f t="shared" si="263"/>
        <v>0</v>
      </c>
      <c r="Y526" s="163">
        <f t="shared" si="263"/>
        <v>0</v>
      </c>
      <c r="Z526" s="163">
        <f t="shared" si="263"/>
        <v>0</v>
      </c>
      <c r="AA526" s="163">
        <f t="shared" si="263"/>
        <v>0</v>
      </c>
      <c r="AB526" s="163">
        <f t="shared" si="263"/>
        <v>0</v>
      </c>
      <c r="AC526" s="163">
        <f t="shared" si="263"/>
        <v>0</v>
      </c>
      <c r="AD526" s="163">
        <f t="shared" si="263"/>
        <v>0</v>
      </c>
      <c r="AE526" s="163">
        <f t="shared" si="263"/>
        <v>0</v>
      </c>
      <c r="AF526" s="163">
        <f t="shared" si="263"/>
        <v>0</v>
      </c>
      <c r="AG526" s="163">
        <f t="shared" si="263"/>
        <v>0</v>
      </c>
      <c r="AH526" s="163">
        <f t="shared" si="263"/>
        <v>0</v>
      </c>
      <c r="AI526" s="163">
        <f t="shared" si="263"/>
        <v>0</v>
      </c>
      <c r="AJ526" s="163">
        <f t="shared" si="263"/>
        <v>0</v>
      </c>
      <c r="AK526" s="163">
        <f t="shared" si="263"/>
        <v>0</v>
      </c>
      <c r="AL526" s="163">
        <f t="shared" si="263"/>
        <v>0</v>
      </c>
      <c r="AM526" s="163">
        <f t="shared" si="263"/>
        <v>0</v>
      </c>
      <c r="AN526" s="163">
        <f t="shared" si="263"/>
        <v>0</v>
      </c>
      <c r="AO526" s="163">
        <f t="shared" si="263"/>
        <v>0</v>
      </c>
      <c r="AP526" s="163">
        <f t="shared" si="263"/>
        <v>0</v>
      </c>
    </row>
    <row r="527" spans="1:42" s="16" customFormat="1" x14ac:dyDescent="0.2">
      <c r="A527" s="32" t="s">
        <v>13</v>
      </c>
      <c r="C527" s="162">
        <f>C525*C526</f>
        <v>0</v>
      </c>
      <c r="D527" s="162">
        <f>D525*D526</f>
        <v>0</v>
      </c>
      <c r="E527" s="162">
        <f t="shared" ref="E527:AP527" si="264">E525*E526</f>
        <v>0</v>
      </c>
      <c r="F527" s="162">
        <f t="shared" si="264"/>
        <v>0</v>
      </c>
      <c r="G527" s="162">
        <f t="shared" si="264"/>
        <v>0</v>
      </c>
      <c r="H527" s="162">
        <f t="shared" si="264"/>
        <v>0</v>
      </c>
      <c r="I527" s="162">
        <f t="shared" si="264"/>
        <v>0</v>
      </c>
      <c r="J527" s="162">
        <f t="shared" si="264"/>
        <v>0</v>
      </c>
      <c r="K527" s="162">
        <f t="shared" si="264"/>
        <v>0</v>
      </c>
      <c r="L527" s="162">
        <f t="shared" si="264"/>
        <v>0</v>
      </c>
      <c r="M527" s="162">
        <f t="shared" si="264"/>
        <v>0</v>
      </c>
      <c r="N527" s="162">
        <f t="shared" si="264"/>
        <v>0</v>
      </c>
      <c r="O527" s="162">
        <f t="shared" si="264"/>
        <v>0</v>
      </c>
      <c r="P527" s="162">
        <f t="shared" si="264"/>
        <v>0</v>
      </c>
      <c r="Q527" s="162">
        <f t="shared" si="264"/>
        <v>0</v>
      </c>
      <c r="R527" s="162">
        <f t="shared" si="264"/>
        <v>0</v>
      </c>
      <c r="S527" s="162">
        <f t="shared" si="264"/>
        <v>0</v>
      </c>
      <c r="T527" s="162">
        <f t="shared" si="264"/>
        <v>0</v>
      </c>
      <c r="U527" s="162">
        <f t="shared" si="264"/>
        <v>0</v>
      </c>
      <c r="V527" s="162">
        <f t="shared" si="264"/>
        <v>0</v>
      </c>
      <c r="W527" s="162">
        <f t="shared" si="264"/>
        <v>0</v>
      </c>
      <c r="X527" s="162">
        <f t="shared" si="264"/>
        <v>0</v>
      </c>
      <c r="Y527" s="162">
        <f t="shared" si="264"/>
        <v>0</v>
      </c>
      <c r="Z527" s="162">
        <f t="shared" si="264"/>
        <v>0</v>
      </c>
      <c r="AA527" s="162">
        <f t="shared" si="264"/>
        <v>0</v>
      </c>
      <c r="AB527" s="162">
        <f t="shared" si="264"/>
        <v>0</v>
      </c>
      <c r="AC527" s="162">
        <f t="shared" si="264"/>
        <v>0</v>
      </c>
      <c r="AD527" s="162">
        <f t="shared" si="264"/>
        <v>0</v>
      </c>
      <c r="AE527" s="162">
        <f t="shared" si="264"/>
        <v>0</v>
      </c>
      <c r="AF527" s="162">
        <f t="shared" si="264"/>
        <v>0</v>
      </c>
      <c r="AG527" s="162">
        <f t="shared" si="264"/>
        <v>0</v>
      </c>
      <c r="AH527" s="162">
        <f t="shared" si="264"/>
        <v>0</v>
      </c>
      <c r="AI527" s="162">
        <f t="shared" si="264"/>
        <v>0</v>
      </c>
      <c r="AJ527" s="162">
        <f t="shared" si="264"/>
        <v>0</v>
      </c>
      <c r="AK527" s="162">
        <f t="shared" si="264"/>
        <v>0</v>
      </c>
      <c r="AL527" s="162">
        <f t="shared" si="264"/>
        <v>0</v>
      </c>
      <c r="AM527" s="162">
        <f t="shared" si="264"/>
        <v>0</v>
      </c>
      <c r="AN527" s="162">
        <f t="shared" si="264"/>
        <v>0</v>
      </c>
      <c r="AO527" s="162">
        <f t="shared" si="264"/>
        <v>0</v>
      </c>
      <c r="AP527" s="162">
        <f t="shared" si="264"/>
        <v>0</v>
      </c>
    </row>
    <row r="528" spans="1:42" s="16" customFormat="1" x14ac:dyDescent="0.2">
      <c r="A528" s="32"/>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row>
    <row r="529" spans="1:42" x14ac:dyDescent="0.2">
      <c r="A529" s="29" t="s">
        <v>16</v>
      </c>
      <c r="B529" s="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30" t="str">
        <f>Inputs!B114</f>
        <v>As fixed amount</v>
      </c>
      <c r="B530" s="16"/>
      <c r="C530" s="16"/>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tr">
        <f>Inputs!B115</f>
        <v>Federal ($)</v>
      </c>
      <c r="B531" s="16"/>
      <c r="C531" s="188">
        <f>ibi_fed_amount</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Inputs!B116</f>
        <v>State ($)</v>
      </c>
      <c r="B532" s="16"/>
      <c r="C532" s="188">
        <f>ibi_sta_amount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Utility ($)</v>
      </c>
      <c r="B533" s="16"/>
      <c r="C533" s="188">
        <f>ibi_uti_amount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Other ($)</v>
      </c>
      <c r="C534" s="163">
        <f>ibi_oth_amount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27" t="s">
        <v>13</v>
      </c>
      <c r="C535" s="189">
        <f>SUM(C531:C534)</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0" t="str">
        <f>Inputs!B119</f>
        <v>As percentage</v>
      </c>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Inputs!B120</f>
        <v>Federal (% of total installed cost)</v>
      </c>
      <c r="C537" s="209">
        <f>MIN(ibi_fed_percent/100*total_installed_cost,Inputs!D120)</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Inputs!B121</f>
        <v>State (% of total installed cost)</v>
      </c>
      <c r="C538" s="209">
        <f>MIN(ibi_sta_percent/100*total_installed_cost,Inputs!D121)</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Inputs!B122</f>
        <v>Utility (% of total installed cost)</v>
      </c>
      <c r="C539" s="209">
        <f>MIN(ibi_uti_percent/100*total_installed_cost,Inputs!D122)</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Inputs!B123</f>
        <v>Other (% of total installed cost)</v>
      </c>
      <c r="C540" s="209">
        <f>MIN(ibi_oth_percent/100*total_installed_cost,Inputs!D123)</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
        <v>13</v>
      </c>
      <c r="C541" s="168">
        <f>SUM(C537:C540)</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c r="C542" s="162"/>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29" t="s">
        <v>37</v>
      </c>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0" t="str">
        <f>Inputs!B125</f>
        <v>Federal ($/W)</v>
      </c>
      <c r="B544" s="16"/>
      <c r="C544" s="209">
        <f>MIN(cbi_fed_amount*system_capacity*1000,cbi_fed_maxvalue)</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Inputs!B126</f>
        <v>State ($/W)</v>
      </c>
      <c r="B545" s="16"/>
      <c r="C545" s="209">
        <f>MIN(cbi_sta_amount*system_capacity*1000,cbi_sta_maxvalue)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Inputs!B127</f>
        <v>Utility ($/W)</v>
      </c>
      <c r="B546" s="16"/>
      <c r="C546" s="209">
        <f>MIN(cbi_uti_amount*system_capacity*1000,cbi_uti_maxvalue)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Inputs!B128</f>
        <v>Other ($/W)</v>
      </c>
      <c r="C547" s="209">
        <f>MIN(cbi_oth_amount*system_capacity*1000,cbi_oth_maxvalue)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3" t="s">
        <v>13</v>
      </c>
      <c r="C548" s="168">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9" t="s">
        <v>35</v>
      </c>
    </row>
    <row r="551" spans="1:42" x14ac:dyDescent="0.2">
      <c r="A551" s="23" t="str">
        <f>Inputs!B130</f>
        <v>Federal ($/kWh)</v>
      </c>
    </row>
    <row r="552" spans="1:42" x14ac:dyDescent="0.2">
      <c r="A552" s="27" t="s">
        <v>36</v>
      </c>
      <c r="C552" s="152">
        <f>IF(pbi_fed_amount="n/a",Inputs!D168,IF(AND(C$2&lt;=pbi_fed_term,C$2&lt;=analysis_period),pbi_fed_amount*(1+pbi_fed_escal/100)^B$2,0))</f>
        <v>0</v>
      </c>
      <c r="D552" s="152">
        <f>IF(pbi_fed_amount="n/a",Inputs!E168,IF(AND(D$2&lt;=pbi_fed_term,D$2&lt;=analysis_period),pbi_fed_amount*(1+pbi_fed_escal/100)^C$2,0))</f>
        <v>0</v>
      </c>
      <c r="E552" s="152">
        <f>IF(pbi_fed_amount="n/a",Inputs!F168,IF(AND(E$2&lt;=pbi_fed_term,E$2&lt;=analysis_period),pbi_fed_amount*(1+pbi_fed_escal/100)^D$2,0))</f>
        <v>0</v>
      </c>
      <c r="F552" s="152">
        <f>IF(pbi_fed_amount="n/a",Inputs!G168,IF(AND(F$2&lt;=pbi_fed_term,F$2&lt;=analysis_period),pbi_fed_amount*(1+pbi_fed_escal/100)^E$2,0))</f>
        <v>0</v>
      </c>
      <c r="G552" s="152">
        <f>IF(pbi_fed_amount="n/a",Inputs!H168,IF(AND(G$2&lt;=pbi_fed_term,G$2&lt;=analysis_period),pbi_fed_amount*(1+pbi_fed_escal/100)^F$2,0))</f>
        <v>0</v>
      </c>
      <c r="H552" s="152">
        <f>IF(pbi_fed_amount="n/a",Inputs!I168,IF(AND(H$2&lt;=pbi_fed_term,H$2&lt;=analysis_period),pbi_fed_amount*(1+pbi_fed_escal/100)^G$2,0))</f>
        <v>0</v>
      </c>
      <c r="I552" s="152">
        <f>IF(pbi_fed_amount="n/a",Inputs!J168,IF(AND(I$2&lt;=pbi_fed_term,I$2&lt;=analysis_period),pbi_fed_amount*(1+pbi_fed_escal/100)^H$2,0))</f>
        <v>0</v>
      </c>
      <c r="J552" s="152">
        <f>IF(pbi_fed_amount="n/a",Inputs!K168,IF(AND(J$2&lt;=pbi_fed_term,J$2&lt;=analysis_period),pbi_fed_amount*(1+pbi_fed_escal/100)^I$2,0))</f>
        <v>0</v>
      </c>
      <c r="K552" s="152">
        <f>IF(pbi_fed_amount="n/a",Inputs!L168,IF(AND(K$2&lt;=pbi_fed_term,K$2&lt;=analysis_period),pbi_fed_amount*(1+pbi_fed_escal/100)^J$2,0))</f>
        <v>0</v>
      </c>
      <c r="L552" s="152">
        <f>IF(pbi_fed_amount="n/a",Inputs!M168,IF(AND(L$2&lt;=pbi_fed_term,L$2&lt;=analysis_period),pbi_fed_amount*(1+pbi_fed_escal/100)^K$2,0))</f>
        <v>0</v>
      </c>
      <c r="M552" s="152">
        <f>IF(pbi_fed_amount="n/a",Inputs!N168,IF(AND(M$2&lt;=pbi_fed_term,M$2&lt;=analysis_period),pbi_fed_amount*(1+pbi_fed_escal/100)^L$2,0))</f>
        <v>0</v>
      </c>
      <c r="N552" s="152">
        <f>IF(pbi_fed_amount="n/a",Inputs!O168,IF(AND(N$2&lt;=pbi_fed_term,N$2&lt;=analysis_period),pbi_fed_amount*(1+pbi_fed_escal/100)^M$2,0))</f>
        <v>0</v>
      </c>
      <c r="O552" s="152">
        <f>IF(pbi_fed_amount="n/a",Inputs!P168,IF(AND(O$2&lt;=pbi_fed_term,O$2&lt;=analysis_period),pbi_fed_amount*(1+pbi_fed_escal/100)^N$2,0))</f>
        <v>0</v>
      </c>
      <c r="P552" s="152">
        <f>IF(pbi_fed_amount="n/a",Inputs!Q168,IF(AND(P$2&lt;=pbi_fed_term,P$2&lt;=analysis_period),pbi_fed_amount*(1+pbi_fed_escal/100)^O$2,0))</f>
        <v>0</v>
      </c>
      <c r="Q552" s="152">
        <f>IF(pbi_fed_amount="n/a",Inputs!R168,IF(AND(Q$2&lt;=pbi_fed_term,Q$2&lt;=analysis_period),pbi_fed_amount*(1+pbi_fed_escal/100)^P$2,0))</f>
        <v>0</v>
      </c>
      <c r="R552" s="152">
        <f>IF(pbi_fed_amount="n/a",Inputs!S168,IF(AND(R$2&lt;=pbi_fed_term,R$2&lt;=analysis_period),pbi_fed_amount*(1+pbi_fed_escal/100)^Q$2,0))</f>
        <v>0</v>
      </c>
      <c r="S552" s="152">
        <f>IF(pbi_fed_amount="n/a",Inputs!T168,IF(AND(S$2&lt;=pbi_fed_term,S$2&lt;=analysis_period),pbi_fed_amount*(1+pbi_fed_escal/100)^R$2,0))</f>
        <v>0</v>
      </c>
      <c r="T552" s="152">
        <f>IF(pbi_fed_amount="n/a",Inputs!U168,IF(AND(T$2&lt;=pbi_fed_term,T$2&lt;=analysis_period),pbi_fed_amount*(1+pbi_fed_escal/100)^S$2,0))</f>
        <v>0</v>
      </c>
      <c r="U552" s="152">
        <f>IF(pbi_fed_amount="n/a",Inputs!V168,IF(AND(U$2&lt;=pbi_fed_term,U$2&lt;=analysis_period),pbi_fed_amount*(1+pbi_fed_escal/100)^T$2,0))</f>
        <v>0</v>
      </c>
      <c r="V552" s="152">
        <f>IF(pbi_fed_amount="n/a",Inputs!W168,IF(AND(V$2&lt;=pbi_fed_term,V$2&lt;=analysis_period),pbi_fed_amount*(1+pbi_fed_escal/100)^U$2,0))</f>
        <v>0</v>
      </c>
      <c r="W552" s="152">
        <f>IF(pbi_fed_amount="n/a",Inputs!X168,IF(AND(W$2&lt;=pbi_fed_term,W$2&lt;=analysis_period),pbi_fed_amount*(1+pbi_fed_escal/100)^V$2,0))</f>
        <v>0</v>
      </c>
      <c r="X552" s="152">
        <f>IF(pbi_fed_amount="n/a",Inputs!Y168,IF(AND(X$2&lt;=pbi_fed_term,X$2&lt;=analysis_period),pbi_fed_amount*(1+pbi_fed_escal/100)^W$2,0))</f>
        <v>0</v>
      </c>
      <c r="Y552" s="152">
        <f>IF(pbi_fed_amount="n/a",Inputs!Z168,IF(AND(Y$2&lt;=pbi_fed_term,Y$2&lt;=analysis_period),pbi_fed_amount*(1+pbi_fed_escal/100)^X$2,0))</f>
        <v>0</v>
      </c>
      <c r="Z552" s="152">
        <f>IF(pbi_fed_amount="n/a",Inputs!AA168,IF(AND(Z$2&lt;=pbi_fed_term,Z$2&lt;=analysis_period),pbi_fed_amount*(1+pbi_fed_escal/100)^Y$2,0))</f>
        <v>0</v>
      </c>
      <c r="AA552" s="152">
        <f>IF(pbi_fed_amount="n/a",Inputs!AB168,IF(AND(AA$2&lt;=pbi_fed_term,AA$2&lt;=analysis_period),pbi_fed_amount*(1+pbi_fed_escal/100)^Z$2,0))</f>
        <v>0</v>
      </c>
      <c r="AB552" s="152">
        <f>IF(pbi_fed_amount="n/a",Inputs!AC168,IF(AND(AB$2&lt;=pbi_fed_term,AB$2&lt;=analysis_period),pbi_fed_amount*(1+pbi_fed_escal/100)^AA$2,0))</f>
        <v>0</v>
      </c>
      <c r="AC552" s="152">
        <f>IF(pbi_fed_amount="n/a",Inputs!AD168,IF(AND(AC$2&lt;=pbi_fed_term,AC$2&lt;=analysis_period),pbi_fed_amount*(1+pbi_fed_escal/100)^AB$2,0))</f>
        <v>0</v>
      </c>
      <c r="AD552" s="152">
        <f>IF(pbi_fed_amount="n/a",Inputs!AE168,IF(AND(AD$2&lt;=pbi_fed_term,AD$2&lt;=analysis_period),pbi_fed_amount*(1+pbi_fed_escal/100)^AC$2,0))</f>
        <v>0</v>
      </c>
      <c r="AE552" s="152">
        <f>IF(pbi_fed_amount="n/a",Inputs!AF168,IF(AND(AE$2&lt;=pbi_fed_term,AE$2&lt;=analysis_period),pbi_fed_amount*(1+pbi_fed_escal/100)^AD$2,0))</f>
        <v>0</v>
      </c>
      <c r="AF552" s="152">
        <f>IF(pbi_fed_amount="n/a",Inputs!AG168,IF(AND(AF$2&lt;=pbi_fed_term,AF$2&lt;=analysis_period),pbi_fed_amount*(1+pbi_fed_escal/100)^AE$2,0))</f>
        <v>0</v>
      </c>
      <c r="AG552" s="152">
        <f>IF(pbi_fed_amount="n/a",Inputs!AH168,IF(AND(AG$2&lt;=pbi_fed_term,AG$2&lt;=analysis_period),pbi_fed_amount*(1+pbi_fed_escal/100)^AF$2,0))</f>
        <v>0</v>
      </c>
      <c r="AH552" s="152">
        <f>IF(pbi_fed_amount="n/a",Inputs!AI168,IF(AND(AH$2&lt;=pbi_fed_term,AH$2&lt;=analysis_period),pbi_fed_amount*(1+pbi_fed_escal/100)^AG$2,0))</f>
        <v>0</v>
      </c>
      <c r="AI552" s="152">
        <f>IF(pbi_fed_amount="n/a",Inputs!AJ168,IF(AND(AI$2&lt;=pbi_fed_term,AI$2&lt;=analysis_period),pbi_fed_amount*(1+pbi_fed_escal/100)^AH$2,0))</f>
        <v>0</v>
      </c>
      <c r="AJ552" s="152">
        <f>IF(pbi_fed_amount="n/a",Inputs!AK168,IF(AND(AJ$2&lt;=pbi_fed_term,AJ$2&lt;=analysis_period),pbi_fed_amount*(1+pbi_fed_escal/100)^AI$2,0))</f>
        <v>0</v>
      </c>
      <c r="AK552" s="152">
        <f>IF(pbi_fed_amount="n/a",Inputs!AL168,IF(AND(AK$2&lt;=pbi_fed_term,AK$2&lt;=analysis_period),pbi_fed_amount*(1+pbi_fed_escal/100)^AJ$2,0))</f>
        <v>0</v>
      </c>
      <c r="AL552" s="152">
        <f>IF(pbi_fed_amount="n/a",Inputs!AM168,IF(AND(AL$2&lt;=pbi_fed_term,AL$2&lt;=analysis_period),pbi_fed_amount*(1+pbi_fed_escal/100)^AK$2,0))</f>
        <v>0</v>
      </c>
      <c r="AM552" s="152">
        <f>IF(pbi_fed_amount="n/a",Inputs!AN168,IF(AND(AM$2&lt;=pbi_fed_term,AM$2&lt;=analysis_period),pbi_fed_amount*(1+pbi_fed_escal/100)^AL$2,0))</f>
        <v>0</v>
      </c>
      <c r="AN552" s="152">
        <f>IF(pbi_fed_amount="n/a",Inputs!AO168,IF(AND(AN$2&lt;=pbi_fed_term,AN$2&lt;=analysis_period),pbi_fed_amount*(1+pbi_fed_escal/100)^AM$2,0))</f>
        <v>0</v>
      </c>
      <c r="AO552" s="152">
        <f>IF(pbi_fed_amount="n/a",Inputs!AP168,IF(AND(AO$2&lt;=pbi_fed_term,AO$2&lt;=analysis_period),pbi_fed_amount*(1+pbi_fed_escal/100)^AN$2,0))</f>
        <v>0</v>
      </c>
      <c r="AP552" s="152">
        <f>IF(pbi_fed_amount="n/a",Inputs!AQ168,IF(AND(AP$2&lt;=pbi_fed_term,AP$2&lt;=analysis_period),pbi_fed_amount*(1+pbi_fed_escal/100)^AO$2,0))</f>
        <v>0</v>
      </c>
    </row>
    <row r="553" spans="1:42" x14ac:dyDescent="0.2">
      <c r="A553" s="27" t="s">
        <v>374</v>
      </c>
      <c r="C553" s="163">
        <f>C$5</f>
        <v>0</v>
      </c>
      <c r="D553" s="163">
        <f t="shared" ref="D553:AP553" si="265">D$5</f>
        <v>0</v>
      </c>
      <c r="E553" s="163">
        <f t="shared" si="265"/>
        <v>0</v>
      </c>
      <c r="F553" s="163">
        <f t="shared" si="265"/>
        <v>0</v>
      </c>
      <c r="G553" s="163">
        <f t="shared" si="265"/>
        <v>0</v>
      </c>
      <c r="H553" s="163">
        <f t="shared" si="265"/>
        <v>0</v>
      </c>
      <c r="I553" s="163">
        <f t="shared" si="265"/>
        <v>0</v>
      </c>
      <c r="J553" s="163">
        <f t="shared" si="265"/>
        <v>0</v>
      </c>
      <c r="K553" s="163">
        <f t="shared" si="265"/>
        <v>0</v>
      </c>
      <c r="L553" s="163">
        <f t="shared" si="265"/>
        <v>0</v>
      </c>
      <c r="M553" s="163">
        <f t="shared" si="265"/>
        <v>0</v>
      </c>
      <c r="N553" s="163">
        <f t="shared" si="265"/>
        <v>0</v>
      </c>
      <c r="O553" s="163">
        <f t="shared" si="265"/>
        <v>0</v>
      </c>
      <c r="P553" s="163">
        <f t="shared" si="265"/>
        <v>0</v>
      </c>
      <c r="Q553" s="163">
        <f t="shared" si="265"/>
        <v>0</v>
      </c>
      <c r="R553" s="163">
        <f t="shared" si="265"/>
        <v>0</v>
      </c>
      <c r="S553" s="163">
        <f t="shared" si="265"/>
        <v>0</v>
      </c>
      <c r="T553" s="163">
        <f t="shared" si="265"/>
        <v>0</v>
      </c>
      <c r="U553" s="163">
        <f t="shared" si="265"/>
        <v>0</v>
      </c>
      <c r="V553" s="163">
        <f t="shared" si="265"/>
        <v>0</v>
      </c>
      <c r="W553" s="163">
        <f t="shared" si="265"/>
        <v>0</v>
      </c>
      <c r="X553" s="163">
        <f t="shared" si="265"/>
        <v>0</v>
      </c>
      <c r="Y553" s="163">
        <f t="shared" si="265"/>
        <v>0</v>
      </c>
      <c r="Z553" s="163">
        <f t="shared" si="265"/>
        <v>0</v>
      </c>
      <c r="AA553" s="163">
        <f t="shared" si="265"/>
        <v>0</v>
      </c>
      <c r="AB553" s="163">
        <f t="shared" si="265"/>
        <v>0</v>
      </c>
      <c r="AC553" s="163">
        <f t="shared" si="265"/>
        <v>0</v>
      </c>
      <c r="AD553" s="163">
        <f t="shared" si="265"/>
        <v>0</v>
      </c>
      <c r="AE553" s="163">
        <f t="shared" si="265"/>
        <v>0</v>
      </c>
      <c r="AF553" s="163">
        <f t="shared" si="265"/>
        <v>0</v>
      </c>
      <c r="AG553" s="163">
        <f t="shared" si="265"/>
        <v>0</v>
      </c>
      <c r="AH553" s="163">
        <f t="shared" si="265"/>
        <v>0</v>
      </c>
      <c r="AI553" s="163">
        <f t="shared" si="265"/>
        <v>0</v>
      </c>
      <c r="AJ553" s="163">
        <f t="shared" si="265"/>
        <v>0</v>
      </c>
      <c r="AK553" s="163">
        <f t="shared" si="265"/>
        <v>0</v>
      </c>
      <c r="AL553" s="163">
        <f t="shared" si="265"/>
        <v>0</v>
      </c>
      <c r="AM553" s="163">
        <f t="shared" si="265"/>
        <v>0</v>
      </c>
      <c r="AN553" s="163">
        <f t="shared" si="265"/>
        <v>0</v>
      </c>
      <c r="AO553" s="163">
        <f t="shared" si="265"/>
        <v>0</v>
      </c>
      <c r="AP553" s="163">
        <f t="shared" si="265"/>
        <v>0</v>
      </c>
    </row>
    <row r="554" spans="1:42" x14ac:dyDescent="0.2">
      <c r="A554" s="27" t="s">
        <v>13</v>
      </c>
      <c r="C554" s="188">
        <f>C552*C553</f>
        <v>0</v>
      </c>
      <c r="D554" s="188">
        <f t="shared" ref="D554:AP554" si="266">D552*D553</f>
        <v>0</v>
      </c>
      <c r="E554" s="188">
        <f t="shared" si="266"/>
        <v>0</v>
      </c>
      <c r="F554" s="188">
        <f t="shared" si="266"/>
        <v>0</v>
      </c>
      <c r="G554" s="188">
        <f t="shared" si="266"/>
        <v>0</v>
      </c>
      <c r="H554" s="188">
        <f t="shared" si="266"/>
        <v>0</v>
      </c>
      <c r="I554" s="188">
        <f t="shared" si="266"/>
        <v>0</v>
      </c>
      <c r="J554" s="188">
        <f t="shared" si="266"/>
        <v>0</v>
      </c>
      <c r="K554" s="188">
        <f t="shared" si="266"/>
        <v>0</v>
      </c>
      <c r="L554" s="188">
        <f t="shared" si="266"/>
        <v>0</v>
      </c>
      <c r="M554" s="188">
        <f t="shared" si="266"/>
        <v>0</v>
      </c>
      <c r="N554" s="188">
        <f t="shared" si="266"/>
        <v>0</v>
      </c>
      <c r="O554" s="188">
        <f t="shared" si="266"/>
        <v>0</v>
      </c>
      <c r="P554" s="188">
        <f t="shared" si="266"/>
        <v>0</v>
      </c>
      <c r="Q554" s="188">
        <f t="shared" si="266"/>
        <v>0</v>
      </c>
      <c r="R554" s="188">
        <f t="shared" si="266"/>
        <v>0</v>
      </c>
      <c r="S554" s="188">
        <f t="shared" si="266"/>
        <v>0</v>
      </c>
      <c r="T554" s="188">
        <f t="shared" si="266"/>
        <v>0</v>
      </c>
      <c r="U554" s="188">
        <f t="shared" si="266"/>
        <v>0</v>
      </c>
      <c r="V554" s="188">
        <f t="shared" si="266"/>
        <v>0</v>
      </c>
      <c r="W554" s="188">
        <f t="shared" si="266"/>
        <v>0</v>
      </c>
      <c r="X554" s="188">
        <f t="shared" si="266"/>
        <v>0</v>
      </c>
      <c r="Y554" s="188">
        <f t="shared" si="266"/>
        <v>0</v>
      </c>
      <c r="Z554" s="188">
        <f t="shared" si="266"/>
        <v>0</v>
      </c>
      <c r="AA554" s="188">
        <f t="shared" si="266"/>
        <v>0</v>
      </c>
      <c r="AB554" s="188">
        <f t="shared" si="266"/>
        <v>0</v>
      </c>
      <c r="AC554" s="188">
        <f t="shared" si="266"/>
        <v>0</v>
      </c>
      <c r="AD554" s="188">
        <f t="shared" si="266"/>
        <v>0</v>
      </c>
      <c r="AE554" s="188">
        <f t="shared" si="266"/>
        <v>0</v>
      </c>
      <c r="AF554" s="188">
        <f t="shared" si="266"/>
        <v>0</v>
      </c>
      <c r="AG554" s="188">
        <f t="shared" si="266"/>
        <v>0</v>
      </c>
      <c r="AH554" s="188">
        <f t="shared" si="266"/>
        <v>0</v>
      </c>
      <c r="AI554" s="188">
        <f t="shared" si="266"/>
        <v>0</v>
      </c>
      <c r="AJ554" s="188">
        <f t="shared" si="266"/>
        <v>0</v>
      </c>
      <c r="AK554" s="188">
        <f t="shared" si="266"/>
        <v>0</v>
      </c>
      <c r="AL554" s="188">
        <f t="shared" si="266"/>
        <v>0</v>
      </c>
      <c r="AM554" s="188">
        <f t="shared" si="266"/>
        <v>0</v>
      </c>
      <c r="AN554" s="188">
        <f t="shared" si="266"/>
        <v>0</v>
      </c>
      <c r="AO554" s="188">
        <f t="shared" si="266"/>
        <v>0</v>
      </c>
      <c r="AP554" s="188">
        <f t="shared" si="266"/>
        <v>0</v>
      </c>
    </row>
    <row r="555" spans="1:42" x14ac:dyDescent="0.2">
      <c r="A555" s="23" t="str">
        <f>Inputs!B131</f>
        <v>State ($/kWh)</v>
      </c>
    </row>
    <row r="556" spans="1:42" x14ac:dyDescent="0.2">
      <c r="A556" s="27" t="s">
        <v>36</v>
      </c>
      <c r="C556" s="136">
        <f>IF(pbi_sta_amount="n/a",Inputs!D169,IF(AND(C$2&lt;=pbi_sta_term,C$2&lt;=analysis_period),pbi_sta_amount*(1+pbi_sta_escal/100)^B$2,0))</f>
        <v>0</v>
      </c>
      <c r="D556" s="136">
        <f>IF(pbi_sta_amount="n/a",Inputs!E169,IF(AND(D$2&lt;=pbi_sta_term,D$2&lt;=analysis_period),pbi_sta_amount*(1+pbi_sta_escal/100)^C$2,0))</f>
        <v>0</v>
      </c>
      <c r="E556" s="136">
        <f>IF(pbi_sta_amount="n/a",Inputs!F169,IF(AND(E$2&lt;=pbi_sta_term,E$2&lt;=analysis_period),pbi_sta_amount*(1+pbi_sta_escal/100)^D$2,0))</f>
        <v>0</v>
      </c>
      <c r="F556" s="136">
        <f>IF(pbi_sta_amount="n/a",Inputs!G169,IF(AND(F$2&lt;=pbi_sta_term,F$2&lt;=analysis_period),pbi_sta_amount*(1+pbi_sta_escal/100)^E$2,0))</f>
        <v>0</v>
      </c>
      <c r="G556" s="136">
        <f>IF(pbi_sta_amount="n/a",Inputs!H169,IF(AND(G$2&lt;=pbi_sta_term,G$2&lt;=analysis_period),pbi_sta_amount*(1+pbi_sta_escal/100)^F$2,0))</f>
        <v>0</v>
      </c>
      <c r="H556" s="136">
        <f>IF(pbi_sta_amount="n/a",Inputs!I169,IF(AND(H$2&lt;=pbi_sta_term,H$2&lt;=analysis_period),pbi_sta_amount*(1+pbi_sta_escal/100)^G$2,0))</f>
        <v>0</v>
      </c>
      <c r="I556" s="136">
        <f>IF(pbi_sta_amount="n/a",Inputs!J169,IF(AND(I$2&lt;=pbi_sta_term,I$2&lt;=analysis_period),pbi_sta_amount*(1+pbi_sta_escal/100)^H$2,0))</f>
        <v>0</v>
      </c>
      <c r="J556" s="136">
        <f>IF(pbi_sta_amount="n/a",Inputs!K169,IF(AND(J$2&lt;=pbi_sta_term,J$2&lt;=analysis_period),pbi_sta_amount*(1+pbi_sta_escal/100)^I$2,0))</f>
        <v>0</v>
      </c>
      <c r="K556" s="136">
        <f>IF(pbi_sta_amount="n/a",Inputs!L169,IF(AND(K$2&lt;=pbi_sta_term,K$2&lt;=analysis_period),pbi_sta_amount*(1+pbi_sta_escal/100)^J$2,0))</f>
        <v>0</v>
      </c>
      <c r="L556" s="136">
        <f>IF(pbi_sta_amount="n/a",Inputs!M169,IF(AND(L$2&lt;=pbi_sta_term,L$2&lt;=analysis_period),pbi_sta_amount*(1+pbi_sta_escal/100)^K$2,0))</f>
        <v>0</v>
      </c>
      <c r="M556" s="136">
        <f>IF(pbi_sta_amount="n/a",Inputs!N169,IF(AND(M$2&lt;=pbi_sta_term,M$2&lt;=analysis_period),pbi_sta_amount*(1+pbi_sta_escal/100)^L$2,0))</f>
        <v>0</v>
      </c>
      <c r="N556" s="136">
        <f>IF(pbi_sta_amount="n/a",Inputs!O169,IF(AND(N$2&lt;=pbi_sta_term,N$2&lt;=analysis_period),pbi_sta_amount*(1+pbi_sta_escal/100)^M$2,0))</f>
        <v>0</v>
      </c>
      <c r="O556" s="136">
        <f>IF(pbi_sta_amount="n/a",Inputs!P169,IF(AND(O$2&lt;=pbi_sta_term,O$2&lt;=analysis_period),pbi_sta_amount*(1+pbi_sta_escal/100)^N$2,0))</f>
        <v>0</v>
      </c>
      <c r="P556" s="136">
        <f>IF(pbi_sta_amount="n/a",Inputs!Q169,IF(AND(P$2&lt;=pbi_sta_term,P$2&lt;=analysis_period),pbi_sta_amount*(1+pbi_sta_escal/100)^O$2,0))</f>
        <v>0</v>
      </c>
      <c r="Q556" s="136">
        <f>IF(pbi_sta_amount="n/a",Inputs!R169,IF(AND(Q$2&lt;=pbi_sta_term,Q$2&lt;=analysis_period),pbi_sta_amount*(1+pbi_sta_escal/100)^P$2,0))</f>
        <v>0</v>
      </c>
      <c r="R556" s="136">
        <f>IF(pbi_sta_amount="n/a",Inputs!S169,IF(AND(R$2&lt;=pbi_sta_term,R$2&lt;=analysis_period),pbi_sta_amount*(1+pbi_sta_escal/100)^Q$2,0))</f>
        <v>0</v>
      </c>
      <c r="S556" s="136">
        <f>IF(pbi_sta_amount="n/a",Inputs!T169,IF(AND(S$2&lt;=pbi_sta_term,S$2&lt;=analysis_period),pbi_sta_amount*(1+pbi_sta_escal/100)^R$2,0))</f>
        <v>0</v>
      </c>
      <c r="T556" s="136">
        <f>IF(pbi_sta_amount="n/a",Inputs!U169,IF(AND(T$2&lt;=pbi_sta_term,T$2&lt;=analysis_period),pbi_sta_amount*(1+pbi_sta_escal/100)^S$2,0))</f>
        <v>0</v>
      </c>
      <c r="U556" s="136">
        <f>IF(pbi_sta_amount="n/a",Inputs!V169,IF(AND(U$2&lt;=pbi_sta_term,U$2&lt;=analysis_period),pbi_sta_amount*(1+pbi_sta_escal/100)^T$2,0))</f>
        <v>0</v>
      </c>
      <c r="V556" s="136">
        <f>IF(pbi_sta_amount="n/a",Inputs!W169,IF(AND(V$2&lt;=pbi_sta_term,V$2&lt;=analysis_period),pbi_sta_amount*(1+pbi_sta_escal/100)^U$2,0))</f>
        <v>0</v>
      </c>
      <c r="W556" s="136">
        <f>IF(pbi_sta_amount="n/a",Inputs!X169,IF(AND(W$2&lt;=pbi_sta_term,W$2&lt;=analysis_period),pbi_sta_amount*(1+pbi_sta_escal/100)^V$2,0))</f>
        <v>0</v>
      </c>
      <c r="X556" s="136">
        <f>IF(pbi_sta_amount="n/a",Inputs!Y169,IF(AND(X$2&lt;=pbi_sta_term,X$2&lt;=analysis_period),pbi_sta_amount*(1+pbi_sta_escal/100)^W$2,0))</f>
        <v>0</v>
      </c>
      <c r="Y556" s="136">
        <f>IF(pbi_sta_amount="n/a",Inputs!Z169,IF(AND(Y$2&lt;=pbi_sta_term,Y$2&lt;=analysis_period),pbi_sta_amount*(1+pbi_sta_escal/100)^X$2,0))</f>
        <v>0</v>
      </c>
      <c r="Z556" s="136">
        <f>IF(pbi_sta_amount="n/a",Inputs!AA169,IF(AND(Z$2&lt;=pbi_sta_term,Z$2&lt;=analysis_period),pbi_sta_amount*(1+pbi_sta_escal/100)^Y$2,0))</f>
        <v>0</v>
      </c>
      <c r="AA556" s="136">
        <f>IF(pbi_sta_amount="n/a",Inputs!AB169,IF(AND(AA$2&lt;=pbi_sta_term,AA$2&lt;=analysis_period),pbi_sta_amount*(1+pbi_sta_escal/100)^Z$2,0))</f>
        <v>0</v>
      </c>
      <c r="AB556" s="136">
        <f>IF(pbi_sta_amount="n/a",Inputs!AC169,IF(AND(AB$2&lt;=pbi_sta_term,AB$2&lt;=analysis_period),pbi_sta_amount*(1+pbi_sta_escal/100)^AA$2,0))</f>
        <v>0</v>
      </c>
      <c r="AC556" s="136">
        <f>IF(pbi_sta_amount="n/a",Inputs!AD169,IF(AND(AC$2&lt;=pbi_sta_term,AC$2&lt;=analysis_period),pbi_sta_amount*(1+pbi_sta_escal/100)^AB$2,0))</f>
        <v>0</v>
      </c>
      <c r="AD556" s="136">
        <f>IF(pbi_sta_amount="n/a",Inputs!AE169,IF(AND(AD$2&lt;=pbi_sta_term,AD$2&lt;=analysis_period),pbi_sta_amount*(1+pbi_sta_escal/100)^AC$2,0))</f>
        <v>0</v>
      </c>
      <c r="AE556" s="136">
        <f>IF(pbi_sta_amount="n/a",Inputs!AF169,IF(AND(AE$2&lt;=pbi_sta_term,AE$2&lt;=analysis_period),pbi_sta_amount*(1+pbi_sta_escal/100)^AD$2,0))</f>
        <v>0</v>
      </c>
      <c r="AF556" s="136">
        <f>IF(pbi_sta_amount="n/a",Inputs!AG169,IF(AND(AF$2&lt;=pbi_sta_term,AF$2&lt;=analysis_period),pbi_sta_amount*(1+pbi_sta_escal/100)^AE$2,0))</f>
        <v>0</v>
      </c>
      <c r="AG556" s="136">
        <f>IF(pbi_sta_amount="n/a",Inputs!AH169,IF(AND(AG$2&lt;=pbi_sta_term,AG$2&lt;=analysis_period),pbi_sta_amount*(1+pbi_sta_escal/100)^AF$2,0))</f>
        <v>0</v>
      </c>
      <c r="AH556" s="136">
        <f>IF(pbi_sta_amount="n/a",Inputs!AI169,IF(AND(AH$2&lt;=pbi_sta_term,AH$2&lt;=analysis_period),pbi_sta_amount*(1+pbi_sta_escal/100)^AG$2,0))</f>
        <v>0</v>
      </c>
      <c r="AI556" s="136">
        <f>IF(pbi_sta_amount="n/a",Inputs!AJ169,IF(AND(AI$2&lt;=pbi_sta_term,AI$2&lt;=analysis_period),pbi_sta_amount*(1+pbi_sta_escal/100)^AH$2,0))</f>
        <v>0</v>
      </c>
      <c r="AJ556" s="136">
        <f>IF(pbi_sta_amount="n/a",Inputs!AK169,IF(AND(AJ$2&lt;=pbi_sta_term,AJ$2&lt;=analysis_period),pbi_sta_amount*(1+pbi_sta_escal/100)^AI$2,0))</f>
        <v>0</v>
      </c>
      <c r="AK556" s="136">
        <f>IF(pbi_sta_amount="n/a",Inputs!AL169,IF(AND(AK$2&lt;=pbi_sta_term,AK$2&lt;=analysis_period),pbi_sta_amount*(1+pbi_sta_escal/100)^AJ$2,0))</f>
        <v>0</v>
      </c>
      <c r="AL556" s="136">
        <f>IF(pbi_sta_amount="n/a",Inputs!AM169,IF(AND(AL$2&lt;=pbi_sta_term,AL$2&lt;=analysis_period),pbi_sta_amount*(1+pbi_sta_escal/100)^AK$2,0))</f>
        <v>0</v>
      </c>
      <c r="AM556" s="136">
        <f>IF(pbi_sta_amount="n/a",Inputs!AN169,IF(AND(AM$2&lt;=pbi_sta_term,AM$2&lt;=analysis_period),pbi_sta_amount*(1+pbi_sta_escal/100)^AL$2,0))</f>
        <v>0</v>
      </c>
      <c r="AN556" s="136">
        <f>IF(pbi_sta_amount="n/a",Inputs!AO169,IF(AND(AN$2&lt;=pbi_sta_term,AN$2&lt;=analysis_period),pbi_sta_amount*(1+pbi_sta_escal/100)^AM$2,0))</f>
        <v>0</v>
      </c>
      <c r="AO556" s="136">
        <f>IF(pbi_sta_amount="n/a",Inputs!AP169,IF(AND(AO$2&lt;=pbi_sta_term,AO$2&lt;=analysis_period),pbi_sta_amount*(1+pbi_sta_escal/100)^AN$2,0))</f>
        <v>0</v>
      </c>
      <c r="AP556" s="136">
        <f>IF(pbi_sta_amount="n/a",Inputs!AQ169,IF(AND(AP$2&lt;=pbi_sta_term,AP$2&lt;=analysis_period),pbi_sta_amount*(1+pbi_sta_escal/100)^AO$2,0))</f>
        <v>0</v>
      </c>
    </row>
    <row r="557" spans="1:42" x14ac:dyDescent="0.2">
      <c r="A557" s="360" t="s">
        <v>374</v>
      </c>
      <c r="C557" s="163">
        <f>C$5</f>
        <v>0</v>
      </c>
      <c r="D557" s="163">
        <f t="shared" ref="D557:AP557" si="267">D$5</f>
        <v>0</v>
      </c>
      <c r="E557" s="163">
        <f t="shared" si="267"/>
        <v>0</v>
      </c>
      <c r="F557" s="163">
        <f t="shared" si="267"/>
        <v>0</v>
      </c>
      <c r="G557" s="163">
        <f t="shared" si="267"/>
        <v>0</v>
      </c>
      <c r="H557" s="163">
        <f t="shared" si="267"/>
        <v>0</v>
      </c>
      <c r="I557" s="163">
        <f t="shared" si="267"/>
        <v>0</v>
      </c>
      <c r="J557" s="163">
        <f t="shared" si="267"/>
        <v>0</v>
      </c>
      <c r="K557" s="163">
        <f t="shared" si="267"/>
        <v>0</v>
      </c>
      <c r="L557" s="163">
        <f t="shared" si="267"/>
        <v>0</v>
      </c>
      <c r="M557" s="163">
        <f t="shared" si="267"/>
        <v>0</v>
      </c>
      <c r="N557" s="163">
        <f t="shared" si="267"/>
        <v>0</v>
      </c>
      <c r="O557" s="163">
        <f t="shared" si="267"/>
        <v>0</v>
      </c>
      <c r="P557" s="163">
        <f t="shared" si="267"/>
        <v>0</v>
      </c>
      <c r="Q557" s="163">
        <f t="shared" si="267"/>
        <v>0</v>
      </c>
      <c r="R557" s="163">
        <f t="shared" si="267"/>
        <v>0</v>
      </c>
      <c r="S557" s="163">
        <f t="shared" si="267"/>
        <v>0</v>
      </c>
      <c r="T557" s="163">
        <f t="shared" si="267"/>
        <v>0</v>
      </c>
      <c r="U557" s="163">
        <f t="shared" si="267"/>
        <v>0</v>
      </c>
      <c r="V557" s="163">
        <f t="shared" si="267"/>
        <v>0</v>
      </c>
      <c r="W557" s="163">
        <f t="shared" si="267"/>
        <v>0</v>
      </c>
      <c r="X557" s="163">
        <f t="shared" si="267"/>
        <v>0</v>
      </c>
      <c r="Y557" s="163">
        <f t="shared" si="267"/>
        <v>0</v>
      </c>
      <c r="Z557" s="163">
        <f t="shared" si="267"/>
        <v>0</v>
      </c>
      <c r="AA557" s="163">
        <f t="shared" si="267"/>
        <v>0</v>
      </c>
      <c r="AB557" s="163">
        <f t="shared" si="267"/>
        <v>0</v>
      </c>
      <c r="AC557" s="163">
        <f t="shared" si="267"/>
        <v>0</v>
      </c>
      <c r="AD557" s="163">
        <f t="shared" si="267"/>
        <v>0</v>
      </c>
      <c r="AE557" s="163">
        <f t="shared" si="267"/>
        <v>0</v>
      </c>
      <c r="AF557" s="163">
        <f t="shared" si="267"/>
        <v>0</v>
      </c>
      <c r="AG557" s="163">
        <f t="shared" si="267"/>
        <v>0</v>
      </c>
      <c r="AH557" s="163">
        <f t="shared" si="267"/>
        <v>0</v>
      </c>
      <c r="AI557" s="163">
        <f t="shared" si="267"/>
        <v>0</v>
      </c>
      <c r="AJ557" s="163">
        <f t="shared" si="267"/>
        <v>0</v>
      </c>
      <c r="AK557" s="163">
        <f t="shared" si="267"/>
        <v>0</v>
      </c>
      <c r="AL557" s="163">
        <f t="shared" si="267"/>
        <v>0</v>
      </c>
      <c r="AM557" s="163">
        <f t="shared" si="267"/>
        <v>0</v>
      </c>
      <c r="AN557" s="163">
        <f t="shared" si="267"/>
        <v>0</v>
      </c>
      <c r="AO557" s="163">
        <f t="shared" si="267"/>
        <v>0</v>
      </c>
      <c r="AP557" s="163">
        <f t="shared" si="267"/>
        <v>0</v>
      </c>
    </row>
    <row r="558" spans="1:42" x14ac:dyDescent="0.2">
      <c r="A558" s="27" t="s">
        <v>13</v>
      </c>
      <c r="C558" s="188">
        <f>C556*C557</f>
        <v>0</v>
      </c>
      <c r="D558" s="188">
        <f t="shared" ref="D558:AP558" si="268">D556*D557</f>
        <v>0</v>
      </c>
      <c r="E558" s="188">
        <f t="shared" si="268"/>
        <v>0</v>
      </c>
      <c r="F558" s="188">
        <f t="shared" si="268"/>
        <v>0</v>
      </c>
      <c r="G558" s="188">
        <f t="shared" si="268"/>
        <v>0</v>
      </c>
      <c r="H558" s="188">
        <f t="shared" si="268"/>
        <v>0</v>
      </c>
      <c r="I558" s="188">
        <f t="shared" si="268"/>
        <v>0</v>
      </c>
      <c r="J558" s="188">
        <f t="shared" si="268"/>
        <v>0</v>
      </c>
      <c r="K558" s="188">
        <f t="shared" si="268"/>
        <v>0</v>
      </c>
      <c r="L558" s="188">
        <f t="shared" si="268"/>
        <v>0</v>
      </c>
      <c r="M558" s="188">
        <f t="shared" si="268"/>
        <v>0</v>
      </c>
      <c r="N558" s="188">
        <f t="shared" si="268"/>
        <v>0</v>
      </c>
      <c r="O558" s="188">
        <f t="shared" si="268"/>
        <v>0</v>
      </c>
      <c r="P558" s="188">
        <f t="shared" si="268"/>
        <v>0</v>
      </c>
      <c r="Q558" s="188">
        <f t="shared" si="268"/>
        <v>0</v>
      </c>
      <c r="R558" s="188">
        <f t="shared" si="268"/>
        <v>0</v>
      </c>
      <c r="S558" s="188">
        <f t="shared" si="268"/>
        <v>0</v>
      </c>
      <c r="T558" s="188">
        <f t="shared" si="268"/>
        <v>0</v>
      </c>
      <c r="U558" s="188">
        <f t="shared" si="268"/>
        <v>0</v>
      </c>
      <c r="V558" s="188">
        <f t="shared" si="268"/>
        <v>0</v>
      </c>
      <c r="W558" s="188">
        <f t="shared" si="268"/>
        <v>0</v>
      </c>
      <c r="X558" s="188">
        <f t="shared" si="268"/>
        <v>0</v>
      </c>
      <c r="Y558" s="188">
        <f t="shared" si="268"/>
        <v>0</v>
      </c>
      <c r="Z558" s="188">
        <f t="shared" si="268"/>
        <v>0</v>
      </c>
      <c r="AA558" s="188">
        <f t="shared" si="268"/>
        <v>0</v>
      </c>
      <c r="AB558" s="188">
        <f t="shared" si="268"/>
        <v>0</v>
      </c>
      <c r="AC558" s="188">
        <f t="shared" si="268"/>
        <v>0</v>
      </c>
      <c r="AD558" s="188">
        <f t="shared" si="268"/>
        <v>0</v>
      </c>
      <c r="AE558" s="188">
        <f t="shared" si="268"/>
        <v>0</v>
      </c>
      <c r="AF558" s="188">
        <f t="shared" si="268"/>
        <v>0</v>
      </c>
      <c r="AG558" s="188">
        <f t="shared" si="268"/>
        <v>0</v>
      </c>
      <c r="AH558" s="188">
        <f t="shared" si="268"/>
        <v>0</v>
      </c>
      <c r="AI558" s="188">
        <f t="shared" si="268"/>
        <v>0</v>
      </c>
      <c r="AJ558" s="188">
        <f t="shared" si="268"/>
        <v>0</v>
      </c>
      <c r="AK558" s="188">
        <f t="shared" si="268"/>
        <v>0</v>
      </c>
      <c r="AL558" s="188">
        <f t="shared" si="268"/>
        <v>0</v>
      </c>
      <c r="AM558" s="188">
        <f t="shared" si="268"/>
        <v>0</v>
      </c>
      <c r="AN558" s="188">
        <f t="shared" si="268"/>
        <v>0</v>
      </c>
      <c r="AO558" s="188">
        <f t="shared" si="268"/>
        <v>0</v>
      </c>
      <c r="AP558" s="188">
        <f t="shared" si="268"/>
        <v>0</v>
      </c>
    </row>
    <row r="559" spans="1:42" x14ac:dyDescent="0.2">
      <c r="A559" s="23" t="str">
        <f>Inputs!B132</f>
        <v>Utility ($/kWh)</v>
      </c>
    </row>
    <row r="560" spans="1:42" x14ac:dyDescent="0.2">
      <c r="A560" s="27" t="s">
        <v>36</v>
      </c>
      <c r="C560" s="136">
        <f>IF(pbi_uti_amount="n/a",Inputs!D170,IF(AND(C$2&lt;=pbi_uti_term,C$2&lt;=analysis_period),pbi_uti_amount*(1+pbi_uti_escal/100)^B$2,0))</f>
        <v>0</v>
      </c>
      <c r="D560" s="136">
        <f>IF(pbi_uti_amount="n/a",Inputs!E170,IF(AND(D$2&lt;=pbi_uti_term,D$2&lt;=analysis_period),pbi_uti_amount*(1+pbi_uti_escal/100)^C$2,0))</f>
        <v>0</v>
      </c>
      <c r="E560" s="136">
        <f>IF(pbi_uti_amount="n/a",Inputs!F170,IF(AND(E$2&lt;=pbi_uti_term,E$2&lt;=analysis_period),pbi_uti_amount*(1+pbi_uti_escal/100)^D$2,0))</f>
        <v>0</v>
      </c>
      <c r="F560" s="136">
        <f>IF(pbi_uti_amount="n/a",Inputs!G170,IF(AND(F$2&lt;=pbi_uti_term,F$2&lt;=analysis_period),pbi_uti_amount*(1+pbi_uti_escal/100)^E$2,0))</f>
        <v>0</v>
      </c>
      <c r="G560" s="136">
        <f>IF(pbi_uti_amount="n/a",Inputs!H170,IF(AND(G$2&lt;=pbi_uti_term,G$2&lt;=analysis_period),pbi_uti_amount*(1+pbi_uti_escal/100)^F$2,0))</f>
        <v>0</v>
      </c>
      <c r="H560" s="136">
        <f>IF(pbi_uti_amount="n/a",Inputs!I170,IF(AND(H$2&lt;=pbi_uti_term,H$2&lt;=analysis_period),pbi_uti_amount*(1+pbi_uti_escal/100)^G$2,0))</f>
        <v>0</v>
      </c>
      <c r="I560" s="136">
        <f>IF(pbi_uti_amount="n/a",Inputs!J170,IF(AND(I$2&lt;=pbi_uti_term,I$2&lt;=analysis_period),pbi_uti_amount*(1+pbi_uti_escal/100)^H$2,0))</f>
        <v>0</v>
      </c>
      <c r="J560" s="136">
        <f>IF(pbi_uti_amount="n/a",Inputs!K170,IF(AND(J$2&lt;=pbi_uti_term,J$2&lt;=analysis_period),pbi_uti_amount*(1+pbi_uti_escal/100)^I$2,0))</f>
        <v>0</v>
      </c>
      <c r="K560" s="136">
        <f>IF(pbi_uti_amount="n/a",Inputs!L170,IF(AND(K$2&lt;=pbi_uti_term,K$2&lt;=analysis_period),pbi_uti_amount*(1+pbi_uti_escal/100)^J$2,0))</f>
        <v>0</v>
      </c>
      <c r="L560" s="136">
        <f>IF(pbi_uti_amount="n/a",Inputs!M170,IF(AND(L$2&lt;=pbi_uti_term,L$2&lt;=analysis_period),pbi_uti_amount*(1+pbi_uti_escal/100)^K$2,0))</f>
        <v>0</v>
      </c>
      <c r="M560" s="136">
        <f>IF(pbi_uti_amount="n/a",Inputs!N170,IF(AND(M$2&lt;=pbi_uti_term,M$2&lt;=analysis_period),pbi_uti_amount*(1+pbi_uti_escal/100)^L$2,0))</f>
        <v>0</v>
      </c>
      <c r="N560" s="136">
        <f>IF(pbi_uti_amount="n/a",Inputs!O170,IF(AND(N$2&lt;=pbi_uti_term,N$2&lt;=analysis_period),pbi_uti_amount*(1+pbi_uti_escal/100)^M$2,0))</f>
        <v>0</v>
      </c>
      <c r="O560" s="136">
        <f>IF(pbi_uti_amount="n/a",Inputs!P170,IF(AND(O$2&lt;=pbi_uti_term,O$2&lt;=analysis_period),pbi_uti_amount*(1+pbi_uti_escal/100)^N$2,0))</f>
        <v>0</v>
      </c>
      <c r="P560" s="136">
        <f>IF(pbi_uti_amount="n/a",Inputs!Q170,IF(AND(P$2&lt;=pbi_uti_term,P$2&lt;=analysis_period),pbi_uti_amount*(1+pbi_uti_escal/100)^O$2,0))</f>
        <v>0</v>
      </c>
      <c r="Q560" s="136">
        <f>IF(pbi_uti_amount="n/a",Inputs!R170,IF(AND(Q$2&lt;=pbi_uti_term,Q$2&lt;=analysis_period),pbi_uti_amount*(1+pbi_uti_escal/100)^P$2,0))</f>
        <v>0</v>
      </c>
      <c r="R560" s="136">
        <f>IF(pbi_uti_amount="n/a",Inputs!S170,IF(AND(R$2&lt;=pbi_uti_term,R$2&lt;=analysis_period),pbi_uti_amount*(1+pbi_uti_escal/100)^Q$2,0))</f>
        <v>0</v>
      </c>
      <c r="S560" s="136">
        <f>IF(pbi_uti_amount="n/a",Inputs!T170,IF(AND(S$2&lt;=pbi_uti_term,S$2&lt;=analysis_period),pbi_uti_amount*(1+pbi_uti_escal/100)^R$2,0))</f>
        <v>0</v>
      </c>
      <c r="T560" s="136">
        <f>IF(pbi_uti_amount="n/a",Inputs!U170,IF(AND(T$2&lt;=pbi_uti_term,T$2&lt;=analysis_period),pbi_uti_amount*(1+pbi_uti_escal/100)^S$2,0))</f>
        <v>0</v>
      </c>
      <c r="U560" s="136">
        <f>IF(pbi_uti_amount="n/a",Inputs!V170,IF(AND(U$2&lt;=pbi_uti_term,U$2&lt;=analysis_period),pbi_uti_amount*(1+pbi_uti_escal/100)^T$2,0))</f>
        <v>0</v>
      </c>
      <c r="V560" s="136">
        <f>IF(pbi_uti_amount="n/a",Inputs!W170,IF(AND(V$2&lt;=pbi_uti_term,V$2&lt;=analysis_period),pbi_uti_amount*(1+pbi_uti_escal/100)^U$2,0))</f>
        <v>0</v>
      </c>
      <c r="W560" s="136">
        <f>IF(pbi_uti_amount="n/a",Inputs!X170,IF(AND(W$2&lt;=pbi_uti_term,W$2&lt;=analysis_period),pbi_uti_amount*(1+pbi_uti_escal/100)^V$2,0))</f>
        <v>0</v>
      </c>
      <c r="X560" s="136">
        <f>IF(pbi_uti_amount="n/a",Inputs!Y170,IF(AND(X$2&lt;=pbi_uti_term,X$2&lt;=analysis_period),pbi_uti_amount*(1+pbi_uti_escal/100)^W$2,0))</f>
        <v>0</v>
      </c>
      <c r="Y560" s="136">
        <f>IF(pbi_uti_amount="n/a",Inputs!Z170,IF(AND(Y$2&lt;=pbi_uti_term,Y$2&lt;=analysis_period),pbi_uti_amount*(1+pbi_uti_escal/100)^X$2,0))</f>
        <v>0</v>
      </c>
      <c r="Z560" s="136">
        <f>IF(pbi_uti_amount="n/a",Inputs!AA170,IF(AND(Z$2&lt;=pbi_uti_term,Z$2&lt;=analysis_period),pbi_uti_amount*(1+pbi_uti_escal/100)^Y$2,0))</f>
        <v>0</v>
      </c>
      <c r="AA560" s="136">
        <f>IF(pbi_uti_amount="n/a",Inputs!AB170,IF(AND(AA$2&lt;=pbi_uti_term,AA$2&lt;=analysis_period),pbi_uti_amount*(1+pbi_uti_escal/100)^Z$2,0))</f>
        <v>0</v>
      </c>
      <c r="AB560" s="136">
        <f>IF(pbi_uti_amount="n/a",Inputs!AC170,IF(AND(AB$2&lt;=pbi_uti_term,AB$2&lt;=analysis_period),pbi_uti_amount*(1+pbi_uti_escal/100)^AA$2,0))</f>
        <v>0</v>
      </c>
      <c r="AC560" s="136">
        <f>IF(pbi_uti_amount="n/a",Inputs!AD170,IF(AND(AC$2&lt;=pbi_uti_term,AC$2&lt;=analysis_period),pbi_uti_amount*(1+pbi_uti_escal/100)^AB$2,0))</f>
        <v>0</v>
      </c>
      <c r="AD560" s="136">
        <f>IF(pbi_uti_amount="n/a",Inputs!AE170,IF(AND(AD$2&lt;=pbi_uti_term,AD$2&lt;=analysis_period),pbi_uti_amount*(1+pbi_uti_escal/100)^AC$2,0))</f>
        <v>0</v>
      </c>
      <c r="AE560" s="136">
        <f>IF(pbi_uti_amount="n/a",Inputs!AF170,IF(AND(AE$2&lt;=pbi_uti_term,AE$2&lt;=analysis_period),pbi_uti_amount*(1+pbi_uti_escal/100)^AD$2,0))</f>
        <v>0</v>
      </c>
      <c r="AF560" s="136">
        <f>IF(pbi_uti_amount="n/a",Inputs!AG170,IF(AND(AF$2&lt;=pbi_uti_term,AF$2&lt;=analysis_period),pbi_uti_amount*(1+pbi_uti_escal/100)^AE$2,0))</f>
        <v>0</v>
      </c>
      <c r="AG560" s="136">
        <f>IF(pbi_uti_amount="n/a",Inputs!AH170,IF(AND(AG$2&lt;=pbi_uti_term,AG$2&lt;=analysis_period),pbi_uti_amount*(1+pbi_uti_escal/100)^AF$2,0))</f>
        <v>0</v>
      </c>
      <c r="AH560" s="136">
        <f>IF(pbi_uti_amount="n/a",Inputs!AI170,IF(AND(AH$2&lt;=pbi_uti_term,AH$2&lt;=analysis_period),pbi_uti_amount*(1+pbi_uti_escal/100)^AG$2,0))</f>
        <v>0</v>
      </c>
      <c r="AI560" s="136">
        <f>IF(pbi_uti_amount="n/a",Inputs!AJ170,IF(AND(AI$2&lt;=pbi_uti_term,AI$2&lt;=analysis_period),pbi_uti_amount*(1+pbi_uti_escal/100)^AH$2,0))</f>
        <v>0</v>
      </c>
      <c r="AJ560" s="136">
        <f>IF(pbi_uti_amount="n/a",Inputs!AK170,IF(AND(AJ$2&lt;=pbi_uti_term,AJ$2&lt;=analysis_period),pbi_uti_amount*(1+pbi_uti_escal/100)^AI$2,0))</f>
        <v>0</v>
      </c>
      <c r="AK560" s="136">
        <f>IF(pbi_uti_amount="n/a",Inputs!AL170,IF(AND(AK$2&lt;=pbi_uti_term,AK$2&lt;=analysis_period),pbi_uti_amount*(1+pbi_uti_escal/100)^AJ$2,0))</f>
        <v>0</v>
      </c>
      <c r="AL560" s="136">
        <f>IF(pbi_uti_amount="n/a",Inputs!AM170,IF(AND(AL$2&lt;=pbi_uti_term,AL$2&lt;=analysis_period),pbi_uti_amount*(1+pbi_uti_escal/100)^AK$2,0))</f>
        <v>0</v>
      </c>
      <c r="AM560" s="136">
        <f>IF(pbi_uti_amount="n/a",Inputs!AN170,IF(AND(AM$2&lt;=pbi_uti_term,AM$2&lt;=analysis_period),pbi_uti_amount*(1+pbi_uti_escal/100)^AL$2,0))</f>
        <v>0</v>
      </c>
      <c r="AN560" s="136">
        <f>IF(pbi_uti_amount="n/a",Inputs!AO170,IF(AND(AN$2&lt;=pbi_uti_term,AN$2&lt;=analysis_period),pbi_uti_amount*(1+pbi_uti_escal/100)^AM$2,0))</f>
        <v>0</v>
      </c>
      <c r="AO560" s="136">
        <f>IF(pbi_uti_amount="n/a",Inputs!AP170,IF(AND(AO$2&lt;=pbi_uti_term,AO$2&lt;=analysis_period),pbi_uti_amount*(1+pbi_uti_escal/100)^AN$2,0))</f>
        <v>0</v>
      </c>
      <c r="AP560" s="136">
        <f>IF(pbi_uti_amount="n/a",Inputs!AQ170,IF(AND(AP$2&lt;=pbi_uti_term,AP$2&lt;=analysis_period),pbi_uti_amount*(1+pbi_uti_escal/100)^AO$2,0))</f>
        <v>0</v>
      </c>
    </row>
    <row r="561" spans="1:42" x14ac:dyDescent="0.2">
      <c r="A561" s="360" t="s">
        <v>374</v>
      </c>
      <c r="C561" s="163">
        <f>C$5</f>
        <v>0</v>
      </c>
      <c r="D561" s="163">
        <f t="shared" ref="D561:AP561" si="269">D$5</f>
        <v>0</v>
      </c>
      <c r="E561" s="163">
        <f t="shared" si="269"/>
        <v>0</v>
      </c>
      <c r="F561" s="163">
        <f t="shared" si="269"/>
        <v>0</v>
      </c>
      <c r="G561" s="163">
        <f t="shared" si="269"/>
        <v>0</v>
      </c>
      <c r="H561" s="163">
        <f t="shared" si="269"/>
        <v>0</v>
      </c>
      <c r="I561" s="163">
        <f t="shared" si="269"/>
        <v>0</v>
      </c>
      <c r="J561" s="163">
        <f t="shared" si="269"/>
        <v>0</v>
      </c>
      <c r="K561" s="163">
        <f t="shared" si="269"/>
        <v>0</v>
      </c>
      <c r="L561" s="163">
        <f t="shared" si="269"/>
        <v>0</v>
      </c>
      <c r="M561" s="163">
        <f t="shared" si="269"/>
        <v>0</v>
      </c>
      <c r="N561" s="163">
        <f t="shared" si="269"/>
        <v>0</v>
      </c>
      <c r="O561" s="163">
        <f t="shared" si="269"/>
        <v>0</v>
      </c>
      <c r="P561" s="163">
        <f t="shared" si="269"/>
        <v>0</v>
      </c>
      <c r="Q561" s="163">
        <f t="shared" si="269"/>
        <v>0</v>
      </c>
      <c r="R561" s="163">
        <f t="shared" si="269"/>
        <v>0</v>
      </c>
      <c r="S561" s="163">
        <f t="shared" si="269"/>
        <v>0</v>
      </c>
      <c r="T561" s="163">
        <f t="shared" si="269"/>
        <v>0</v>
      </c>
      <c r="U561" s="163">
        <f t="shared" si="269"/>
        <v>0</v>
      </c>
      <c r="V561" s="163">
        <f t="shared" si="269"/>
        <v>0</v>
      </c>
      <c r="W561" s="163">
        <f t="shared" si="269"/>
        <v>0</v>
      </c>
      <c r="X561" s="163">
        <f t="shared" si="269"/>
        <v>0</v>
      </c>
      <c r="Y561" s="163">
        <f t="shared" si="269"/>
        <v>0</v>
      </c>
      <c r="Z561" s="163">
        <f t="shared" si="269"/>
        <v>0</v>
      </c>
      <c r="AA561" s="163">
        <f t="shared" si="269"/>
        <v>0</v>
      </c>
      <c r="AB561" s="163">
        <f t="shared" si="269"/>
        <v>0</v>
      </c>
      <c r="AC561" s="163">
        <f t="shared" si="269"/>
        <v>0</v>
      </c>
      <c r="AD561" s="163">
        <f t="shared" si="269"/>
        <v>0</v>
      </c>
      <c r="AE561" s="163">
        <f t="shared" si="269"/>
        <v>0</v>
      </c>
      <c r="AF561" s="163">
        <f t="shared" si="269"/>
        <v>0</v>
      </c>
      <c r="AG561" s="163">
        <f t="shared" si="269"/>
        <v>0</v>
      </c>
      <c r="AH561" s="163">
        <f t="shared" si="269"/>
        <v>0</v>
      </c>
      <c r="AI561" s="163">
        <f t="shared" si="269"/>
        <v>0</v>
      </c>
      <c r="AJ561" s="163">
        <f t="shared" si="269"/>
        <v>0</v>
      </c>
      <c r="AK561" s="163">
        <f t="shared" si="269"/>
        <v>0</v>
      </c>
      <c r="AL561" s="163">
        <f t="shared" si="269"/>
        <v>0</v>
      </c>
      <c r="AM561" s="163">
        <f t="shared" si="269"/>
        <v>0</v>
      </c>
      <c r="AN561" s="163">
        <f t="shared" si="269"/>
        <v>0</v>
      </c>
      <c r="AO561" s="163">
        <f t="shared" si="269"/>
        <v>0</v>
      </c>
      <c r="AP561" s="163">
        <f t="shared" si="269"/>
        <v>0</v>
      </c>
    </row>
    <row r="562" spans="1:42" x14ac:dyDescent="0.2">
      <c r="A562" s="27" t="s">
        <v>13</v>
      </c>
      <c r="C562" s="188">
        <f>C560*C561</f>
        <v>0</v>
      </c>
      <c r="D562" s="188">
        <f t="shared" ref="D562:AP562" si="270">D560*D561</f>
        <v>0</v>
      </c>
      <c r="E562" s="188">
        <f t="shared" si="270"/>
        <v>0</v>
      </c>
      <c r="F562" s="188">
        <f t="shared" si="270"/>
        <v>0</v>
      </c>
      <c r="G562" s="188">
        <f t="shared" si="270"/>
        <v>0</v>
      </c>
      <c r="H562" s="188">
        <f t="shared" si="270"/>
        <v>0</v>
      </c>
      <c r="I562" s="188">
        <f t="shared" si="270"/>
        <v>0</v>
      </c>
      <c r="J562" s="188">
        <f t="shared" si="270"/>
        <v>0</v>
      </c>
      <c r="K562" s="188">
        <f t="shared" si="270"/>
        <v>0</v>
      </c>
      <c r="L562" s="188">
        <f t="shared" si="270"/>
        <v>0</v>
      </c>
      <c r="M562" s="188">
        <f t="shared" si="270"/>
        <v>0</v>
      </c>
      <c r="N562" s="188">
        <f t="shared" si="270"/>
        <v>0</v>
      </c>
      <c r="O562" s="188">
        <f t="shared" si="270"/>
        <v>0</v>
      </c>
      <c r="P562" s="188">
        <f t="shared" si="270"/>
        <v>0</v>
      </c>
      <c r="Q562" s="188">
        <f t="shared" si="270"/>
        <v>0</v>
      </c>
      <c r="R562" s="188">
        <f t="shared" si="270"/>
        <v>0</v>
      </c>
      <c r="S562" s="188">
        <f t="shared" si="270"/>
        <v>0</v>
      </c>
      <c r="T562" s="188">
        <f t="shared" si="270"/>
        <v>0</v>
      </c>
      <c r="U562" s="188">
        <f t="shared" si="270"/>
        <v>0</v>
      </c>
      <c r="V562" s="188">
        <f t="shared" si="270"/>
        <v>0</v>
      </c>
      <c r="W562" s="188">
        <f t="shared" si="270"/>
        <v>0</v>
      </c>
      <c r="X562" s="188">
        <f t="shared" si="270"/>
        <v>0</v>
      </c>
      <c r="Y562" s="188">
        <f t="shared" si="270"/>
        <v>0</v>
      </c>
      <c r="Z562" s="188">
        <f t="shared" si="270"/>
        <v>0</v>
      </c>
      <c r="AA562" s="188">
        <f t="shared" si="270"/>
        <v>0</v>
      </c>
      <c r="AB562" s="188">
        <f t="shared" si="270"/>
        <v>0</v>
      </c>
      <c r="AC562" s="188">
        <f t="shared" si="270"/>
        <v>0</v>
      </c>
      <c r="AD562" s="188">
        <f t="shared" si="270"/>
        <v>0</v>
      </c>
      <c r="AE562" s="188">
        <f t="shared" si="270"/>
        <v>0</v>
      </c>
      <c r="AF562" s="188">
        <f t="shared" si="270"/>
        <v>0</v>
      </c>
      <c r="AG562" s="188">
        <f t="shared" si="270"/>
        <v>0</v>
      </c>
      <c r="AH562" s="188">
        <f t="shared" si="270"/>
        <v>0</v>
      </c>
      <c r="AI562" s="188">
        <f t="shared" si="270"/>
        <v>0</v>
      </c>
      <c r="AJ562" s="188">
        <f t="shared" si="270"/>
        <v>0</v>
      </c>
      <c r="AK562" s="188">
        <f t="shared" si="270"/>
        <v>0</v>
      </c>
      <c r="AL562" s="188">
        <f t="shared" si="270"/>
        <v>0</v>
      </c>
      <c r="AM562" s="188">
        <f t="shared" si="270"/>
        <v>0</v>
      </c>
      <c r="AN562" s="188">
        <f t="shared" si="270"/>
        <v>0</v>
      </c>
      <c r="AO562" s="188">
        <f t="shared" si="270"/>
        <v>0</v>
      </c>
      <c r="AP562" s="188">
        <f t="shared" si="270"/>
        <v>0</v>
      </c>
    </row>
    <row r="563" spans="1:42" x14ac:dyDescent="0.2">
      <c r="A563" s="23" t="str">
        <f>Inputs!B133</f>
        <v>Other ($/kWh)</v>
      </c>
    </row>
    <row r="564" spans="1:42" x14ac:dyDescent="0.2">
      <c r="A564" s="27" t="s">
        <v>36</v>
      </c>
      <c r="C564" s="143">
        <f>IF(pbi_oth_amount="n/a",Inputs!D171,IF(AND(C$2&lt;=pbi_oth_term,C$2&lt;=analysis_period),pbi_oth_amount*(1+pbi_oth_escal/100)^B$2,0))</f>
        <v>0</v>
      </c>
      <c r="D564" s="143">
        <f>IF(pbi_oth_amount="n/a",Inputs!E171,IF(AND(D$2&lt;=pbi_oth_term,D$2&lt;=analysis_period),pbi_oth_amount*(1+pbi_oth_escal/100)^C$2,0))</f>
        <v>0</v>
      </c>
      <c r="E564" s="143">
        <f>IF(pbi_oth_amount="n/a",Inputs!F171,IF(AND(E$2&lt;=pbi_oth_term,E$2&lt;=analysis_period),pbi_oth_amount*(1+pbi_oth_escal/100)^D$2,0))</f>
        <v>0</v>
      </c>
      <c r="F564" s="143">
        <f>IF(pbi_oth_amount="n/a",Inputs!G171,IF(AND(F$2&lt;=pbi_oth_term,F$2&lt;=analysis_period),pbi_oth_amount*(1+pbi_oth_escal/100)^E$2,0))</f>
        <v>0</v>
      </c>
      <c r="G564" s="143">
        <f>IF(pbi_oth_amount="n/a",Inputs!H171,IF(AND(G$2&lt;=pbi_oth_term,G$2&lt;=analysis_period),pbi_oth_amount*(1+pbi_oth_escal/100)^F$2,0))</f>
        <v>0</v>
      </c>
      <c r="H564" s="143">
        <f>IF(pbi_oth_amount="n/a",Inputs!I171,IF(AND(H$2&lt;=pbi_oth_term,H$2&lt;=analysis_period),pbi_oth_amount*(1+pbi_oth_escal/100)^G$2,0))</f>
        <v>0</v>
      </c>
      <c r="I564" s="143">
        <f>IF(pbi_oth_amount="n/a",Inputs!J171,IF(AND(I$2&lt;=pbi_oth_term,I$2&lt;=analysis_period),pbi_oth_amount*(1+pbi_oth_escal/100)^H$2,0))</f>
        <v>0</v>
      </c>
      <c r="J564" s="143">
        <f>IF(pbi_oth_amount="n/a",Inputs!K171,IF(AND(J$2&lt;=pbi_oth_term,J$2&lt;=analysis_period),pbi_oth_amount*(1+pbi_oth_escal/100)^I$2,0))</f>
        <v>0</v>
      </c>
      <c r="K564" s="143">
        <f>IF(pbi_oth_amount="n/a",Inputs!L171,IF(AND(K$2&lt;=pbi_oth_term,K$2&lt;=analysis_period),pbi_oth_amount*(1+pbi_oth_escal/100)^J$2,0))</f>
        <v>0</v>
      </c>
      <c r="L564" s="143">
        <f>IF(pbi_oth_amount="n/a",Inputs!M171,IF(AND(L$2&lt;=pbi_oth_term,L$2&lt;=analysis_period),pbi_oth_amount*(1+pbi_oth_escal/100)^K$2,0))</f>
        <v>0</v>
      </c>
      <c r="M564" s="143">
        <f>IF(pbi_oth_amount="n/a",Inputs!N171,IF(AND(M$2&lt;=pbi_oth_term,M$2&lt;=analysis_period),pbi_oth_amount*(1+pbi_oth_escal/100)^L$2,0))</f>
        <v>0</v>
      </c>
      <c r="N564" s="143">
        <f>IF(pbi_oth_amount="n/a",Inputs!O171,IF(AND(N$2&lt;=pbi_oth_term,N$2&lt;=analysis_period),pbi_oth_amount*(1+pbi_oth_escal/100)^M$2,0))</f>
        <v>0</v>
      </c>
      <c r="O564" s="143">
        <f>IF(pbi_oth_amount="n/a",Inputs!P171,IF(AND(O$2&lt;=pbi_oth_term,O$2&lt;=analysis_period),pbi_oth_amount*(1+pbi_oth_escal/100)^N$2,0))</f>
        <v>0</v>
      </c>
      <c r="P564" s="143">
        <f>IF(pbi_oth_amount="n/a",Inputs!Q171,IF(AND(P$2&lt;=pbi_oth_term,P$2&lt;=analysis_period),pbi_oth_amount*(1+pbi_oth_escal/100)^O$2,0))</f>
        <v>0</v>
      </c>
      <c r="Q564" s="143">
        <f>IF(pbi_oth_amount="n/a",Inputs!R171,IF(AND(Q$2&lt;=pbi_oth_term,Q$2&lt;=analysis_period),pbi_oth_amount*(1+pbi_oth_escal/100)^P$2,0))</f>
        <v>0</v>
      </c>
      <c r="R564" s="143">
        <f>IF(pbi_oth_amount="n/a",Inputs!S171,IF(AND(R$2&lt;=pbi_oth_term,R$2&lt;=analysis_period),pbi_oth_amount*(1+pbi_oth_escal/100)^Q$2,0))</f>
        <v>0</v>
      </c>
      <c r="S564" s="143">
        <f>IF(pbi_oth_amount="n/a",Inputs!T171,IF(AND(S$2&lt;=pbi_oth_term,S$2&lt;=analysis_period),pbi_oth_amount*(1+pbi_oth_escal/100)^R$2,0))</f>
        <v>0</v>
      </c>
      <c r="T564" s="143">
        <f>IF(pbi_oth_amount="n/a",Inputs!U171,IF(AND(T$2&lt;=pbi_oth_term,T$2&lt;=analysis_period),pbi_oth_amount*(1+pbi_oth_escal/100)^S$2,0))</f>
        <v>0</v>
      </c>
      <c r="U564" s="143">
        <f>IF(pbi_oth_amount="n/a",Inputs!V171,IF(AND(U$2&lt;=pbi_oth_term,U$2&lt;=analysis_period),pbi_oth_amount*(1+pbi_oth_escal/100)^T$2,0))</f>
        <v>0</v>
      </c>
      <c r="V564" s="143">
        <f>IF(pbi_oth_amount="n/a",Inputs!W171,IF(AND(V$2&lt;=pbi_oth_term,V$2&lt;=analysis_period),pbi_oth_amount*(1+pbi_oth_escal/100)^U$2,0))</f>
        <v>0</v>
      </c>
      <c r="W564" s="143">
        <f>IF(pbi_oth_amount="n/a",Inputs!X171,IF(AND(W$2&lt;=pbi_oth_term,W$2&lt;=analysis_period),pbi_oth_amount*(1+pbi_oth_escal/100)^V$2,0))</f>
        <v>0</v>
      </c>
      <c r="X564" s="143">
        <f>IF(pbi_oth_amount="n/a",Inputs!Y171,IF(AND(X$2&lt;=pbi_oth_term,X$2&lt;=analysis_period),pbi_oth_amount*(1+pbi_oth_escal/100)^W$2,0))</f>
        <v>0</v>
      </c>
      <c r="Y564" s="143">
        <f>IF(pbi_oth_amount="n/a",Inputs!Z171,IF(AND(Y$2&lt;=pbi_oth_term,Y$2&lt;=analysis_period),pbi_oth_amount*(1+pbi_oth_escal/100)^X$2,0))</f>
        <v>0</v>
      </c>
      <c r="Z564" s="143">
        <f>IF(pbi_oth_amount="n/a",Inputs!AA171,IF(AND(Z$2&lt;=pbi_oth_term,Z$2&lt;=analysis_period),pbi_oth_amount*(1+pbi_oth_escal/100)^Y$2,0))</f>
        <v>0</v>
      </c>
      <c r="AA564" s="143">
        <f>IF(pbi_oth_amount="n/a",Inputs!AB171,IF(AND(AA$2&lt;=pbi_oth_term,AA$2&lt;=analysis_period),pbi_oth_amount*(1+pbi_oth_escal/100)^Z$2,0))</f>
        <v>0</v>
      </c>
      <c r="AB564" s="143">
        <f>IF(pbi_oth_amount="n/a",Inputs!AC171,IF(AND(AB$2&lt;=pbi_oth_term,AB$2&lt;=analysis_period),pbi_oth_amount*(1+pbi_oth_escal/100)^AA$2,0))</f>
        <v>0</v>
      </c>
      <c r="AC564" s="143">
        <f>IF(pbi_oth_amount="n/a",Inputs!AD171,IF(AND(AC$2&lt;=pbi_oth_term,AC$2&lt;=analysis_period),pbi_oth_amount*(1+pbi_oth_escal/100)^AB$2,0))</f>
        <v>0</v>
      </c>
      <c r="AD564" s="143">
        <f>IF(pbi_oth_amount="n/a",Inputs!AE171,IF(AND(AD$2&lt;=pbi_oth_term,AD$2&lt;=analysis_period),pbi_oth_amount*(1+pbi_oth_escal/100)^AC$2,0))</f>
        <v>0</v>
      </c>
      <c r="AE564" s="143">
        <f>IF(pbi_oth_amount="n/a",Inputs!AF171,IF(AND(AE$2&lt;=pbi_oth_term,AE$2&lt;=analysis_period),pbi_oth_amount*(1+pbi_oth_escal/100)^AD$2,0))</f>
        <v>0</v>
      </c>
      <c r="AF564" s="143">
        <f>IF(pbi_oth_amount="n/a",Inputs!AG171,IF(AND(AF$2&lt;=pbi_oth_term,AF$2&lt;=analysis_period),pbi_oth_amount*(1+pbi_oth_escal/100)^AE$2,0))</f>
        <v>0</v>
      </c>
      <c r="AG564" s="143">
        <f>IF(pbi_oth_amount="n/a",Inputs!AH171,IF(AND(AG$2&lt;=pbi_oth_term,AG$2&lt;=analysis_period),pbi_oth_amount*(1+pbi_oth_escal/100)^AF$2,0))</f>
        <v>0</v>
      </c>
      <c r="AH564" s="143">
        <f>IF(pbi_oth_amount="n/a",Inputs!AI171,IF(AND(AH$2&lt;=pbi_oth_term,AH$2&lt;=analysis_period),pbi_oth_amount*(1+pbi_oth_escal/100)^AG$2,0))</f>
        <v>0</v>
      </c>
      <c r="AI564" s="143">
        <f>IF(pbi_oth_amount="n/a",Inputs!AJ171,IF(AND(AI$2&lt;=pbi_oth_term,AI$2&lt;=analysis_period),pbi_oth_amount*(1+pbi_oth_escal/100)^AH$2,0))</f>
        <v>0</v>
      </c>
      <c r="AJ564" s="143">
        <f>IF(pbi_oth_amount="n/a",Inputs!AK171,IF(AND(AJ$2&lt;=pbi_oth_term,AJ$2&lt;=analysis_period),pbi_oth_amount*(1+pbi_oth_escal/100)^AI$2,0))</f>
        <v>0</v>
      </c>
      <c r="AK564" s="143">
        <f>IF(pbi_oth_amount="n/a",Inputs!AL171,IF(AND(AK$2&lt;=pbi_oth_term,AK$2&lt;=analysis_period),pbi_oth_amount*(1+pbi_oth_escal/100)^AJ$2,0))</f>
        <v>0</v>
      </c>
      <c r="AL564" s="143">
        <f>IF(pbi_oth_amount="n/a",Inputs!AM171,IF(AND(AL$2&lt;=pbi_oth_term,AL$2&lt;=analysis_period),pbi_oth_amount*(1+pbi_oth_escal/100)^AK$2,0))</f>
        <v>0</v>
      </c>
      <c r="AM564" s="143">
        <f>IF(pbi_oth_amount="n/a",Inputs!AN171,IF(AND(AM$2&lt;=pbi_oth_term,AM$2&lt;=analysis_period),pbi_oth_amount*(1+pbi_oth_escal/100)^AL$2,0))</f>
        <v>0</v>
      </c>
      <c r="AN564" s="143">
        <f>IF(pbi_oth_amount="n/a",Inputs!AO171,IF(AND(AN$2&lt;=pbi_oth_term,AN$2&lt;=analysis_period),pbi_oth_amount*(1+pbi_oth_escal/100)^AM$2,0))</f>
        <v>0</v>
      </c>
      <c r="AO564" s="143">
        <f>IF(pbi_oth_amount="n/a",Inputs!AP171,IF(AND(AO$2&lt;=pbi_oth_term,AO$2&lt;=analysis_period),pbi_oth_amount*(1+pbi_oth_escal/100)^AN$2,0))</f>
        <v>0</v>
      </c>
      <c r="AP564" s="143">
        <f>IF(pbi_oth_amount="n/a",Inputs!AQ171,IF(AND(AP$2&lt;=pbi_oth_term,AP$2&lt;=analysis_period),pbi_oth_amount*(1+pbi_oth_escal/100)^AO$2,0))</f>
        <v>0</v>
      </c>
    </row>
    <row r="565" spans="1:42" x14ac:dyDescent="0.2">
      <c r="A565" s="360" t="s">
        <v>374</v>
      </c>
      <c r="C565" s="163">
        <f>C$5</f>
        <v>0</v>
      </c>
      <c r="D565" s="163">
        <f t="shared" ref="D565:AP565" si="271">D$5</f>
        <v>0</v>
      </c>
      <c r="E565" s="163">
        <f t="shared" si="271"/>
        <v>0</v>
      </c>
      <c r="F565" s="163">
        <f t="shared" si="271"/>
        <v>0</v>
      </c>
      <c r="G565" s="163">
        <f t="shared" si="271"/>
        <v>0</v>
      </c>
      <c r="H565" s="163">
        <f t="shared" si="271"/>
        <v>0</v>
      </c>
      <c r="I565" s="163">
        <f t="shared" si="271"/>
        <v>0</v>
      </c>
      <c r="J565" s="163">
        <f t="shared" si="271"/>
        <v>0</v>
      </c>
      <c r="K565" s="163">
        <f t="shared" si="271"/>
        <v>0</v>
      </c>
      <c r="L565" s="163">
        <f t="shared" si="271"/>
        <v>0</v>
      </c>
      <c r="M565" s="163">
        <f t="shared" si="271"/>
        <v>0</v>
      </c>
      <c r="N565" s="163">
        <f t="shared" si="271"/>
        <v>0</v>
      </c>
      <c r="O565" s="163">
        <f t="shared" si="271"/>
        <v>0</v>
      </c>
      <c r="P565" s="163">
        <f t="shared" si="271"/>
        <v>0</v>
      </c>
      <c r="Q565" s="163">
        <f t="shared" si="271"/>
        <v>0</v>
      </c>
      <c r="R565" s="163">
        <f t="shared" si="271"/>
        <v>0</v>
      </c>
      <c r="S565" s="163">
        <f t="shared" si="271"/>
        <v>0</v>
      </c>
      <c r="T565" s="163">
        <f t="shared" si="271"/>
        <v>0</v>
      </c>
      <c r="U565" s="163">
        <f t="shared" si="271"/>
        <v>0</v>
      </c>
      <c r="V565" s="163">
        <f t="shared" si="271"/>
        <v>0</v>
      </c>
      <c r="W565" s="163">
        <f t="shared" si="271"/>
        <v>0</v>
      </c>
      <c r="X565" s="163">
        <f t="shared" si="271"/>
        <v>0</v>
      </c>
      <c r="Y565" s="163">
        <f t="shared" si="271"/>
        <v>0</v>
      </c>
      <c r="Z565" s="163">
        <f t="shared" si="271"/>
        <v>0</v>
      </c>
      <c r="AA565" s="163">
        <f t="shared" si="271"/>
        <v>0</v>
      </c>
      <c r="AB565" s="163">
        <f t="shared" si="271"/>
        <v>0</v>
      </c>
      <c r="AC565" s="163">
        <f t="shared" si="271"/>
        <v>0</v>
      </c>
      <c r="AD565" s="163">
        <f t="shared" si="271"/>
        <v>0</v>
      </c>
      <c r="AE565" s="163">
        <f t="shared" si="271"/>
        <v>0</v>
      </c>
      <c r="AF565" s="163">
        <f t="shared" si="271"/>
        <v>0</v>
      </c>
      <c r="AG565" s="163">
        <f t="shared" si="271"/>
        <v>0</v>
      </c>
      <c r="AH565" s="163">
        <f t="shared" si="271"/>
        <v>0</v>
      </c>
      <c r="AI565" s="163">
        <f t="shared" si="271"/>
        <v>0</v>
      </c>
      <c r="AJ565" s="163">
        <f t="shared" si="271"/>
        <v>0</v>
      </c>
      <c r="AK565" s="163">
        <f t="shared" si="271"/>
        <v>0</v>
      </c>
      <c r="AL565" s="163">
        <f t="shared" si="271"/>
        <v>0</v>
      </c>
      <c r="AM565" s="163">
        <f t="shared" si="271"/>
        <v>0</v>
      </c>
      <c r="AN565" s="163">
        <f t="shared" si="271"/>
        <v>0</v>
      </c>
      <c r="AO565" s="163">
        <f t="shared" si="271"/>
        <v>0</v>
      </c>
      <c r="AP565" s="163">
        <f t="shared" si="271"/>
        <v>0</v>
      </c>
    </row>
    <row r="566" spans="1:42" x14ac:dyDescent="0.2">
      <c r="A566" s="27" t="s">
        <v>13</v>
      </c>
      <c r="C566" s="188">
        <f>C564*C565</f>
        <v>0</v>
      </c>
      <c r="D566" s="188">
        <f t="shared" ref="D566:AP566" si="272">D564*D565</f>
        <v>0</v>
      </c>
      <c r="E566" s="188">
        <f t="shared" si="272"/>
        <v>0</v>
      </c>
      <c r="F566" s="188">
        <f t="shared" si="272"/>
        <v>0</v>
      </c>
      <c r="G566" s="188">
        <f t="shared" si="272"/>
        <v>0</v>
      </c>
      <c r="H566" s="188">
        <f t="shared" si="272"/>
        <v>0</v>
      </c>
      <c r="I566" s="188">
        <f t="shared" si="272"/>
        <v>0</v>
      </c>
      <c r="J566" s="188">
        <f t="shared" si="272"/>
        <v>0</v>
      </c>
      <c r="K566" s="188">
        <f t="shared" si="272"/>
        <v>0</v>
      </c>
      <c r="L566" s="188">
        <f t="shared" si="272"/>
        <v>0</v>
      </c>
      <c r="M566" s="188">
        <f t="shared" si="272"/>
        <v>0</v>
      </c>
      <c r="N566" s="188">
        <f t="shared" si="272"/>
        <v>0</v>
      </c>
      <c r="O566" s="188">
        <f t="shared" si="272"/>
        <v>0</v>
      </c>
      <c r="P566" s="188">
        <f t="shared" si="272"/>
        <v>0</v>
      </c>
      <c r="Q566" s="188">
        <f t="shared" si="272"/>
        <v>0</v>
      </c>
      <c r="R566" s="188">
        <f t="shared" si="272"/>
        <v>0</v>
      </c>
      <c r="S566" s="188">
        <f t="shared" si="272"/>
        <v>0</v>
      </c>
      <c r="T566" s="188">
        <f t="shared" si="272"/>
        <v>0</v>
      </c>
      <c r="U566" s="188">
        <f t="shared" si="272"/>
        <v>0</v>
      </c>
      <c r="V566" s="188">
        <f t="shared" si="272"/>
        <v>0</v>
      </c>
      <c r="W566" s="188">
        <f t="shared" si="272"/>
        <v>0</v>
      </c>
      <c r="X566" s="188">
        <f t="shared" si="272"/>
        <v>0</v>
      </c>
      <c r="Y566" s="188">
        <f t="shared" si="272"/>
        <v>0</v>
      </c>
      <c r="Z566" s="188">
        <f t="shared" si="272"/>
        <v>0</v>
      </c>
      <c r="AA566" s="188">
        <f t="shared" si="272"/>
        <v>0</v>
      </c>
      <c r="AB566" s="188">
        <f t="shared" si="272"/>
        <v>0</v>
      </c>
      <c r="AC566" s="188">
        <f t="shared" si="272"/>
        <v>0</v>
      </c>
      <c r="AD566" s="188">
        <f t="shared" si="272"/>
        <v>0</v>
      </c>
      <c r="AE566" s="188">
        <f t="shared" si="272"/>
        <v>0</v>
      </c>
      <c r="AF566" s="188">
        <f t="shared" si="272"/>
        <v>0</v>
      </c>
      <c r="AG566" s="188">
        <f t="shared" si="272"/>
        <v>0</v>
      </c>
      <c r="AH566" s="188">
        <f t="shared" si="272"/>
        <v>0</v>
      </c>
      <c r="AI566" s="188">
        <f t="shared" si="272"/>
        <v>0</v>
      </c>
      <c r="AJ566" s="188">
        <f t="shared" si="272"/>
        <v>0</v>
      </c>
      <c r="AK566" s="188">
        <f t="shared" si="272"/>
        <v>0</v>
      </c>
      <c r="AL566" s="188">
        <f t="shared" si="272"/>
        <v>0</v>
      </c>
      <c r="AM566" s="188">
        <f t="shared" si="272"/>
        <v>0</v>
      </c>
      <c r="AN566" s="188">
        <f t="shared" si="272"/>
        <v>0</v>
      </c>
      <c r="AO566" s="188">
        <f t="shared" si="272"/>
        <v>0</v>
      </c>
      <c r="AP566" s="188">
        <f t="shared" si="272"/>
        <v>0</v>
      </c>
    </row>
    <row r="567" spans="1:42" x14ac:dyDescent="0.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4" t="s">
        <v>13</v>
      </c>
      <c r="C568" s="193">
        <f>C554+C558+C562+C566</f>
        <v>0</v>
      </c>
      <c r="D568" s="193">
        <f t="shared" ref="D568:AP568" si="273">D554+D558+D562+D566</f>
        <v>0</v>
      </c>
      <c r="E568" s="193">
        <f t="shared" si="273"/>
        <v>0</v>
      </c>
      <c r="F568" s="193">
        <f t="shared" si="273"/>
        <v>0</v>
      </c>
      <c r="G568" s="193">
        <f t="shared" si="273"/>
        <v>0</v>
      </c>
      <c r="H568" s="193">
        <f t="shared" si="273"/>
        <v>0</v>
      </c>
      <c r="I568" s="193">
        <f t="shared" si="273"/>
        <v>0</v>
      </c>
      <c r="J568" s="193">
        <f t="shared" si="273"/>
        <v>0</v>
      </c>
      <c r="K568" s="193">
        <f t="shared" si="273"/>
        <v>0</v>
      </c>
      <c r="L568" s="193">
        <f t="shared" si="273"/>
        <v>0</v>
      </c>
      <c r="M568" s="193">
        <f t="shared" si="273"/>
        <v>0</v>
      </c>
      <c r="N568" s="193">
        <f t="shared" si="273"/>
        <v>0</v>
      </c>
      <c r="O568" s="193">
        <f t="shared" si="273"/>
        <v>0</v>
      </c>
      <c r="P568" s="193">
        <f t="shared" si="273"/>
        <v>0</v>
      </c>
      <c r="Q568" s="193">
        <f t="shared" si="273"/>
        <v>0</v>
      </c>
      <c r="R568" s="193">
        <f t="shared" si="273"/>
        <v>0</v>
      </c>
      <c r="S568" s="193">
        <f t="shared" si="273"/>
        <v>0</v>
      </c>
      <c r="T568" s="193">
        <f t="shared" si="273"/>
        <v>0</v>
      </c>
      <c r="U568" s="193">
        <f t="shared" si="273"/>
        <v>0</v>
      </c>
      <c r="V568" s="193">
        <f t="shared" si="273"/>
        <v>0</v>
      </c>
      <c r="W568" s="193">
        <f t="shared" si="273"/>
        <v>0</v>
      </c>
      <c r="X568" s="193">
        <f t="shared" si="273"/>
        <v>0</v>
      </c>
      <c r="Y568" s="193">
        <f t="shared" si="273"/>
        <v>0</v>
      </c>
      <c r="Z568" s="193">
        <f t="shared" si="273"/>
        <v>0</v>
      </c>
      <c r="AA568" s="193">
        <f t="shared" si="273"/>
        <v>0</v>
      </c>
      <c r="AB568" s="193">
        <f t="shared" si="273"/>
        <v>0</v>
      </c>
      <c r="AC568" s="193">
        <f t="shared" si="273"/>
        <v>0</v>
      </c>
      <c r="AD568" s="193">
        <f t="shared" si="273"/>
        <v>0</v>
      </c>
      <c r="AE568" s="193">
        <f t="shared" si="273"/>
        <v>0</v>
      </c>
      <c r="AF568" s="193">
        <f t="shared" si="273"/>
        <v>0</v>
      </c>
      <c r="AG568" s="193">
        <f t="shared" si="273"/>
        <v>0</v>
      </c>
      <c r="AH568" s="193">
        <f t="shared" si="273"/>
        <v>0</v>
      </c>
      <c r="AI568" s="193">
        <f t="shared" si="273"/>
        <v>0</v>
      </c>
      <c r="AJ568" s="193">
        <f t="shared" si="273"/>
        <v>0</v>
      </c>
      <c r="AK568" s="193">
        <f t="shared" si="273"/>
        <v>0</v>
      </c>
      <c r="AL568" s="193">
        <f t="shared" si="273"/>
        <v>0</v>
      </c>
      <c r="AM568" s="193">
        <f t="shared" si="273"/>
        <v>0</v>
      </c>
      <c r="AN568" s="193">
        <f t="shared" si="273"/>
        <v>0</v>
      </c>
      <c r="AO568" s="193">
        <f t="shared" si="273"/>
        <v>0</v>
      </c>
      <c r="AP568" s="193">
        <f t="shared" si="273"/>
        <v>0</v>
      </c>
    </row>
    <row r="570" spans="1:42" x14ac:dyDescent="0.2">
      <c r="A570" s="109" t="s">
        <v>23</v>
      </c>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row>
    <row r="571" spans="1:42" s="16" customFormat="1" x14ac:dyDescent="0.2">
      <c r="A571" s="23" t="s">
        <v>25</v>
      </c>
    </row>
    <row r="572" spans="1:42" s="16" customFormat="1" x14ac:dyDescent="0.2">
      <c r="A572" s="27" t="s">
        <v>28</v>
      </c>
      <c r="B572" s="166"/>
      <c r="C572" s="362">
        <f>IF(C$590="N/A",IF(C$591="N/A",C$592+C$573,C$591),C$590)</f>
        <v>0</v>
      </c>
      <c r="D572" s="362">
        <f t="shared" ref="D572:AP572" si="274">IF(D$590="N/A",IF(D$591="N/A",D$592+D$573,D$591),D$590)</f>
        <v>0</v>
      </c>
      <c r="E572" s="362">
        <f t="shared" si="274"/>
        <v>0</v>
      </c>
      <c r="F572" s="362">
        <f t="shared" si="274"/>
        <v>0</v>
      </c>
      <c r="G572" s="362">
        <f t="shared" si="274"/>
        <v>0</v>
      </c>
      <c r="H572" s="362">
        <f t="shared" si="274"/>
        <v>0</v>
      </c>
      <c r="I572" s="362">
        <f t="shared" si="274"/>
        <v>0</v>
      </c>
      <c r="J572" s="362">
        <f t="shared" si="274"/>
        <v>0</v>
      </c>
      <c r="K572" s="362">
        <f t="shared" si="274"/>
        <v>0</v>
      </c>
      <c r="L572" s="362">
        <f t="shared" si="274"/>
        <v>0</v>
      </c>
      <c r="M572" s="362">
        <f t="shared" si="274"/>
        <v>0</v>
      </c>
      <c r="N572" s="362">
        <f t="shared" si="274"/>
        <v>0</v>
      </c>
      <c r="O572" s="362">
        <f t="shared" si="274"/>
        <v>0</v>
      </c>
      <c r="P572" s="362">
        <f t="shared" si="274"/>
        <v>0</v>
      </c>
      <c r="Q572" s="362">
        <f t="shared" si="274"/>
        <v>0</v>
      </c>
      <c r="R572" s="362">
        <f t="shared" si="274"/>
        <v>0</v>
      </c>
      <c r="S572" s="362">
        <f t="shared" si="274"/>
        <v>0</v>
      </c>
      <c r="T572" s="362">
        <f t="shared" si="274"/>
        <v>0</v>
      </c>
      <c r="U572" s="362">
        <f t="shared" si="274"/>
        <v>0</v>
      </c>
      <c r="V572" s="362">
        <f t="shared" si="274"/>
        <v>0</v>
      </c>
      <c r="W572" s="362">
        <f t="shared" si="274"/>
        <v>0</v>
      </c>
      <c r="X572" s="362">
        <f t="shared" si="274"/>
        <v>0</v>
      </c>
      <c r="Y572" s="362">
        <f t="shared" si="274"/>
        <v>0</v>
      </c>
      <c r="Z572" s="362">
        <f t="shared" si="274"/>
        <v>0</v>
      </c>
      <c r="AA572" s="362">
        <f t="shared" si="274"/>
        <v>0</v>
      </c>
      <c r="AB572" s="362">
        <f t="shared" si="274"/>
        <v>0</v>
      </c>
      <c r="AC572" s="362">
        <f t="shared" si="274"/>
        <v>0</v>
      </c>
      <c r="AD572" s="362">
        <f t="shared" si="274"/>
        <v>0</v>
      </c>
      <c r="AE572" s="362">
        <f t="shared" si="274"/>
        <v>0</v>
      </c>
      <c r="AF572" s="362">
        <f t="shared" si="274"/>
        <v>0</v>
      </c>
      <c r="AG572" s="362">
        <f t="shared" si="274"/>
        <v>0</v>
      </c>
      <c r="AH572" s="362">
        <f t="shared" si="274"/>
        <v>0</v>
      </c>
      <c r="AI572" s="362">
        <f t="shared" si="274"/>
        <v>0</v>
      </c>
      <c r="AJ572" s="362">
        <f t="shared" si="274"/>
        <v>0</v>
      </c>
      <c r="AK572" s="362">
        <f t="shared" si="274"/>
        <v>0</v>
      </c>
      <c r="AL572" s="362">
        <f t="shared" si="274"/>
        <v>0</v>
      </c>
      <c r="AM572" s="362">
        <f t="shared" si="274"/>
        <v>0</v>
      </c>
      <c r="AN572" s="362">
        <f t="shared" si="274"/>
        <v>0</v>
      </c>
      <c r="AO572" s="362">
        <f t="shared" si="274"/>
        <v>0</v>
      </c>
      <c r="AP572" s="362">
        <f t="shared" si="274"/>
        <v>0</v>
      </c>
    </row>
    <row r="573" spans="1:42" s="16" customFormat="1" x14ac:dyDescent="0.2">
      <c r="A573" s="27" t="s">
        <v>195</v>
      </c>
      <c r="B573" s="162"/>
      <c r="C573" s="361">
        <f t="shared" ref="C573:AP573" si="275">IF(AND(C$2&lt;=term_tenor,C$2&lt;=analysis_period),B$575*term_int_rate/100,0)</f>
        <v>0</v>
      </c>
      <c r="D573" s="361">
        <f t="shared" si="275"/>
        <v>0</v>
      </c>
      <c r="E573" s="361">
        <f t="shared" si="275"/>
        <v>0</v>
      </c>
      <c r="F573" s="361">
        <f t="shared" si="275"/>
        <v>0</v>
      </c>
      <c r="G573" s="361">
        <f t="shared" si="275"/>
        <v>0</v>
      </c>
      <c r="H573" s="361">
        <f t="shared" si="275"/>
        <v>0</v>
      </c>
      <c r="I573" s="361">
        <f t="shared" si="275"/>
        <v>0</v>
      </c>
      <c r="J573" s="361">
        <f t="shared" si="275"/>
        <v>0</v>
      </c>
      <c r="K573" s="361">
        <f t="shared" si="275"/>
        <v>0</v>
      </c>
      <c r="L573" s="361">
        <f t="shared" si="275"/>
        <v>0</v>
      </c>
      <c r="M573" s="361">
        <f t="shared" si="275"/>
        <v>0</v>
      </c>
      <c r="N573" s="361">
        <f t="shared" si="275"/>
        <v>0</v>
      </c>
      <c r="O573" s="361">
        <f t="shared" si="275"/>
        <v>0</v>
      </c>
      <c r="P573" s="361">
        <f t="shared" si="275"/>
        <v>0</v>
      </c>
      <c r="Q573" s="361">
        <f t="shared" si="275"/>
        <v>0</v>
      </c>
      <c r="R573" s="361">
        <f t="shared" si="275"/>
        <v>0</v>
      </c>
      <c r="S573" s="361">
        <f t="shared" si="275"/>
        <v>0</v>
      </c>
      <c r="T573" s="361">
        <f t="shared" si="275"/>
        <v>0</v>
      </c>
      <c r="U573" s="361">
        <f t="shared" si="275"/>
        <v>0</v>
      </c>
      <c r="V573" s="361">
        <f t="shared" si="275"/>
        <v>0</v>
      </c>
      <c r="W573" s="361">
        <f t="shared" si="275"/>
        <v>0</v>
      </c>
      <c r="X573" s="361">
        <f t="shared" si="275"/>
        <v>0</v>
      </c>
      <c r="Y573" s="361">
        <f t="shared" si="275"/>
        <v>0</v>
      </c>
      <c r="Z573" s="361">
        <f t="shared" si="275"/>
        <v>0</v>
      </c>
      <c r="AA573" s="361">
        <f t="shared" si="275"/>
        <v>0</v>
      </c>
      <c r="AB573" s="361">
        <f t="shared" si="275"/>
        <v>0</v>
      </c>
      <c r="AC573" s="361">
        <f t="shared" si="275"/>
        <v>0</v>
      </c>
      <c r="AD573" s="361">
        <f t="shared" si="275"/>
        <v>0</v>
      </c>
      <c r="AE573" s="361">
        <f t="shared" si="275"/>
        <v>0</v>
      </c>
      <c r="AF573" s="361">
        <f t="shared" si="275"/>
        <v>0</v>
      </c>
      <c r="AG573" s="361">
        <f t="shared" si="275"/>
        <v>0</v>
      </c>
      <c r="AH573" s="361">
        <f t="shared" si="275"/>
        <v>0</v>
      </c>
      <c r="AI573" s="361">
        <f t="shared" si="275"/>
        <v>0</v>
      </c>
      <c r="AJ573" s="361">
        <f t="shared" si="275"/>
        <v>0</v>
      </c>
      <c r="AK573" s="361">
        <f t="shared" si="275"/>
        <v>0</v>
      </c>
      <c r="AL573" s="361">
        <f t="shared" si="275"/>
        <v>0</v>
      </c>
      <c r="AM573" s="361">
        <f t="shared" si="275"/>
        <v>0</v>
      </c>
      <c r="AN573" s="361">
        <f t="shared" si="275"/>
        <v>0</v>
      </c>
      <c r="AO573" s="361">
        <f t="shared" si="275"/>
        <v>0</v>
      </c>
      <c r="AP573" s="361">
        <f t="shared" si="275"/>
        <v>0</v>
      </c>
    </row>
    <row r="574" spans="1:42" s="16" customFormat="1" x14ac:dyDescent="0.2">
      <c r="A574" s="27" t="s">
        <v>194</v>
      </c>
      <c r="B574" s="166"/>
      <c r="C574" s="189">
        <f t="shared" ref="C574:AP574" si="276">IF(C$592="N/A",IF(C$2&gt;loan_moratorium,C$572-C$573,0),C$592)</f>
        <v>0</v>
      </c>
      <c r="D574" s="361">
        <f t="shared" si="276"/>
        <v>0</v>
      </c>
      <c r="E574" s="361">
        <f t="shared" si="276"/>
        <v>0</v>
      </c>
      <c r="F574" s="361">
        <f t="shared" si="276"/>
        <v>0</v>
      </c>
      <c r="G574" s="361">
        <f t="shared" si="276"/>
        <v>0</v>
      </c>
      <c r="H574" s="361">
        <f t="shared" si="276"/>
        <v>0</v>
      </c>
      <c r="I574" s="361">
        <f t="shared" si="276"/>
        <v>0</v>
      </c>
      <c r="J574" s="361">
        <f t="shared" si="276"/>
        <v>0</v>
      </c>
      <c r="K574" s="361">
        <f t="shared" si="276"/>
        <v>0</v>
      </c>
      <c r="L574" s="361">
        <f t="shared" si="276"/>
        <v>0</v>
      </c>
      <c r="M574" s="361">
        <f t="shared" si="276"/>
        <v>0</v>
      </c>
      <c r="N574" s="361">
        <f t="shared" si="276"/>
        <v>0</v>
      </c>
      <c r="O574" s="361">
        <f t="shared" si="276"/>
        <v>0</v>
      </c>
      <c r="P574" s="361">
        <f t="shared" si="276"/>
        <v>0</v>
      </c>
      <c r="Q574" s="361">
        <f t="shared" si="276"/>
        <v>0</v>
      </c>
      <c r="R574" s="361">
        <f t="shared" si="276"/>
        <v>0</v>
      </c>
      <c r="S574" s="361">
        <f t="shared" si="276"/>
        <v>0</v>
      </c>
      <c r="T574" s="361">
        <f t="shared" si="276"/>
        <v>0</v>
      </c>
      <c r="U574" s="361">
        <f t="shared" si="276"/>
        <v>0</v>
      </c>
      <c r="V574" s="361">
        <f t="shared" si="276"/>
        <v>0</v>
      </c>
      <c r="W574" s="361">
        <f t="shared" si="276"/>
        <v>0</v>
      </c>
      <c r="X574" s="361">
        <f t="shared" si="276"/>
        <v>0</v>
      </c>
      <c r="Y574" s="361">
        <f t="shared" si="276"/>
        <v>0</v>
      </c>
      <c r="Z574" s="361">
        <f t="shared" si="276"/>
        <v>0</v>
      </c>
      <c r="AA574" s="361">
        <f t="shared" si="276"/>
        <v>0</v>
      </c>
      <c r="AB574" s="361">
        <f t="shared" si="276"/>
        <v>0</v>
      </c>
      <c r="AC574" s="361">
        <f t="shared" si="276"/>
        <v>0</v>
      </c>
      <c r="AD574" s="361">
        <f t="shared" si="276"/>
        <v>0</v>
      </c>
      <c r="AE574" s="361">
        <f t="shared" si="276"/>
        <v>0</v>
      </c>
      <c r="AF574" s="361">
        <f t="shared" si="276"/>
        <v>0</v>
      </c>
      <c r="AG574" s="361">
        <f t="shared" si="276"/>
        <v>0</v>
      </c>
      <c r="AH574" s="361">
        <f t="shared" si="276"/>
        <v>0</v>
      </c>
      <c r="AI574" s="361">
        <f t="shared" si="276"/>
        <v>0</v>
      </c>
      <c r="AJ574" s="361">
        <f t="shared" si="276"/>
        <v>0</v>
      </c>
      <c r="AK574" s="361">
        <f t="shared" si="276"/>
        <v>0</v>
      </c>
      <c r="AL574" s="361">
        <f t="shared" si="276"/>
        <v>0</v>
      </c>
      <c r="AM574" s="361">
        <f t="shared" si="276"/>
        <v>0</v>
      </c>
      <c r="AN574" s="361">
        <f t="shared" si="276"/>
        <v>0</v>
      </c>
      <c r="AO574" s="361">
        <f t="shared" si="276"/>
        <v>0</v>
      </c>
      <c r="AP574" s="361">
        <f t="shared" si="276"/>
        <v>0</v>
      </c>
    </row>
    <row r="575" spans="1:42" s="16" customFormat="1" x14ac:dyDescent="0.2">
      <c r="A575" s="27" t="s">
        <v>264</v>
      </c>
      <c r="B575" s="194">
        <f>$B$587</f>
        <v>0</v>
      </c>
      <c r="C575" s="194">
        <f>B$575-C$574</f>
        <v>0</v>
      </c>
      <c r="D575" s="362">
        <f t="shared" ref="D575:AP575" si="277">C$575-D$574</f>
        <v>0</v>
      </c>
      <c r="E575" s="362">
        <f t="shared" si="277"/>
        <v>0</v>
      </c>
      <c r="F575" s="362">
        <f t="shared" si="277"/>
        <v>0</v>
      </c>
      <c r="G575" s="362">
        <f t="shared" si="277"/>
        <v>0</v>
      </c>
      <c r="H575" s="362">
        <f t="shared" si="277"/>
        <v>0</v>
      </c>
      <c r="I575" s="362">
        <f t="shared" si="277"/>
        <v>0</v>
      </c>
      <c r="J575" s="362">
        <f t="shared" si="277"/>
        <v>0</v>
      </c>
      <c r="K575" s="362">
        <f t="shared" si="277"/>
        <v>0</v>
      </c>
      <c r="L575" s="362">
        <f t="shared" si="277"/>
        <v>0</v>
      </c>
      <c r="M575" s="362">
        <f t="shared" si="277"/>
        <v>0</v>
      </c>
      <c r="N575" s="362">
        <f t="shared" si="277"/>
        <v>0</v>
      </c>
      <c r="O575" s="362">
        <f t="shared" si="277"/>
        <v>0</v>
      </c>
      <c r="P575" s="362">
        <f t="shared" si="277"/>
        <v>0</v>
      </c>
      <c r="Q575" s="362">
        <f t="shared" si="277"/>
        <v>0</v>
      </c>
      <c r="R575" s="362">
        <f t="shared" si="277"/>
        <v>0</v>
      </c>
      <c r="S575" s="362">
        <f t="shared" si="277"/>
        <v>0</v>
      </c>
      <c r="T575" s="362">
        <f t="shared" si="277"/>
        <v>0</v>
      </c>
      <c r="U575" s="362">
        <f t="shared" si="277"/>
        <v>0</v>
      </c>
      <c r="V575" s="362">
        <f t="shared" si="277"/>
        <v>0</v>
      </c>
      <c r="W575" s="362">
        <f t="shared" si="277"/>
        <v>0</v>
      </c>
      <c r="X575" s="362">
        <f t="shared" si="277"/>
        <v>0</v>
      </c>
      <c r="Y575" s="362">
        <f t="shared" si="277"/>
        <v>0</v>
      </c>
      <c r="Z575" s="362">
        <f t="shared" si="277"/>
        <v>0</v>
      </c>
      <c r="AA575" s="362">
        <f t="shared" si="277"/>
        <v>0</v>
      </c>
      <c r="AB575" s="362">
        <f t="shared" si="277"/>
        <v>0</v>
      </c>
      <c r="AC575" s="362">
        <f t="shared" si="277"/>
        <v>0</v>
      </c>
      <c r="AD575" s="362">
        <f t="shared" si="277"/>
        <v>0</v>
      </c>
      <c r="AE575" s="362">
        <f t="shared" si="277"/>
        <v>0</v>
      </c>
      <c r="AF575" s="362">
        <f t="shared" si="277"/>
        <v>0</v>
      </c>
      <c r="AG575" s="362">
        <f t="shared" si="277"/>
        <v>0</v>
      </c>
      <c r="AH575" s="362">
        <f t="shared" si="277"/>
        <v>0</v>
      </c>
      <c r="AI575" s="362">
        <f t="shared" si="277"/>
        <v>0</v>
      </c>
      <c r="AJ575" s="362">
        <f t="shared" si="277"/>
        <v>0</v>
      </c>
      <c r="AK575" s="362">
        <f t="shared" si="277"/>
        <v>0</v>
      </c>
      <c r="AL575" s="362">
        <f t="shared" si="277"/>
        <v>0</v>
      </c>
      <c r="AM575" s="362">
        <f t="shared" si="277"/>
        <v>0</v>
      </c>
      <c r="AN575" s="362">
        <f t="shared" si="277"/>
        <v>0</v>
      </c>
      <c r="AO575" s="362">
        <f t="shared" si="277"/>
        <v>0</v>
      </c>
      <c r="AP575" s="362">
        <f t="shared" si="277"/>
        <v>0</v>
      </c>
    </row>
    <row r="576" spans="1:42" s="16" customFormat="1" x14ac:dyDescent="0.2">
      <c r="A576" s="9"/>
      <c r="B576" s="194"/>
      <c r="C576" s="188"/>
    </row>
    <row r="577" spans="1:42" s="16" customFormat="1" x14ac:dyDescent="0.2">
      <c r="A577" s="23" t="s">
        <v>270</v>
      </c>
    </row>
    <row r="578" spans="1:42" s="16" customFormat="1" x14ac:dyDescent="0.2">
      <c r="A578" s="27" t="s">
        <v>30</v>
      </c>
      <c r="B578" s="166"/>
      <c r="C578" s="189">
        <f t="shared" ref="C578:AP578" si="278">IF(AND(C$2&lt;=term_tenor,C$2&lt;=analysis_period),C63,0)</f>
        <v>0</v>
      </c>
      <c r="D578" s="189">
        <f t="shared" si="278"/>
        <v>0</v>
      </c>
      <c r="E578" s="189">
        <f t="shared" si="278"/>
        <v>0</v>
      </c>
      <c r="F578" s="189">
        <f t="shared" si="278"/>
        <v>0</v>
      </c>
      <c r="G578" s="189">
        <f t="shared" si="278"/>
        <v>0</v>
      </c>
      <c r="H578" s="189">
        <f t="shared" si="278"/>
        <v>0</v>
      </c>
      <c r="I578" s="189">
        <f t="shared" si="278"/>
        <v>0</v>
      </c>
      <c r="J578" s="189">
        <f t="shared" si="278"/>
        <v>0</v>
      </c>
      <c r="K578" s="189">
        <f t="shared" si="278"/>
        <v>0</v>
      </c>
      <c r="L578" s="189">
        <f t="shared" si="278"/>
        <v>0</v>
      </c>
      <c r="M578" s="189">
        <f t="shared" si="278"/>
        <v>0</v>
      </c>
      <c r="N578" s="189">
        <f t="shared" si="278"/>
        <v>0</v>
      </c>
      <c r="O578" s="189">
        <f t="shared" si="278"/>
        <v>0</v>
      </c>
      <c r="P578" s="189">
        <f t="shared" si="278"/>
        <v>0</v>
      </c>
      <c r="Q578" s="189">
        <f t="shared" si="278"/>
        <v>0</v>
      </c>
      <c r="R578" s="189">
        <f t="shared" si="278"/>
        <v>0</v>
      </c>
      <c r="S578" s="189">
        <f t="shared" si="278"/>
        <v>0</v>
      </c>
      <c r="T578" s="189">
        <f t="shared" si="278"/>
        <v>0</v>
      </c>
      <c r="U578" s="189">
        <f t="shared" si="278"/>
        <v>0</v>
      </c>
      <c r="V578" s="189">
        <f t="shared" si="278"/>
        <v>0</v>
      </c>
      <c r="W578" s="189">
        <f t="shared" si="278"/>
        <v>0</v>
      </c>
      <c r="X578" s="189">
        <f t="shared" si="278"/>
        <v>0</v>
      </c>
      <c r="Y578" s="189">
        <f t="shared" si="278"/>
        <v>0</v>
      </c>
      <c r="Z578" s="189">
        <f t="shared" si="278"/>
        <v>0</v>
      </c>
      <c r="AA578" s="189">
        <f t="shared" si="278"/>
        <v>0</v>
      </c>
      <c r="AB578" s="189">
        <f t="shared" si="278"/>
        <v>0</v>
      </c>
      <c r="AC578" s="189">
        <f t="shared" si="278"/>
        <v>0</v>
      </c>
      <c r="AD578" s="189">
        <f t="shared" si="278"/>
        <v>0</v>
      </c>
      <c r="AE578" s="189">
        <f t="shared" si="278"/>
        <v>0</v>
      </c>
      <c r="AF578" s="189">
        <f t="shared" si="278"/>
        <v>0</v>
      </c>
      <c r="AG578" s="189">
        <f t="shared" si="278"/>
        <v>0</v>
      </c>
      <c r="AH578" s="189">
        <f t="shared" si="278"/>
        <v>0</v>
      </c>
      <c r="AI578" s="189">
        <f t="shared" si="278"/>
        <v>0</v>
      </c>
      <c r="AJ578" s="189">
        <f t="shared" si="278"/>
        <v>0</v>
      </c>
      <c r="AK578" s="189">
        <f t="shared" si="278"/>
        <v>0</v>
      </c>
      <c r="AL578" s="189">
        <f t="shared" si="278"/>
        <v>0</v>
      </c>
      <c r="AM578" s="189">
        <f t="shared" si="278"/>
        <v>0</v>
      </c>
      <c r="AN578" s="189">
        <f t="shared" si="278"/>
        <v>0</v>
      </c>
      <c r="AO578" s="189">
        <f t="shared" si="278"/>
        <v>0</v>
      </c>
      <c r="AP578" s="189">
        <f t="shared" si="278"/>
        <v>0</v>
      </c>
    </row>
    <row r="579" spans="1:42" s="16" customFormat="1" x14ac:dyDescent="0.2">
      <c r="A579" s="41" t="s">
        <v>318</v>
      </c>
      <c r="B579" s="162">
        <f t="shared" ref="B579:AP579" si="279">IF(AND(B$2&lt;=term_tenor,B$2&lt;=analysis_period),-B612-B618-B650-B682,0)</f>
        <v>0</v>
      </c>
      <c r="C579" s="162">
        <f t="shared" si="279"/>
        <v>0</v>
      </c>
      <c r="D579" s="162">
        <f t="shared" si="279"/>
        <v>0</v>
      </c>
      <c r="E579" s="162">
        <f t="shared" si="279"/>
        <v>0</v>
      </c>
      <c r="F579" s="162">
        <f t="shared" si="279"/>
        <v>0</v>
      </c>
      <c r="G579" s="162">
        <f t="shared" si="279"/>
        <v>0</v>
      </c>
      <c r="H579" s="162">
        <f t="shared" si="279"/>
        <v>0</v>
      </c>
      <c r="I579" s="162">
        <f t="shared" si="279"/>
        <v>0</v>
      </c>
      <c r="J579" s="162">
        <f t="shared" si="279"/>
        <v>0</v>
      </c>
      <c r="K579" s="162">
        <f t="shared" si="279"/>
        <v>0</v>
      </c>
      <c r="L579" s="162">
        <f t="shared" si="279"/>
        <v>0</v>
      </c>
      <c r="M579" s="162">
        <f t="shared" si="279"/>
        <v>0</v>
      </c>
      <c r="N579" s="162">
        <f t="shared" si="279"/>
        <v>0</v>
      </c>
      <c r="O579" s="162">
        <f t="shared" si="279"/>
        <v>0</v>
      </c>
      <c r="P579" s="162">
        <f t="shared" si="279"/>
        <v>0</v>
      </c>
      <c r="Q579" s="162">
        <f t="shared" si="279"/>
        <v>0</v>
      </c>
      <c r="R579" s="162">
        <f t="shared" si="279"/>
        <v>0</v>
      </c>
      <c r="S579" s="162">
        <f t="shared" si="279"/>
        <v>0</v>
      </c>
      <c r="T579" s="162">
        <f t="shared" si="279"/>
        <v>0</v>
      </c>
      <c r="U579" s="162">
        <f t="shared" si="279"/>
        <v>0</v>
      </c>
      <c r="V579" s="162">
        <f t="shared" si="279"/>
        <v>0</v>
      </c>
      <c r="W579" s="162">
        <f t="shared" si="279"/>
        <v>0</v>
      </c>
      <c r="X579" s="162">
        <f t="shared" si="279"/>
        <v>0</v>
      </c>
      <c r="Y579" s="162">
        <f t="shared" si="279"/>
        <v>0</v>
      </c>
      <c r="Z579" s="162">
        <f t="shared" si="279"/>
        <v>0</v>
      </c>
      <c r="AA579" s="162">
        <f t="shared" si="279"/>
        <v>0</v>
      </c>
      <c r="AB579" s="162">
        <f t="shared" si="279"/>
        <v>0</v>
      </c>
      <c r="AC579" s="162">
        <f t="shared" si="279"/>
        <v>0</v>
      </c>
      <c r="AD579" s="162">
        <f t="shared" si="279"/>
        <v>0</v>
      </c>
      <c r="AE579" s="162">
        <f t="shared" si="279"/>
        <v>0</v>
      </c>
      <c r="AF579" s="162">
        <f t="shared" si="279"/>
        <v>0</v>
      </c>
      <c r="AG579" s="162">
        <f t="shared" si="279"/>
        <v>0</v>
      </c>
      <c r="AH579" s="162">
        <f t="shared" si="279"/>
        <v>0</v>
      </c>
      <c r="AI579" s="162">
        <f t="shared" si="279"/>
        <v>0</v>
      </c>
      <c r="AJ579" s="162">
        <f t="shared" si="279"/>
        <v>0</v>
      </c>
      <c r="AK579" s="162">
        <f t="shared" si="279"/>
        <v>0</v>
      </c>
      <c r="AL579" s="162">
        <f t="shared" si="279"/>
        <v>0</v>
      </c>
      <c r="AM579" s="162">
        <f t="shared" si="279"/>
        <v>0</v>
      </c>
      <c r="AN579" s="162">
        <f t="shared" si="279"/>
        <v>0</v>
      </c>
      <c r="AO579" s="162">
        <f t="shared" si="279"/>
        <v>0</v>
      </c>
      <c r="AP579" s="162">
        <f t="shared" si="279"/>
        <v>0</v>
      </c>
    </row>
    <row r="580" spans="1:42" s="16" customFormat="1" x14ac:dyDescent="0.2">
      <c r="A580" s="27" t="s">
        <v>272</v>
      </c>
      <c r="B580" s="361">
        <f>SUM(B578:B579)</f>
        <v>0</v>
      </c>
      <c r="C580" s="189">
        <f>SUM(C578:C579)</f>
        <v>0</v>
      </c>
      <c r="D580" s="189">
        <f t="shared" ref="D580:AP580" si="280">SUM(D578:D579)</f>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27" t="s">
        <v>273</v>
      </c>
      <c r="B581" s="265">
        <f>IF(AND(B$2&lt;=term_tenor,B$2&lt;=analysis_period),1/(1+term_int_rate/100),0)</f>
        <v>1</v>
      </c>
      <c r="C581" s="265">
        <f>IF(AND(C$2&lt;=term_tenor,C$2&lt;=analysis_period),1/(1+term_int_rate/100),0)</f>
        <v>0</v>
      </c>
      <c r="D581" s="265">
        <f t="shared" ref="D581:AP581" si="281">IF(AND(C$2&lt;=term_tenor,C$2&lt;=analysis_period),C581/(1+term_int_rate/100),0)</f>
        <v>0</v>
      </c>
      <c r="E581" s="265">
        <f t="shared" si="281"/>
        <v>0</v>
      </c>
      <c r="F581" s="265">
        <f t="shared" si="281"/>
        <v>0</v>
      </c>
      <c r="G581" s="265">
        <f t="shared" si="281"/>
        <v>0</v>
      </c>
      <c r="H581" s="265">
        <f t="shared" si="281"/>
        <v>0</v>
      </c>
      <c r="I581" s="265">
        <f t="shared" si="281"/>
        <v>0</v>
      </c>
      <c r="J581" s="265">
        <f t="shared" si="281"/>
        <v>0</v>
      </c>
      <c r="K581" s="265">
        <f t="shared" si="281"/>
        <v>0</v>
      </c>
      <c r="L581" s="265">
        <f t="shared" si="281"/>
        <v>0</v>
      </c>
      <c r="M581" s="265">
        <f t="shared" si="281"/>
        <v>0</v>
      </c>
      <c r="N581" s="265">
        <f t="shared" si="281"/>
        <v>0</v>
      </c>
      <c r="O581" s="265">
        <f t="shared" si="281"/>
        <v>0</v>
      </c>
      <c r="P581" s="265">
        <f t="shared" si="281"/>
        <v>0</v>
      </c>
      <c r="Q581" s="265">
        <f t="shared" si="281"/>
        <v>0</v>
      </c>
      <c r="R581" s="265">
        <f t="shared" si="281"/>
        <v>0</v>
      </c>
      <c r="S581" s="265">
        <f t="shared" si="281"/>
        <v>0</v>
      </c>
      <c r="T581" s="265">
        <f t="shared" si="281"/>
        <v>0</v>
      </c>
      <c r="U581" s="265">
        <f t="shared" si="281"/>
        <v>0</v>
      </c>
      <c r="V581" s="265">
        <f t="shared" si="281"/>
        <v>0</v>
      </c>
      <c r="W581" s="265">
        <f t="shared" si="281"/>
        <v>0</v>
      </c>
      <c r="X581" s="265">
        <f t="shared" si="281"/>
        <v>0</v>
      </c>
      <c r="Y581" s="265">
        <f t="shared" si="281"/>
        <v>0</v>
      </c>
      <c r="Z581" s="265">
        <f t="shared" si="281"/>
        <v>0</v>
      </c>
      <c r="AA581" s="265">
        <f t="shared" si="281"/>
        <v>0</v>
      </c>
      <c r="AB581" s="265">
        <f t="shared" si="281"/>
        <v>0</v>
      </c>
      <c r="AC581" s="265">
        <f t="shared" si="281"/>
        <v>0</v>
      </c>
      <c r="AD581" s="265">
        <f t="shared" si="281"/>
        <v>0</v>
      </c>
      <c r="AE581" s="265">
        <f t="shared" si="281"/>
        <v>0</v>
      </c>
      <c r="AF581" s="265">
        <f t="shared" si="281"/>
        <v>0</v>
      </c>
      <c r="AG581" s="265">
        <f t="shared" si="281"/>
        <v>0</v>
      </c>
      <c r="AH581" s="265">
        <f t="shared" si="281"/>
        <v>0</v>
      </c>
      <c r="AI581" s="265">
        <f t="shared" si="281"/>
        <v>0</v>
      </c>
      <c r="AJ581" s="265">
        <f t="shared" si="281"/>
        <v>0</v>
      </c>
      <c r="AK581" s="265">
        <f t="shared" si="281"/>
        <v>0</v>
      </c>
      <c r="AL581" s="265">
        <f t="shared" si="281"/>
        <v>0</v>
      </c>
      <c r="AM581" s="265">
        <f t="shared" si="281"/>
        <v>0</v>
      </c>
      <c r="AN581" s="265">
        <f t="shared" si="281"/>
        <v>0</v>
      </c>
      <c r="AO581" s="265">
        <f t="shared" si="281"/>
        <v>0</v>
      </c>
      <c r="AP581" s="265">
        <f t="shared" si="281"/>
        <v>0</v>
      </c>
    </row>
    <row r="582" spans="1:42" s="16" customFormat="1" x14ac:dyDescent="0.2">
      <c r="A582" s="27" t="s">
        <v>271</v>
      </c>
      <c r="B582" s="361">
        <f>B580*B581</f>
        <v>0</v>
      </c>
      <c r="C582" s="189">
        <f>C580*C581</f>
        <v>0</v>
      </c>
      <c r="D582" s="189">
        <f t="shared" ref="D582:AP582" si="282">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c r="AA583" s="189"/>
      <c r="AB583" s="189"/>
      <c r="AC583" s="189"/>
      <c r="AD583" s="189"/>
      <c r="AE583" s="189"/>
      <c r="AF583" s="189"/>
      <c r="AG583" s="189"/>
      <c r="AH583" s="189"/>
      <c r="AI583" s="189"/>
      <c r="AJ583" s="189"/>
      <c r="AK583" s="189"/>
      <c r="AL583" s="189"/>
      <c r="AM583" s="189"/>
      <c r="AN583" s="189"/>
      <c r="AO583" s="189"/>
      <c r="AP583" s="189"/>
    </row>
    <row r="584" spans="1:42" s="16" customFormat="1" x14ac:dyDescent="0.2">
      <c r="A584" s="23" t="s">
        <v>265</v>
      </c>
      <c r="B584" s="189"/>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c r="AA584" s="152"/>
      <c r="AB584" s="152"/>
      <c r="AC584" s="152"/>
      <c r="AD584" s="152"/>
      <c r="AE584" s="152"/>
      <c r="AF584" s="152"/>
      <c r="AG584" s="152"/>
      <c r="AH584" s="152"/>
      <c r="AI584" s="152"/>
      <c r="AJ584" s="152"/>
      <c r="AK584" s="152"/>
      <c r="AL584" s="152"/>
      <c r="AM584" s="152"/>
      <c r="AN584" s="152"/>
      <c r="AO584" s="152"/>
      <c r="AP584" s="152"/>
    </row>
    <row r="585" spans="1:42" s="16" customFormat="1" x14ac:dyDescent="0.2">
      <c r="A585" s="27" t="s">
        <v>294</v>
      </c>
      <c r="B585" s="362">
        <f t="shared" ref="B585:AP585" si="283">IF(DebtServiceCoverageRatio="Calculated","N/A",IF(AND(B$2&lt;=term_tenor,B$2&lt;=analysis_period),IF(B$594=0,0,B$582/B$594),0))</f>
        <v>0</v>
      </c>
      <c r="C585" s="362">
        <f t="shared" si="283"/>
        <v>0</v>
      </c>
      <c r="D585" s="362">
        <f t="shared" si="283"/>
        <v>0</v>
      </c>
      <c r="E585" s="362">
        <f t="shared" si="283"/>
        <v>0</v>
      </c>
      <c r="F585" s="362">
        <f t="shared" si="283"/>
        <v>0</v>
      </c>
      <c r="G585" s="362">
        <f t="shared" si="283"/>
        <v>0</v>
      </c>
      <c r="H585" s="362">
        <f t="shared" si="283"/>
        <v>0</v>
      </c>
      <c r="I585" s="362">
        <f t="shared" si="283"/>
        <v>0</v>
      </c>
      <c r="J585" s="362">
        <f t="shared" si="283"/>
        <v>0</v>
      </c>
      <c r="K585" s="362">
        <f t="shared" si="283"/>
        <v>0</v>
      </c>
      <c r="L585" s="362">
        <f t="shared" si="283"/>
        <v>0</v>
      </c>
      <c r="M585" s="362">
        <f t="shared" si="283"/>
        <v>0</v>
      </c>
      <c r="N585" s="362">
        <f t="shared" si="283"/>
        <v>0</v>
      </c>
      <c r="O585" s="362">
        <f t="shared" si="283"/>
        <v>0</v>
      </c>
      <c r="P585" s="362">
        <f t="shared" si="283"/>
        <v>0</v>
      </c>
      <c r="Q585" s="362">
        <f t="shared" si="283"/>
        <v>0</v>
      </c>
      <c r="R585" s="362">
        <f t="shared" si="283"/>
        <v>0</v>
      </c>
      <c r="S585" s="362">
        <f t="shared" si="283"/>
        <v>0</v>
      </c>
      <c r="T585" s="362">
        <f t="shared" si="283"/>
        <v>0</v>
      </c>
      <c r="U585" s="362">
        <f t="shared" si="283"/>
        <v>0</v>
      </c>
      <c r="V585" s="362">
        <f t="shared" si="283"/>
        <v>0</v>
      </c>
      <c r="W585" s="362">
        <f t="shared" si="283"/>
        <v>0</v>
      </c>
      <c r="X585" s="362">
        <f t="shared" si="283"/>
        <v>0</v>
      </c>
      <c r="Y585" s="362">
        <f t="shared" si="283"/>
        <v>0</v>
      </c>
      <c r="Z585" s="362">
        <f t="shared" si="283"/>
        <v>0</v>
      </c>
      <c r="AA585" s="362">
        <f t="shared" si="283"/>
        <v>0</v>
      </c>
      <c r="AB585" s="362">
        <f t="shared" si="283"/>
        <v>0</v>
      </c>
      <c r="AC585" s="362">
        <f t="shared" si="283"/>
        <v>0</v>
      </c>
      <c r="AD585" s="362">
        <f t="shared" si="283"/>
        <v>0</v>
      </c>
      <c r="AE585" s="362">
        <f t="shared" si="283"/>
        <v>0</v>
      </c>
      <c r="AF585" s="362">
        <f t="shared" si="283"/>
        <v>0</v>
      </c>
      <c r="AG585" s="362">
        <f t="shared" si="283"/>
        <v>0</v>
      </c>
      <c r="AH585" s="362">
        <f t="shared" si="283"/>
        <v>0</v>
      </c>
      <c r="AI585" s="362">
        <f t="shared" si="283"/>
        <v>0</v>
      </c>
      <c r="AJ585" s="362">
        <f t="shared" si="283"/>
        <v>0</v>
      </c>
      <c r="AK585" s="362">
        <f t="shared" si="283"/>
        <v>0</v>
      </c>
      <c r="AL585" s="362">
        <f t="shared" si="283"/>
        <v>0</v>
      </c>
      <c r="AM585" s="362">
        <f t="shared" si="283"/>
        <v>0</v>
      </c>
      <c r="AN585" s="362">
        <f t="shared" si="283"/>
        <v>0</v>
      </c>
      <c r="AO585" s="362">
        <f t="shared" si="283"/>
        <v>0</v>
      </c>
      <c r="AP585" s="362">
        <f t="shared" si="283"/>
        <v>0</v>
      </c>
    </row>
    <row r="586" spans="1:42" s="16" customFormat="1" x14ac:dyDescent="0.2">
      <c r="A586" s="119" t="s">
        <v>398</v>
      </c>
      <c r="B586" s="362">
        <f>IF(dscr_limit_debt_fraction="Yes",B$582/$B$595,B$585)</f>
        <v>0</v>
      </c>
      <c r="C586" s="362">
        <f t="shared" ref="C586:AP586" si="284">IF(dscr_limit_debt_fraction="Yes",C$582/$B$595,C$585)</f>
        <v>0</v>
      </c>
      <c r="D586" s="362">
        <f t="shared" si="284"/>
        <v>0</v>
      </c>
      <c r="E586" s="362">
        <f t="shared" si="284"/>
        <v>0</v>
      </c>
      <c r="F586" s="362">
        <f t="shared" si="284"/>
        <v>0</v>
      </c>
      <c r="G586" s="362">
        <f t="shared" si="284"/>
        <v>0</v>
      </c>
      <c r="H586" s="362">
        <f t="shared" si="284"/>
        <v>0</v>
      </c>
      <c r="I586" s="362">
        <f t="shared" si="284"/>
        <v>0</v>
      </c>
      <c r="J586" s="362">
        <f t="shared" si="284"/>
        <v>0</v>
      </c>
      <c r="K586" s="362">
        <f t="shared" si="284"/>
        <v>0</v>
      </c>
      <c r="L586" s="362">
        <f t="shared" si="284"/>
        <v>0</v>
      </c>
      <c r="M586" s="362">
        <f t="shared" si="284"/>
        <v>0</v>
      </c>
      <c r="N586" s="362">
        <f t="shared" si="284"/>
        <v>0</v>
      </c>
      <c r="O586" s="362">
        <f t="shared" si="284"/>
        <v>0</v>
      </c>
      <c r="P586" s="362">
        <f t="shared" si="284"/>
        <v>0</v>
      </c>
      <c r="Q586" s="362">
        <f t="shared" si="284"/>
        <v>0</v>
      </c>
      <c r="R586" s="362">
        <f t="shared" si="284"/>
        <v>0</v>
      </c>
      <c r="S586" s="362">
        <f t="shared" si="284"/>
        <v>0</v>
      </c>
      <c r="T586" s="362">
        <f t="shared" si="284"/>
        <v>0</v>
      </c>
      <c r="U586" s="362">
        <f t="shared" si="284"/>
        <v>0</v>
      </c>
      <c r="V586" s="362">
        <f t="shared" si="284"/>
        <v>0</v>
      </c>
      <c r="W586" s="362">
        <f t="shared" si="284"/>
        <v>0</v>
      </c>
      <c r="X586" s="362">
        <f t="shared" si="284"/>
        <v>0</v>
      </c>
      <c r="Y586" s="362">
        <f t="shared" si="284"/>
        <v>0</v>
      </c>
      <c r="Z586" s="362">
        <f t="shared" si="284"/>
        <v>0</v>
      </c>
      <c r="AA586" s="362">
        <f t="shared" si="284"/>
        <v>0</v>
      </c>
      <c r="AB586" s="362">
        <f t="shared" si="284"/>
        <v>0</v>
      </c>
      <c r="AC586" s="362">
        <f t="shared" si="284"/>
        <v>0</v>
      </c>
      <c r="AD586" s="362">
        <f t="shared" si="284"/>
        <v>0</v>
      </c>
      <c r="AE586" s="362">
        <f t="shared" si="284"/>
        <v>0</v>
      </c>
      <c r="AF586" s="362">
        <f t="shared" si="284"/>
        <v>0</v>
      </c>
      <c r="AG586" s="362">
        <f t="shared" si="284"/>
        <v>0</v>
      </c>
      <c r="AH586" s="362">
        <f t="shared" si="284"/>
        <v>0</v>
      </c>
      <c r="AI586" s="362">
        <f t="shared" si="284"/>
        <v>0</v>
      </c>
      <c r="AJ586" s="362">
        <f t="shared" si="284"/>
        <v>0</v>
      </c>
      <c r="AK586" s="362">
        <f t="shared" si="284"/>
        <v>0</v>
      </c>
      <c r="AL586" s="362">
        <f t="shared" si="284"/>
        <v>0</v>
      </c>
      <c r="AM586" s="362">
        <f t="shared" si="284"/>
        <v>0</v>
      </c>
      <c r="AN586" s="362">
        <f t="shared" si="284"/>
        <v>0</v>
      </c>
      <c r="AO586" s="362">
        <f t="shared" si="284"/>
        <v>0</v>
      </c>
      <c r="AP586" s="362">
        <f t="shared" si="284"/>
        <v>0</v>
      </c>
    </row>
    <row r="587" spans="1:42" s="16" customFormat="1" x14ac:dyDescent="0.2">
      <c r="A587" s="360" t="s">
        <v>228</v>
      </c>
      <c r="B587" s="234">
        <f>IF(MortgageSizeOfDebt="N/A",IF(dscr_limit_debt_fraction="Yes",SUM(B586:AP586),SUM(B585:AP585)),MortgageSizeOfDebt)</f>
        <v>0</v>
      </c>
      <c r="C587" s="362"/>
      <c r="D587" s="362"/>
      <c r="E587" s="362"/>
      <c r="F587" s="362"/>
      <c r="G587" s="362"/>
      <c r="H587" s="362"/>
      <c r="I587" s="362"/>
      <c r="J587" s="362"/>
      <c r="K587" s="362"/>
      <c r="L587" s="362"/>
      <c r="M587" s="362"/>
      <c r="N587" s="362"/>
      <c r="O587" s="362"/>
      <c r="P587" s="362"/>
      <c r="Q587" s="362"/>
      <c r="R587" s="362"/>
      <c r="S587" s="362"/>
      <c r="T587" s="362"/>
      <c r="U587" s="362"/>
      <c r="V587" s="362"/>
      <c r="W587" s="362"/>
      <c r="X587" s="362"/>
      <c r="Y587" s="362"/>
      <c r="Z587" s="362"/>
      <c r="AA587" s="362"/>
      <c r="AB587" s="362"/>
      <c r="AC587" s="362"/>
      <c r="AD587" s="362"/>
      <c r="AE587" s="362"/>
      <c r="AF587" s="362"/>
      <c r="AG587" s="362"/>
      <c r="AH587" s="362"/>
      <c r="AI587" s="362"/>
      <c r="AJ587" s="362"/>
      <c r="AK587" s="362"/>
      <c r="AL587" s="362"/>
      <c r="AM587" s="362"/>
      <c r="AN587" s="362"/>
      <c r="AO587" s="362"/>
      <c r="AP587" s="362"/>
    </row>
    <row r="588" spans="1:42" s="16" customFormat="1" x14ac:dyDescent="0.2">
      <c r="A588" s="23"/>
      <c r="B588" s="189"/>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c r="AB588" s="194"/>
      <c r="AC588" s="194"/>
      <c r="AD588" s="194"/>
      <c r="AE588" s="194"/>
      <c r="AF588" s="194"/>
      <c r="AG588" s="194"/>
      <c r="AH588" s="194"/>
      <c r="AI588" s="194"/>
      <c r="AJ588" s="194"/>
      <c r="AK588" s="194"/>
      <c r="AL588" s="194"/>
      <c r="AM588" s="194"/>
      <c r="AN588" s="194"/>
      <c r="AO588" s="194"/>
      <c r="AP588" s="194"/>
    </row>
    <row r="589" spans="1:42" s="16" customFormat="1" x14ac:dyDescent="0.2">
      <c r="A589" s="359" t="s">
        <v>295</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0" t="s">
        <v>296</v>
      </c>
      <c r="B590" s="189"/>
      <c r="C590" s="194">
        <f t="shared" ref="C590:AP590" si="285">IF(C$2&gt;term_tenor,0,IF(DebtPercent="Calculated",IF(C$595=0,0,C$580/C$595),"N/A"))</f>
        <v>0</v>
      </c>
      <c r="D590" s="362">
        <f t="shared" si="285"/>
        <v>0</v>
      </c>
      <c r="E590" s="362">
        <f t="shared" si="285"/>
        <v>0</v>
      </c>
      <c r="F590" s="362">
        <f t="shared" si="285"/>
        <v>0</v>
      </c>
      <c r="G590" s="362">
        <f t="shared" si="285"/>
        <v>0</v>
      </c>
      <c r="H590" s="362">
        <f t="shared" si="285"/>
        <v>0</v>
      </c>
      <c r="I590" s="362">
        <f t="shared" si="285"/>
        <v>0</v>
      </c>
      <c r="J590" s="362">
        <f t="shared" si="285"/>
        <v>0</v>
      </c>
      <c r="K590" s="362">
        <f t="shared" si="285"/>
        <v>0</v>
      </c>
      <c r="L590" s="362">
        <f t="shared" si="285"/>
        <v>0</v>
      </c>
      <c r="M590" s="362">
        <f t="shared" si="285"/>
        <v>0</v>
      </c>
      <c r="N590" s="362">
        <f t="shared" si="285"/>
        <v>0</v>
      </c>
      <c r="O590" s="362">
        <f t="shared" si="285"/>
        <v>0</v>
      </c>
      <c r="P590" s="362">
        <f t="shared" si="285"/>
        <v>0</v>
      </c>
      <c r="Q590" s="362">
        <f t="shared" si="285"/>
        <v>0</v>
      </c>
      <c r="R590" s="362">
        <f t="shared" si="285"/>
        <v>0</v>
      </c>
      <c r="S590" s="362">
        <f t="shared" si="285"/>
        <v>0</v>
      </c>
      <c r="T590" s="362">
        <f t="shared" si="285"/>
        <v>0</v>
      </c>
      <c r="U590" s="362">
        <f t="shared" si="285"/>
        <v>0</v>
      </c>
      <c r="V590" s="362">
        <f t="shared" si="285"/>
        <v>0</v>
      </c>
      <c r="W590" s="362">
        <f t="shared" si="285"/>
        <v>0</v>
      </c>
      <c r="X590" s="362">
        <f t="shared" si="285"/>
        <v>0</v>
      </c>
      <c r="Y590" s="362">
        <f t="shared" si="285"/>
        <v>0</v>
      </c>
      <c r="Z590" s="362">
        <f t="shared" si="285"/>
        <v>0</v>
      </c>
      <c r="AA590" s="362">
        <f t="shared" si="285"/>
        <v>0</v>
      </c>
      <c r="AB590" s="362">
        <f t="shared" si="285"/>
        <v>0</v>
      </c>
      <c r="AC590" s="362">
        <f t="shared" si="285"/>
        <v>0</v>
      </c>
      <c r="AD590" s="362">
        <f t="shared" si="285"/>
        <v>0</v>
      </c>
      <c r="AE590" s="362">
        <f t="shared" si="285"/>
        <v>0</v>
      </c>
      <c r="AF590" s="362">
        <f t="shared" si="285"/>
        <v>0</v>
      </c>
      <c r="AG590" s="362">
        <f t="shared" si="285"/>
        <v>0</v>
      </c>
      <c r="AH590" s="362">
        <f t="shared" si="285"/>
        <v>0</v>
      </c>
      <c r="AI590" s="362">
        <f t="shared" si="285"/>
        <v>0</v>
      </c>
      <c r="AJ590" s="362">
        <f t="shared" si="285"/>
        <v>0</v>
      </c>
      <c r="AK590" s="362">
        <f t="shared" si="285"/>
        <v>0</v>
      </c>
      <c r="AL590" s="362">
        <f t="shared" si="285"/>
        <v>0</v>
      </c>
      <c r="AM590" s="362">
        <f t="shared" si="285"/>
        <v>0</v>
      </c>
      <c r="AN590" s="362">
        <f t="shared" si="285"/>
        <v>0</v>
      </c>
      <c r="AO590" s="362">
        <f t="shared" si="285"/>
        <v>0</v>
      </c>
      <c r="AP590" s="362">
        <f t="shared" si="285"/>
        <v>0</v>
      </c>
    </row>
    <row r="591" spans="1:42" s="16" customFormat="1" x14ac:dyDescent="0.2">
      <c r="A591" s="360" t="s">
        <v>297</v>
      </c>
      <c r="B591" s="189"/>
      <c r="C591" s="362">
        <f t="shared" ref="C591:AP591" si="286">IF(C$2&gt;term_tenor,0,IF(DebtPayment="Fixed principal","N/A",IF(DebtPercent="Calculated","N/A",IF(C$2&lt;loan_moratorium,C$573,IF(AND(C$2&lt;=term_tenor,C$2&lt;=analysis_period),-PMT(term_int_rate/100,term_tenor-loan_moratorium,$B$587),0)))))</f>
        <v>0</v>
      </c>
      <c r="D591" s="362">
        <f t="shared" si="286"/>
        <v>0</v>
      </c>
      <c r="E591" s="362">
        <f t="shared" si="286"/>
        <v>0</v>
      </c>
      <c r="F591" s="362">
        <f t="shared" si="286"/>
        <v>0</v>
      </c>
      <c r="G591" s="362">
        <f t="shared" si="286"/>
        <v>0</v>
      </c>
      <c r="H591" s="362">
        <f t="shared" si="286"/>
        <v>0</v>
      </c>
      <c r="I591" s="362">
        <f t="shared" si="286"/>
        <v>0</v>
      </c>
      <c r="J591" s="362">
        <f t="shared" si="286"/>
        <v>0</v>
      </c>
      <c r="K591" s="362">
        <f t="shared" si="286"/>
        <v>0</v>
      </c>
      <c r="L591" s="362">
        <f t="shared" si="286"/>
        <v>0</v>
      </c>
      <c r="M591" s="362">
        <f t="shared" si="286"/>
        <v>0</v>
      </c>
      <c r="N591" s="362">
        <f t="shared" si="286"/>
        <v>0</v>
      </c>
      <c r="O591" s="362">
        <f t="shared" si="286"/>
        <v>0</v>
      </c>
      <c r="P591" s="362">
        <f t="shared" si="286"/>
        <v>0</v>
      </c>
      <c r="Q591" s="362">
        <f t="shared" si="286"/>
        <v>0</v>
      </c>
      <c r="R591" s="362">
        <f t="shared" si="286"/>
        <v>0</v>
      </c>
      <c r="S591" s="362">
        <f t="shared" si="286"/>
        <v>0</v>
      </c>
      <c r="T591" s="362">
        <f t="shared" si="286"/>
        <v>0</v>
      </c>
      <c r="U591" s="362">
        <f t="shared" si="286"/>
        <v>0</v>
      </c>
      <c r="V591" s="362">
        <f t="shared" si="286"/>
        <v>0</v>
      </c>
      <c r="W591" s="362">
        <f t="shared" si="286"/>
        <v>0</v>
      </c>
      <c r="X591" s="362">
        <f t="shared" si="286"/>
        <v>0</v>
      </c>
      <c r="Y591" s="362">
        <f t="shared" si="286"/>
        <v>0</v>
      </c>
      <c r="Z591" s="362">
        <f t="shared" si="286"/>
        <v>0</v>
      </c>
      <c r="AA591" s="362">
        <f t="shared" si="286"/>
        <v>0</v>
      </c>
      <c r="AB591" s="362">
        <f t="shared" si="286"/>
        <v>0</v>
      </c>
      <c r="AC591" s="362">
        <f t="shared" si="286"/>
        <v>0</v>
      </c>
      <c r="AD591" s="362">
        <f t="shared" si="286"/>
        <v>0</v>
      </c>
      <c r="AE591" s="362">
        <f t="shared" si="286"/>
        <v>0</v>
      </c>
      <c r="AF591" s="362">
        <f t="shared" si="286"/>
        <v>0</v>
      </c>
      <c r="AG591" s="362">
        <f t="shared" si="286"/>
        <v>0</v>
      </c>
      <c r="AH591" s="362">
        <f t="shared" si="286"/>
        <v>0</v>
      </c>
      <c r="AI591" s="362">
        <f t="shared" si="286"/>
        <v>0</v>
      </c>
      <c r="AJ591" s="362">
        <f t="shared" si="286"/>
        <v>0</v>
      </c>
      <c r="AK591" s="362">
        <f t="shared" si="286"/>
        <v>0</v>
      </c>
      <c r="AL591" s="362">
        <f t="shared" si="286"/>
        <v>0</v>
      </c>
      <c r="AM591" s="362">
        <f t="shared" si="286"/>
        <v>0</v>
      </c>
      <c r="AN591" s="362">
        <f t="shared" si="286"/>
        <v>0</v>
      </c>
      <c r="AO591" s="362">
        <f t="shared" si="286"/>
        <v>0</v>
      </c>
      <c r="AP591" s="362">
        <f t="shared" si="286"/>
        <v>0</v>
      </c>
    </row>
    <row r="592" spans="1:42" s="16" customFormat="1" x14ac:dyDescent="0.2">
      <c r="A592" s="360" t="s">
        <v>298</v>
      </c>
      <c r="B592" s="189"/>
      <c r="C592" s="362">
        <f t="shared" ref="C592:AP592" si="287">IF(C$2&gt;term_tenor,0,IF(DebtPayment="Equal Payments","N/A",IF(DebtPercent="Calculated","N/A",IF(C$2&lt;=loan_moratorium,0,$B$587/(term_tenor-loan_moratorium)))))</f>
        <v>0</v>
      </c>
      <c r="D592" s="362">
        <f t="shared" si="287"/>
        <v>0</v>
      </c>
      <c r="E592" s="362">
        <f t="shared" si="287"/>
        <v>0</v>
      </c>
      <c r="F592" s="362">
        <f t="shared" si="287"/>
        <v>0</v>
      </c>
      <c r="G592" s="362">
        <f t="shared" si="287"/>
        <v>0</v>
      </c>
      <c r="H592" s="362">
        <f t="shared" si="287"/>
        <v>0</v>
      </c>
      <c r="I592" s="362">
        <f t="shared" si="287"/>
        <v>0</v>
      </c>
      <c r="J592" s="362">
        <f t="shared" si="287"/>
        <v>0</v>
      </c>
      <c r="K592" s="362">
        <f t="shared" si="287"/>
        <v>0</v>
      </c>
      <c r="L592" s="362">
        <f t="shared" si="287"/>
        <v>0</v>
      </c>
      <c r="M592" s="362">
        <f t="shared" si="287"/>
        <v>0</v>
      </c>
      <c r="N592" s="362">
        <f t="shared" si="287"/>
        <v>0</v>
      </c>
      <c r="O592" s="362">
        <f t="shared" si="287"/>
        <v>0</v>
      </c>
      <c r="P592" s="362">
        <f t="shared" si="287"/>
        <v>0</v>
      </c>
      <c r="Q592" s="362">
        <f t="shared" si="287"/>
        <v>0</v>
      </c>
      <c r="R592" s="362">
        <f t="shared" si="287"/>
        <v>0</v>
      </c>
      <c r="S592" s="362">
        <f t="shared" si="287"/>
        <v>0</v>
      </c>
      <c r="T592" s="362">
        <f t="shared" si="287"/>
        <v>0</v>
      </c>
      <c r="U592" s="362">
        <f t="shared" si="287"/>
        <v>0</v>
      </c>
      <c r="V592" s="362">
        <f t="shared" si="287"/>
        <v>0</v>
      </c>
      <c r="W592" s="362">
        <f t="shared" si="287"/>
        <v>0</v>
      </c>
      <c r="X592" s="362">
        <f t="shared" si="287"/>
        <v>0</v>
      </c>
      <c r="Y592" s="362">
        <f t="shared" si="287"/>
        <v>0</v>
      </c>
      <c r="Z592" s="362">
        <f t="shared" si="287"/>
        <v>0</v>
      </c>
      <c r="AA592" s="362">
        <f t="shared" si="287"/>
        <v>0</v>
      </c>
      <c r="AB592" s="362">
        <f t="shared" si="287"/>
        <v>0</v>
      </c>
      <c r="AC592" s="362">
        <f t="shared" si="287"/>
        <v>0</v>
      </c>
      <c r="AD592" s="362">
        <f t="shared" si="287"/>
        <v>0</v>
      </c>
      <c r="AE592" s="362">
        <f t="shared" si="287"/>
        <v>0</v>
      </c>
      <c r="AF592" s="362">
        <f t="shared" si="287"/>
        <v>0</v>
      </c>
      <c r="AG592" s="362">
        <f t="shared" si="287"/>
        <v>0</v>
      </c>
      <c r="AH592" s="362">
        <f t="shared" si="287"/>
        <v>0</v>
      </c>
      <c r="AI592" s="362">
        <f t="shared" si="287"/>
        <v>0</v>
      </c>
      <c r="AJ592" s="362">
        <f t="shared" si="287"/>
        <v>0</v>
      </c>
      <c r="AK592" s="362">
        <f t="shared" si="287"/>
        <v>0</v>
      </c>
      <c r="AL592" s="362">
        <f t="shared" si="287"/>
        <v>0</v>
      </c>
      <c r="AM592" s="362">
        <f t="shared" si="287"/>
        <v>0</v>
      </c>
      <c r="AN592" s="362">
        <f t="shared" si="287"/>
        <v>0</v>
      </c>
      <c r="AO592" s="362">
        <f t="shared" si="287"/>
        <v>0</v>
      </c>
      <c r="AP592" s="362">
        <f t="shared" si="287"/>
        <v>0</v>
      </c>
    </row>
    <row r="593" spans="1:42" s="16" customFormat="1" x14ac:dyDescent="0.2">
      <c r="A593" s="27"/>
      <c r="B593" s="189"/>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c r="AA593" s="194"/>
      <c r="AB593" s="194"/>
      <c r="AC593" s="194"/>
      <c r="AD593" s="194"/>
      <c r="AE593" s="194"/>
      <c r="AF593" s="194"/>
      <c r="AG593" s="194"/>
      <c r="AH593" s="194"/>
      <c r="AI593" s="194"/>
      <c r="AJ593" s="194"/>
      <c r="AK593" s="194"/>
      <c r="AL593" s="194"/>
      <c r="AM593" s="194"/>
      <c r="AN593" s="194"/>
      <c r="AO593" s="194"/>
      <c r="AP593" s="194"/>
    </row>
    <row r="594" spans="1:42" s="16" customFormat="1" x14ac:dyDescent="0.2">
      <c r="A594" s="23" t="s">
        <v>263</v>
      </c>
      <c r="B594" s="146">
        <f>MIN(C594:AP594)</f>
        <v>0</v>
      </c>
      <c r="C594" s="152" t="str">
        <f t="shared" ref="C594:AP594" si="288">IF(DebtServiceCoverageRatio="Calculated",IF(AND(C$2&lt;=term_tenor,C$2&lt;=analysis_period),C$580/C$572,"N/A"),IF(AND(C$2&lt;=term_tenor,C$2&lt;=analysis_period),DebtServiceCoverageRatio,"N/A"))</f>
        <v>N/A</v>
      </c>
      <c r="D594" s="152" t="str">
        <f t="shared" si="288"/>
        <v>N/A</v>
      </c>
      <c r="E594" s="152" t="str">
        <f t="shared" si="288"/>
        <v>N/A</v>
      </c>
      <c r="F594" s="152" t="str">
        <f t="shared" si="288"/>
        <v>N/A</v>
      </c>
      <c r="G594" s="152" t="str">
        <f t="shared" si="288"/>
        <v>N/A</v>
      </c>
      <c r="H594" s="152" t="str">
        <f t="shared" si="288"/>
        <v>N/A</v>
      </c>
      <c r="I594" s="152" t="str">
        <f t="shared" si="288"/>
        <v>N/A</v>
      </c>
      <c r="J594" s="152" t="str">
        <f t="shared" si="288"/>
        <v>N/A</v>
      </c>
      <c r="K594" s="152" t="str">
        <f t="shared" si="288"/>
        <v>N/A</v>
      </c>
      <c r="L594" s="152" t="str">
        <f t="shared" si="288"/>
        <v>N/A</v>
      </c>
      <c r="M594" s="152" t="str">
        <f t="shared" si="288"/>
        <v>N/A</v>
      </c>
      <c r="N594" s="152" t="str">
        <f t="shared" si="288"/>
        <v>N/A</v>
      </c>
      <c r="O594" s="152" t="str">
        <f t="shared" si="288"/>
        <v>N/A</v>
      </c>
      <c r="P594" s="152" t="str">
        <f t="shared" si="288"/>
        <v>N/A</v>
      </c>
      <c r="Q594" s="152" t="str">
        <f t="shared" si="288"/>
        <v>N/A</v>
      </c>
      <c r="R594" s="152" t="str">
        <f t="shared" si="288"/>
        <v>N/A</v>
      </c>
      <c r="S594" s="152" t="str">
        <f t="shared" si="288"/>
        <v>N/A</v>
      </c>
      <c r="T594" s="152" t="str">
        <f t="shared" si="288"/>
        <v>N/A</v>
      </c>
      <c r="U594" s="152" t="str">
        <f t="shared" si="288"/>
        <v>N/A</v>
      </c>
      <c r="V594" s="152" t="str">
        <f t="shared" si="288"/>
        <v>N/A</v>
      </c>
      <c r="W594" s="152" t="str">
        <f t="shared" si="288"/>
        <v>N/A</v>
      </c>
      <c r="X594" s="152" t="str">
        <f t="shared" si="288"/>
        <v>N/A</v>
      </c>
      <c r="Y594" s="152" t="str">
        <f t="shared" si="288"/>
        <v>N/A</v>
      </c>
      <c r="Z594" s="152" t="str">
        <f t="shared" si="288"/>
        <v>N/A</v>
      </c>
      <c r="AA594" s="152" t="str">
        <f t="shared" si="288"/>
        <v>N/A</v>
      </c>
      <c r="AB594" s="152" t="str">
        <f t="shared" si="288"/>
        <v>N/A</v>
      </c>
      <c r="AC594" s="152" t="str">
        <f t="shared" si="288"/>
        <v>N/A</v>
      </c>
      <c r="AD594" s="152" t="str">
        <f t="shared" si="288"/>
        <v>N/A</v>
      </c>
      <c r="AE594" s="152" t="str">
        <f t="shared" si="288"/>
        <v>N/A</v>
      </c>
      <c r="AF594" s="152" t="str">
        <f t="shared" si="288"/>
        <v>N/A</v>
      </c>
      <c r="AG594" s="152" t="str">
        <f t="shared" si="288"/>
        <v>N/A</v>
      </c>
      <c r="AH594" s="152" t="str">
        <f t="shared" si="288"/>
        <v>N/A</v>
      </c>
      <c r="AI594" s="152" t="str">
        <f t="shared" si="288"/>
        <v>N/A</v>
      </c>
      <c r="AJ594" s="152" t="str">
        <f t="shared" si="288"/>
        <v>N/A</v>
      </c>
      <c r="AK594" s="152" t="str">
        <f t="shared" si="288"/>
        <v>N/A</v>
      </c>
      <c r="AL594" s="152" t="str">
        <f t="shared" si="288"/>
        <v>N/A</v>
      </c>
      <c r="AM594" s="152" t="str">
        <f t="shared" si="288"/>
        <v>N/A</v>
      </c>
      <c r="AN594" s="152" t="str">
        <f t="shared" si="288"/>
        <v>N/A</v>
      </c>
      <c r="AO594" s="152" t="str">
        <f t="shared" si="288"/>
        <v>N/A</v>
      </c>
      <c r="AP594" s="152" t="str">
        <f t="shared" si="288"/>
        <v>N/A</v>
      </c>
    </row>
    <row r="595" spans="1:42" s="16" customFormat="1" x14ac:dyDescent="0.2">
      <c r="A595" s="117" t="s">
        <v>398</v>
      </c>
      <c r="B595" s="146">
        <f>IF(dscr_limit_debt_fraction="Yes",SUM(B585:AP585)/(-$B$101*dscr_maximum_debt_fraction/100)*DebtServiceCoverageRatio,B594)</f>
        <v>0</v>
      </c>
      <c r="C595" s="152" t="str">
        <f>IF(dscr_limit_debt_fraction="Yes",$B$595,C$594)</f>
        <v>N/A</v>
      </c>
      <c r="D595" s="152" t="str">
        <f t="shared" ref="D595:AP595" si="289">IF(dscr_limit_debt_fraction="Yes",$B$595,D$594)</f>
        <v>N/A</v>
      </c>
      <c r="E595" s="152" t="str">
        <f t="shared" si="289"/>
        <v>N/A</v>
      </c>
      <c r="F595" s="152" t="str">
        <f t="shared" si="289"/>
        <v>N/A</v>
      </c>
      <c r="G595" s="152" t="str">
        <f t="shared" si="289"/>
        <v>N/A</v>
      </c>
      <c r="H595" s="152" t="str">
        <f t="shared" si="289"/>
        <v>N/A</v>
      </c>
      <c r="I595" s="152" t="str">
        <f t="shared" si="289"/>
        <v>N/A</v>
      </c>
      <c r="J595" s="152" t="str">
        <f t="shared" si="289"/>
        <v>N/A</v>
      </c>
      <c r="K595" s="152" t="str">
        <f t="shared" si="289"/>
        <v>N/A</v>
      </c>
      <c r="L595" s="152" t="str">
        <f t="shared" si="289"/>
        <v>N/A</v>
      </c>
      <c r="M595" s="152" t="str">
        <f t="shared" si="289"/>
        <v>N/A</v>
      </c>
      <c r="N595" s="152" t="str">
        <f t="shared" si="289"/>
        <v>N/A</v>
      </c>
      <c r="O595" s="152" t="str">
        <f t="shared" si="289"/>
        <v>N/A</v>
      </c>
      <c r="P595" s="152" t="str">
        <f t="shared" si="289"/>
        <v>N/A</v>
      </c>
      <c r="Q595" s="152" t="str">
        <f t="shared" si="289"/>
        <v>N/A</v>
      </c>
      <c r="R595" s="152" t="str">
        <f t="shared" si="289"/>
        <v>N/A</v>
      </c>
      <c r="S595" s="152" t="str">
        <f t="shared" si="289"/>
        <v>N/A</v>
      </c>
      <c r="T595" s="152" t="str">
        <f t="shared" si="289"/>
        <v>N/A</v>
      </c>
      <c r="U595" s="152" t="str">
        <f t="shared" si="289"/>
        <v>N/A</v>
      </c>
      <c r="V595" s="152" t="str">
        <f t="shared" si="289"/>
        <v>N/A</v>
      </c>
      <c r="W595" s="152" t="str">
        <f t="shared" si="289"/>
        <v>N/A</v>
      </c>
      <c r="X595" s="152" t="str">
        <f t="shared" si="289"/>
        <v>N/A</v>
      </c>
      <c r="Y595" s="152" t="str">
        <f t="shared" si="289"/>
        <v>N/A</v>
      </c>
      <c r="Z595" s="152" t="str">
        <f t="shared" si="289"/>
        <v>N/A</v>
      </c>
      <c r="AA595" s="152" t="str">
        <f t="shared" si="289"/>
        <v>N/A</v>
      </c>
      <c r="AB595" s="152" t="str">
        <f t="shared" si="289"/>
        <v>N/A</v>
      </c>
      <c r="AC595" s="152" t="str">
        <f t="shared" si="289"/>
        <v>N/A</v>
      </c>
      <c r="AD595" s="152" t="str">
        <f t="shared" si="289"/>
        <v>N/A</v>
      </c>
      <c r="AE595" s="152" t="str">
        <f t="shared" si="289"/>
        <v>N/A</v>
      </c>
      <c r="AF595" s="152" t="str">
        <f t="shared" si="289"/>
        <v>N/A</v>
      </c>
      <c r="AG595" s="152" t="str">
        <f t="shared" si="289"/>
        <v>N/A</v>
      </c>
      <c r="AH595" s="152" t="str">
        <f t="shared" si="289"/>
        <v>N/A</v>
      </c>
      <c r="AI595" s="152" t="str">
        <f t="shared" si="289"/>
        <v>N/A</v>
      </c>
      <c r="AJ595" s="152" t="str">
        <f t="shared" si="289"/>
        <v>N/A</v>
      </c>
      <c r="AK595" s="152" t="str">
        <f t="shared" si="289"/>
        <v>N/A</v>
      </c>
      <c r="AL595" s="152" t="str">
        <f t="shared" si="289"/>
        <v>N/A</v>
      </c>
      <c r="AM595" s="152" t="str">
        <f t="shared" si="289"/>
        <v>N/A</v>
      </c>
      <c r="AN595" s="152" t="str">
        <f t="shared" si="289"/>
        <v>N/A</v>
      </c>
      <c r="AO595" s="152" t="str">
        <f t="shared" si="289"/>
        <v>N/A</v>
      </c>
      <c r="AP595" s="152" t="str">
        <f t="shared" si="289"/>
        <v>N/A</v>
      </c>
    </row>
    <row r="596" spans="1:42" x14ac:dyDescent="0.2">
      <c r="A596" s="31"/>
      <c r="B596" s="239"/>
    </row>
    <row r="597" spans="1:42" x14ac:dyDescent="0.2">
      <c r="A597" s="109" t="s">
        <v>72</v>
      </c>
      <c r="B597" s="283"/>
      <c r="C597" s="283"/>
      <c r="D597" s="283"/>
      <c r="E597" s="283"/>
      <c r="F597" s="283"/>
      <c r="G597" s="283"/>
      <c r="H597" s="283"/>
      <c r="I597" s="283"/>
      <c r="J597" s="283"/>
      <c r="K597" s="283"/>
      <c r="L597" s="283"/>
      <c r="M597" s="283"/>
      <c r="N597" s="283"/>
      <c r="O597" s="283"/>
      <c r="P597" s="283"/>
      <c r="Q597" s="283"/>
      <c r="R597" s="283"/>
      <c r="S597" s="283"/>
      <c r="T597" s="283"/>
      <c r="U597" s="283"/>
      <c r="V597" s="283"/>
      <c r="W597" s="283"/>
      <c r="X597" s="283"/>
      <c r="Y597" s="283"/>
      <c r="Z597" s="283"/>
      <c r="AA597" s="283"/>
      <c r="AB597" s="283"/>
      <c r="AC597" s="283"/>
      <c r="AD597" s="283"/>
      <c r="AE597" s="283"/>
      <c r="AF597" s="283"/>
      <c r="AG597" s="283"/>
      <c r="AH597" s="283"/>
      <c r="AI597" s="283"/>
      <c r="AJ597" s="283"/>
      <c r="AK597" s="283"/>
      <c r="AL597" s="283"/>
      <c r="AM597" s="283"/>
      <c r="AN597" s="283"/>
      <c r="AO597" s="283"/>
      <c r="AP597" s="283"/>
    </row>
    <row r="598" spans="1:42" x14ac:dyDescent="0.2">
      <c r="A598" s="25" t="s">
        <v>300</v>
      </c>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row>
    <row r="599" spans="1:42" x14ac:dyDescent="0.2">
      <c r="A599" s="4" t="s">
        <v>301</v>
      </c>
      <c r="B599" s="217">
        <v>0</v>
      </c>
      <c r="C599" s="217">
        <f>B602</f>
        <v>0</v>
      </c>
      <c r="D599" s="217">
        <f t="shared" ref="D599:AP599" si="290">C602</f>
        <v>0</v>
      </c>
      <c r="E599" s="217">
        <f t="shared" si="290"/>
        <v>0</v>
      </c>
      <c r="F599" s="217">
        <f t="shared" si="290"/>
        <v>0</v>
      </c>
      <c r="G599" s="217">
        <f t="shared" si="290"/>
        <v>0</v>
      </c>
      <c r="H599" s="217">
        <f t="shared" si="290"/>
        <v>0</v>
      </c>
      <c r="I599" s="217">
        <f t="shared" si="290"/>
        <v>0</v>
      </c>
      <c r="J599" s="217">
        <f t="shared" si="290"/>
        <v>0</v>
      </c>
      <c r="K599" s="217">
        <f t="shared" si="290"/>
        <v>0</v>
      </c>
      <c r="L599" s="217">
        <f t="shared" si="290"/>
        <v>0</v>
      </c>
      <c r="M599" s="217">
        <f t="shared" si="290"/>
        <v>0</v>
      </c>
      <c r="N599" s="217">
        <f t="shared" si="290"/>
        <v>0</v>
      </c>
      <c r="O599" s="217">
        <f t="shared" si="290"/>
        <v>0</v>
      </c>
      <c r="P599" s="217">
        <f t="shared" si="290"/>
        <v>0</v>
      </c>
      <c r="Q599" s="217">
        <f t="shared" si="290"/>
        <v>0</v>
      </c>
      <c r="R599" s="217">
        <f t="shared" si="290"/>
        <v>0</v>
      </c>
      <c r="S599" s="217">
        <f t="shared" si="290"/>
        <v>0</v>
      </c>
      <c r="T599" s="217">
        <f t="shared" si="290"/>
        <v>0</v>
      </c>
      <c r="U599" s="217">
        <f t="shared" si="290"/>
        <v>0</v>
      </c>
      <c r="V599" s="217">
        <f t="shared" si="290"/>
        <v>0</v>
      </c>
      <c r="W599" s="217">
        <f t="shared" si="290"/>
        <v>0</v>
      </c>
      <c r="X599" s="217">
        <f t="shared" si="290"/>
        <v>0</v>
      </c>
      <c r="Y599" s="217">
        <f t="shared" si="290"/>
        <v>0</v>
      </c>
      <c r="Z599" s="217">
        <f t="shared" si="290"/>
        <v>0</v>
      </c>
      <c r="AA599" s="217">
        <f t="shared" si="290"/>
        <v>0</v>
      </c>
      <c r="AB599" s="217">
        <f t="shared" si="290"/>
        <v>0</v>
      </c>
      <c r="AC599" s="217">
        <f t="shared" si="290"/>
        <v>0</v>
      </c>
      <c r="AD599" s="217">
        <f t="shared" si="290"/>
        <v>0</v>
      </c>
      <c r="AE599" s="217">
        <f t="shared" si="290"/>
        <v>0</v>
      </c>
      <c r="AF599" s="217">
        <f t="shared" si="290"/>
        <v>0</v>
      </c>
      <c r="AG599" s="217">
        <f t="shared" si="290"/>
        <v>0</v>
      </c>
      <c r="AH599" s="217">
        <f t="shared" si="290"/>
        <v>0</v>
      </c>
      <c r="AI599" s="217">
        <f t="shared" si="290"/>
        <v>0</v>
      </c>
      <c r="AJ599" s="217">
        <f t="shared" si="290"/>
        <v>0</v>
      </c>
      <c r="AK599" s="217">
        <f t="shared" si="290"/>
        <v>0</v>
      </c>
      <c r="AL599" s="217">
        <f t="shared" si="290"/>
        <v>0</v>
      </c>
      <c r="AM599" s="217">
        <f t="shared" si="290"/>
        <v>0</v>
      </c>
      <c r="AN599" s="217">
        <f t="shared" si="290"/>
        <v>0</v>
      </c>
      <c r="AO599" s="217">
        <f t="shared" si="290"/>
        <v>0</v>
      </c>
      <c r="AP599" s="217">
        <f t="shared" si="290"/>
        <v>0</v>
      </c>
    </row>
    <row r="600" spans="1:42" x14ac:dyDescent="0.2">
      <c r="A600" s="4" t="s">
        <v>24</v>
      </c>
      <c r="B600" s="217">
        <f t="array" ref="B600:AP600">Inputs!C195:AQ195</f>
        <v>0</v>
      </c>
      <c r="C600" s="217">
        <v>0</v>
      </c>
      <c r="D600" s="217">
        <v>0</v>
      </c>
      <c r="E600" s="217">
        <v>0</v>
      </c>
      <c r="F600" s="217">
        <v>0</v>
      </c>
      <c r="G600" s="217">
        <v>0</v>
      </c>
      <c r="H600" s="217">
        <v>0</v>
      </c>
      <c r="I600" s="217">
        <v>0</v>
      </c>
      <c r="J600" s="217">
        <v>0</v>
      </c>
      <c r="K600" s="217">
        <v>0</v>
      </c>
      <c r="L600" s="217">
        <v>0</v>
      </c>
      <c r="M600" s="217">
        <v>0</v>
      </c>
      <c r="N600" s="217">
        <v>0</v>
      </c>
      <c r="O600" s="217">
        <v>0</v>
      </c>
      <c r="P600" s="217">
        <v>0</v>
      </c>
      <c r="Q600" s="217">
        <v>0</v>
      </c>
      <c r="R600" s="217">
        <v>0</v>
      </c>
      <c r="S600" s="217">
        <v>0</v>
      </c>
      <c r="T600" s="217">
        <v>0</v>
      </c>
      <c r="U600" s="217">
        <v>0</v>
      </c>
      <c r="V600" s="217">
        <v>0</v>
      </c>
      <c r="W600" s="217">
        <v>0</v>
      </c>
      <c r="X600" s="217">
        <v>0</v>
      </c>
      <c r="Y600" s="217">
        <v>0</v>
      </c>
      <c r="Z600" s="217">
        <v>0</v>
      </c>
      <c r="AA600" s="217">
        <v>0</v>
      </c>
      <c r="AB600" s="217">
        <v>0</v>
      </c>
      <c r="AC600" s="217">
        <v>0</v>
      </c>
      <c r="AD600" s="217">
        <v>0</v>
      </c>
      <c r="AE600" s="217">
        <v>0</v>
      </c>
      <c r="AF600" s="217">
        <v>0</v>
      </c>
      <c r="AG600" s="217">
        <v>0</v>
      </c>
      <c r="AH600" s="217">
        <v>0</v>
      </c>
      <c r="AI600" s="217">
        <v>0</v>
      </c>
      <c r="AJ600" s="217">
        <v>0</v>
      </c>
      <c r="AK600" s="217">
        <v>0</v>
      </c>
      <c r="AL600" s="217">
        <v>0</v>
      </c>
      <c r="AM600" s="217">
        <v>0</v>
      </c>
      <c r="AN600" s="217">
        <v>0</v>
      </c>
      <c r="AO600" s="217">
        <v>0</v>
      </c>
      <c r="AP600" s="217">
        <v>0</v>
      </c>
    </row>
    <row r="601" spans="1:42" x14ac:dyDescent="0.2">
      <c r="A601" s="4" t="s">
        <v>302</v>
      </c>
      <c r="B601" s="218">
        <f t="array" ref="B601:AP601">Inputs!C196:AQ196</f>
        <v>0</v>
      </c>
      <c r="C601" s="218">
        <v>0</v>
      </c>
      <c r="D601" s="218">
        <v>0</v>
      </c>
      <c r="E601" s="218">
        <v>0</v>
      </c>
      <c r="F601" s="218">
        <v>0</v>
      </c>
      <c r="G601" s="218">
        <v>0</v>
      </c>
      <c r="H601" s="218">
        <v>0</v>
      </c>
      <c r="I601" s="218">
        <v>0</v>
      </c>
      <c r="J601" s="218">
        <v>0</v>
      </c>
      <c r="K601" s="218">
        <v>0</v>
      </c>
      <c r="L601" s="218">
        <v>0</v>
      </c>
      <c r="M601" s="218">
        <v>0</v>
      </c>
      <c r="N601" s="218">
        <v>0</v>
      </c>
      <c r="O601" s="218">
        <v>0</v>
      </c>
      <c r="P601" s="218">
        <v>0</v>
      </c>
      <c r="Q601" s="218">
        <v>0</v>
      </c>
      <c r="R601" s="218">
        <v>0</v>
      </c>
      <c r="S601" s="218">
        <v>0</v>
      </c>
      <c r="T601" s="218">
        <v>0</v>
      </c>
      <c r="U601" s="218">
        <v>0</v>
      </c>
      <c r="V601" s="218">
        <v>0</v>
      </c>
      <c r="W601" s="218">
        <v>0</v>
      </c>
      <c r="X601" s="218">
        <v>0</v>
      </c>
      <c r="Y601" s="218">
        <v>0</v>
      </c>
      <c r="Z601" s="218">
        <v>0</v>
      </c>
      <c r="AA601" s="218">
        <v>0</v>
      </c>
      <c r="AB601" s="218">
        <v>0</v>
      </c>
      <c r="AC601" s="218">
        <v>0</v>
      </c>
      <c r="AD601" s="218">
        <v>0</v>
      </c>
      <c r="AE601" s="218">
        <v>0</v>
      </c>
      <c r="AF601" s="218">
        <v>0</v>
      </c>
      <c r="AG601" s="218">
        <v>0</v>
      </c>
      <c r="AH601" s="218">
        <v>0</v>
      </c>
      <c r="AI601" s="218">
        <v>0</v>
      </c>
      <c r="AJ601" s="218">
        <v>0</v>
      </c>
      <c r="AK601" s="218">
        <v>0</v>
      </c>
      <c r="AL601" s="218">
        <v>0</v>
      </c>
      <c r="AM601" s="218">
        <v>0</v>
      </c>
      <c r="AN601" s="218">
        <v>0</v>
      </c>
      <c r="AO601" s="218">
        <v>0</v>
      </c>
      <c r="AP601" s="218">
        <v>0</v>
      </c>
    </row>
    <row r="602" spans="1:42" x14ac:dyDescent="0.2">
      <c r="A602" s="4" t="s">
        <v>264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B603" s="20"/>
      <c r="C603" s="20"/>
      <c r="D603" s="20"/>
      <c r="E603" s="20"/>
      <c r="F603" s="20"/>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5" t="s">
        <v>299</v>
      </c>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row>
    <row r="605" spans="1:42" x14ac:dyDescent="0.2">
      <c r="A605" s="4" t="s">
        <v>301</v>
      </c>
      <c r="B605" s="217">
        <v>0</v>
      </c>
      <c r="C605" s="217">
        <f>B608</f>
        <v>0</v>
      </c>
      <c r="D605" s="217">
        <f t="shared" ref="D605:AP605" si="291">C608</f>
        <v>0</v>
      </c>
      <c r="E605" s="217">
        <f t="shared" si="291"/>
        <v>0</v>
      </c>
      <c r="F605" s="217">
        <f t="shared" si="291"/>
        <v>0</v>
      </c>
      <c r="G605" s="217">
        <f t="shared" si="291"/>
        <v>0</v>
      </c>
      <c r="H605" s="217">
        <f t="shared" si="291"/>
        <v>0</v>
      </c>
      <c r="I605" s="217">
        <f t="shared" si="291"/>
        <v>0</v>
      </c>
      <c r="J605" s="217">
        <f t="shared" si="291"/>
        <v>0</v>
      </c>
      <c r="K605" s="217">
        <f t="shared" si="291"/>
        <v>0</v>
      </c>
      <c r="L605" s="217">
        <f t="shared" si="291"/>
        <v>0</v>
      </c>
      <c r="M605" s="217">
        <f t="shared" si="291"/>
        <v>0</v>
      </c>
      <c r="N605" s="217">
        <f t="shared" si="291"/>
        <v>0</v>
      </c>
      <c r="O605" s="217">
        <f t="shared" si="291"/>
        <v>0</v>
      </c>
      <c r="P605" s="217">
        <f t="shared" si="291"/>
        <v>0</v>
      </c>
      <c r="Q605" s="217">
        <f t="shared" si="291"/>
        <v>0</v>
      </c>
      <c r="R605" s="217">
        <f t="shared" si="291"/>
        <v>0</v>
      </c>
      <c r="S605" s="217">
        <f t="shared" si="291"/>
        <v>0</v>
      </c>
      <c r="T605" s="217">
        <f t="shared" si="291"/>
        <v>0</v>
      </c>
      <c r="U605" s="217">
        <f t="shared" si="291"/>
        <v>0</v>
      </c>
      <c r="V605" s="217">
        <f t="shared" si="291"/>
        <v>0</v>
      </c>
      <c r="W605" s="217">
        <f t="shared" si="291"/>
        <v>0</v>
      </c>
      <c r="X605" s="217">
        <f t="shared" si="291"/>
        <v>0</v>
      </c>
      <c r="Y605" s="217">
        <f t="shared" si="291"/>
        <v>0</v>
      </c>
      <c r="Z605" s="217">
        <f t="shared" si="291"/>
        <v>0</v>
      </c>
      <c r="AA605" s="217">
        <f t="shared" si="291"/>
        <v>0</v>
      </c>
      <c r="AB605" s="217">
        <f t="shared" si="291"/>
        <v>0</v>
      </c>
      <c r="AC605" s="217">
        <f t="shared" si="291"/>
        <v>0</v>
      </c>
      <c r="AD605" s="217">
        <f t="shared" si="291"/>
        <v>0</v>
      </c>
      <c r="AE605" s="217">
        <f t="shared" si="291"/>
        <v>0</v>
      </c>
      <c r="AF605" s="217">
        <f t="shared" si="291"/>
        <v>0</v>
      </c>
      <c r="AG605" s="217">
        <f t="shared" si="291"/>
        <v>0</v>
      </c>
      <c r="AH605" s="217">
        <f t="shared" si="291"/>
        <v>0</v>
      </c>
      <c r="AI605" s="217">
        <f t="shared" si="291"/>
        <v>0</v>
      </c>
      <c r="AJ605" s="217">
        <f t="shared" si="291"/>
        <v>0</v>
      </c>
      <c r="AK605" s="217">
        <f t="shared" si="291"/>
        <v>0</v>
      </c>
      <c r="AL605" s="217">
        <f t="shared" si="291"/>
        <v>0</v>
      </c>
      <c r="AM605" s="217">
        <f t="shared" si="291"/>
        <v>0</v>
      </c>
      <c r="AN605" s="217">
        <f t="shared" si="291"/>
        <v>0</v>
      </c>
      <c r="AO605" s="217">
        <f t="shared" si="291"/>
        <v>0</v>
      </c>
      <c r="AP605" s="217">
        <f t="shared" si="291"/>
        <v>0</v>
      </c>
    </row>
    <row r="606" spans="1:42" x14ac:dyDescent="0.2">
      <c r="A606" s="4" t="s">
        <v>24</v>
      </c>
      <c r="B606" s="217">
        <f t="shared" ref="B606:AP606" si="292">IF(B$2&lt;analysis_period,B608-B605,0)</f>
        <v>0</v>
      </c>
      <c r="C606" s="217">
        <f t="shared" si="292"/>
        <v>0</v>
      </c>
      <c r="D606" s="217">
        <f t="shared" si="292"/>
        <v>0</v>
      </c>
      <c r="E606" s="217">
        <f t="shared" si="292"/>
        <v>0</v>
      </c>
      <c r="F606" s="217">
        <f t="shared" si="292"/>
        <v>0</v>
      </c>
      <c r="G606" s="217">
        <f t="shared" si="292"/>
        <v>0</v>
      </c>
      <c r="H606" s="217">
        <f t="shared" si="292"/>
        <v>0</v>
      </c>
      <c r="I606" s="217">
        <f t="shared" si="292"/>
        <v>0</v>
      </c>
      <c r="J606" s="217">
        <f t="shared" si="292"/>
        <v>0</v>
      </c>
      <c r="K606" s="217">
        <f t="shared" si="292"/>
        <v>0</v>
      </c>
      <c r="L606" s="217">
        <f t="shared" si="292"/>
        <v>0</v>
      </c>
      <c r="M606" s="217">
        <f t="shared" si="292"/>
        <v>0</v>
      </c>
      <c r="N606" s="217">
        <f t="shared" si="292"/>
        <v>0</v>
      </c>
      <c r="O606" s="217">
        <f t="shared" si="292"/>
        <v>0</v>
      </c>
      <c r="P606" s="217">
        <f t="shared" si="292"/>
        <v>0</v>
      </c>
      <c r="Q606" s="217">
        <f t="shared" si="292"/>
        <v>0</v>
      </c>
      <c r="R606" s="217">
        <f t="shared" si="292"/>
        <v>0</v>
      </c>
      <c r="S606" s="217">
        <f t="shared" si="292"/>
        <v>0</v>
      </c>
      <c r="T606" s="217">
        <f t="shared" si="292"/>
        <v>0</v>
      </c>
      <c r="U606" s="217">
        <f t="shared" si="292"/>
        <v>0</v>
      </c>
      <c r="V606" s="217">
        <f t="shared" si="292"/>
        <v>0</v>
      </c>
      <c r="W606" s="217">
        <f t="shared" si="292"/>
        <v>0</v>
      </c>
      <c r="X606" s="217">
        <f t="shared" si="292"/>
        <v>0</v>
      </c>
      <c r="Y606" s="217">
        <f t="shared" si="292"/>
        <v>0</v>
      </c>
      <c r="Z606" s="217">
        <f t="shared" si="292"/>
        <v>0</v>
      </c>
      <c r="AA606" s="217">
        <f t="shared" si="292"/>
        <v>0</v>
      </c>
      <c r="AB606" s="217">
        <f t="shared" si="292"/>
        <v>0</v>
      </c>
      <c r="AC606" s="217">
        <f t="shared" si="292"/>
        <v>0</v>
      </c>
      <c r="AD606" s="217">
        <f t="shared" si="292"/>
        <v>0</v>
      </c>
      <c r="AE606" s="217">
        <f t="shared" si="292"/>
        <v>0</v>
      </c>
      <c r="AF606" s="217">
        <f t="shared" si="292"/>
        <v>0</v>
      </c>
      <c r="AG606" s="217">
        <f t="shared" si="292"/>
        <v>0</v>
      </c>
      <c r="AH606" s="217">
        <f t="shared" si="292"/>
        <v>0</v>
      </c>
      <c r="AI606" s="217">
        <f t="shared" si="292"/>
        <v>0</v>
      </c>
      <c r="AJ606" s="217">
        <f t="shared" si="292"/>
        <v>0</v>
      </c>
      <c r="AK606" s="217">
        <f t="shared" si="292"/>
        <v>0</v>
      </c>
      <c r="AL606" s="217">
        <f t="shared" si="292"/>
        <v>0</v>
      </c>
      <c r="AM606" s="217">
        <f t="shared" si="292"/>
        <v>0</v>
      </c>
      <c r="AN606" s="217">
        <f t="shared" si="292"/>
        <v>0</v>
      </c>
      <c r="AO606" s="217">
        <f t="shared" si="292"/>
        <v>0</v>
      </c>
      <c r="AP606" s="217">
        <f t="shared" si="292"/>
        <v>0</v>
      </c>
    </row>
    <row r="607" spans="1:42" x14ac:dyDescent="0.2">
      <c r="A607" s="4" t="s">
        <v>302</v>
      </c>
      <c r="B607" s="218">
        <v>0</v>
      </c>
      <c r="C607" s="218">
        <f t="shared" ref="C607:AP607" si="293">IF(C$2=analysis_period,-C605,0)</f>
        <v>0</v>
      </c>
      <c r="D607" s="218">
        <f t="shared" si="293"/>
        <v>0</v>
      </c>
      <c r="E607" s="218">
        <f t="shared" si="293"/>
        <v>0</v>
      </c>
      <c r="F607" s="218">
        <f t="shared" si="293"/>
        <v>0</v>
      </c>
      <c r="G607" s="218">
        <f t="shared" si="293"/>
        <v>0</v>
      </c>
      <c r="H607" s="218">
        <f t="shared" si="293"/>
        <v>0</v>
      </c>
      <c r="I607" s="218">
        <f t="shared" si="293"/>
        <v>0</v>
      </c>
      <c r="J607" s="218">
        <f t="shared" si="293"/>
        <v>0</v>
      </c>
      <c r="K607" s="218">
        <f t="shared" si="293"/>
        <v>0</v>
      </c>
      <c r="L607" s="218">
        <f t="shared" si="293"/>
        <v>0</v>
      </c>
      <c r="M607" s="218">
        <f t="shared" si="293"/>
        <v>0</v>
      </c>
      <c r="N607" s="218">
        <f t="shared" si="293"/>
        <v>0</v>
      </c>
      <c r="O607" s="218">
        <f t="shared" si="293"/>
        <v>0</v>
      </c>
      <c r="P607" s="218">
        <f t="shared" si="293"/>
        <v>0</v>
      </c>
      <c r="Q607" s="218">
        <f t="shared" si="293"/>
        <v>0</v>
      </c>
      <c r="R607" s="218">
        <f t="shared" si="293"/>
        <v>0</v>
      </c>
      <c r="S607" s="218">
        <f t="shared" si="293"/>
        <v>0</v>
      </c>
      <c r="T607" s="218">
        <f t="shared" si="293"/>
        <v>0</v>
      </c>
      <c r="U607" s="218">
        <f t="shared" si="293"/>
        <v>0</v>
      </c>
      <c r="V607" s="218">
        <f t="shared" si="293"/>
        <v>0</v>
      </c>
      <c r="W607" s="218">
        <f t="shared" si="293"/>
        <v>0</v>
      </c>
      <c r="X607" s="218">
        <f t="shared" si="293"/>
        <v>0</v>
      </c>
      <c r="Y607" s="218">
        <f t="shared" si="293"/>
        <v>0</v>
      </c>
      <c r="Z607" s="218">
        <f t="shared" si="293"/>
        <v>0</v>
      </c>
      <c r="AA607" s="218">
        <f t="shared" si="293"/>
        <v>0</v>
      </c>
      <c r="AB607" s="218">
        <f t="shared" si="293"/>
        <v>0</v>
      </c>
      <c r="AC607" s="218">
        <f t="shared" si="293"/>
        <v>0</v>
      </c>
      <c r="AD607" s="218">
        <f t="shared" si="293"/>
        <v>0</v>
      </c>
      <c r="AE607" s="218">
        <f t="shared" si="293"/>
        <v>0</v>
      </c>
      <c r="AF607" s="218">
        <f t="shared" si="293"/>
        <v>0</v>
      </c>
      <c r="AG607" s="218">
        <f t="shared" si="293"/>
        <v>0</v>
      </c>
      <c r="AH607" s="218">
        <f t="shared" si="293"/>
        <v>0</v>
      </c>
      <c r="AI607" s="218">
        <f t="shared" si="293"/>
        <v>0</v>
      </c>
      <c r="AJ607" s="218">
        <f t="shared" si="293"/>
        <v>0</v>
      </c>
      <c r="AK607" s="218">
        <f t="shared" si="293"/>
        <v>0</v>
      </c>
      <c r="AL607" s="218">
        <f t="shared" si="293"/>
        <v>0</v>
      </c>
      <c r="AM607" s="218">
        <f t="shared" si="293"/>
        <v>0</v>
      </c>
      <c r="AN607" s="218">
        <f t="shared" si="293"/>
        <v>0</v>
      </c>
      <c r="AO607" s="218">
        <f t="shared" si="293"/>
        <v>0</v>
      </c>
      <c r="AP607" s="218">
        <f t="shared" si="293"/>
        <v>0</v>
      </c>
    </row>
    <row r="608" spans="1:42" s="16" customFormat="1" x14ac:dyDescent="0.2">
      <c r="A608" s="16" t="s">
        <v>264</v>
      </c>
      <c r="B608" s="211">
        <f t="shared" ref="B608:AP608" si="294">C$61*(months_working_reserve/12)</f>
        <v>0</v>
      </c>
      <c r="C608" s="211">
        <f t="shared" si="294"/>
        <v>0</v>
      </c>
      <c r="D608" s="211">
        <f t="shared" si="294"/>
        <v>0</v>
      </c>
      <c r="E608" s="211">
        <f t="shared" si="294"/>
        <v>0</v>
      </c>
      <c r="F608" s="211">
        <f t="shared" si="294"/>
        <v>0</v>
      </c>
      <c r="G608" s="211">
        <f t="shared" si="294"/>
        <v>0</v>
      </c>
      <c r="H608" s="211">
        <f t="shared" si="294"/>
        <v>0</v>
      </c>
      <c r="I608" s="211">
        <f t="shared" si="294"/>
        <v>0</v>
      </c>
      <c r="J608" s="211">
        <f t="shared" si="294"/>
        <v>0</v>
      </c>
      <c r="K608" s="211">
        <f t="shared" si="294"/>
        <v>0</v>
      </c>
      <c r="L608" s="211">
        <f t="shared" si="294"/>
        <v>0</v>
      </c>
      <c r="M608" s="211">
        <f t="shared" si="294"/>
        <v>0</v>
      </c>
      <c r="N608" s="211">
        <f t="shared" si="294"/>
        <v>0</v>
      </c>
      <c r="O608" s="211">
        <f t="shared" si="294"/>
        <v>0</v>
      </c>
      <c r="P608" s="211">
        <f t="shared" si="294"/>
        <v>0</v>
      </c>
      <c r="Q608" s="211">
        <f t="shared" si="294"/>
        <v>0</v>
      </c>
      <c r="R608" s="211">
        <f t="shared" si="294"/>
        <v>0</v>
      </c>
      <c r="S608" s="211">
        <f t="shared" si="294"/>
        <v>0</v>
      </c>
      <c r="T608" s="211">
        <f t="shared" si="294"/>
        <v>0</v>
      </c>
      <c r="U608" s="211">
        <f t="shared" si="294"/>
        <v>0</v>
      </c>
      <c r="V608" s="211">
        <f t="shared" si="294"/>
        <v>0</v>
      </c>
      <c r="W608" s="211">
        <f t="shared" si="294"/>
        <v>0</v>
      </c>
      <c r="X608" s="211">
        <f t="shared" si="294"/>
        <v>0</v>
      </c>
      <c r="Y608" s="211">
        <f t="shared" si="294"/>
        <v>0</v>
      </c>
      <c r="Z608" s="211">
        <f t="shared" si="294"/>
        <v>0</v>
      </c>
      <c r="AA608" s="211">
        <f t="shared" si="294"/>
        <v>0</v>
      </c>
      <c r="AB608" s="211">
        <f t="shared" si="294"/>
        <v>0</v>
      </c>
      <c r="AC608" s="211">
        <f t="shared" si="294"/>
        <v>0</v>
      </c>
      <c r="AD608" s="211">
        <f t="shared" si="294"/>
        <v>0</v>
      </c>
      <c r="AE608" s="211">
        <f t="shared" si="294"/>
        <v>0</v>
      </c>
      <c r="AF608" s="211">
        <f t="shared" si="294"/>
        <v>0</v>
      </c>
      <c r="AG608" s="211">
        <f t="shared" si="294"/>
        <v>0</v>
      </c>
      <c r="AH608" s="211">
        <f t="shared" si="294"/>
        <v>0</v>
      </c>
      <c r="AI608" s="211">
        <f t="shared" si="294"/>
        <v>0</v>
      </c>
      <c r="AJ608" s="211">
        <f t="shared" si="294"/>
        <v>0</v>
      </c>
      <c r="AK608" s="211">
        <f t="shared" si="294"/>
        <v>0</v>
      </c>
      <c r="AL608" s="211">
        <f t="shared" si="294"/>
        <v>0</v>
      </c>
      <c r="AM608" s="211">
        <f t="shared" si="294"/>
        <v>0</v>
      </c>
      <c r="AN608" s="211">
        <f t="shared" si="294"/>
        <v>0</v>
      </c>
      <c r="AO608" s="211">
        <f t="shared" si="294"/>
        <v>0</v>
      </c>
      <c r="AP608" s="211">
        <f t="shared" si="294"/>
        <v>0</v>
      </c>
    </row>
    <row r="609" spans="1:42" s="16" customFormat="1" x14ac:dyDescent="0.2">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c r="AG609" s="211"/>
      <c r="AH609" s="211"/>
      <c r="AI609" s="211"/>
      <c r="AJ609" s="211"/>
      <c r="AK609" s="211"/>
      <c r="AL609" s="211"/>
      <c r="AM609" s="211"/>
      <c r="AN609" s="211"/>
      <c r="AO609" s="211"/>
      <c r="AP609" s="211"/>
    </row>
    <row r="610" spans="1:42" s="16" customFormat="1" x14ac:dyDescent="0.2">
      <c r="A610" s="25" t="s">
        <v>311</v>
      </c>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4" t="s">
        <v>301</v>
      </c>
      <c r="B611" s="217">
        <v>0</v>
      </c>
      <c r="C611" s="217">
        <f>B614</f>
        <v>0</v>
      </c>
      <c r="D611" s="217">
        <f t="shared" ref="D611" si="295">C614</f>
        <v>0</v>
      </c>
      <c r="E611" s="217">
        <f t="shared" ref="E611" si="296">D614</f>
        <v>0</v>
      </c>
      <c r="F611" s="217">
        <f t="shared" ref="F611" si="297">E614</f>
        <v>0</v>
      </c>
      <c r="G611" s="217">
        <f t="shared" ref="G611" si="298">F614</f>
        <v>0</v>
      </c>
      <c r="H611" s="217">
        <f t="shared" ref="H611" si="299">G614</f>
        <v>0</v>
      </c>
      <c r="I611" s="217">
        <f t="shared" ref="I611" si="300">H614</f>
        <v>0</v>
      </c>
      <c r="J611" s="217">
        <f t="shared" ref="J611" si="301">I614</f>
        <v>0</v>
      </c>
      <c r="K611" s="217">
        <f t="shared" ref="K611" si="302">J614</f>
        <v>0</v>
      </c>
      <c r="L611" s="217">
        <f t="shared" ref="L611" si="303">K614</f>
        <v>0</v>
      </c>
      <c r="M611" s="217">
        <f t="shared" ref="M611" si="304">L614</f>
        <v>0</v>
      </c>
      <c r="N611" s="217">
        <f t="shared" ref="N611" si="305">M614</f>
        <v>0</v>
      </c>
      <c r="O611" s="217">
        <f t="shared" ref="O611" si="306">N614</f>
        <v>0</v>
      </c>
      <c r="P611" s="217">
        <f t="shared" ref="P611" si="307">O614</f>
        <v>0</v>
      </c>
      <c r="Q611" s="217">
        <f t="shared" ref="Q611" si="308">P614</f>
        <v>0</v>
      </c>
      <c r="R611" s="217">
        <f t="shared" ref="R611" si="309">Q614</f>
        <v>0</v>
      </c>
      <c r="S611" s="217">
        <f t="shared" ref="S611" si="310">R614</f>
        <v>0</v>
      </c>
      <c r="T611" s="217">
        <f t="shared" ref="T611" si="311">S614</f>
        <v>0</v>
      </c>
      <c r="U611" s="217">
        <f t="shared" ref="U611" si="312">T614</f>
        <v>0</v>
      </c>
      <c r="V611" s="217">
        <f t="shared" ref="V611" si="313">U614</f>
        <v>0</v>
      </c>
      <c r="W611" s="217">
        <f t="shared" ref="W611" si="314">V614</f>
        <v>0</v>
      </c>
      <c r="X611" s="217">
        <f t="shared" ref="X611" si="315">W614</f>
        <v>0</v>
      </c>
      <c r="Y611" s="217">
        <f t="shared" ref="Y611" si="316">X614</f>
        <v>0</v>
      </c>
      <c r="Z611" s="217">
        <f t="shared" ref="Z611" si="317">Y614</f>
        <v>0</v>
      </c>
      <c r="AA611" s="217">
        <f t="shared" ref="AA611" si="318">Z614</f>
        <v>0</v>
      </c>
      <c r="AB611" s="217">
        <f t="shared" ref="AB611" si="319">AA614</f>
        <v>0</v>
      </c>
      <c r="AC611" s="217">
        <f t="shared" ref="AC611" si="320">AB614</f>
        <v>0</v>
      </c>
      <c r="AD611" s="217">
        <f t="shared" ref="AD611" si="321">AC614</f>
        <v>0</v>
      </c>
      <c r="AE611" s="217">
        <f t="shared" ref="AE611" si="322">AD614</f>
        <v>0</v>
      </c>
      <c r="AF611" s="217">
        <f t="shared" ref="AF611" si="323">AE614</f>
        <v>0</v>
      </c>
      <c r="AG611" s="217">
        <f t="shared" ref="AG611" si="324">AF614</f>
        <v>0</v>
      </c>
      <c r="AH611" s="217">
        <f t="shared" ref="AH611" si="325">AG614</f>
        <v>0</v>
      </c>
      <c r="AI611" s="217">
        <f t="shared" ref="AI611" si="326">AH614</f>
        <v>0</v>
      </c>
      <c r="AJ611" s="217">
        <f t="shared" ref="AJ611" si="327">AI614</f>
        <v>0</v>
      </c>
      <c r="AK611" s="217">
        <f t="shared" ref="AK611" si="328">AJ614</f>
        <v>0</v>
      </c>
      <c r="AL611" s="217">
        <f t="shared" ref="AL611" si="329">AK614</f>
        <v>0</v>
      </c>
      <c r="AM611" s="217">
        <f t="shared" ref="AM611" si="330">AL614</f>
        <v>0</v>
      </c>
      <c r="AN611" s="217">
        <f t="shared" ref="AN611" si="331">AM614</f>
        <v>0</v>
      </c>
      <c r="AO611" s="217">
        <f t="shared" ref="AO611" si="332">AN614</f>
        <v>0</v>
      </c>
      <c r="AP611" s="217">
        <f t="shared" ref="AP611" si="333">AO614</f>
        <v>0</v>
      </c>
    </row>
    <row r="612" spans="1:42" s="16" customFormat="1" x14ac:dyDescent="0.2">
      <c r="A612" s="4" t="s">
        <v>24</v>
      </c>
      <c r="B612" s="217">
        <f t="shared" ref="B612:AP612" si="334">IF(B$2&lt;analysis_period,B614-B611,0)</f>
        <v>0</v>
      </c>
      <c r="C612" s="217">
        <f t="shared" si="334"/>
        <v>0</v>
      </c>
      <c r="D612" s="217">
        <f t="shared" si="334"/>
        <v>0</v>
      </c>
      <c r="E612" s="217">
        <f t="shared" si="334"/>
        <v>0</v>
      </c>
      <c r="F612" s="217">
        <f t="shared" si="334"/>
        <v>0</v>
      </c>
      <c r="G612" s="217">
        <f t="shared" si="334"/>
        <v>0</v>
      </c>
      <c r="H612" s="217">
        <f t="shared" si="334"/>
        <v>0</v>
      </c>
      <c r="I612" s="217">
        <f t="shared" si="334"/>
        <v>0</v>
      </c>
      <c r="J612" s="217">
        <f t="shared" si="334"/>
        <v>0</v>
      </c>
      <c r="K612" s="217">
        <f t="shared" si="334"/>
        <v>0</v>
      </c>
      <c r="L612" s="217">
        <f t="shared" si="334"/>
        <v>0</v>
      </c>
      <c r="M612" s="217">
        <f t="shared" si="334"/>
        <v>0</v>
      </c>
      <c r="N612" s="217">
        <f t="shared" si="334"/>
        <v>0</v>
      </c>
      <c r="O612" s="217">
        <f t="shared" si="334"/>
        <v>0</v>
      </c>
      <c r="P612" s="217">
        <f t="shared" si="334"/>
        <v>0</v>
      </c>
      <c r="Q612" s="217">
        <f t="shared" si="334"/>
        <v>0</v>
      </c>
      <c r="R612" s="217">
        <f t="shared" si="334"/>
        <v>0</v>
      </c>
      <c r="S612" s="217">
        <f t="shared" si="334"/>
        <v>0</v>
      </c>
      <c r="T612" s="217">
        <f t="shared" si="334"/>
        <v>0</v>
      </c>
      <c r="U612" s="217">
        <f t="shared" si="334"/>
        <v>0</v>
      </c>
      <c r="V612" s="217">
        <f t="shared" si="334"/>
        <v>0</v>
      </c>
      <c r="W612" s="217">
        <f t="shared" si="334"/>
        <v>0</v>
      </c>
      <c r="X612" s="217">
        <f t="shared" si="334"/>
        <v>0</v>
      </c>
      <c r="Y612" s="217">
        <f t="shared" si="334"/>
        <v>0</v>
      </c>
      <c r="Z612" s="217">
        <f t="shared" si="334"/>
        <v>0</v>
      </c>
      <c r="AA612" s="217">
        <f t="shared" si="334"/>
        <v>0</v>
      </c>
      <c r="AB612" s="217">
        <f t="shared" si="334"/>
        <v>0</v>
      </c>
      <c r="AC612" s="217">
        <f t="shared" si="334"/>
        <v>0</v>
      </c>
      <c r="AD612" s="217">
        <f t="shared" si="334"/>
        <v>0</v>
      </c>
      <c r="AE612" s="217">
        <f t="shared" si="334"/>
        <v>0</v>
      </c>
      <c r="AF612" s="217">
        <f t="shared" si="334"/>
        <v>0</v>
      </c>
      <c r="AG612" s="217">
        <f t="shared" si="334"/>
        <v>0</v>
      </c>
      <c r="AH612" s="217">
        <f t="shared" si="334"/>
        <v>0</v>
      </c>
      <c r="AI612" s="217">
        <f t="shared" si="334"/>
        <v>0</v>
      </c>
      <c r="AJ612" s="217">
        <f t="shared" si="334"/>
        <v>0</v>
      </c>
      <c r="AK612" s="217">
        <f t="shared" si="334"/>
        <v>0</v>
      </c>
      <c r="AL612" s="217">
        <f t="shared" si="334"/>
        <v>0</v>
      </c>
      <c r="AM612" s="217">
        <f t="shared" si="334"/>
        <v>0</v>
      </c>
      <c r="AN612" s="217">
        <f t="shared" si="334"/>
        <v>0</v>
      </c>
      <c r="AO612" s="217">
        <f t="shared" si="334"/>
        <v>0</v>
      </c>
      <c r="AP612" s="217">
        <f t="shared" si="334"/>
        <v>0</v>
      </c>
    </row>
    <row r="613" spans="1:42" s="16" customFormat="1" x14ac:dyDescent="0.2">
      <c r="A613" s="4" t="s">
        <v>302</v>
      </c>
      <c r="B613" s="218">
        <v>0</v>
      </c>
      <c r="C613" s="218">
        <f t="shared" ref="C613:AP613" si="335">IF(C$2=analysis_period,-C611,0)</f>
        <v>0</v>
      </c>
      <c r="D613" s="218">
        <f t="shared" si="335"/>
        <v>0</v>
      </c>
      <c r="E613" s="218">
        <f t="shared" si="335"/>
        <v>0</v>
      </c>
      <c r="F613" s="218">
        <f t="shared" si="335"/>
        <v>0</v>
      </c>
      <c r="G613" s="218">
        <f t="shared" si="335"/>
        <v>0</v>
      </c>
      <c r="H613" s="218">
        <f t="shared" si="335"/>
        <v>0</v>
      </c>
      <c r="I613" s="218">
        <f t="shared" si="335"/>
        <v>0</v>
      </c>
      <c r="J613" s="218">
        <f t="shared" si="335"/>
        <v>0</v>
      </c>
      <c r="K613" s="218">
        <f t="shared" si="335"/>
        <v>0</v>
      </c>
      <c r="L613" s="218">
        <f t="shared" si="335"/>
        <v>0</v>
      </c>
      <c r="M613" s="218">
        <f t="shared" si="335"/>
        <v>0</v>
      </c>
      <c r="N613" s="218">
        <f t="shared" si="335"/>
        <v>0</v>
      </c>
      <c r="O613" s="218">
        <f t="shared" si="335"/>
        <v>0</v>
      </c>
      <c r="P613" s="218">
        <f t="shared" si="335"/>
        <v>0</v>
      </c>
      <c r="Q613" s="218">
        <f t="shared" si="335"/>
        <v>0</v>
      </c>
      <c r="R613" s="218">
        <f t="shared" si="335"/>
        <v>0</v>
      </c>
      <c r="S613" s="218">
        <f t="shared" si="335"/>
        <v>0</v>
      </c>
      <c r="T613" s="218">
        <f t="shared" si="335"/>
        <v>0</v>
      </c>
      <c r="U613" s="218">
        <f t="shared" si="335"/>
        <v>0</v>
      </c>
      <c r="V613" s="218">
        <f t="shared" si="335"/>
        <v>0</v>
      </c>
      <c r="W613" s="218">
        <f t="shared" si="335"/>
        <v>0</v>
      </c>
      <c r="X613" s="218">
        <f t="shared" si="335"/>
        <v>0</v>
      </c>
      <c r="Y613" s="218">
        <f t="shared" si="335"/>
        <v>0</v>
      </c>
      <c r="Z613" s="218">
        <f t="shared" si="335"/>
        <v>0</v>
      </c>
      <c r="AA613" s="218">
        <f t="shared" si="335"/>
        <v>0</v>
      </c>
      <c r="AB613" s="218">
        <f t="shared" si="335"/>
        <v>0</v>
      </c>
      <c r="AC613" s="218">
        <f t="shared" si="335"/>
        <v>0</v>
      </c>
      <c r="AD613" s="218">
        <f t="shared" si="335"/>
        <v>0</v>
      </c>
      <c r="AE613" s="218">
        <f t="shared" si="335"/>
        <v>0</v>
      </c>
      <c r="AF613" s="218">
        <f t="shared" si="335"/>
        <v>0</v>
      </c>
      <c r="AG613" s="218">
        <f t="shared" si="335"/>
        <v>0</v>
      </c>
      <c r="AH613" s="218">
        <f t="shared" si="335"/>
        <v>0</v>
      </c>
      <c r="AI613" s="218">
        <f t="shared" si="335"/>
        <v>0</v>
      </c>
      <c r="AJ613" s="218">
        <f t="shared" si="335"/>
        <v>0</v>
      </c>
      <c r="AK613" s="218">
        <f t="shared" si="335"/>
        <v>0</v>
      </c>
      <c r="AL613" s="218">
        <f t="shared" si="335"/>
        <v>0</v>
      </c>
      <c r="AM613" s="218">
        <f t="shared" si="335"/>
        <v>0</v>
      </c>
      <c r="AN613" s="218">
        <f t="shared" si="335"/>
        <v>0</v>
      </c>
      <c r="AO613" s="218">
        <f t="shared" si="335"/>
        <v>0</v>
      </c>
      <c r="AP613" s="218">
        <f t="shared" si="335"/>
        <v>0</v>
      </c>
    </row>
    <row r="614" spans="1:42" x14ac:dyDescent="0.2">
      <c r="A614" s="16" t="s">
        <v>264</v>
      </c>
      <c r="B614" s="211">
        <f t="shared" ref="B614:AP614" si="336">C$16*(months_receivables_reserve/12)</f>
        <v>0</v>
      </c>
      <c r="C614" s="217">
        <f>D$16*(months_receivables_reserve/12)</f>
        <v>0</v>
      </c>
      <c r="D614" s="211">
        <f t="shared" si="336"/>
        <v>0</v>
      </c>
      <c r="E614" s="211">
        <f t="shared" si="336"/>
        <v>0</v>
      </c>
      <c r="F614" s="211">
        <f t="shared" si="336"/>
        <v>0</v>
      </c>
      <c r="G614" s="211">
        <f t="shared" si="336"/>
        <v>0</v>
      </c>
      <c r="H614" s="211">
        <f t="shared" si="336"/>
        <v>0</v>
      </c>
      <c r="I614" s="211">
        <f t="shared" si="336"/>
        <v>0</v>
      </c>
      <c r="J614" s="211">
        <f t="shared" si="336"/>
        <v>0</v>
      </c>
      <c r="K614" s="211">
        <f t="shared" si="336"/>
        <v>0</v>
      </c>
      <c r="L614" s="211">
        <f t="shared" si="336"/>
        <v>0</v>
      </c>
      <c r="M614" s="211">
        <f t="shared" si="336"/>
        <v>0</v>
      </c>
      <c r="N614" s="211">
        <f t="shared" si="336"/>
        <v>0</v>
      </c>
      <c r="O614" s="211">
        <f t="shared" si="336"/>
        <v>0</v>
      </c>
      <c r="P614" s="211">
        <f t="shared" si="336"/>
        <v>0</v>
      </c>
      <c r="Q614" s="211">
        <f t="shared" si="336"/>
        <v>0</v>
      </c>
      <c r="R614" s="211">
        <f t="shared" si="336"/>
        <v>0</v>
      </c>
      <c r="S614" s="211">
        <f t="shared" si="336"/>
        <v>0</v>
      </c>
      <c r="T614" s="211">
        <f t="shared" si="336"/>
        <v>0</v>
      </c>
      <c r="U614" s="211">
        <f t="shared" si="336"/>
        <v>0</v>
      </c>
      <c r="V614" s="211">
        <f t="shared" si="336"/>
        <v>0</v>
      </c>
      <c r="W614" s="211">
        <f t="shared" si="336"/>
        <v>0</v>
      </c>
      <c r="X614" s="211">
        <f t="shared" si="336"/>
        <v>0</v>
      </c>
      <c r="Y614" s="211">
        <f t="shared" si="336"/>
        <v>0</v>
      </c>
      <c r="Z614" s="211">
        <f t="shared" si="336"/>
        <v>0</v>
      </c>
      <c r="AA614" s="211">
        <f t="shared" si="336"/>
        <v>0</v>
      </c>
      <c r="AB614" s="211">
        <f t="shared" si="336"/>
        <v>0</v>
      </c>
      <c r="AC614" s="211">
        <f t="shared" si="336"/>
        <v>0</v>
      </c>
      <c r="AD614" s="211">
        <f t="shared" si="336"/>
        <v>0</v>
      </c>
      <c r="AE614" s="211">
        <f t="shared" si="336"/>
        <v>0</v>
      </c>
      <c r="AF614" s="211">
        <f t="shared" si="336"/>
        <v>0</v>
      </c>
      <c r="AG614" s="211">
        <f t="shared" si="336"/>
        <v>0</v>
      </c>
      <c r="AH614" s="211">
        <f t="shared" si="336"/>
        <v>0</v>
      </c>
      <c r="AI614" s="211">
        <f t="shared" si="336"/>
        <v>0</v>
      </c>
      <c r="AJ614" s="211">
        <f t="shared" si="336"/>
        <v>0</v>
      </c>
      <c r="AK614" s="211">
        <f t="shared" si="336"/>
        <v>0</v>
      </c>
      <c r="AL614" s="211">
        <f t="shared" si="336"/>
        <v>0</v>
      </c>
      <c r="AM614" s="211">
        <f t="shared" si="336"/>
        <v>0</v>
      </c>
      <c r="AN614" s="211">
        <f t="shared" si="336"/>
        <v>0</v>
      </c>
      <c r="AO614" s="211">
        <f t="shared" si="336"/>
        <v>0</v>
      </c>
      <c r="AP614" s="211">
        <f t="shared" si="336"/>
        <v>0</v>
      </c>
    </row>
    <row r="615" spans="1:42" x14ac:dyDescent="0.2">
      <c r="A615" s="16"/>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303</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301</v>
      </c>
      <c r="B617" s="217">
        <v>0</v>
      </c>
      <c r="C617" s="217">
        <f>B620</f>
        <v>0</v>
      </c>
      <c r="D617" s="217">
        <f t="shared" ref="D617:AP617" si="337">C620</f>
        <v>0</v>
      </c>
      <c r="E617" s="217">
        <f t="shared" si="337"/>
        <v>0</v>
      </c>
      <c r="F617" s="217">
        <f t="shared" si="337"/>
        <v>0</v>
      </c>
      <c r="G617" s="217">
        <f t="shared" si="337"/>
        <v>0</v>
      </c>
      <c r="H617" s="217">
        <f t="shared" si="337"/>
        <v>0</v>
      </c>
      <c r="I617" s="217">
        <f t="shared" si="337"/>
        <v>0</v>
      </c>
      <c r="J617" s="217">
        <f t="shared" si="337"/>
        <v>0</v>
      </c>
      <c r="K617" s="217">
        <f t="shared" si="337"/>
        <v>0</v>
      </c>
      <c r="L617" s="217">
        <f t="shared" si="337"/>
        <v>0</v>
      </c>
      <c r="M617" s="217">
        <f t="shared" si="337"/>
        <v>0</v>
      </c>
      <c r="N617" s="217">
        <f t="shared" si="337"/>
        <v>0</v>
      </c>
      <c r="O617" s="217">
        <f t="shared" si="337"/>
        <v>0</v>
      </c>
      <c r="P617" s="217">
        <f t="shared" si="337"/>
        <v>0</v>
      </c>
      <c r="Q617" s="217">
        <f t="shared" si="337"/>
        <v>0</v>
      </c>
      <c r="R617" s="217">
        <f t="shared" si="337"/>
        <v>0</v>
      </c>
      <c r="S617" s="217">
        <f t="shared" si="337"/>
        <v>0</v>
      </c>
      <c r="T617" s="217">
        <f t="shared" si="337"/>
        <v>0</v>
      </c>
      <c r="U617" s="217">
        <f t="shared" si="337"/>
        <v>0</v>
      </c>
      <c r="V617" s="217">
        <f t="shared" si="337"/>
        <v>0</v>
      </c>
      <c r="W617" s="217">
        <f t="shared" si="337"/>
        <v>0</v>
      </c>
      <c r="X617" s="217">
        <f t="shared" si="337"/>
        <v>0</v>
      </c>
      <c r="Y617" s="217">
        <f t="shared" si="337"/>
        <v>0</v>
      </c>
      <c r="Z617" s="217">
        <f t="shared" si="337"/>
        <v>0</v>
      </c>
      <c r="AA617" s="217">
        <f t="shared" si="337"/>
        <v>0</v>
      </c>
      <c r="AB617" s="217">
        <f t="shared" si="337"/>
        <v>0</v>
      </c>
      <c r="AC617" s="217">
        <f t="shared" si="337"/>
        <v>0</v>
      </c>
      <c r="AD617" s="217">
        <f t="shared" si="337"/>
        <v>0</v>
      </c>
      <c r="AE617" s="217">
        <f t="shared" si="337"/>
        <v>0</v>
      </c>
      <c r="AF617" s="217">
        <f t="shared" si="337"/>
        <v>0</v>
      </c>
      <c r="AG617" s="217">
        <f t="shared" si="337"/>
        <v>0</v>
      </c>
      <c r="AH617" s="217">
        <f t="shared" si="337"/>
        <v>0</v>
      </c>
      <c r="AI617" s="217">
        <f t="shared" si="337"/>
        <v>0</v>
      </c>
      <c r="AJ617" s="217">
        <f t="shared" si="337"/>
        <v>0</v>
      </c>
      <c r="AK617" s="217">
        <f t="shared" si="337"/>
        <v>0</v>
      </c>
      <c r="AL617" s="217">
        <f t="shared" si="337"/>
        <v>0</v>
      </c>
      <c r="AM617" s="217">
        <f t="shared" si="337"/>
        <v>0</v>
      </c>
      <c r="AN617" s="217">
        <f t="shared" si="337"/>
        <v>0</v>
      </c>
      <c r="AO617" s="217">
        <f t="shared" si="337"/>
        <v>0</v>
      </c>
      <c r="AP617" s="217">
        <f t="shared" si="337"/>
        <v>0</v>
      </c>
    </row>
    <row r="618" spans="1:42" x14ac:dyDescent="0.2">
      <c r="A618" s="4" t="s">
        <v>73</v>
      </c>
      <c r="B618" s="217">
        <v>0</v>
      </c>
      <c r="C618" s="217">
        <f>C646</f>
        <v>0</v>
      </c>
      <c r="D618" s="217">
        <f t="shared" ref="D618:AP618" si="338">D646</f>
        <v>0</v>
      </c>
      <c r="E618" s="217">
        <f t="shared" si="338"/>
        <v>0</v>
      </c>
      <c r="F618" s="217">
        <f t="shared" si="338"/>
        <v>0</v>
      </c>
      <c r="G618" s="217">
        <f t="shared" si="338"/>
        <v>0</v>
      </c>
      <c r="H618" s="217">
        <f t="shared" si="338"/>
        <v>0</v>
      </c>
      <c r="I618" s="217">
        <f t="shared" si="338"/>
        <v>0</v>
      </c>
      <c r="J618" s="217">
        <f t="shared" si="338"/>
        <v>0</v>
      </c>
      <c r="K618" s="217">
        <f t="shared" si="338"/>
        <v>0</v>
      </c>
      <c r="L618" s="217">
        <f t="shared" si="338"/>
        <v>0</v>
      </c>
      <c r="M618" s="217">
        <f t="shared" si="338"/>
        <v>0</v>
      </c>
      <c r="N618" s="217">
        <f t="shared" si="338"/>
        <v>0</v>
      </c>
      <c r="O618" s="217">
        <f t="shared" si="338"/>
        <v>0</v>
      </c>
      <c r="P618" s="217">
        <f t="shared" si="338"/>
        <v>0</v>
      </c>
      <c r="Q618" s="217">
        <f t="shared" si="338"/>
        <v>0</v>
      </c>
      <c r="R618" s="217">
        <f t="shared" si="338"/>
        <v>0</v>
      </c>
      <c r="S618" s="217">
        <f t="shared" si="338"/>
        <v>0</v>
      </c>
      <c r="T618" s="217">
        <f t="shared" si="338"/>
        <v>0</v>
      </c>
      <c r="U618" s="217">
        <f t="shared" si="338"/>
        <v>0</v>
      </c>
      <c r="V618" s="217">
        <f t="shared" si="338"/>
        <v>0</v>
      </c>
      <c r="W618" s="217">
        <f t="shared" si="338"/>
        <v>0</v>
      </c>
      <c r="X618" s="217">
        <f t="shared" si="338"/>
        <v>0</v>
      </c>
      <c r="Y618" s="217">
        <f t="shared" si="338"/>
        <v>0</v>
      </c>
      <c r="Z618" s="217">
        <f t="shared" si="338"/>
        <v>0</v>
      </c>
      <c r="AA618" s="217">
        <f t="shared" si="338"/>
        <v>0</v>
      </c>
      <c r="AB618" s="217">
        <f t="shared" si="338"/>
        <v>0</v>
      </c>
      <c r="AC618" s="217">
        <f t="shared" si="338"/>
        <v>0</v>
      </c>
      <c r="AD618" s="217">
        <f t="shared" si="338"/>
        <v>0</v>
      </c>
      <c r="AE618" s="217">
        <f t="shared" si="338"/>
        <v>0</v>
      </c>
      <c r="AF618" s="217">
        <f t="shared" si="338"/>
        <v>0</v>
      </c>
      <c r="AG618" s="217">
        <f t="shared" si="338"/>
        <v>0</v>
      </c>
      <c r="AH618" s="217">
        <f t="shared" si="338"/>
        <v>0</v>
      </c>
      <c r="AI618" s="217">
        <f t="shared" si="338"/>
        <v>0</v>
      </c>
      <c r="AJ618" s="217">
        <f t="shared" si="338"/>
        <v>0</v>
      </c>
      <c r="AK618" s="217">
        <f t="shared" si="338"/>
        <v>0</v>
      </c>
      <c r="AL618" s="217">
        <f t="shared" si="338"/>
        <v>0</v>
      </c>
      <c r="AM618" s="217">
        <f t="shared" si="338"/>
        <v>0</v>
      </c>
      <c r="AN618" s="217">
        <f t="shared" si="338"/>
        <v>0</v>
      </c>
      <c r="AO618" s="217">
        <f t="shared" si="338"/>
        <v>0</v>
      </c>
      <c r="AP618" s="217">
        <f t="shared" si="338"/>
        <v>0</v>
      </c>
    </row>
    <row r="619" spans="1:42" x14ac:dyDescent="0.2">
      <c r="A619" s="4" t="s">
        <v>302</v>
      </c>
      <c r="B619" s="218">
        <v>0</v>
      </c>
      <c r="C619" s="218">
        <f>-C634</f>
        <v>0</v>
      </c>
      <c r="D619" s="218">
        <f t="shared" ref="D619:AP619" si="339">-D634</f>
        <v>0</v>
      </c>
      <c r="E619" s="218">
        <f t="shared" si="339"/>
        <v>0</v>
      </c>
      <c r="F619" s="218">
        <f t="shared" si="339"/>
        <v>0</v>
      </c>
      <c r="G619" s="218">
        <f t="shared" si="339"/>
        <v>0</v>
      </c>
      <c r="H619" s="218">
        <f t="shared" si="339"/>
        <v>0</v>
      </c>
      <c r="I619" s="218">
        <f t="shared" si="339"/>
        <v>0</v>
      </c>
      <c r="J619" s="218">
        <f t="shared" si="339"/>
        <v>0</v>
      </c>
      <c r="K619" s="218">
        <f t="shared" si="339"/>
        <v>0</v>
      </c>
      <c r="L619" s="218">
        <f t="shared" si="339"/>
        <v>0</v>
      </c>
      <c r="M619" s="218">
        <f t="shared" si="339"/>
        <v>0</v>
      </c>
      <c r="N619" s="218">
        <f t="shared" si="339"/>
        <v>0</v>
      </c>
      <c r="O619" s="218">
        <f t="shared" si="339"/>
        <v>0</v>
      </c>
      <c r="P619" s="218">
        <f t="shared" si="339"/>
        <v>0</v>
      </c>
      <c r="Q619" s="218">
        <f t="shared" si="339"/>
        <v>0</v>
      </c>
      <c r="R619" s="218">
        <f t="shared" si="339"/>
        <v>0</v>
      </c>
      <c r="S619" s="218">
        <f t="shared" si="339"/>
        <v>0</v>
      </c>
      <c r="T619" s="218">
        <f t="shared" si="339"/>
        <v>0</v>
      </c>
      <c r="U619" s="218">
        <f t="shared" si="339"/>
        <v>0</v>
      </c>
      <c r="V619" s="218">
        <f t="shared" si="339"/>
        <v>0</v>
      </c>
      <c r="W619" s="218">
        <f t="shared" si="339"/>
        <v>0</v>
      </c>
      <c r="X619" s="218">
        <f t="shared" si="339"/>
        <v>0</v>
      </c>
      <c r="Y619" s="218">
        <f t="shared" si="339"/>
        <v>0</v>
      </c>
      <c r="Z619" s="218">
        <f t="shared" si="339"/>
        <v>0</v>
      </c>
      <c r="AA619" s="218">
        <f t="shared" si="339"/>
        <v>0</v>
      </c>
      <c r="AB619" s="218">
        <f t="shared" si="339"/>
        <v>0</v>
      </c>
      <c r="AC619" s="218">
        <f t="shared" si="339"/>
        <v>0</v>
      </c>
      <c r="AD619" s="218">
        <f t="shared" si="339"/>
        <v>0</v>
      </c>
      <c r="AE619" s="218">
        <f t="shared" si="339"/>
        <v>0</v>
      </c>
      <c r="AF619" s="218">
        <f t="shared" si="339"/>
        <v>0</v>
      </c>
      <c r="AG619" s="218">
        <f t="shared" si="339"/>
        <v>0</v>
      </c>
      <c r="AH619" s="218">
        <f t="shared" si="339"/>
        <v>0</v>
      </c>
      <c r="AI619" s="218">
        <f t="shared" si="339"/>
        <v>0</v>
      </c>
      <c r="AJ619" s="218">
        <f t="shared" si="339"/>
        <v>0</v>
      </c>
      <c r="AK619" s="218">
        <f t="shared" si="339"/>
        <v>0</v>
      </c>
      <c r="AL619" s="218">
        <f t="shared" si="339"/>
        <v>0</v>
      </c>
      <c r="AM619" s="218">
        <f t="shared" si="339"/>
        <v>0</v>
      </c>
      <c r="AN619" s="218">
        <f t="shared" si="339"/>
        <v>0</v>
      </c>
      <c r="AO619" s="218">
        <f t="shared" si="339"/>
        <v>0</v>
      </c>
      <c r="AP619" s="218">
        <f t="shared" si="339"/>
        <v>0</v>
      </c>
    </row>
    <row r="620" spans="1:42" x14ac:dyDescent="0.2">
      <c r="A620" s="4" t="s">
        <v>264</v>
      </c>
      <c r="B620" s="217">
        <f>SUM(B617:B619)</f>
        <v>0</v>
      </c>
      <c r="C620" s="217">
        <f>SUM(C617:C619)</f>
        <v>0</v>
      </c>
      <c r="D620" s="217">
        <f t="shared" ref="D620:AP620" si="340">SUM(D617:D619)</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B621" s="20"/>
      <c r="C621" s="20"/>
      <c r="D621" s="20"/>
      <c r="E621" s="20"/>
      <c r="F621" s="20"/>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row>
    <row r="622" spans="1:42" x14ac:dyDescent="0.2">
      <c r="A622" s="4" t="s">
        <v>304</v>
      </c>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305</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v>1</v>
      </c>
      <c r="B624" s="230">
        <f t="shared" ref="B624:B633" si="341">SUM(C624:AP624)</f>
        <v>0</v>
      </c>
      <c r="C624" s="213">
        <f t="shared" ref="C624:AP624" si="342">IF(C$2&gt;analysis_period,0,IF(C$2=equip1_reserve_freq*$A624,equip1_reserve_cost*system_capacity*1000*(1+inflation_rate/100)^B$2,0))</f>
        <v>0</v>
      </c>
      <c r="D624" s="213">
        <f t="shared" si="342"/>
        <v>0</v>
      </c>
      <c r="E624" s="213">
        <f t="shared" si="342"/>
        <v>0</v>
      </c>
      <c r="F624" s="213">
        <f t="shared" si="342"/>
        <v>0</v>
      </c>
      <c r="G624" s="213">
        <f t="shared" si="342"/>
        <v>0</v>
      </c>
      <c r="H624" s="213">
        <f t="shared" si="342"/>
        <v>0</v>
      </c>
      <c r="I624" s="213">
        <f t="shared" si="342"/>
        <v>0</v>
      </c>
      <c r="J624" s="213">
        <f t="shared" si="342"/>
        <v>0</v>
      </c>
      <c r="K624" s="213">
        <f t="shared" si="342"/>
        <v>0</v>
      </c>
      <c r="L624" s="213">
        <f t="shared" si="342"/>
        <v>0</v>
      </c>
      <c r="M624" s="213">
        <f t="shared" si="342"/>
        <v>0</v>
      </c>
      <c r="N624" s="213">
        <f t="shared" si="342"/>
        <v>0</v>
      </c>
      <c r="O624" s="213">
        <f t="shared" si="342"/>
        <v>0</v>
      </c>
      <c r="P624" s="213">
        <f t="shared" si="342"/>
        <v>0</v>
      </c>
      <c r="Q624" s="213">
        <f t="shared" si="342"/>
        <v>0</v>
      </c>
      <c r="R624" s="213">
        <f t="shared" si="342"/>
        <v>0</v>
      </c>
      <c r="S624" s="213">
        <f t="shared" si="342"/>
        <v>0</v>
      </c>
      <c r="T624" s="213">
        <f t="shared" si="342"/>
        <v>0</v>
      </c>
      <c r="U624" s="213">
        <f t="shared" si="342"/>
        <v>0</v>
      </c>
      <c r="V624" s="213">
        <f t="shared" si="342"/>
        <v>0</v>
      </c>
      <c r="W624" s="213">
        <f t="shared" si="342"/>
        <v>0</v>
      </c>
      <c r="X624" s="213">
        <f t="shared" si="342"/>
        <v>0</v>
      </c>
      <c r="Y624" s="213">
        <f t="shared" si="342"/>
        <v>0</v>
      </c>
      <c r="Z624" s="213">
        <f t="shared" si="342"/>
        <v>0</v>
      </c>
      <c r="AA624" s="213">
        <f t="shared" si="342"/>
        <v>0</v>
      </c>
      <c r="AB624" s="213">
        <f t="shared" si="342"/>
        <v>0</v>
      </c>
      <c r="AC624" s="213">
        <f t="shared" si="342"/>
        <v>0</v>
      </c>
      <c r="AD624" s="213">
        <f t="shared" si="342"/>
        <v>0</v>
      </c>
      <c r="AE624" s="213">
        <f t="shared" si="342"/>
        <v>0</v>
      </c>
      <c r="AF624" s="213">
        <f t="shared" si="342"/>
        <v>0</v>
      </c>
      <c r="AG624" s="213">
        <f t="shared" si="342"/>
        <v>0</v>
      </c>
      <c r="AH624" s="213">
        <f t="shared" si="342"/>
        <v>0</v>
      </c>
      <c r="AI624" s="213">
        <f t="shared" si="342"/>
        <v>0</v>
      </c>
      <c r="AJ624" s="213">
        <f t="shared" si="342"/>
        <v>0</v>
      </c>
      <c r="AK624" s="213">
        <f t="shared" si="342"/>
        <v>0</v>
      </c>
      <c r="AL624" s="213">
        <f t="shared" si="342"/>
        <v>0</v>
      </c>
      <c r="AM624" s="213">
        <f t="shared" si="342"/>
        <v>0</v>
      </c>
      <c r="AN624" s="213">
        <f t="shared" si="342"/>
        <v>0</v>
      </c>
      <c r="AO624" s="213">
        <f t="shared" si="342"/>
        <v>0</v>
      </c>
      <c r="AP624" s="213">
        <f t="shared" si="342"/>
        <v>0</v>
      </c>
    </row>
    <row r="625" spans="1:42" x14ac:dyDescent="0.2">
      <c r="A625" s="4">
        <f>A624+1</f>
        <v>2</v>
      </c>
      <c r="B625" s="230">
        <f t="shared" si="341"/>
        <v>0</v>
      </c>
      <c r="C625" s="213">
        <f t="shared" ref="C625:AP625" si="343">IF(C$2&gt;analysis_period,0,IF(C$2=equip1_reserve_freq*$A625,equip1_reserve_cost*system_capacity*1000*(1+inflation_rate/100)^B$2,0))</f>
        <v>0</v>
      </c>
      <c r="D625" s="213">
        <f t="shared" si="343"/>
        <v>0</v>
      </c>
      <c r="E625" s="213">
        <f t="shared" si="343"/>
        <v>0</v>
      </c>
      <c r="F625" s="213">
        <f t="shared" si="343"/>
        <v>0</v>
      </c>
      <c r="G625" s="213">
        <f t="shared" si="343"/>
        <v>0</v>
      </c>
      <c r="H625" s="213">
        <f t="shared" si="343"/>
        <v>0</v>
      </c>
      <c r="I625" s="213">
        <f t="shared" si="343"/>
        <v>0</v>
      </c>
      <c r="J625" s="213">
        <f t="shared" si="343"/>
        <v>0</v>
      </c>
      <c r="K625" s="213">
        <f t="shared" si="343"/>
        <v>0</v>
      </c>
      <c r="L625" s="213">
        <f t="shared" si="343"/>
        <v>0</v>
      </c>
      <c r="M625" s="213">
        <f t="shared" si="343"/>
        <v>0</v>
      </c>
      <c r="N625" s="213">
        <f t="shared" si="343"/>
        <v>0</v>
      </c>
      <c r="O625" s="213">
        <f t="shared" si="343"/>
        <v>0</v>
      </c>
      <c r="P625" s="213">
        <f t="shared" si="343"/>
        <v>0</v>
      </c>
      <c r="Q625" s="213">
        <f t="shared" si="343"/>
        <v>0</v>
      </c>
      <c r="R625" s="213">
        <f t="shared" si="343"/>
        <v>0</v>
      </c>
      <c r="S625" s="213">
        <f t="shared" si="343"/>
        <v>0</v>
      </c>
      <c r="T625" s="213">
        <f t="shared" si="343"/>
        <v>0</v>
      </c>
      <c r="U625" s="213">
        <f t="shared" si="343"/>
        <v>0</v>
      </c>
      <c r="V625" s="213">
        <f t="shared" si="343"/>
        <v>0</v>
      </c>
      <c r="W625" s="213">
        <f t="shared" si="343"/>
        <v>0</v>
      </c>
      <c r="X625" s="213">
        <f t="shared" si="343"/>
        <v>0</v>
      </c>
      <c r="Y625" s="213">
        <f t="shared" si="343"/>
        <v>0</v>
      </c>
      <c r="Z625" s="213">
        <f t="shared" si="343"/>
        <v>0</v>
      </c>
      <c r="AA625" s="213">
        <f t="shared" si="343"/>
        <v>0</v>
      </c>
      <c r="AB625" s="213">
        <f t="shared" si="343"/>
        <v>0</v>
      </c>
      <c r="AC625" s="213">
        <f t="shared" si="343"/>
        <v>0</v>
      </c>
      <c r="AD625" s="213">
        <f t="shared" si="343"/>
        <v>0</v>
      </c>
      <c r="AE625" s="213">
        <f t="shared" si="343"/>
        <v>0</v>
      </c>
      <c r="AF625" s="213">
        <f t="shared" si="343"/>
        <v>0</v>
      </c>
      <c r="AG625" s="213">
        <f t="shared" si="343"/>
        <v>0</v>
      </c>
      <c r="AH625" s="213">
        <f t="shared" si="343"/>
        <v>0</v>
      </c>
      <c r="AI625" s="213">
        <f t="shared" si="343"/>
        <v>0</v>
      </c>
      <c r="AJ625" s="213">
        <f t="shared" si="343"/>
        <v>0</v>
      </c>
      <c r="AK625" s="213">
        <f t="shared" si="343"/>
        <v>0</v>
      </c>
      <c r="AL625" s="213">
        <f t="shared" si="343"/>
        <v>0</v>
      </c>
      <c r="AM625" s="213">
        <f t="shared" si="343"/>
        <v>0</v>
      </c>
      <c r="AN625" s="213">
        <f t="shared" si="343"/>
        <v>0</v>
      </c>
      <c r="AO625" s="213">
        <f t="shared" si="343"/>
        <v>0</v>
      </c>
      <c r="AP625" s="213">
        <f t="shared" si="343"/>
        <v>0</v>
      </c>
    </row>
    <row r="626" spans="1:42" x14ac:dyDescent="0.2">
      <c r="A626" s="4">
        <f t="shared" ref="A626:A633" si="344">A625+1</f>
        <v>3</v>
      </c>
      <c r="B626" s="230">
        <f t="shared" si="341"/>
        <v>0</v>
      </c>
      <c r="C626" s="213">
        <f t="shared" ref="C626:AP626" si="345">IF(C$2&gt;analysis_period,0,IF(C$2=equip1_reserve_freq*$A626,equip1_reserve_cost*system_capacity*1000*(1+inflation_rate/100)^B$2,0))</f>
        <v>0</v>
      </c>
      <c r="D626" s="213">
        <f t="shared" si="345"/>
        <v>0</v>
      </c>
      <c r="E626" s="213">
        <f t="shared" si="345"/>
        <v>0</v>
      </c>
      <c r="F626" s="213">
        <f t="shared" si="345"/>
        <v>0</v>
      </c>
      <c r="G626" s="213">
        <f t="shared" si="345"/>
        <v>0</v>
      </c>
      <c r="H626" s="213">
        <f t="shared" si="345"/>
        <v>0</v>
      </c>
      <c r="I626" s="213">
        <f t="shared" si="345"/>
        <v>0</v>
      </c>
      <c r="J626" s="213">
        <f t="shared" si="345"/>
        <v>0</v>
      </c>
      <c r="K626" s="213">
        <f t="shared" si="345"/>
        <v>0</v>
      </c>
      <c r="L626" s="213">
        <f t="shared" si="345"/>
        <v>0</v>
      </c>
      <c r="M626" s="213">
        <f t="shared" si="345"/>
        <v>0</v>
      </c>
      <c r="N626" s="213">
        <f t="shared" si="345"/>
        <v>0</v>
      </c>
      <c r="O626" s="213">
        <f t="shared" si="345"/>
        <v>0</v>
      </c>
      <c r="P626" s="213">
        <f t="shared" si="345"/>
        <v>0</v>
      </c>
      <c r="Q626" s="213">
        <f t="shared" si="345"/>
        <v>0</v>
      </c>
      <c r="R626" s="213">
        <f t="shared" si="345"/>
        <v>0</v>
      </c>
      <c r="S626" s="213">
        <f t="shared" si="345"/>
        <v>0</v>
      </c>
      <c r="T626" s="213">
        <f t="shared" si="345"/>
        <v>0</v>
      </c>
      <c r="U626" s="213">
        <f t="shared" si="345"/>
        <v>0</v>
      </c>
      <c r="V626" s="213">
        <f t="shared" si="345"/>
        <v>0</v>
      </c>
      <c r="W626" s="213">
        <f t="shared" si="345"/>
        <v>0</v>
      </c>
      <c r="X626" s="213">
        <f t="shared" si="345"/>
        <v>0</v>
      </c>
      <c r="Y626" s="213">
        <f t="shared" si="345"/>
        <v>0</v>
      </c>
      <c r="Z626" s="213">
        <f t="shared" si="345"/>
        <v>0</v>
      </c>
      <c r="AA626" s="213">
        <f t="shared" si="345"/>
        <v>0</v>
      </c>
      <c r="AB626" s="213">
        <f t="shared" si="345"/>
        <v>0</v>
      </c>
      <c r="AC626" s="213">
        <f t="shared" si="345"/>
        <v>0</v>
      </c>
      <c r="AD626" s="213">
        <f t="shared" si="345"/>
        <v>0</v>
      </c>
      <c r="AE626" s="213">
        <f t="shared" si="345"/>
        <v>0</v>
      </c>
      <c r="AF626" s="213">
        <f t="shared" si="345"/>
        <v>0</v>
      </c>
      <c r="AG626" s="213">
        <f t="shared" si="345"/>
        <v>0</v>
      </c>
      <c r="AH626" s="213">
        <f t="shared" si="345"/>
        <v>0</v>
      </c>
      <c r="AI626" s="213">
        <f t="shared" si="345"/>
        <v>0</v>
      </c>
      <c r="AJ626" s="213">
        <f t="shared" si="345"/>
        <v>0</v>
      </c>
      <c r="AK626" s="213">
        <f t="shared" si="345"/>
        <v>0</v>
      </c>
      <c r="AL626" s="213">
        <f t="shared" si="345"/>
        <v>0</v>
      </c>
      <c r="AM626" s="213">
        <f t="shared" si="345"/>
        <v>0</v>
      </c>
      <c r="AN626" s="213">
        <f t="shared" si="345"/>
        <v>0</v>
      </c>
      <c r="AO626" s="213">
        <f t="shared" si="345"/>
        <v>0</v>
      </c>
      <c r="AP626" s="213">
        <f t="shared" si="345"/>
        <v>0</v>
      </c>
    </row>
    <row r="627" spans="1:42" x14ac:dyDescent="0.2">
      <c r="A627" s="4">
        <f t="shared" si="344"/>
        <v>4</v>
      </c>
      <c r="B627" s="230">
        <f t="shared" si="341"/>
        <v>0</v>
      </c>
      <c r="C627" s="213">
        <f t="shared" ref="C627:AP627" si="346">IF(C$2&gt;analysis_period,0,IF(C$2=equip1_reserve_freq*$A627,equip1_reserve_cost*system_capacity*1000*(1+inflation_rate/100)^B$2,0))</f>
        <v>0</v>
      </c>
      <c r="D627" s="213">
        <f t="shared" si="346"/>
        <v>0</v>
      </c>
      <c r="E627" s="213">
        <f t="shared" si="346"/>
        <v>0</v>
      </c>
      <c r="F627" s="213">
        <f t="shared" si="346"/>
        <v>0</v>
      </c>
      <c r="G627" s="213">
        <f t="shared" si="346"/>
        <v>0</v>
      </c>
      <c r="H627" s="213">
        <f t="shared" si="346"/>
        <v>0</v>
      </c>
      <c r="I627" s="213">
        <f t="shared" si="346"/>
        <v>0</v>
      </c>
      <c r="J627" s="213">
        <f t="shared" si="346"/>
        <v>0</v>
      </c>
      <c r="K627" s="213">
        <f t="shared" si="346"/>
        <v>0</v>
      </c>
      <c r="L627" s="213">
        <f t="shared" si="346"/>
        <v>0</v>
      </c>
      <c r="M627" s="213">
        <f t="shared" si="346"/>
        <v>0</v>
      </c>
      <c r="N627" s="213">
        <f t="shared" si="346"/>
        <v>0</v>
      </c>
      <c r="O627" s="213">
        <f t="shared" si="346"/>
        <v>0</v>
      </c>
      <c r="P627" s="213">
        <f t="shared" si="346"/>
        <v>0</v>
      </c>
      <c r="Q627" s="213">
        <f t="shared" si="346"/>
        <v>0</v>
      </c>
      <c r="R627" s="213">
        <f t="shared" si="346"/>
        <v>0</v>
      </c>
      <c r="S627" s="213">
        <f t="shared" si="346"/>
        <v>0</v>
      </c>
      <c r="T627" s="213">
        <f t="shared" si="346"/>
        <v>0</v>
      </c>
      <c r="U627" s="213">
        <f t="shared" si="346"/>
        <v>0</v>
      </c>
      <c r="V627" s="213">
        <f t="shared" si="346"/>
        <v>0</v>
      </c>
      <c r="W627" s="213">
        <f t="shared" si="346"/>
        <v>0</v>
      </c>
      <c r="X627" s="213">
        <f t="shared" si="346"/>
        <v>0</v>
      </c>
      <c r="Y627" s="213">
        <f t="shared" si="346"/>
        <v>0</v>
      </c>
      <c r="Z627" s="213">
        <f t="shared" si="346"/>
        <v>0</v>
      </c>
      <c r="AA627" s="213">
        <f t="shared" si="346"/>
        <v>0</v>
      </c>
      <c r="AB627" s="213">
        <f t="shared" si="346"/>
        <v>0</v>
      </c>
      <c r="AC627" s="213">
        <f t="shared" si="346"/>
        <v>0</v>
      </c>
      <c r="AD627" s="213">
        <f t="shared" si="346"/>
        <v>0</v>
      </c>
      <c r="AE627" s="213">
        <f t="shared" si="346"/>
        <v>0</v>
      </c>
      <c r="AF627" s="213">
        <f t="shared" si="346"/>
        <v>0</v>
      </c>
      <c r="AG627" s="213">
        <f t="shared" si="346"/>
        <v>0</v>
      </c>
      <c r="AH627" s="213">
        <f t="shared" si="346"/>
        <v>0</v>
      </c>
      <c r="AI627" s="213">
        <f t="shared" si="346"/>
        <v>0</v>
      </c>
      <c r="AJ627" s="213">
        <f t="shared" si="346"/>
        <v>0</v>
      </c>
      <c r="AK627" s="213">
        <f t="shared" si="346"/>
        <v>0</v>
      </c>
      <c r="AL627" s="213">
        <f t="shared" si="346"/>
        <v>0</v>
      </c>
      <c r="AM627" s="213">
        <f t="shared" si="346"/>
        <v>0</v>
      </c>
      <c r="AN627" s="213">
        <f t="shared" si="346"/>
        <v>0</v>
      </c>
      <c r="AO627" s="213">
        <f t="shared" si="346"/>
        <v>0</v>
      </c>
      <c r="AP627" s="213">
        <f t="shared" si="346"/>
        <v>0</v>
      </c>
    </row>
    <row r="628" spans="1:42" x14ac:dyDescent="0.2">
      <c r="A628" s="4">
        <f t="shared" si="344"/>
        <v>5</v>
      </c>
      <c r="B628" s="230">
        <f t="shared" si="341"/>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4"/>
        <v>6</v>
      </c>
      <c r="B629" s="230">
        <f t="shared" si="341"/>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4"/>
        <v>7</v>
      </c>
      <c r="B630" s="230">
        <f t="shared" si="341"/>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4"/>
        <v>8</v>
      </c>
      <c r="B631" s="230">
        <f t="shared" si="341"/>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A631+1</f>
        <v>9</v>
      </c>
      <c r="B632" s="230">
        <f t="shared" si="341"/>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4"/>
        <v>10</v>
      </c>
      <c r="B633" s="230">
        <f t="shared" si="341"/>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37" t="s">
        <v>13</v>
      </c>
      <c r="B634" s="28"/>
      <c r="C634" s="217">
        <f>SUM(C624:C633)</f>
        <v>0</v>
      </c>
      <c r="D634" s="217">
        <f t="shared" ref="D634:AD634" si="353">SUM(D624:D633)</f>
        <v>0</v>
      </c>
      <c r="E634" s="217">
        <f t="shared" si="353"/>
        <v>0</v>
      </c>
      <c r="F634" s="217">
        <f t="shared" si="353"/>
        <v>0</v>
      </c>
      <c r="G634" s="217">
        <f t="shared" si="353"/>
        <v>0</v>
      </c>
      <c r="H634" s="217">
        <f t="shared" si="353"/>
        <v>0</v>
      </c>
      <c r="I634" s="217">
        <f t="shared" si="353"/>
        <v>0</v>
      </c>
      <c r="J634" s="217">
        <f t="shared" si="353"/>
        <v>0</v>
      </c>
      <c r="K634" s="217">
        <f t="shared" si="353"/>
        <v>0</v>
      </c>
      <c r="L634" s="217">
        <f t="shared" si="353"/>
        <v>0</v>
      </c>
      <c r="M634" s="217">
        <f t="shared" si="353"/>
        <v>0</v>
      </c>
      <c r="N634" s="217">
        <f t="shared" si="353"/>
        <v>0</v>
      </c>
      <c r="O634" s="217">
        <f t="shared" si="353"/>
        <v>0</v>
      </c>
      <c r="P634" s="217">
        <f t="shared" si="353"/>
        <v>0</v>
      </c>
      <c r="Q634" s="217">
        <f t="shared" si="353"/>
        <v>0</v>
      </c>
      <c r="R634" s="217">
        <f t="shared" si="353"/>
        <v>0</v>
      </c>
      <c r="S634" s="217">
        <f t="shared" si="353"/>
        <v>0</v>
      </c>
      <c r="T634" s="217">
        <f t="shared" si="353"/>
        <v>0</v>
      </c>
      <c r="U634" s="217">
        <f t="shared" si="353"/>
        <v>0</v>
      </c>
      <c r="V634" s="217">
        <f t="shared" si="353"/>
        <v>0</v>
      </c>
      <c r="W634" s="217">
        <f t="shared" si="353"/>
        <v>0</v>
      </c>
      <c r="X634" s="217">
        <f t="shared" si="353"/>
        <v>0</v>
      </c>
      <c r="Y634" s="217">
        <f t="shared" si="353"/>
        <v>0</v>
      </c>
      <c r="Z634" s="217">
        <f t="shared" si="353"/>
        <v>0</v>
      </c>
      <c r="AA634" s="217">
        <f t="shared" si="353"/>
        <v>0</v>
      </c>
      <c r="AB634" s="217">
        <f t="shared" si="353"/>
        <v>0</v>
      </c>
      <c r="AC634" s="217">
        <f t="shared" si="353"/>
        <v>0</v>
      </c>
      <c r="AD634" s="217">
        <f t="shared" si="353"/>
        <v>0</v>
      </c>
      <c r="AE634" s="217">
        <f t="shared" ref="AE634" si="354">SUM(AE624:AE633)</f>
        <v>0</v>
      </c>
      <c r="AF634" s="217">
        <f t="shared" ref="AF634:AP634" si="355">SUM(AF624:AF633)</f>
        <v>0</v>
      </c>
      <c r="AG634" s="217">
        <f t="shared" si="355"/>
        <v>0</v>
      </c>
      <c r="AH634" s="217">
        <f t="shared" si="355"/>
        <v>0</v>
      </c>
      <c r="AI634" s="217">
        <f t="shared" si="355"/>
        <v>0</v>
      </c>
      <c r="AJ634" s="217">
        <f t="shared" si="355"/>
        <v>0</v>
      </c>
      <c r="AK634" s="217">
        <f t="shared" si="355"/>
        <v>0</v>
      </c>
      <c r="AL634" s="217">
        <f t="shared" si="355"/>
        <v>0</v>
      </c>
      <c r="AM634" s="217">
        <f t="shared" si="355"/>
        <v>0</v>
      </c>
      <c r="AN634" s="217">
        <f t="shared" si="355"/>
        <v>0</v>
      </c>
      <c r="AO634" s="217">
        <f t="shared" si="355"/>
        <v>0</v>
      </c>
      <c r="AP634" s="217">
        <f t="shared" si="355"/>
        <v>0</v>
      </c>
    </row>
    <row r="635" spans="1:42" x14ac:dyDescent="0.2">
      <c r="A635" s="4" t="s">
        <v>306</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30">
        <f t="shared" ref="B636:B645" si="356">SUM(C636:AP636)</f>
        <v>0</v>
      </c>
      <c r="C636" s="217">
        <f t="shared" ref="C636:AP636" si="357">IF(C$2&lt;=equip1_reserve_freq*$A$624,$B$624/(equip1_reserve_freq),0)</f>
        <v>0</v>
      </c>
      <c r="D636" s="217">
        <f t="shared" si="357"/>
        <v>0</v>
      </c>
      <c r="E636" s="217">
        <f t="shared" si="357"/>
        <v>0</v>
      </c>
      <c r="F636" s="217">
        <f t="shared" si="357"/>
        <v>0</v>
      </c>
      <c r="G636" s="217">
        <f t="shared" si="357"/>
        <v>0</v>
      </c>
      <c r="H636" s="217">
        <f t="shared" si="357"/>
        <v>0</v>
      </c>
      <c r="I636" s="217">
        <f t="shared" si="357"/>
        <v>0</v>
      </c>
      <c r="J636" s="217">
        <f t="shared" si="357"/>
        <v>0</v>
      </c>
      <c r="K636" s="217">
        <f t="shared" si="357"/>
        <v>0</v>
      </c>
      <c r="L636" s="217">
        <f t="shared" si="357"/>
        <v>0</v>
      </c>
      <c r="M636" s="217">
        <f t="shared" si="357"/>
        <v>0</v>
      </c>
      <c r="N636" s="217">
        <f t="shared" si="357"/>
        <v>0</v>
      </c>
      <c r="O636" s="217">
        <f t="shared" si="357"/>
        <v>0</v>
      </c>
      <c r="P636" s="217">
        <f t="shared" si="357"/>
        <v>0</v>
      </c>
      <c r="Q636" s="217">
        <f t="shared" si="357"/>
        <v>0</v>
      </c>
      <c r="R636" s="217">
        <f t="shared" si="357"/>
        <v>0</v>
      </c>
      <c r="S636" s="217">
        <f t="shared" si="357"/>
        <v>0</v>
      </c>
      <c r="T636" s="217">
        <f t="shared" si="357"/>
        <v>0</v>
      </c>
      <c r="U636" s="217">
        <f t="shared" si="357"/>
        <v>0</v>
      </c>
      <c r="V636" s="217">
        <f t="shared" si="357"/>
        <v>0</v>
      </c>
      <c r="W636" s="217">
        <f t="shared" si="357"/>
        <v>0</v>
      </c>
      <c r="X636" s="217">
        <f t="shared" si="357"/>
        <v>0</v>
      </c>
      <c r="Y636" s="217">
        <f t="shared" si="357"/>
        <v>0</v>
      </c>
      <c r="Z636" s="217">
        <f t="shared" si="357"/>
        <v>0</v>
      </c>
      <c r="AA636" s="217">
        <f t="shared" si="357"/>
        <v>0</v>
      </c>
      <c r="AB636" s="217">
        <f t="shared" si="357"/>
        <v>0</v>
      </c>
      <c r="AC636" s="217">
        <f t="shared" si="357"/>
        <v>0</v>
      </c>
      <c r="AD636" s="217">
        <f t="shared" si="357"/>
        <v>0</v>
      </c>
      <c r="AE636" s="217">
        <f t="shared" si="357"/>
        <v>0</v>
      </c>
      <c r="AF636" s="217">
        <f t="shared" si="357"/>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f>A636+1</f>
        <v>2</v>
      </c>
      <c r="B637" s="230">
        <f t="shared" si="356"/>
        <v>0</v>
      </c>
      <c r="C637" s="232">
        <f t="shared" ref="C637:AP637" si="358">IF(AND(C$2&gt;equip1_reserve_freq*$A624,C$2&lt;=equip1_reserve_freq*$A625),$B625/(equip1_reserve_freq),0)</f>
        <v>0</v>
      </c>
      <c r="D637" s="213">
        <f t="shared" si="358"/>
        <v>0</v>
      </c>
      <c r="E637" s="213">
        <f t="shared" si="358"/>
        <v>0</v>
      </c>
      <c r="F637" s="213">
        <f t="shared" si="358"/>
        <v>0</v>
      </c>
      <c r="G637" s="213">
        <f t="shared" si="358"/>
        <v>0</v>
      </c>
      <c r="H637" s="213">
        <f t="shared" si="358"/>
        <v>0</v>
      </c>
      <c r="I637" s="213">
        <f t="shared" si="358"/>
        <v>0</v>
      </c>
      <c r="J637" s="213">
        <f t="shared" si="358"/>
        <v>0</v>
      </c>
      <c r="K637" s="213">
        <f t="shared" si="358"/>
        <v>0</v>
      </c>
      <c r="L637" s="213">
        <f t="shared" si="358"/>
        <v>0</v>
      </c>
      <c r="M637" s="213">
        <f t="shared" si="358"/>
        <v>0</v>
      </c>
      <c r="N637" s="213">
        <f t="shared" si="358"/>
        <v>0</v>
      </c>
      <c r="O637" s="213">
        <f t="shared" si="358"/>
        <v>0</v>
      </c>
      <c r="P637" s="213">
        <f t="shared" si="358"/>
        <v>0</v>
      </c>
      <c r="Q637" s="213">
        <f t="shared" si="358"/>
        <v>0</v>
      </c>
      <c r="R637" s="213">
        <f t="shared" si="358"/>
        <v>0</v>
      </c>
      <c r="S637" s="213">
        <f t="shared" si="358"/>
        <v>0</v>
      </c>
      <c r="T637" s="213">
        <f t="shared" si="358"/>
        <v>0</v>
      </c>
      <c r="U637" s="213">
        <f t="shared" si="358"/>
        <v>0</v>
      </c>
      <c r="V637" s="213">
        <f t="shared" si="358"/>
        <v>0</v>
      </c>
      <c r="W637" s="213">
        <f t="shared" si="358"/>
        <v>0</v>
      </c>
      <c r="X637" s="213">
        <f t="shared" si="358"/>
        <v>0</v>
      </c>
      <c r="Y637" s="213">
        <f t="shared" si="358"/>
        <v>0</v>
      </c>
      <c r="Z637" s="213">
        <f t="shared" si="358"/>
        <v>0</v>
      </c>
      <c r="AA637" s="213">
        <f t="shared" si="358"/>
        <v>0</v>
      </c>
      <c r="AB637" s="213">
        <f t="shared" si="358"/>
        <v>0</v>
      </c>
      <c r="AC637" s="213">
        <f t="shared" si="358"/>
        <v>0</v>
      </c>
      <c r="AD637" s="213">
        <f t="shared" si="358"/>
        <v>0</v>
      </c>
      <c r="AE637" s="213">
        <f t="shared" si="358"/>
        <v>0</v>
      </c>
      <c r="AF637" s="213">
        <f t="shared" si="358"/>
        <v>0</v>
      </c>
      <c r="AG637" s="213">
        <f t="shared" si="358"/>
        <v>0</v>
      </c>
      <c r="AH637" s="213">
        <f t="shared" si="358"/>
        <v>0</v>
      </c>
      <c r="AI637" s="213">
        <f t="shared" si="358"/>
        <v>0</v>
      </c>
      <c r="AJ637" s="213">
        <f t="shared" si="358"/>
        <v>0</v>
      </c>
      <c r="AK637" s="213">
        <f t="shared" si="358"/>
        <v>0</v>
      </c>
      <c r="AL637" s="213">
        <f t="shared" si="358"/>
        <v>0</v>
      </c>
      <c r="AM637" s="213">
        <f t="shared" si="358"/>
        <v>0</v>
      </c>
      <c r="AN637" s="213">
        <f t="shared" si="358"/>
        <v>0</v>
      </c>
      <c r="AO637" s="213">
        <f t="shared" si="358"/>
        <v>0</v>
      </c>
      <c r="AP637" s="213">
        <f t="shared" si="358"/>
        <v>0</v>
      </c>
    </row>
    <row r="638" spans="1:42" x14ac:dyDescent="0.2">
      <c r="A638" s="4">
        <f t="shared" ref="A638:A643" si="359">A637+1</f>
        <v>3</v>
      </c>
      <c r="B638" s="230">
        <f t="shared" si="356"/>
        <v>0</v>
      </c>
      <c r="C638" s="232">
        <f t="shared" ref="C638:AP638" si="360">IF(AND(C$2&gt;equip1_reserve_freq*$A625,C$2&lt;=equip1_reserve_freq*$A626),$B626/(equip1_reserve_freq),0)</f>
        <v>0</v>
      </c>
      <c r="D638" s="213">
        <f t="shared" si="360"/>
        <v>0</v>
      </c>
      <c r="E638" s="213">
        <f t="shared" si="360"/>
        <v>0</v>
      </c>
      <c r="F638" s="213">
        <f t="shared" si="360"/>
        <v>0</v>
      </c>
      <c r="G638" s="213">
        <f t="shared" si="360"/>
        <v>0</v>
      </c>
      <c r="H638" s="213">
        <f t="shared" si="360"/>
        <v>0</v>
      </c>
      <c r="I638" s="213">
        <f t="shared" si="360"/>
        <v>0</v>
      </c>
      <c r="J638" s="213">
        <f t="shared" si="360"/>
        <v>0</v>
      </c>
      <c r="K638" s="213">
        <f t="shared" si="360"/>
        <v>0</v>
      </c>
      <c r="L638" s="213">
        <f t="shared" si="360"/>
        <v>0</v>
      </c>
      <c r="M638" s="213">
        <f t="shared" si="360"/>
        <v>0</v>
      </c>
      <c r="N638" s="213">
        <f t="shared" si="360"/>
        <v>0</v>
      </c>
      <c r="O638" s="213">
        <f t="shared" si="360"/>
        <v>0</v>
      </c>
      <c r="P638" s="213">
        <f t="shared" si="360"/>
        <v>0</v>
      </c>
      <c r="Q638" s="213">
        <f t="shared" si="360"/>
        <v>0</v>
      </c>
      <c r="R638" s="213">
        <f t="shared" si="360"/>
        <v>0</v>
      </c>
      <c r="S638" s="213">
        <f t="shared" si="360"/>
        <v>0</v>
      </c>
      <c r="T638" s="213">
        <f t="shared" si="360"/>
        <v>0</v>
      </c>
      <c r="U638" s="213">
        <f t="shared" si="360"/>
        <v>0</v>
      </c>
      <c r="V638" s="213">
        <f t="shared" si="360"/>
        <v>0</v>
      </c>
      <c r="W638" s="213">
        <f t="shared" si="360"/>
        <v>0</v>
      </c>
      <c r="X638" s="213">
        <f t="shared" si="360"/>
        <v>0</v>
      </c>
      <c r="Y638" s="213">
        <f t="shared" si="360"/>
        <v>0</v>
      </c>
      <c r="Z638" s="213">
        <f t="shared" si="360"/>
        <v>0</v>
      </c>
      <c r="AA638" s="213">
        <f t="shared" si="360"/>
        <v>0</v>
      </c>
      <c r="AB638" s="213">
        <f t="shared" si="360"/>
        <v>0</v>
      </c>
      <c r="AC638" s="213">
        <f t="shared" si="360"/>
        <v>0</v>
      </c>
      <c r="AD638" s="213">
        <f t="shared" si="360"/>
        <v>0</v>
      </c>
      <c r="AE638" s="213">
        <f t="shared" si="360"/>
        <v>0</v>
      </c>
      <c r="AF638" s="213">
        <f t="shared" si="360"/>
        <v>0</v>
      </c>
      <c r="AG638" s="213">
        <f t="shared" si="360"/>
        <v>0</v>
      </c>
      <c r="AH638" s="213">
        <f t="shared" si="360"/>
        <v>0</v>
      </c>
      <c r="AI638" s="213">
        <f t="shared" si="360"/>
        <v>0</v>
      </c>
      <c r="AJ638" s="213">
        <f t="shared" si="360"/>
        <v>0</v>
      </c>
      <c r="AK638" s="213">
        <f t="shared" si="360"/>
        <v>0</v>
      </c>
      <c r="AL638" s="213">
        <f t="shared" si="360"/>
        <v>0</v>
      </c>
      <c r="AM638" s="213">
        <f t="shared" si="360"/>
        <v>0</v>
      </c>
      <c r="AN638" s="213">
        <f t="shared" si="360"/>
        <v>0</v>
      </c>
      <c r="AO638" s="213">
        <f t="shared" si="360"/>
        <v>0</v>
      </c>
      <c r="AP638" s="213">
        <f t="shared" si="360"/>
        <v>0</v>
      </c>
    </row>
    <row r="639" spans="1:42" x14ac:dyDescent="0.2">
      <c r="A639" s="4">
        <f t="shared" si="359"/>
        <v>4</v>
      </c>
      <c r="B639" s="230">
        <f t="shared" si="356"/>
        <v>0</v>
      </c>
      <c r="C639" s="232">
        <f t="shared" ref="C639:AP639" si="361">IF(AND(C$2&gt;equip1_reserve_freq*$A626,C$2&lt;=equip1_reserve_freq*$A627),$B627/(equip1_reserve_freq),0)</f>
        <v>0</v>
      </c>
      <c r="D639" s="213">
        <f t="shared" si="361"/>
        <v>0</v>
      </c>
      <c r="E639" s="213">
        <f t="shared" si="361"/>
        <v>0</v>
      </c>
      <c r="F639" s="213">
        <f t="shared" si="361"/>
        <v>0</v>
      </c>
      <c r="G639" s="213">
        <f t="shared" si="361"/>
        <v>0</v>
      </c>
      <c r="H639" s="213">
        <f t="shared" si="361"/>
        <v>0</v>
      </c>
      <c r="I639" s="213">
        <f t="shared" si="361"/>
        <v>0</v>
      </c>
      <c r="J639" s="213">
        <f t="shared" si="361"/>
        <v>0</v>
      </c>
      <c r="K639" s="213">
        <f t="shared" si="361"/>
        <v>0</v>
      </c>
      <c r="L639" s="213">
        <f t="shared" si="361"/>
        <v>0</v>
      </c>
      <c r="M639" s="213">
        <f t="shared" si="361"/>
        <v>0</v>
      </c>
      <c r="N639" s="213">
        <f t="shared" si="361"/>
        <v>0</v>
      </c>
      <c r="O639" s="213">
        <f t="shared" si="361"/>
        <v>0</v>
      </c>
      <c r="P639" s="213">
        <f t="shared" si="361"/>
        <v>0</v>
      </c>
      <c r="Q639" s="213">
        <f t="shared" si="361"/>
        <v>0</v>
      </c>
      <c r="R639" s="213">
        <f t="shared" si="361"/>
        <v>0</v>
      </c>
      <c r="S639" s="213">
        <f t="shared" si="361"/>
        <v>0</v>
      </c>
      <c r="T639" s="213">
        <f t="shared" si="361"/>
        <v>0</v>
      </c>
      <c r="U639" s="213">
        <f t="shared" si="361"/>
        <v>0</v>
      </c>
      <c r="V639" s="213">
        <f t="shared" si="361"/>
        <v>0</v>
      </c>
      <c r="W639" s="213">
        <f t="shared" si="361"/>
        <v>0</v>
      </c>
      <c r="X639" s="213">
        <f t="shared" si="361"/>
        <v>0</v>
      </c>
      <c r="Y639" s="213">
        <f t="shared" si="361"/>
        <v>0</v>
      </c>
      <c r="Z639" s="213">
        <f t="shared" si="361"/>
        <v>0</v>
      </c>
      <c r="AA639" s="213">
        <f t="shared" si="361"/>
        <v>0</v>
      </c>
      <c r="AB639" s="213">
        <f t="shared" si="361"/>
        <v>0</v>
      </c>
      <c r="AC639" s="213">
        <f t="shared" si="361"/>
        <v>0</v>
      </c>
      <c r="AD639" s="213">
        <f t="shared" si="361"/>
        <v>0</v>
      </c>
      <c r="AE639" s="213">
        <f t="shared" si="361"/>
        <v>0</v>
      </c>
      <c r="AF639" s="213">
        <f t="shared" si="361"/>
        <v>0</v>
      </c>
      <c r="AG639" s="213">
        <f t="shared" si="361"/>
        <v>0</v>
      </c>
      <c r="AH639" s="213">
        <f t="shared" si="361"/>
        <v>0</v>
      </c>
      <c r="AI639" s="213">
        <f t="shared" si="361"/>
        <v>0</v>
      </c>
      <c r="AJ639" s="213">
        <f t="shared" si="361"/>
        <v>0</v>
      </c>
      <c r="AK639" s="213">
        <f t="shared" si="361"/>
        <v>0</v>
      </c>
      <c r="AL639" s="213">
        <f t="shared" si="361"/>
        <v>0</v>
      </c>
      <c r="AM639" s="213">
        <f t="shared" si="361"/>
        <v>0</v>
      </c>
      <c r="AN639" s="213">
        <f t="shared" si="361"/>
        <v>0</v>
      </c>
      <c r="AO639" s="213">
        <f t="shared" si="361"/>
        <v>0</v>
      </c>
      <c r="AP639" s="213">
        <f t="shared" si="361"/>
        <v>0</v>
      </c>
    </row>
    <row r="640" spans="1:42" x14ac:dyDescent="0.2">
      <c r="A640" s="4">
        <f t="shared" si="359"/>
        <v>5</v>
      </c>
      <c r="B640" s="230">
        <f t="shared" si="356"/>
        <v>0</v>
      </c>
      <c r="C640" s="232">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59"/>
        <v>6</v>
      </c>
      <c r="B641" s="230">
        <f t="shared" si="356"/>
        <v>0</v>
      </c>
      <c r="C641" s="232">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59"/>
        <v>7</v>
      </c>
      <c r="B642" s="230">
        <f t="shared" si="356"/>
        <v>0</v>
      </c>
      <c r="C642" s="232">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59"/>
        <v>8</v>
      </c>
      <c r="B643" s="230">
        <f t="shared" si="356"/>
        <v>0</v>
      </c>
      <c r="C643" s="232">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A643+1</f>
        <v>9</v>
      </c>
      <c r="B644" s="230">
        <f t="shared" si="356"/>
        <v>0</v>
      </c>
      <c r="C644" s="232">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ref="A645" si="367">A644+1</f>
        <v>10</v>
      </c>
      <c r="B645" s="230">
        <f t="shared" si="356"/>
        <v>0</v>
      </c>
      <c r="C645" s="231">
        <f t="shared" ref="C645:AP645" si="368">IF(AND(C$2&gt;equip1_reserve_freq*$A632,C$2&lt;=equip1_reserve_freq*$A633),$B633/(equip1_reserve_freq),0)</f>
        <v>0</v>
      </c>
      <c r="D645" s="218">
        <f t="shared" si="368"/>
        <v>0</v>
      </c>
      <c r="E645" s="218">
        <f t="shared" si="368"/>
        <v>0</v>
      </c>
      <c r="F645" s="218">
        <f t="shared" si="368"/>
        <v>0</v>
      </c>
      <c r="G645" s="218">
        <f t="shared" si="368"/>
        <v>0</v>
      </c>
      <c r="H645" s="218">
        <f t="shared" si="368"/>
        <v>0</v>
      </c>
      <c r="I645" s="218">
        <f t="shared" si="368"/>
        <v>0</v>
      </c>
      <c r="J645" s="218">
        <f t="shared" si="368"/>
        <v>0</v>
      </c>
      <c r="K645" s="218">
        <f t="shared" si="368"/>
        <v>0</v>
      </c>
      <c r="L645" s="218">
        <f t="shared" si="368"/>
        <v>0</v>
      </c>
      <c r="M645" s="218">
        <f t="shared" si="368"/>
        <v>0</v>
      </c>
      <c r="N645" s="218">
        <f t="shared" si="368"/>
        <v>0</v>
      </c>
      <c r="O645" s="218">
        <f t="shared" si="368"/>
        <v>0</v>
      </c>
      <c r="P645" s="218">
        <f t="shared" si="368"/>
        <v>0</v>
      </c>
      <c r="Q645" s="218">
        <f t="shared" si="368"/>
        <v>0</v>
      </c>
      <c r="R645" s="218">
        <f t="shared" si="368"/>
        <v>0</v>
      </c>
      <c r="S645" s="218">
        <f t="shared" si="368"/>
        <v>0</v>
      </c>
      <c r="T645" s="218">
        <f t="shared" si="368"/>
        <v>0</v>
      </c>
      <c r="U645" s="218">
        <f t="shared" si="368"/>
        <v>0</v>
      </c>
      <c r="V645" s="218">
        <f t="shared" si="368"/>
        <v>0</v>
      </c>
      <c r="W645" s="218">
        <f t="shared" si="368"/>
        <v>0</v>
      </c>
      <c r="X645" s="218">
        <f t="shared" si="368"/>
        <v>0</v>
      </c>
      <c r="Y645" s="218">
        <f t="shared" si="368"/>
        <v>0</v>
      </c>
      <c r="Z645" s="218">
        <f t="shared" si="368"/>
        <v>0</v>
      </c>
      <c r="AA645" s="218">
        <f t="shared" si="368"/>
        <v>0</v>
      </c>
      <c r="AB645" s="218">
        <f t="shared" si="368"/>
        <v>0</v>
      </c>
      <c r="AC645" s="218">
        <f t="shared" si="368"/>
        <v>0</v>
      </c>
      <c r="AD645" s="218">
        <f t="shared" si="368"/>
        <v>0</v>
      </c>
      <c r="AE645" s="218">
        <f t="shared" si="368"/>
        <v>0</v>
      </c>
      <c r="AF645" s="218">
        <f t="shared" si="368"/>
        <v>0</v>
      </c>
      <c r="AG645" s="218">
        <f t="shared" si="368"/>
        <v>0</v>
      </c>
      <c r="AH645" s="218">
        <f t="shared" si="368"/>
        <v>0</v>
      </c>
      <c r="AI645" s="218">
        <f t="shared" si="368"/>
        <v>0</v>
      </c>
      <c r="AJ645" s="218">
        <f t="shared" si="368"/>
        <v>0</v>
      </c>
      <c r="AK645" s="218">
        <f t="shared" si="368"/>
        <v>0</v>
      </c>
      <c r="AL645" s="218">
        <f t="shared" si="368"/>
        <v>0</v>
      </c>
      <c r="AM645" s="218">
        <f t="shared" si="368"/>
        <v>0</v>
      </c>
      <c r="AN645" s="218">
        <f t="shared" si="368"/>
        <v>0</v>
      </c>
      <c r="AO645" s="218">
        <f t="shared" si="368"/>
        <v>0</v>
      </c>
      <c r="AP645" s="218">
        <f t="shared" si="368"/>
        <v>0</v>
      </c>
    </row>
    <row r="646" spans="1:42" x14ac:dyDescent="0.2">
      <c r="A646" s="37" t="s">
        <v>13</v>
      </c>
      <c r="B646" s="28"/>
      <c r="C646" s="20">
        <f>SUM(C636:C645)</f>
        <v>0</v>
      </c>
      <c r="D646" s="20">
        <f t="shared" ref="D646:AP646" si="369">SUM(D636:D645)</f>
        <v>0</v>
      </c>
      <c r="E646" s="20">
        <f t="shared" si="369"/>
        <v>0</v>
      </c>
      <c r="F646" s="20">
        <f t="shared" si="369"/>
        <v>0</v>
      </c>
      <c r="G646" s="20">
        <f t="shared" si="369"/>
        <v>0</v>
      </c>
      <c r="H646" s="20">
        <f t="shared" si="369"/>
        <v>0</v>
      </c>
      <c r="I646" s="20">
        <f t="shared" si="369"/>
        <v>0</v>
      </c>
      <c r="J646" s="20">
        <f t="shared" si="369"/>
        <v>0</v>
      </c>
      <c r="K646" s="20">
        <f t="shared" si="369"/>
        <v>0</v>
      </c>
      <c r="L646" s="20">
        <f t="shared" si="369"/>
        <v>0</v>
      </c>
      <c r="M646" s="20">
        <f t="shared" si="369"/>
        <v>0</v>
      </c>
      <c r="N646" s="20">
        <f t="shared" si="369"/>
        <v>0</v>
      </c>
      <c r="O646" s="20">
        <f t="shared" si="369"/>
        <v>0</v>
      </c>
      <c r="P646" s="20">
        <f t="shared" si="369"/>
        <v>0</v>
      </c>
      <c r="Q646" s="20">
        <f t="shared" si="369"/>
        <v>0</v>
      </c>
      <c r="R646" s="20">
        <f t="shared" si="369"/>
        <v>0</v>
      </c>
      <c r="S646" s="20">
        <f t="shared" si="369"/>
        <v>0</v>
      </c>
      <c r="T646" s="20">
        <f t="shared" si="369"/>
        <v>0</v>
      </c>
      <c r="U646" s="20">
        <f t="shared" si="369"/>
        <v>0</v>
      </c>
      <c r="V646" s="20">
        <f t="shared" si="369"/>
        <v>0</v>
      </c>
      <c r="W646" s="20">
        <f t="shared" si="369"/>
        <v>0</v>
      </c>
      <c r="X646" s="20">
        <f t="shared" si="369"/>
        <v>0</v>
      </c>
      <c r="Y646" s="20">
        <f t="shared" si="369"/>
        <v>0</v>
      </c>
      <c r="Z646" s="20">
        <f t="shared" si="369"/>
        <v>0</v>
      </c>
      <c r="AA646" s="20">
        <f t="shared" si="369"/>
        <v>0</v>
      </c>
      <c r="AB646" s="20">
        <f t="shared" si="369"/>
        <v>0</v>
      </c>
      <c r="AC646" s="20">
        <f t="shared" si="369"/>
        <v>0</v>
      </c>
      <c r="AD646" s="20">
        <f t="shared" si="369"/>
        <v>0</v>
      </c>
      <c r="AE646" s="20">
        <f t="shared" si="369"/>
        <v>0</v>
      </c>
      <c r="AF646" s="20">
        <f t="shared" si="369"/>
        <v>0</v>
      </c>
      <c r="AG646" s="20">
        <f t="shared" si="369"/>
        <v>0</v>
      </c>
      <c r="AH646" s="20">
        <f t="shared" si="369"/>
        <v>0</v>
      </c>
      <c r="AI646" s="20">
        <f t="shared" si="369"/>
        <v>0</v>
      </c>
      <c r="AJ646" s="20">
        <f t="shared" si="369"/>
        <v>0</v>
      </c>
      <c r="AK646" s="20">
        <f t="shared" si="369"/>
        <v>0</v>
      </c>
      <c r="AL646" s="20">
        <f t="shared" si="369"/>
        <v>0</v>
      </c>
      <c r="AM646" s="20">
        <f t="shared" si="369"/>
        <v>0</v>
      </c>
      <c r="AN646" s="20">
        <f t="shared" si="369"/>
        <v>0</v>
      </c>
      <c r="AO646" s="20">
        <f t="shared" si="369"/>
        <v>0</v>
      </c>
      <c r="AP646" s="20">
        <f t="shared" si="369"/>
        <v>0</v>
      </c>
    </row>
    <row r="647" spans="1:42" x14ac:dyDescent="0.2">
      <c r="B647" s="28"/>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25" t="s">
        <v>309</v>
      </c>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4" t="s">
        <v>301</v>
      </c>
      <c r="B649" s="217">
        <v>0</v>
      </c>
      <c r="C649" s="217">
        <f>B652</f>
        <v>0</v>
      </c>
      <c r="D649" s="217">
        <f t="shared" ref="D649:AP649" si="370">C652</f>
        <v>0</v>
      </c>
      <c r="E649" s="217">
        <f t="shared" si="370"/>
        <v>0</v>
      </c>
      <c r="F649" s="217">
        <f t="shared" si="370"/>
        <v>0</v>
      </c>
      <c r="G649" s="217">
        <f t="shared" si="370"/>
        <v>0</v>
      </c>
      <c r="H649" s="217">
        <f t="shared" si="370"/>
        <v>0</v>
      </c>
      <c r="I649" s="217">
        <f t="shared" si="370"/>
        <v>0</v>
      </c>
      <c r="J649" s="217">
        <f t="shared" si="370"/>
        <v>0</v>
      </c>
      <c r="K649" s="217">
        <f t="shared" si="370"/>
        <v>0</v>
      </c>
      <c r="L649" s="217">
        <f t="shared" si="370"/>
        <v>0</v>
      </c>
      <c r="M649" s="217">
        <f t="shared" si="370"/>
        <v>0</v>
      </c>
      <c r="N649" s="217">
        <f t="shared" si="370"/>
        <v>0</v>
      </c>
      <c r="O649" s="217">
        <f t="shared" si="370"/>
        <v>0</v>
      </c>
      <c r="P649" s="217">
        <f t="shared" si="370"/>
        <v>0</v>
      </c>
      <c r="Q649" s="217">
        <f t="shared" si="370"/>
        <v>0</v>
      </c>
      <c r="R649" s="217">
        <f t="shared" si="370"/>
        <v>0</v>
      </c>
      <c r="S649" s="217">
        <f t="shared" si="370"/>
        <v>0</v>
      </c>
      <c r="T649" s="217">
        <f t="shared" si="370"/>
        <v>0</v>
      </c>
      <c r="U649" s="217">
        <f t="shared" si="370"/>
        <v>0</v>
      </c>
      <c r="V649" s="217">
        <f t="shared" si="370"/>
        <v>0</v>
      </c>
      <c r="W649" s="217">
        <f t="shared" si="370"/>
        <v>0</v>
      </c>
      <c r="X649" s="217">
        <f t="shared" si="370"/>
        <v>0</v>
      </c>
      <c r="Y649" s="217">
        <f t="shared" si="370"/>
        <v>0</v>
      </c>
      <c r="Z649" s="217">
        <f t="shared" si="370"/>
        <v>0</v>
      </c>
      <c r="AA649" s="217">
        <f t="shared" si="370"/>
        <v>0</v>
      </c>
      <c r="AB649" s="217">
        <f t="shared" si="370"/>
        <v>0</v>
      </c>
      <c r="AC649" s="217">
        <f t="shared" si="370"/>
        <v>0</v>
      </c>
      <c r="AD649" s="217">
        <f t="shared" si="370"/>
        <v>0</v>
      </c>
      <c r="AE649" s="217">
        <f t="shared" si="370"/>
        <v>0</v>
      </c>
      <c r="AF649" s="217">
        <f t="shared" si="370"/>
        <v>0</v>
      </c>
      <c r="AG649" s="217">
        <f t="shared" si="370"/>
        <v>0</v>
      </c>
      <c r="AH649" s="217">
        <f t="shared" si="370"/>
        <v>0</v>
      </c>
      <c r="AI649" s="217">
        <f t="shared" si="370"/>
        <v>0</v>
      </c>
      <c r="AJ649" s="217">
        <f t="shared" si="370"/>
        <v>0</v>
      </c>
      <c r="AK649" s="217">
        <f t="shared" si="370"/>
        <v>0</v>
      </c>
      <c r="AL649" s="217">
        <f t="shared" si="370"/>
        <v>0</v>
      </c>
      <c r="AM649" s="217">
        <f t="shared" si="370"/>
        <v>0</v>
      </c>
      <c r="AN649" s="217">
        <f t="shared" si="370"/>
        <v>0</v>
      </c>
      <c r="AO649" s="217">
        <f t="shared" si="370"/>
        <v>0</v>
      </c>
      <c r="AP649" s="217">
        <f t="shared" si="370"/>
        <v>0</v>
      </c>
    </row>
    <row r="650" spans="1:42" x14ac:dyDescent="0.2">
      <c r="A650" s="4" t="s">
        <v>73</v>
      </c>
      <c r="B650" s="217">
        <v>0</v>
      </c>
      <c r="C650" s="217">
        <f>C678</f>
        <v>0</v>
      </c>
      <c r="D650" s="217">
        <f t="shared" ref="D650:AP650" si="371">D678</f>
        <v>0</v>
      </c>
      <c r="E650" s="217">
        <f t="shared" si="371"/>
        <v>0</v>
      </c>
      <c r="F650" s="217">
        <f t="shared" si="371"/>
        <v>0</v>
      </c>
      <c r="G650" s="217">
        <f t="shared" si="371"/>
        <v>0</v>
      </c>
      <c r="H650" s="217">
        <f t="shared" si="371"/>
        <v>0</v>
      </c>
      <c r="I650" s="217">
        <f t="shared" si="371"/>
        <v>0</v>
      </c>
      <c r="J650" s="217">
        <f t="shared" si="371"/>
        <v>0</v>
      </c>
      <c r="K650" s="217">
        <f t="shared" si="371"/>
        <v>0</v>
      </c>
      <c r="L650" s="217">
        <f t="shared" si="371"/>
        <v>0</v>
      </c>
      <c r="M650" s="217">
        <f t="shared" si="371"/>
        <v>0</v>
      </c>
      <c r="N650" s="217">
        <f t="shared" si="371"/>
        <v>0</v>
      </c>
      <c r="O650" s="217">
        <f t="shared" si="371"/>
        <v>0</v>
      </c>
      <c r="P650" s="217">
        <f t="shared" si="371"/>
        <v>0</v>
      </c>
      <c r="Q650" s="217">
        <f t="shared" si="371"/>
        <v>0</v>
      </c>
      <c r="R650" s="217">
        <f t="shared" si="371"/>
        <v>0</v>
      </c>
      <c r="S650" s="217">
        <f t="shared" si="371"/>
        <v>0</v>
      </c>
      <c r="T650" s="217">
        <f t="shared" si="371"/>
        <v>0</v>
      </c>
      <c r="U650" s="217">
        <f t="shared" si="371"/>
        <v>0</v>
      </c>
      <c r="V650" s="217">
        <f t="shared" si="371"/>
        <v>0</v>
      </c>
      <c r="W650" s="217">
        <f t="shared" si="371"/>
        <v>0</v>
      </c>
      <c r="X650" s="217">
        <f t="shared" si="371"/>
        <v>0</v>
      </c>
      <c r="Y650" s="217">
        <f t="shared" si="371"/>
        <v>0</v>
      </c>
      <c r="Z650" s="217">
        <f t="shared" si="371"/>
        <v>0</v>
      </c>
      <c r="AA650" s="217">
        <f t="shared" si="371"/>
        <v>0</v>
      </c>
      <c r="AB650" s="217">
        <f t="shared" si="371"/>
        <v>0</v>
      </c>
      <c r="AC650" s="217">
        <f t="shared" si="371"/>
        <v>0</v>
      </c>
      <c r="AD650" s="217">
        <f t="shared" si="371"/>
        <v>0</v>
      </c>
      <c r="AE650" s="217">
        <f t="shared" si="371"/>
        <v>0</v>
      </c>
      <c r="AF650" s="217">
        <f t="shared" si="371"/>
        <v>0</v>
      </c>
      <c r="AG650" s="217">
        <f t="shared" si="371"/>
        <v>0</v>
      </c>
      <c r="AH650" s="217">
        <f t="shared" si="371"/>
        <v>0</v>
      </c>
      <c r="AI650" s="217">
        <f t="shared" si="371"/>
        <v>0</v>
      </c>
      <c r="AJ650" s="217">
        <f t="shared" si="371"/>
        <v>0</v>
      </c>
      <c r="AK650" s="217">
        <f t="shared" si="371"/>
        <v>0</v>
      </c>
      <c r="AL650" s="217">
        <f t="shared" si="371"/>
        <v>0</v>
      </c>
      <c r="AM650" s="217">
        <f t="shared" si="371"/>
        <v>0</v>
      </c>
      <c r="AN650" s="217">
        <f t="shared" si="371"/>
        <v>0</v>
      </c>
      <c r="AO650" s="217">
        <f t="shared" si="371"/>
        <v>0</v>
      </c>
      <c r="AP650" s="217">
        <f t="shared" si="371"/>
        <v>0</v>
      </c>
    </row>
    <row r="651" spans="1:42" x14ac:dyDescent="0.2">
      <c r="A651" s="4" t="s">
        <v>302</v>
      </c>
      <c r="B651" s="218">
        <v>0</v>
      </c>
      <c r="C651" s="218">
        <f>-C666</f>
        <v>0</v>
      </c>
      <c r="D651" s="218">
        <f t="shared" ref="D651:AP651" si="372">-D666</f>
        <v>0</v>
      </c>
      <c r="E651" s="218">
        <f t="shared" si="372"/>
        <v>0</v>
      </c>
      <c r="F651" s="218">
        <f t="shared" si="372"/>
        <v>0</v>
      </c>
      <c r="G651" s="218">
        <f t="shared" si="372"/>
        <v>0</v>
      </c>
      <c r="H651" s="218">
        <f t="shared" si="372"/>
        <v>0</v>
      </c>
      <c r="I651" s="218">
        <f t="shared" si="372"/>
        <v>0</v>
      </c>
      <c r="J651" s="218">
        <f t="shared" si="372"/>
        <v>0</v>
      </c>
      <c r="K651" s="218">
        <f t="shared" si="372"/>
        <v>0</v>
      </c>
      <c r="L651" s="218">
        <f t="shared" si="372"/>
        <v>0</v>
      </c>
      <c r="M651" s="218">
        <f t="shared" si="372"/>
        <v>0</v>
      </c>
      <c r="N651" s="218">
        <f t="shared" si="372"/>
        <v>0</v>
      </c>
      <c r="O651" s="218">
        <f t="shared" si="372"/>
        <v>0</v>
      </c>
      <c r="P651" s="218">
        <f t="shared" si="372"/>
        <v>0</v>
      </c>
      <c r="Q651" s="218">
        <f t="shared" si="372"/>
        <v>0</v>
      </c>
      <c r="R651" s="218">
        <f t="shared" si="372"/>
        <v>0</v>
      </c>
      <c r="S651" s="218">
        <f t="shared" si="372"/>
        <v>0</v>
      </c>
      <c r="T651" s="218">
        <f t="shared" si="372"/>
        <v>0</v>
      </c>
      <c r="U651" s="218">
        <f t="shared" si="372"/>
        <v>0</v>
      </c>
      <c r="V651" s="218">
        <f t="shared" si="372"/>
        <v>0</v>
      </c>
      <c r="W651" s="218">
        <f t="shared" si="372"/>
        <v>0</v>
      </c>
      <c r="X651" s="218">
        <f t="shared" si="372"/>
        <v>0</v>
      </c>
      <c r="Y651" s="218">
        <f t="shared" si="372"/>
        <v>0</v>
      </c>
      <c r="Z651" s="218">
        <f t="shared" si="372"/>
        <v>0</v>
      </c>
      <c r="AA651" s="218">
        <f t="shared" si="372"/>
        <v>0</v>
      </c>
      <c r="AB651" s="218">
        <f t="shared" si="372"/>
        <v>0</v>
      </c>
      <c r="AC651" s="218">
        <f t="shared" si="372"/>
        <v>0</v>
      </c>
      <c r="AD651" s="218">
        <f t="shared" si="372"/>
        <v>0</v>
      </c>
      <c r="AE651" s="218">
        <f t="shared" si="372"/>
        <v>0</v>
      </c>
      <c r="AF651" s="218">
        <f t="shared" si="372"/>
        <v>0</v>
      </c>
      <c r="AG651" s="218">
        <f t="shared" si="372"/>
        <v>0</v>
      </c>
      <c r="AH651" s="218">
        <f t="shared" si="372"/>
        <v>0</v>
      </c>
      <c r="AI651" s="218">
        <f t="shared" si="372"/>
        <v>0</v>
      </c>
      <c r="AJ651" s="218">
        <f t="shared" si="372"/>
        <v>0</v>
      </c>
      <c r="AK651" s="218">
        <f t="shared" si="372"/>
        <v>0</v>
      </c>
      <c r="AL651" s="218">
        <f t="shared" si="372"/>
        <v>0</v>
      </c>
      <c r="AM651" s="218">
        <f t="shared" si="372"/>
        <v>0</v>
      </c>
      <c r="AN651" s="218">
        <f t="shared" si="372"/>
        <v>0</v>
      </c>
      <c r="AO651" s="218">
        <f t="shared" si="372"/>
        <v>0</v>
      </c>
      <c r="AP651" s="218">
        <f t="shared" si="372"/>
        <v>0</v>
      </c>
    </row>
    <row r="652" spans="1:42" x14ac:dyDescent="0.2">
      <c r="A652" s="4" t="s">
        <v>264</v>
      </c>
      <c r="B652" s="217">
        <f>SUM(B649:B651)</f>
        <v>0</v>
      </c>
      <c r="C652" s="217">
        <f>SUM(C649:C651)</f>
        <v>0</v>
      </c>
      <c r="D652" s="217">
        <f t="shared" ref="D652:AP652" si="373">SUM(D649:D651)</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s="122" customFormat="1" x14ac:dyDescent="0.2">
      <c r="A653" s="4"/>
      <c r="G653" s="203"/>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row>
    <row r="654" spans="1:42" s="122" customFormat="1" x14ac:dyDescent="0.2">
      <c r="A654" s="4" t="s">
        <v>304</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305</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x14ac:dyDescent="0.2">
      <c r="A656" s="4">
        <v>1</v>
      </c>
      <c r="B656" s="230">
        <f t="shared" ref="B656:B665" si="374">SUM(C656:AP656)</f>
        <v>0</v>
      </c>
      <c r="C656" s="213">
        <f t="shared" ref="C656:AP656" si="375">IF(C$2&gt;analysis_period,0,IF(C$2=equip2_reserve_freq*$A656,equip2_reserve_cost*system_capacity*1000*(1+inflation_rate/100)^B$2,0))</f>
        <v>0</v>
      </c>
      <c r="D656" s="213">
        <f t="shared" si="375"/>
        <v>0</v>
      </c>
      <c r="E656" s="213">
        <f t="shared" si="375"/>
        <v>0</v>
      </c>
      <c r="F656" s="213">
        <f t="shared" si="375"/>
        <v>0</v>
      </c>
      <c r="G656" s="213">
        <f t="shared" si="375"/>
        <v>0</v>
      </c>
      <c r="H656" s="213">
        <f t="shared" si="375"/>
        <v>0</v>
      </c>
      <c r="I656" s="213">
        <f t="shared" si="375"/>
        <v>0</v>
      </c>
      <c r="J656" s="213">
        <f t="shared" si="375"/>
        <v>0</v>
      </c>
      <c r="K656" s="213">
        <f t="shared" si="375"/>
        <v>0</v>
      </c>
      <c r="L656" s="213">
        <f t="shared" si="375"/>
        <v>0</v>
      </c>
      <c r="M656" s="213">
        <f t="shared" si="375"/>
        <v>0</v>
      </c>
      <c r="N656" s="213">
        <f t="shared" si="375"/>
        <v>0</v>
      </c>
      <c r="O656" s="213">
        <f t="shared" si="375"/>
        <v>0</v>
      </c>
      <c r="P656" s="213">
        <f t="shared" si="375"/>
        <v>0</v>
      </c>
      <c r="Q656" s="213">
        <f t="shared" si="375"/>
        <v>0</v>
      </c>
      <c r="R656" s="213">
        <f t="shared" si="375"/>
        <v>0</v>
      </c>
      <c r="S656" s="213">
        <f t="shared" si="375"/>
        <v>0</v>
      </c>
      <c r="T656" s="213">
        <f t="shared" si="375"/>
        <v>0</v>
      </c>
      <c r="U656" s="213">
        <f t="shared" si="375"/>
        <v>0</v>
      </c>
      <c r="V656" s="213">
        <f t="shared" si="375"/>
        <v>0</v>
      </c>
      <c r="W656" s="213">
        <f t="shared" si="375"/>
        <v>0</v>
      </c>
      <c r="X656" s="213">
        <f t="shared" si="375"/>
        <v>0</v>
      </c>
      <c r="Y656" s="213">
        <f t="shared" si="375"/>
        <v>0</v>
      </c>
      <c r="Z656" s="213">
        <f t="shared" si="375"/>
        <v>0</v>
      </c>
      <c r="AA656" s="213">
        <f t="shared" si="375"/>
        <v>0</v>
      </c>
      <c r="AB656" s="213">
        <f t="shared" si="375"/>
        <v>0</v>
      </c>
      <c r="AC656" s="213">
        <f t="shared" si="375"/>
        <v>0</v>
      </c>
      <c r="AD656" s="213">
        <f t="shared" si="375"/>
        <v>0</v>
      </c>
      <c r="AE656" s="213">
        <f t="shared" si="375"/>
        <v>0</v>
      </c>
      <c r="AF656" s="213">
        <f t="shared" si="375"/>
        <v>0</v>
      </c>
      <c r="AG656" s="213">
        <f t="shared" si="375"/>
        <v>0</v>
      </c>
      <c r="AH656" s="213">
        <f t="shared" si="375"/>
        <v>0</v>
      </c>
      <c r="AI656" s="213">
        <f t="shared" si="375"/>
        <v>0</v>
      </c>
      <c r="AJ656" s="213">
        <f t="shared" si="375"/>
        <v>0</v>
      </c>
      <c r="AK656" s="213">
        <f t="shared" si="375"/>
        <v>0</v>
      </c>
      <c r="AL656" s="213">
        <f t="shared" si="375"/>
        <v>0</v>
      </c>
      <c r="AM656" s="213">
        <f t="shared" si="375"/>
        <v>0</v>
      </c>
      <c r="AN656" s="213">
        <f t="shared" si="375"/>
        <v>0</v>
      </c>
      <c r="AO656" s="213">
        <f t="shared" si="375"/>
        <v>0</v>
      </c>
      <c r="AP656" s="213">
        <f t="shared" si="375"/>
        <v>0</v>
      </c>
    </row>
    <row r="657" spans="1:42" x14ac:dyDescent="0.2">
      <c r="A657" s="4">
        <f>A656+1</f>
        <v>2</v>
      </c>
      <c r="B657" s="230">
        <f t="shared" si="374"/>
        <v>0</v>
      </c>
      <c r="C657" s="213">
        <f t="shared" ref="C657:AP657" si="376">IF(C$2&gt;analysis_period,0,IF(C$2=equip2_reserve_freq*$A657,equip2_reserve_cost*system_capacity*1000*(1+inflation_rate/100)^B$2,0))</f>
        <v>0</v>
      </c>
      <c r="D657" s="213">
        <f t="shared" si="376"/>
        <v>0</v>
      </c>
      <c r="E657" s="213">
        <f t="shared" si="376"/>
        <v>0</v>
      </c>
      <c r="F657" s="213">
        <f t="shared" si="376"/>
        <v>0</v>
      </c>
      <c r="G657" s="213">
        <f t="shared" si="376"/>
        <v>0</v>
      </c>
      <c r="H657" s="213">
        <f t="shared" si="376"/>
        <v>0</v>
      </c>
      <c r="I657" s="213">
        <f t="shared" si="376"/>
        <v>0</v>
      </c>
      <c r="J657" s="213">
        <f t="shared" si="376"/>
        <v>0</v>
      </c>
      <c r="K657" s="213">
        <f t="shared" si="376"/>
        <v>0</v>
      </c>
      <c r="L657" s="213">
        <f t="shared" si="376"/>
        <v>0</v>
      </c>
      <c r="M657" s="213">
        <f t="shared" si="376"/>
        <v>0</v>
      </c>
      <c r="N657" s="213">
        <f t="shared" si="376"/>
        <v>0</v>
      </c>
      <c r="O657" s="213">
        <f t="shared" si="376"/>
        <v>0</v>
      </c>
      <c r="P657" s="213">
        <f t="shared" si="376"/>
        <v>0</v>
      </c>
      <c r="Q657" s="213">
        <f t="shared" si="376"/>
        <v>0</v>
      </c>
      <c r="R657" s="213">
        <f t="shared" si="376"/>
        <v>0</v>
      </c>
      <c r="S657" s="213">
        <f t="shared" si="376"/>
        <v>0</v>
      </c>
      <c r="T657" s="213">
        <f t="shared" si="376"/>
        <v>0</v>
      </c>
      <c r="U657" s="213">
        <f t="shared" si="376"/>
        <v>0</v>
      </c>
      <c r="V657" s="213">
        <f t="shared" si="376"/>
        <v>0</v>
      </c>
      <c r="W657" s="213">
        <f t="shared" si="376"/>
        <v>0</v>
      </c>
      <c r="X657" s="213">
        <f t="shared" si="376"/>
        <v>0</v>
      </c>
      <c r="Y657" s="213">
        <f t="shared" si="376"/>
        <v>0</v>
      </c>
      <c r="Z657" s="213">
        <f t="shared" si="376"/>
        <v>0</v>
      </c>
      <c r="AA657" s="213">
        <f t="shared" si="376"/>
        <v>0</v>
      </c>
      <c r="AB657" s="213">
        <f t="shared" si="376"/>
        <v>0</v>
      </c>
      <c r="AC657" s="213">
        <f t="shared" si="376"/>
        <v>0</v>
      </c>
      <c r="AD657" s="213">
        <f t="shared" si="376"/>
        <v>0</v>
      </c>
      <c r="AE657" s="213">
        <f t="shared" si="376"/>
        <v>0</v>
      </c>
      <c r="AF657" s="213">
        <f t="shared" si="376"/>
        <v>0</v>
      </c>
      <c r="AG657" s="213">
        <f t="shared" si="376"/>
        <v>0</v>
      </c>
      <c r="AH657" s="213">
        <f t="shared" si="376"/>
        <v>0</v>
      </c>
      <c r="AI657" s="213">
        <f t="shared" si="376"/>
        <v>0</v>
      </c>
      <c r="AJ657" s="213">
        <f t="shared" si="376"/>
        <v>0</v>
      </c>
      <c r="AK657" s="213">
        <f t="shared" si="376"/>
        <v>0</v>
      </c>
      <c r="AL657" s="213">
        <f t="shared" si="376"/>
        <v>0</v>
      </c>
      <c r="AM657" s="213">
        <f t="shared" si="376"/>
        <v>0</v>
      </c>
      <c r="AN657" s="213">
        <f t="shared" si="376"/>
        <v>0</v>
      </c>
      <c r="AO657" s="213">
        <f t="shared" si="376"/>
        <v>0</v>
      </c>
      <c r="AP657" s="213">
        <f t="shared" si="376"/>
        <v>0</v>
      </c>
    </row>
    <row r="658" spans="1:42" x14ac:dyDescent="0.2">
      <c r="A658" s="4">
        <f t="shared" ref="A658:A665" si="377">A657+1</f>
        <v>3</v>
      </c>
      <c r="B658" s="230">
        <f t="shared" si="374"/>
        <v>0</v>
      </c>
      <c r="C658" s="213">
        <f t="shared" ref="C658:AP658" si="378">IF(C$2&gt;analysis_period,0,IF(C$2=equip2_reserve_freq*$A658,equip2_reserve_cost*system_capacity*1000*(1+inflation_rate/100)^B$2,0))</f>
        <v>0</v>
      </c>
      <c r="D658" s="213">
        <f t="shared" si="378"/>
        <v>0</v>
      </c>
      <c r="E658" s="213">
        <f t="shared" si="378"/>
        <v>0</v>
      </c>
      <c r="F658" s="213">
        <f t="shared" si="378"/>
        <v>0</v>
      </c>
      <c r="G658" s="213">
        <f t="shared" si="378"/>
        <v>0</v>
      </c>
      <c r="H658" s="213">
        <f t="shared" si="378"/>
        <v>0</v>
      </c>
      <c r="I658" s="213">
        <f t="shared" si="378"/>
        <v>0</v>
      </c>
      <c r="J658" s="213">
        <f t="shared" si="378"/>
        <v>0</v>
      </c>
      <c r="K658" s="213">
        <f t="shared" si="378"/>
        <v>0</v>
      </c>
      <c r="L658" s="213">
        <f t="shared" si="378"/>
        <v>0</v>
      </c>
      <c r="M658" s="213">
        <f t="shared" si="378"/>
        <v>0</v>
      </c>
      <c r="N658" s="213">
        <f t="shared" si="378"/>
        <v>0</v>
      </c>
      <c r="O658" s="213">
        <f t="shared" si="378"/>
        <v>0</v>
      </c>
      <c r="P658" s="213">
        <f t="shared" si="378"/>
        <v>0</v>
      </c>
      <c r="Q658" s="213">
        <f t="shared" si="378"/>
        <v>0</v>
      </c>
      <c r="R658" s="213">
        <f t="shared" si="378"/>
        <v>0</v>
      </c>
      <c r="S658" s="213">
        <f t="shared" si="378"/>
        <v>0</v>
      </c>
      <c r="T658" s="213">
        <f t="shared" si="378"/>
        <v>0</v>
      </c>
      <c r="U658" s="213">
        <f t="shared" si="378"/>
        <v>0</v>
      </c>
      <c r="V658" s="213">
        <f t="shared" si="378"/>
        <v>0</v>
      </c>
      <c r="W658" s="213">
        <f t="shared" si="378"/>
        <v>0</v>
      </c>
      <c r="X658" s="213">
        <f t="shared" si="378"/>
        <v>0</v>
      </c>
      <c r="Y658" s="213">
        <f t="shared" si="378"/>
        <v>0</v>
      </c>
      <c r="Z658" s="213">
        <f t="shared" si="378"/>
        <v>0</v>
      </c>
      <c r="AA658" s="213">
        <f t="shared" si="378"/>
        <v>0</v>
      </c>
      <c r="AB658" s="213">
        <f t="shared" si="378"/>
        <v>0</v>
      </c>
      <c r="AC658" s="213">
        <f t="shared" si="378"/>
        <v>0</v>
      </c>
      <c r="AD658" s="213">
        <f t="shared" si="378"/>
        <v>0</v>
      </c>
      <c r="AE658" s="213">
        <f t="shared" si="378"/>
        <v>0</v>
      </c>
      <c r="AF658" s="213">
        <f t="shared" si="378"/>
        <v>0</v>
      </c>
      <c r="AG658" s="213">
        <f t="shared" si="378"/>
        <v>0</v>
      </c>
      <c r="AH658" s="213">
        <f t="shared" si="378"/>
        <v>0</v>
      </c>
      <c r="AI658" s="213">
        <f t="shared" si="378"/>
        <v>0</v>
      </c>
      <c r="AJ658" s="213">
        <f t="shared" si="378"/>
        <v>0</v>
      </c>
      <c r="AK658" s="213">
        <f t="shared" si="378"/>
        <v>0</v>
      </c>
      <c r="AL658" s="213">
        <f t="shared" si="378"/>
        <v>0</v>
      </c>
      <c r="AM658" s="213">
        <f t="shared" si="378"/>
        <v>0</v>
      </c>
      <c r="AN658" s="213">
        <f t="shared" si="378"/>
        <v>0</v>
      </c>
      <c r="AO658" s="213">
        <f t="shared" si="378"/>
        <v>0</v>
      </c>
      <c r="AP658" s="213">
        <f t="shared" si="378"/>
        <v>0</v>
      </c>
    </row>
    <row r="659" spans="1:42" x14ac:dyDescent="0.2">
      <c r="A659" s="4">
        <f t="shared" si="377"/>
        <v>4</v>
      </c>
      <c r="B659" s="230">
        <f t="shared" si="374"/>
        <v>0</v>
      </c>
      <c r="C659" s="213">
        <f t="shared" ref="C659:AP659" si="379">IF(C$2&gt;analysis_period,0,IF(C$2=equip2_reserve_freq*$A659,equip2_reserve_cost*system_capacity*1000*(1+inflation_rate/100)^B$2,0))</f>
        <v>0</v>
      </c>
      <c r="D659" s="213">
        <f t="shared" si="379"/>
        <v>0</v>
      </c>
      <c r="E659" s="213">
        <f t="shared" si="379"/>
        <v>0</v>
      </c>
      <c r="F659" s="213">
        <f t="shared" si="379"/>
        <v>0</v>
      </c>
      <c r="G659" s="213">
        <f t="shared" si="379"/>
        <v>0</v>
      </c>
      <c r="H659" s="213">
        <f t="shared" si="379"/>
        <v>0</v>
      </c>
      <c r="I659" s="213">
        <f t="shared" si="379"/>
        <v>0</v>
      </c>
      <c r="J659" s="213">
        <f t="shared" si="379"/>
        <v>0</v>
      </c>
      <c r="K659" s="213">
        <f t="shared" si="379"/>
        <v>0</v>
      </c>
      <c r="L659" s="213">
        <f t="shared" si="379"/>
        <v>0</v>
      </c>
      <c r="M659" s="213">
        <f t="shared" si="379"/>
        <v>0</v>
      </c>
      <c r="N659" s="213">
        <f t="shared" si="379"/>
        <v>0</v>
      </c>
      <c r="O659" s="213">
        <f t="shared" si="379"/>
        <v>0</v>
      </c>
      <c r="P659" s="213">
        <f t="shared" si="379"/>
        <v>0</v>
      </c>
      <c r="Q659" s="213">
        <f t="shared" si="379"/>
        <v>0</v>
      </c>
      <c r="R659" s="213">
        <f t="shared" si="379"/>
        <v>0</v>
      </c>
      <c r="S659" s="213">
        <f t="shared" si="379"/>
        <v>0</v>
      </c>
      <c r="T659" s="213">
        <f t="shared" si="379"/>
        <v>0</v>
      </c>
      <c r="U659" s="213">
        <f t="shared" si="379"/>
        <v>0</v>
      </c>
      <c r="V659" s="213">
        <f t="shared" si="379"/>
        <v>0</v>
      </c>
      <c r="W659" s="213">
        <f t="shared" si="379"/>
        <v>0</v>
      </c>
      <c r="X659" s="213">
        <f t="shared" si="379"/>
        <v>0</v>
      </c>
      <c r="Y659" s="213">
        <f t="shared" si="379"/>
        <v>0</v>
      </c>
      <c r="Z659" s="213">
        <f t="shared" si="379"/>
        <v>0</v>
      </c>
      <c r="AA659" s="213">
        <f t="shared" si="379"/>
        <v>0</v>
      </c>
      <c r="AB659" s="213">
        <f t="shared" si="379"/>
        <v>0</v>
      </c>
      <c r="AC659" s="213">
        <f t="shared" si="379"/>
        <v>0</v>
      </c>
      <c r="AD659" s="213">
        <f t="shared" si="379"/>
        <v>0</v>
      </c>
      <c r="AE659" s="213">
        <f t="shared" si="379"/>
        <v>0</v>
      </c>
      <c r="AF659" s="213">
        <f t="shared" si="379"/>
        <v>0</v>
      </c>
      <c r="AG659" s="213">
        <f t="shared" si="379"/>
        <v>0</v>
      </c>
      <c r="AH659" s="213">
        <f t="shared" si="379"/>
        <v>0</v>
      </c>
      <c r="AI659" s="213">
        <f t="shared" si="379"/>
        <v>0</v>
      </c>
      <c r="AJ659" s="213">
        <f t="shared" si="379"/>
        <v>0</v>
      </c>
      <c r="AK659" s="213">
        <f t="shared" si="379"/>
        <v>0</v>
      </c>
      <c r="AL659" s="213">
        <f t="shared" si="379"/>
        <v>0</v>
      </c>
      <c r="AM659" s="213">
        <f t="shared" si="379"/>
        <v>0</v>
      </c>
      <c r="AN659" s="213">
        <f t="shared" si="379"/>
        <v>0</v>
      </c>
      <c r="AO659" s="213">
        <f t="shared" si="379"/>
        <v>0</v>
      </c>
      <c r="AP659" s="213">
        <f t="shared" si="379"/>
        <v>0</v>
      </c>
    </row>
    <row r="660" spans="1:42" x14ac:dyDescent="0.2">
      <c r="A660" s="4">
        <f t="shared" si="377"/>
        <v>5</v>
      </c>
      <c r="B660" s="230">
        <f t="shared" si="374"/>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7"/>
        <v>6</v>
      </c>
      <c r="B661" s="230">
        <f t="shared" si="374"/>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7"/>
        <v>7</v>
      </c>
      <c r="B662" s="230">
        <f t="shared" si="374"/>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7"/>
        <v>8</v>
      </c>
      <c r="B663" s="230">
        <f t="shared" si="374"/>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A663+1</f>
        <v>9</v>
      </c>
      <c r="B664" s="230">
        <f t="shared" si="374"/>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7"/>
        <v>10</v>
      </c>
      <c r="B665" s="230">
        <f t="shared" si="374"/>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37" t="s">
        <v>13</v>
      </c>
      <c r="B666" s="28"/>
      <c r="C666" s="217">
        <f>SUM(C656:C665)</f>
        <v>0</v>
      </c>
      <c r="D666" s="217">
        <f t="shared" ref="D666:AP666" si="386">SUM(D656:D665)</f>
        <v>0</v>
      </c>
      <c r="E666" s="217">
        <f t="shared" si="386"/>
        <v>0</v>
      </c>
      <c r="F666" s="217">
        <f t="shared" si="386"/>
        <v>0</v>
      </c>
      <c r="G666" s="217">
        <f t="shared" si="386"/>
        <v>0</v>
      </c>
      <c r="H666" s="217">
        <f t="shared" si="386"/>
        <v>0</v>
      </c>
      <c r="I666" s="217">
        <f t="shared" si="386"/>
        <v>0</v>
      </c>
      <c r="J666" s="217">
        <f t="shared" si="386"/>
        <v>0</v>
      </c>
      <c r="K666" s="217">
        <f t="shared" si="386"/>
        <v>0</v>
      </c>
      <c r="L666" s="217">
        <f t="shared" si="386"/>
        <v>0</v>
      </c>
      <c r="M666" s="217">
        <f t="shared" si="386"/>
        <v>0</v>
      </c>
      <c r="N666" s="217">
        <f t="shared" si="386"/>
        <v>0</v>
      </c>
      <c r="O666" s="217">
        <f t="shared" si="386"/>
        <v>0</v>
      </c>
      <c r="P666" s="217">
        <f t="shared" si="386"/>
        <v>0</v>
      </c>
      <c r="Q666" s="217">
        <f t="shared" si="386"/>
        <v>0</v>
      </c>
      <c r="R666" s="217">
        <f t="shared" si="386"/>
        <v>0</v>
      </c>
      <c r="S666" s="217">
        <f t="shared" si="386"/>
        <v>0</v>
      </c>
      <c r="T666" s="217">
        <f t="shared" si="386"/>
        <v>0</v>
      </c>
      <c r="U666" s="217">
        <f t="shared" si="386"/>
        <v>0</v>
      </c>
      <c r="V666" s="217">
        <f t="shared" si="386"/>
        <v>0</v>
      </c>
      <c r="W666" s="217">
        <f t="shared" si="386"/>
        <v>0</v>
      </c>
      <c r="X666" s="217">
        <f t="shared" si="386"/>
        <v>0</v>
      </c>
      <c r="Y666" s="217">
        <f t="shared" si="386"/>
        <v>0</v>
      </c>
      <c r="Z666" s="217">
        <f t="shared" si="386"/>
        <v>0</v>
      </c>
      <c r="AA666" s="217">
        <f t="shared" si="386"/>
        <v>0</v>
      </c>
      <c r="AB666" s="217">
        <f t="shared" si="386"/>
        <v>0</v>
      </c>
      <c r="AC666" s="217">
        <f t="shared" si="386"/>
        <v>0</v>
      </c>
      <c r="AD666" s="217">
        <f t="shared" si="386"/>
        <v>0</v>
      </c>
      <c r="AE666" s="217">
        <f t="shared" si="386"/>
        <v>0</v>
      </c>
      <c r="AF666" s="217">
        <f t="shared" si="386"/>
        <v>0</v>
      </c>
      <c r="AG666" s="217">
        <f t="shared" si="386"/>
        <v>0</v>
      </c>
      <c r="AH666" s="217">
        <f t="shared" si="386"/>
        <v>0</v>
      </c>
      <c r="AI666" s="217">
        <f t="shared" si="386"/>
        <v>0</v>
      </c>
      <c r="AJ666" s="217">
        <f t="shared" si="386"/>
        <v>0</v>
      </c>
      <c r="AK666" s="217">
        <f t="shared" si="386"/>
        <v>0</v>
      </c>
      <c r="AL666" s="217">
        <f t="shared" si="386"/>
        <v>0</v>
      </c>
      <c r="AM666" s="217">
        <f t="shared" si="386"/>
        <v>0</v>
      </c>
      <c r="AN666" s="217">
        <f t="shared" si="386"/>
        <v>0</v>
      </c>
      <c r="AO666" s="217">
        <f t="shared" si="386"/>
        <v>0</v>
      </c>
      <c r="AP666" s="217">
        <f t="shared" si="386"/>
        <v>0</v>
      </c>
    </row>
    <row r="667" spans="1:42" s="122" customFormat="1" x14ac:dyDescent="0.2">
      <c r="A667" s="4" t="s">
        <v>306</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row>
    <row r="668" spans="1:42" x14ac:dyDescent="0.2">
      <c r="A668" s="4">
        <v>1</v>
      </c>
      <c r="B668" s="235">
        <f t="shared" ref="B668:B677" si="387">SUM(C668:AP668)</f>
        <v>0</v>
      </c>
      <c r="C668" s="213">
        <f t="shared" ref="C668:AP668" si="388">IF(C$2&lt;=equip2_reserve_freq*$A$656,$B$656/(equip2_reserve_freq),0)</f>
        <v>0</v>
      </c>
      <c r="D668" s="213">
        <f t="shared" si="388"/>
        <v>0</v>
      </c>
      <c r="E668" s="213">
        <f t="shared" si="388"/>
        <v>0</v>
      </c>
      <c r="F668" s="213">
        <f t="shared" si="388"/>
        <v>0</v>
      </c>
      <c r="G668" s="213">
        <f t="shared" si="388"/>
        <v>0</v>
      </c>
      <c r="H668" s="213">
        <f t="shared" si="388"/>
        <v>0</v>
      </c>
      <c r="I668" s="213">
        <f t="shared" si="388"/>
        <v>0</v>
      </c>
      <c r="J668" s="213">
        <f t="shared" si="388"/>
        <v>0</v>
      </c>
      <c r="K668" s="213">
        <f t="shared" si="388"/>
        <v>0</v>
      </c>
      <c r="L668" s="213">
        <f t="shared" si="388"/>
        <v>0</v>
      </c>
      <c r="M668" s="213">
        <f t="shared" si="388"/>
        <v>0</v>
      </c>
      <c r="N668" s="213">
        <f t="shared" si="388"/>
        <v>0</v>
      </c>
      <c r="O668" s="213">
        <f t="shared" si="388"/>
        <v>0</v>
      </c>
      <c r="P668" s="213">
        <f t="shared" si="388"/>
        <v>0</v>
      </c>
      <c r="Q668" s="213">
        <f t="shared" si="388"/>
        <v>0</v>
      </c>
      <c r="R668" s="213">
        <f t="shared" si="388"/>
        <v>0</v>
      </c>
      <c r="S668" s="213">
        <f t="shared" si="388"/>
        <v>0</v>
      </c>
      <c r="T668" s="213">
        <f t="shared" si="388"/>
        <v>0</v>
      </c>
      <c r="U668" s="213">
        <f t="shared" si="388"/>
        <v>0</v>
      </c>
      <c r="V668" s="213">
        <f t="shared" si="388"/>
        <v>0</v>
      </c>
      <c r="W668" s="213">
        <f t="shared" si="388"/>
        <v>0</v>
      </c>
      <c r="X668" s="213">
        <f t="shared" si="388"/>
        <v>0</v>
      </c>
      <c r="Y668" s="213">
        <f t="shared" si="388"/>
        <v>0</v>
      </c>
      <c r="Z668" s="213">
        <f t="shared" si="388"/>
        <v>0</v>
      </c>
      <c r="AA668" s="213">
        <f t="shared" si="388"/>
        <v>0</v>
      </c>
      <c r="AB668" s="213">
        <f t="shared" si="388"/>
        <v>0</v>
      </c>
      <c r="AC668" s="213">
        <f t="shared" si="388"/>
        <v>0</v>
      </c>
      <c r="AD668" s="213">
        <f t="shared" si="388"/>
        <v>0</v>
      </c>
      <c r="AE668" s="213">
        <f t="shared" si="388"/>
        <v>0</v>
      </c>
      <c r="AF668" s="213">
        <f t="shared" si="388"/>
        <v>0</v>
      </c>
      <c r="AG668" s="213">
        <f t="shared" si="388"/>
        <v>0</v>
      </c>
      <c r="AH668" s="213">
        <f t="shared" si="388"/>
        <v>0</v>
      </c>
      <c r="AI668" s="213">
        <f t="shared" si="388"/>
        <v>0</v>
      </c>
      <c r="AJ668" s="213">
        <f t="shared" si="388"/>
        <v>0</v>
      </c>
      <c r="AK668" s="213">
        <f t="shared" si="388"/>
        <v>0</v>
      </c>
      <c r="AL668" s="213">
        <f t="shared" si="388"/>
        <v>0</v>
      </c>
      <c r="AM668" s="213">
        <f t="shared" si="388"/>
        <v>0</v>
      </c>
      <c r="AN668" s="213">
        <f t="shared" si="388"/>
        <v>0</v>
      </c>
      <c r="AO668" s="213">
        <f t="shared" si="388"/>
        <v>0</v>
      </c>
      <c r="AP668" s="213">
        <f t="shared" si="388"/>
        <v>0</v>
      </c>
    </row>
    <row r="669" spans="1:42" x14ac:dyDescent="0.2">
      <c r="A669" s="4">
        <f>A668+1</f>
        <v>2</v>
      </c>
      <c r="B669" s="235">
        <f t="shared" si="387"/>
        <v>0</v>
      </c>
      <c r="C669" s="213">
        <f t="shared" ref="C669:AP669" si="389">IF(AND(C$2&gt;equip2_reserve_freq*$A656,C$2&lt;=equip2_reserve_freq*$A657),$B657/(equip2_reserve_freq),0)</f>
        <v>0</v>
      </c>
      <c r="D669" s="213">
        <f t="shared" si="389"/>
        <v>0</v>
      </c>
      <c r="E669" s="213">
        <f t="shared" si="389"/>
        <v>0</v>
      </c>
      <c r="F669" s="213">
        <f t="shared" si="389"/>
        <v>0</v>
      </c>
      <c r="G669" s="213">
        <f t="shared" si="389"/>
        <v>0</v>
      </c>
      <c r="H669" s="213">
        <f t="shared" si="389"/>
        <v>0</v>
      </c>
      <c r="I669" s="213">
        <f t="shared" si="389"/>
        <v>0</v>
      </c>
      <c r="J669" s="213">
        <f t="shared" si="389"/>
        <v>0</v>
      </c>
      <c r="K669" s="213">
        <f t="shared" si="389"/>
        <v>0</v>
      </c>
      <c r="L669" s="213">
        <f t="shared" si="389"/>
        <v>0</v>
      </c>
      <c r="M669" s="213">
        <f t="shared" si="389"/>
        <v>0</v>
      </c>
      <c r="N669" s="213">
        <f t="shared" si="389"/>
        <v>0</v>
      </c>
      <c r="O669" s="213">
        <f t="shared" si="389"/>
        <v>0</v>
      </c>
      <c r="P669" s="213">
        <f t="shared" si="389"/>
        <v>0</v>
      </c>
      <c r="Q669" s="213">
        <f t="shared" si="389"/>
        <v>0</v>
      </c>
      <c r="R669" s="213">
        <f t="shared" si="389"/>
        <v>0</v>
      </c>
      <c r="S669" s="213">
        <f t="shared" si="389"/>
        <v>0</v>
      </c>
      <c r="T669" s="213">
        <f t="shared" si="389"/>
        <v>0</v>
      </c>
      <c r="U669" s="213">
        <f t="shared" si="389"/>
        <v>0</v>
      </c>
      <c r="V669" s="213">
        <f t="shared" si="389"/>
        <v>0</v>
      </c>
      <c r="W669" s="213">
        <f t="shared" si="389"/>
        <v>0</v>
      </c>
      <c r="X669" s="213">
        <f t="shared" si="389"/>
        <v>0</v>
      </c>
      <c r="Y669" s="213">
        <f t="shared" si="389"/>
        <v>0</v>
      </c>
      <c r="Z669" s="213">
        <f t="shared" si="389"/>
        <v>0</v>
      </c>
      <c r="AA669" s="213">
        <f t="shared" si="389"/>
        <v>0</v>
      </c>
      <c r="AB669" s="213">
        <f t="shared" si="389"/>
        <v>0</v>
      </c>
      <c r="AC669" s="213">
        <f t="shared" si="389"/>
        <v>0</v>
      </c>
      <c r="AD669" s="213">
        <f t="shared" si="389"/>
        <v>0</v>
      </c>
      <c r="AE669" s="213">
        <f t="shared" si="389"/>
        <v>0</v>
      </c>
      <c r="AF669" s="213">
        <f t="shared" si="389"/>
        <v>0</v>
      </c>
      <c r="AG669" s="213">
        <f t="shared" si="389"/>
        <v>0</v>
      </c>
      <c r="AH669" s="213">
        <f t="shared" si="389"/>
        <v>0</v>
      </c>
      <c r="AI669" s="213">
        <f t="shared" si="389"/>
        <v>0</v>
      </c>
      <c r="AJ669" s="213">
        <f t="shared" si="389"/>
        <v>0</v>
      </c>
      <c r="AK669" s="213">
        <f t="shared" si="389"/>
        <v>0</v>
      </c>
      <c r="AL669" s="213">
        <f t="shared" si="389"/>
        <v>0</v>
      </c>
      <c r="AM669" s="213">
        <f t="shared" si="389"/>
        <v>0</v>
      </c>
      <c r="AN669" s="213">
        <f t="shared" si="389"/>
        <v>0</v>
      </c>
      <c r="AO669" s="213">
        <f t="shared" si="389"/>
        <v>0</v>
      </c>
      <c r="AP669" s="213">
        <f t="shared" si="389"/>
        <v>0</v>
      </c>
    </row>
    <row r="670" spans="1:42" x14ac:dyDescent="0.2">
      <c r="A670" s="4">
        <f t="shared" ref="A670:A675" si="390">A669+1</f>
        <v>3</v>
      </c>
      <c r="B670" s="235">
        <f t="shared" si="387"/>
        <v>0</v>
      </c>
      <c r="C670" s="213">
        <f t="shared" ref="C670:AP670" si="391">IF(AND(C$2&gt;equip2_reserve_freq*$A657,C$2&lt;=equip2_reserve_freq*$A658),$B658/(equip2_reserve_freq),0)</f>
        <v>0</v>
      </c>
      <c r="D670" s="213">
        <f t="shared" si="391"/>
        <v>0</v>
      </c>
      <c r="E670" s="213">
        <f t="shared" si="391"/>
        <v>0</v>
      </c>
      <c r="F670" s="213">
        <f t="shared" si="391"/>
        <v>0</v>
      </c>
      <c r="G670" s="213">
        <f t="shared" si="391"/>
        <v>0</v>
      </c>
      <c r="H670" s="213">
        <f t="shared" si="391"/>
        <v>0</v>
      </c>
      <c r="I670" s="213">
        <f t="shared" si="391"/>
        <v>0</v>
      </c>
      <c r="J670" s="213">
        <f t="shared" si="391"/>
        <v>0</v>
      </c>
      <c r="K670" s="213">
        <f t="shared" si="391"/>
        <v>0</v>
      </c>
      <c r="L670" s="213">
        <f t="shared" si="391"/>
        <v>0</v>
      </c>
      <c r="M670" s="213">
        <f t="shared" si="391"/>
        <v>0</v>
      </c>
      <c r="N670" s="213">
        <f t="shared" si="391"/>
        <v>0</v>
      </c>
      <c r="O670" s="213">
        <f t="shared" si="391"/>
        <v>0</v>
      </c>
      <c r="P670" s="213">
        <f t="shared" si="391"/>
        <v>0</v>
      </c>
      <c r="Q670" s="213">
        <f t="shared" si="391"/>
        <v>0</v>
      </c>
      <c r="R670" s="213">
        <f t="shared" si="391"/>
        <v>0</v>
      </c>
      <c r="S670" s="213">
        <f t="shared" si="391"/>
        <v>0</v>
      </c>
      <c r="T670" s="213">
        <f t="shared" si="391"/>
        <v>0</v>
      </c>
      <c r="U670" s="213">
        <f t="shared" si="391"/>
        <v>0</v>
      </c>
      <c r="V670" s="213">
        <f t="shared" si="391"/>
        <v>0</v>
      </c>
      <c r="W670" s="213">
        <f t="shared" si="391"/>
        <v>0</v>
      </c>
      <c r="X670" s="213">
        <f t="shared" si="391"/>
        <v>0</v>
      </c>
      <c r="Y670" s="213">
        <f t="shared" si="391"/>
        <v>0</v>
      </c>
      <c r="Z670" s="213">
        <f t="shared" si="391"/>
        <v>0</v>
      </c>
      <c r="AA670" s="213">
        <f t="shared" si="391"/>
        <v>0</v>
      </c>
      <c r="AB670" s="213">
        <f t="shared" si="391"/>
        <v>0</v>
      </c>
      <c r="AC670" s="213">
        <f t="shared" si="391"/>
        <v>0</v>
      </c>
      <c r="AD670" s="213">
        <f t="shared" si="391"/>
        <v>0</v>
      </c>
      <c r="AE670" s="213">
        <f t="shared" si="391"/>
        <v>0</v>
      </c>
      <c r="AF670" s="213">
        <f t="shared" si="391"/>
        <v>0</v>
      </c>
      <c r="AG670" s="213">
        <f t="shared" si="391"/>
        <v>0</v>
      </c>
      <c r="AH670" s="213">
        <f t="shared" si="391"/>
        <v>0</v>
      </c>
      <c r="AI670" s="213">
        <f t="shared" si="391"/>
        <v>0</v>
      </c>
      <c r="AJ670" s="213">
        <f t="shared" si="391"/>
        <v>0</v>
      </c>
      <c r="AK670" s="213">
        <f t="shared" si="391"/>
        <v>0</v>
      </c>
      <c r="AL670" s="213">
        <f t="shared" si="391"/>
        <v>0</v>
      </c>
      <c r="AM670" s="213">
        <f t="shared" si="391"/>
        <v>0</v>
      </c>
      <c r="AN670" s="213">
        <f t="shared" si="391"/>
        <v>0</v>
      </c>
      <c r="AO670" s="213">
        <f t="shared" si="391"/>
        <v>0</v>
      </c>
      <c r="AP670" s="213">
        <f t="shared" si="391"/>
        <v>0</v>
      </c>
    </row>
    <row r="671" spans="1:42" x14ac:dyDescent="0.2">
      <c r="A671" s="4">
        <f t="shared" si="390"/>
        <v>4</v>
      </c>
      <c r="B671" s="235">
        <f t="shared" si="387"/>
        <v>0</v>
      </c>
      <c r="C671" s="213">
        <f t="shared" ref="C671:AP671" si="392">IF(AND(C$2&gt;equip2_reserve_freq*$A658,C$2&lt;=equip2_reserve_freq*$A659),$B659/(equip2_reserve_freq),0)</f>
        <v>0</v>
      </c>
      <c r="D671" s="213">
        <f t="shared" si="392"/>
        <v>0</v>
      </c>
      <c r="E671" s="213">
        <f t="shared" si="392"/>
        <v>0</v>
      </c>
      <c r="F671" s="213">
        <f t="shared" si="392"/>
        <v>0</v>
      </c>
      <c r="G671" s="213">
        <f t="shared" si="392"/>
        <v>0</v>
      </c>
      <c r="H671" s="213">
        <f t="shared" si="392"/>
        <v>0</v>
      </c>
      <c r="I671" s="213">
        <f t="shared" si="392"/>
        <v>0</v>
      </c>
      <c r="J671" s="213">
        <f t="shared" si="392"/>
        <v>0</v>
      </c>
      <c r="K671" s="213">
        <f t="shared" si="392"/>
        <v>0</v>
      </c>
      <c r="L671" s="213">
        <f t="shared" si="392"/>
        <v>0</v>
      </c>
      <c r="M671" s="213">
        <f t="shared" si="392"/>
        <v>0</v>
      </c>
      <c r="N671" s="213">
        <f t="shared" si="392"/>
        <v>0</v>
      </c>
      <c r="O671" s="213">
        <f t="shared" si="392"/>
        <v>0</v>
      </c>
      <c r="P671" s="213">
        <f t="shared" si="392"/>
        <v>0</v>
      </c>
      <c r="Q671" s="213">
        <f t="shared" si="392"/>
        <v>0</v>
      </c>
      <c r="R671" s="213">
        <f t="shared" si="392"/>
        <v>0</v>
      </c>
      <c r="S671" s="213">
        <f t="shared" si="392"/>
        <v>0</v>
      </c>
      <c r="T671" s="213">
        <f t="shared" si="392"/>
        <v>0</v>
      </c>
      <c r="U671" s="213">
        <f t="shared" si="392"/>
        <v>0</v>
      </c>
      <c r="V671" s="213">
        <f t="shared" si="392"/>
        <v>0</v>
      </c>
      <c r="W671" s="213">
        <f t="shared" si="392"/>
        <v>0</v>
      </c>
      <c r="X671" s="213">
        <f t="shared" si="392"/>
        <v>0</v>
      </c>
      <c r="Y671" s="213">
        <f t="shared" si="392"/>
        <v>0</v>
      </c>
      <c r="Z671" s="213">
        <f t="shared" si="392"/>
        <v>0</v>
      </c>
      <c r="AA671" s="213">
        <f t="shared" si="392"/>
        <v>0</v>
      </c>
      <c r="AB671" s="213">
        <f t="shared" si="392"/>
        <v>0</v>
      </c>
      <c r="AC671" s="213">
        <f t="shared" si="392"/>
        <v>0</v>
      </c>
      <c r="AD671" s="213">
        <f t="shared" si="392"/>
        <v>0</v>
      </c>
      <c r="AE671" s="213">
        <f t="shared" si="392"/>
        <v>0</v>
      </c>
      <c r="AF671" s="213">
        <f t="shared" si="392"/>
        <v>0</v>
      </c>
      <c r="AG671" s="213">
        <f t="shared" si="392"/>
        <v>0</v>
      </c>
      <c r="AH671" s="213">
        <f t="shared" si="392"/>
        <v>0</v>
      </c>
      <c r="AI671" s="213">
        <f t="shared" si="392"/>
        <v>0</v>
      </c>
      <c r="AJ671" s="213">
        <f t="shared" si="392"/>
        <v>0</v>
      </c>
      <c r="AK671" s="213">
        <f t="shared" si="392"/>
        <v>0</v>
      </c>
      <c r="AL671" s="213">
        <f t="shared" si="392"/>
        <v>0</v>
      </c>
      <c r="AM671" s="213">
        <f t="shared" si="392"/>
        <v>0</v>
      </c>
      <c r="AN671" s="213">
        <f t="shared" si="392"/>
        <v>0</v>
      </c>
      <c r="AO671" s="213">
        <f t="shared" si="392"/>
        <v>0</v>
      </c>
      <c r="AP671" s="213">
        <f t="shared" si="392"/>
        <v>0</v>
      </c>
    </row>
    <row r="672" spans="1:42" x14ac:dyDescent="0.2">
      <c r="A672" s="4">
        <f t="shared" si="390"/>
        <v>5</v>
      </c>
      <c r="B672" s="235">
        <f t="shared" si="387"/>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0"/>
        <v>6</v>
      </c>
      <c r="B673" s="235">
        <f t="shared" si="387"/>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0"/>
        <v>7</v>
      </c>
      <c r="B674" s="235">
        <f t="shared" si="387"/>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0"/>
        <v>8</v>
      </c>
      <c r="B675" s="235">
        <f t="shared" si="387"/>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A675+1</f>
        <v>9</v>
      </c>
      <c r="B676" s="235">
        <f t="shared" si="387"/>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ref="A677" si="398">A676+1</f>
        <v>10</v>
      </c>
      <c r="B677" s="235">
        <f t="shared" si="387"/>
        <v>0</v>
      </c>
      <c r="C677" s="218">
        <f t="shared" ref="C677:AP677" si="399">IF(AND(C$2&gt;equip2_reserve_freq*$A664,C$2&lt;=equip2_reserve_freq*$A665),$B665/(equip2_reserve_freq),0)</f>
        <v>0</v>
      </c>
      <c r="D677" s="218">
        <f t="shared" si="399"/>
        <v>0</v>
      </c>
      <c r="E677" s="218">
        <f t="shared" si="399"/>
        <v>0</v>
      </c>
      <c r="F677" s="218">
        <f t="shared" si="399"/>
        <v>0</v>
      </c>
      <c r="G677" s="218">
        <f t="shared" si="399"/>
        <v>0</v>
      </c>
      <c r="H677" s="218">
        <f t="shared" si="399"/>
        <v>0</v>
      </c>
      <c r="I677" s="218">
        <f t="shared" si="399"/>
        <v>0</v>
      </c>
      <c r="J677" s="218">
        <f t="shared" si="399"/>
        <v>0</v>
      </c>
      <c r="K677" s="218">
        <f t="shared" si="399"/>
        <v>0</v>
      </c>
      <c r="L677" s="218">
        <f t="shared" si="399"/>
        <v>0</v>
      </c>
      <c r="M677" s="218">
        <f t="shared" si="399"/>
        <v>0</v>
      </c>
      <c r="N677" s="218">
        <f t="shared" si="399"/>
        <v>0</v>
      </c>
      <c r="O677" s="218">
        <f t="shared" si="399"/>
        <v>0</v>
      </c>
      <c r="P677" s="218">
        <f t="shared" si="399"/>
        <v>0</v>
      </c>
      <c r="Q677" s="218">
        <f t="shared" si="399"/>
        <v>0</v>
      </c>
      <c r="R677" s="218">
        <f t="shared" si="399"/>
        <v>0</v>
      </c>
      <c r="S677" s="218">
        <f t="shared" si="399"/>
        <v>0</v>
      </c>
      <c r="T677" s="218">
        <f t="shared" si="399"/>
        <v>0</v>
      </c>
      <c r="U677" s="218">
        <f t="shared" si="399"/>
        <v>0</v>
      </c>
      <c r="V677" s="218">
        <f t="shared" si="399"/>
        <v>0</v>
      </c>
      <c r="W677" s="218">
        <f t="shared" si="399"/>
        <v>0</v>
      </c>
      <c r="X677" s="218">
        <f t="shared" si="399"/>
        <v>0</v>
      </c>
      <c r="Y677" s="218">
        <f t="shared" si="399"/>
        <v>0</v>
      </c>
      <c r="Z677" s="218">
        <f t="shared" si="399"/>
        <v>0</v>
      </c>
      <c r="AA677" s="218">
        <f t="shared" si="399"/>
        <v>0</v>
      </c>
      <c r="AB677" s="218">
        <f t="shared" si="399"/>
        <v>0</v>
      </c>
      <c r="AC677" s="218">
        <f t="shared" si="399"/>
        <v>0</v>
      </c>
      <c r="AD677" s="218">
        <f t="shared" si="399"/>
        <v>0</v>
      </c>
      <c r="AE677" s="218">
        <f t="shared" si="399"/>
        <v>0</v>
      </c>
      <c r="AF677" s="218">
        <f t="shared" si="399"/>
        <v>0</v>
      </c>
      <c r="AG677" s="218">
        <f t="shared" si="399"/>
        <v>0</v>
      </c>
      <c r="AH677" s="218">
        <f t="shared" si="399"/>
        <v>0</v>
      </c>
      <c r="AI677" s="218">
        <f t="shared" si="399"/>
        <v>0</v>
      </c>
      <c r="AJ677" s="218">
        <f t="shared" si="399"/>
        <v>0</v>
      </c>
      <c r="AK677" s="218">
        <f t="shared" si="399"/>
        <v>0</v>
      </c>
      <c r="AL677" s="218">
        <f t="shared" si="399"/>
        <v>0</v>
      </c>
      <c r="AM677" s="218">
        <f t="shared" si="399"/>
        <v>0</v>
      </c>
      <c r="AN677" s="218">
        <f t="shared" si="399"/>
        <v>0</v>
      </c>
      <c r="AO677" s="218">
        <f t="shared" si="399"/>
        <v>0</v>
      </c>
      <c r="AP677" s="218">
        <f t="shared" si="399"/>
        <v>0</v>
      </c>
    </row>
    <row r="678" spans="1:42" x14ac:dyDescent="0.2">
      <c r="A678" s="37" t="s">
        <v>13</v>
      </c>
      <c r="B678" s="28"/>
      <c r="C678" s="217">
        <f>SUM(C668:C677)</f>
        <v>0</v>
      </c>
      <c r="D678" s="217">
        <f t="shared" ref="D678:AP678" si="400">SUM(D668:D677)</f>
        <v>0</v>
      </c>
      <c r="E678" s="217">
        <f t="shared" si="400"/>
        <v>0</v>
      </c>
      <c r="F678" s="217">
        <f t="shared" si="400"/>
        <v>0</v>
      </c>
      <c r="G678" s="217">
        <f t="shared" si="400"/>
        <v>0</v>
      </c>
      <c r="H678" s="217">
        <f t="shared" si="400"/>
        <v>0</v>
      </c>
      <c r="I678" s="217">
        <f t="shared" si="400"/>
        <v>0</v>
      </c>
      <c r="J678" s="217">
        <f t="shared" si="400"/>
        <v>0</v>
      </c>
      <c r="K678" s="217">
        <f t="shared" si="400"/>
        <v>0</v>
      </c>
      <c r="L678" s="217">
        <f t="shared" si="400"/>
        <v>0</v>
      </c>
      <c r="M678" s="217">
        <f t="shared" si="400"/>
        <v>0</v>
      </c>
      <c r="N678" s="217">
        <f t="shared" si="400"/>
        <v>0</v>
      </c>
      <c r="O678" s="217">
        <f t="shared" si="400"/>
        <v>0</v>
      </c>
      <c r="P678" s="217">
        <f t="shared" si="400"/>
        <v>0</v>
      </c>
      <c r="Q678" s="217">
        <f t="shared" si="400"/>
        <v>0</v>
      </c>
      <c r="R678" s="217">
        <f t="shared" si="400"/>
        <v>0</v>
      </c>
      <c r="S678" s="217">
        <f t="shared" si="400"/>
        <v>0</v>
      </c>
      <c r="T678" s="217">
        <f t="shared" si="400"/>
        <v>0</v>
      </c>
      <c r="U678" s="217">
        <f t="shared" si="400"/>
        <v>0</v>
      </c>
      <c r="V678" s="217">
        <f t="shared" si="400"/>
        <v>0</v>
      </c>
      <c r="W678" s="217">
        <f t="shared" si="400"/>
        <v>0</v>
      </c>
      <c r="X678" s="217">
        <f t="shared" si="400"/>
        <v>0</v>
      </c>
      <c r="Y678" s="217">
        <f t="shared" si="400"/>
        <v>0</v>
      </c>
      <c r="Z678" s="217">
        <f t="shared" si="400"/>
        <v>0</v>
      </c>
      <c r="AA678" s="217">
        <f t="shared" si="400"/>
        <v>0</v>
      </c>
      <c r="AB678" s="217">
        <f t="shared" si="400"/>
        <v>0</v>
      </c>
      <c r="AC678" s="217">
        <f t="shared" si="400"/>
        <v>0</v>
      </c>
      <c r="AD678" s="217">
        <f t="shared" si="400"/>
        <v>0</v>
      </c>
      <c r="AE678" s="217">
        <f t="shared" si="400"/>
        <v>0</v>
      </c>
      <c r="AF678" s="217">
        <f t="shared" si="400"/>
        <v>0</v>
      </c>
      <c r="AG678" s="217">
        <f t="shared" si="400"/>
        <v>0</v>
      </c>
      <c r="AH678" s="217">
        <f t="shared" si="400"/>
        <v>0</v>
      </c>
      <c r="AI678" s="217">
        <f t="shared" si="400"/>
        <v>0</v>
      </c>
      <c r="AJ678" s="217">
        <f t="shared" si="400"/>
        <v>0</v>
      </c>
      <c r="AK678" s="217">
        <f t="shared" si="400"/>
        <v>0</v>
      </c>
      <c r="AL678" s="217">
        <f t="shared" si="400"/>
        <v>0</v>
      </c>
      <c r="AM678" s="217">
        <f t="shared" si="400"/>
        <v>0</v>
      </c>
      <c r="AN678" s="217">
        <f t="shared" si="400"/>
        <v>0</v>
      </c>
      <c r="AO678" s="217">
        <f t="shared" si="400"/>
        <v>0</v>
      </c>
      <c r="AP678" s="217">
        <f t="shared" si="400"/>
        <v>0</v>
      </c>
    </row>
    <row r="679" spans="1:42" s="122" customFormat="1" x14ac:dyDescent="0.2">
      <c r="A679" s="4"/>
      <c r="B679" s="203"/>
    </row>
    <row r="680" spans="1:42" s="122" customFormat="1" x14ac:dyDescent="0.2">
      <c r="A680" s="25" t="s">
        <v>310</v>
      </c>
    </row>
    <row r="681" spans="1:42" x14ac:dyDescent="0.2">
      <c r="A681" s="4" t="s">
        <v>301</v>
      </c>
      <c r="B681" s="217">
        <v>0</v>
      </c>
      <c r="C681" s="217">
        <f>B684</f>
        <v>0</v>
      </c>
      <c r="D681" s="217">
        <f t="shared" ref="D681:AP681" si="401">C684</f>
        <v>0</v>
      </c>
      <c r="E681" s="217">
        <f t="shared" si="401"/>
        <v>0</v>
      </c>
      <c r="F681" s="217">
        <f t="shared" si="401"/>
        <v>0</v>
      </c>
      <c r="G681" s="217">
        <f t="shared" si="401"/>
        <v>0</v>
      </c>
      <c r="H681" s="217">
        <f t="shared" si="401"/>
        <v>0</v>
      </c>
      <c r="I681" s="217">
        <f t="shared" si="401"/>
        <v>0</v>
      </c>
      <c r="J681" s="217">
        <f t="shared" si="401"/>
        <v>0</v>
      </c>
      <c r="K681" s="217">
        <f t="shared" si="401"/>
        <v>0</v>
      </c>
      <c r="L681" s="217">
        <f t="shared" si="401"/>
        <v>0</v>
      </c>
      <c r="M681" s="217">
        <f t="shared" si="401"/>
        <v>0</v>
      </c>
      <c r="N681" s="217">
        <f t="shared" si="401"/>
        <v>0</v>
      </c>
      <c r="O681" s="217">
        <f t="shared" si="401"/>
        <v>0</v>
      </c>
      <c r="P681" s="217">
        <f t="shared" si="401"/>
        <v>0</v>
      </c>
      <c r="Q681" s="217">
        <f t="shared" si="401"/>
        <v>0</v>
      </c>
      <c r="R681" s="217">
        <f t="shared" si="401"/>
        <v>0</v>
      </c>
      <c r="S681" s="217">
        <f t="shared" si="401"/>
        <v>0</v>
      </c>
      <c r="T681" s="217">
        <f t="shared" si="401"/>
        <v>0</v>
      </c>
      <c r="U681" s="217">
        <f t="shared" si="401"/>
        <v>0</v>
      </c>
      <c r="V681" s="217">
        <f t="shared" si="401"/>
        <v>0</v>
      </c>
      <c r="W681" s="217">
        <f t="shared" si="401"/>
        <v>0</v>
      </c>
      <c r="X681" s="217">
        <f t="shared" si="401"/>
        <v>0</v>
      </c>
      <c r="Y681" s="217">
        <f t="shared" si="401"/>
        <v>0</v>
      </c>
      <c r="Z681" s="217">
        <f t="shared" si="401"/>
        <v>0</v>
      </c>
      <c r="AA681" s="217">
        <f t="shared" si="401"/>
        <v>0</v>
      </c>
      <c r="AB681" s="217">
        <f t="shared" si="401"/>
        <v>0</v>
      </c>
      <c r="AC681" s="217">
        <f t="shared" si="401"/>
        <v>0</v>
      </c>
      <c r="AD681" s="217">
        <f t="shared" si="401"/>
        <v>0</v>
      </c>
      <c r="AE681" s="217">
        <f t="shared" si="401"/>
        <v>0</v>
      </c>
      <c r="AF681" s="217">
        <f t="shared" si="401"/>
        <v>0</v>
      </c>
      <c r="AG681" s="217">
        <f t="shared" si="401"/>
        <v>0</v>
      </c>
      <c r="AH681" s="217">
        <f t="shared" si="401"/>
        <v>0</v>
      </c>
      <c r="AI681" s="217">
        <f t="shared" si="401"/>
        <v>0</v>
      </c>
      <c r="AJ681" s="217">
        <f t="shared" si="401"/>
        <v>0</v>
      </c>
      <c r="AK681" s="217">
        <f t="shared" si="401"/>
        <v>0</v>
      </c>
      <c r="AL681" s="217">
        <f t="shared" si="401"/>
        <v>0</v>
      </c>
      <c r="AM681" s="217">
        <f t="shared" si="401"/>
        <v>0</v>
      </c>
      <c r="AN681" s="217">
        <f t="shared" si="401"/>
        <v>0</v>
      </c>
      <c r="AO681" s="217">
        <f t="shared" si="401"/>
        <v>0</v>
      </c>
      <c r="AP681" s="217">
        <f t="shared" si="401"/>
        <v>0</v>
      </c>
    </row>
    <row r="682" spans="1:42" x14ac:dyDescent="0.2">
      <c r="A682" s="4" t="s">
        <v>73</v>
      </c>
      <c r="B682" s="217">
        <v>0</v>
      </c>
      <c r="C682" s="217">
        <f>C710</f>
        <v>0</v>
      </c>
      <c r="D682" s="217">
        <f t="shared" ref="D682:AP682" si="402">D710</f>
        <v>0</v>
      </c>
      <c r="E682" s="217">
        <f t="shared" si="402"/>
        <v>0</v>
      </c>
      <c r="F682" s="217">
        <f t="shared" si="402"/>
        <v>0</v>
      </c>
      <c r="G682" s="217">
        <f t="shared" si="402"/>
        <v>0</v>
      </c>
      <c r="H682" s="217">
        <f t="shared" si="402"/>
        <v>0</v>
      </c>
      <c r="I682" s="217">
        <f t="shared" si="402"/>
        <v>0</v>
      </c>
      <c r="J682" s="217">
        <f t="shared" si="402"/>
        <v>0</v>
      </c>
      <c r="K682" s="217">
        <f t="shared" si="402"/>
        <v>0</v>
      </c>
      <c r="L682" s="217">
        <f t="shared" si="402"/>
        <v>0</v>
      </c>
      <c r="M682" s="217">
        <f t="shared" si="402"/>
        <v>0</v>
      </c>
      <c r="N682" s="217">
        <f t="shared" si="402"/>
        <v>0</v>
      </c>
      <c r="O682" s="217">
        <f t="shared" si="402"/>
        <v>0</v>
      </c>
      <c r="P682" s="217">
        <f t="shared" si="402"/>
        <v>0</v>
      </c>
      <c r="Q682" s="217">
        <f t="shared" si="402"/>
        <v>0</v>
      </c>
      <c r="R682" s="217">
        <f t="shared" si="402"/>
        <v>0</v>
      </c>
      <c r="S682" s="217">
        <f t="shared" si="402"/>
        <v>0</v>
      </c>
      <c r="T682" s="217">
        <f t="shared" si="402"/>
        <v>0</v>
      </c>
      <c r="U682" s="217">
        <f t="shared" si="402"/>
        <v>0</v>
      </c>
      <c r="V682" s="217">
        <f t="shared" si="402"/>
        <v>0</v>
      </c>
      <c r="W682" s="217">
        <f t="shared" si="402"/>
        <v>0</v>
      </c>
      <c r="X682" s="217">
        <f t="shared" si="402"/>
        <v>0</v>
      </c>
      <c r="Y682" s="217">
        <f t="shared" si="402"/>
        <v>0</v>
      </c>
      <c r="Z682" s="217">
        <f t="shared" si="402"/>
        <v>0</v>
      </c>
      <c r="AA682" s="217">
        <f t="shared" si="402"/>
        <v>0</v>
      </c>
      <c r="AB682" s="217">
        <f t="shared" si="402"/>
        <v>0</v>
      </c>
      <c r="AC682" s="217">
        <f t="shared" si="402"/>
        <v>0</v>
      </c>
      <c r="AD682" s="217">
        <f t="shared" si="402"/>
        <v>0</v>
      </c>
      <c r="AE682" s="217">
        <f t="shared" si="402"/>
        <v>0</v>
      </c>
      <c r="AF682" s="217">
        <f t="shared" si="402"/>
        <v>0</v>
      </c>
      <c r="AG682" s="217">
        <f t="shared" si="402"/>
        <v>0</v>
      </c>
      <c r="AH682" s="217">
        <f t="shared" si="402"/>
        <v>0</v>
      </c>
      <c r="AI682" s="217">
        <f t="shared" si="402"/>
        <v>0</v>
      </c>
      <c r="AJ682" s="217">
        <f t="shared" si="402"/>
        <v>0</v>
      </c>
      <c r="AK682" s="217">
        <f t="shared" si="402"/>
        <v>0</v>
      </c>
      <c r="AL682" s="217">
        <f t="shared" si="402"/>
        <v>0</v>
      </c>
      <c r="AM682" s="217">
        <f t="shared" si="402"/>
        <v>0</v>
      </c>
      <c r="AN682" s="217">
        <f t="shared" si="402"/>
        <v>0</v>
      </c>
      <c r="AO682" s="217">
        <f t="shared" si="402"/>
        <v>0</v>
      </c>
      <c r="AP682" s="217">
        <f t="shared" si="402"/>
        <v>0</v>
      </c>
    </row>
    <row r="683" spans="1:42" x14ac:dyDescent="0.2">
      <c r="A683" s="4" t="s">
        <v>302</v>
      </c>
      <c r="B683" s="218">
        <v>0</v>
      </c>
      <c r="C683" s="218">
        <f>-C698</f>
        <v>0</v>
      </c>
      <c r="D683" s="218">
        <f t="shared" ref="D683:AP683" si="403">-D698</f>
        <v>0</v>
      </c>
      <c r="E683" s="218">
        <f t="shared" si="403"/>
        <v>0</v>
      </c>
      <c r="F683" s="218">
        <f t="shared" si="403"/>
        <v>0</v>
      </c>
      <c r="G683" s="218">
        <f t="shared" si="403"/>
        <v>0</v>
      </c>
      <c r="H683" s="218">
        <f t="shared" si="403"/>
        <v>0</v>
      </c>
      <c r="I683" s="218">
        <f t="shared" si="403"/>
        <v>0</v>
      </c>
      <c r="J683" s="218">
        <f t="shared" si="403"/>
        <v>0</v>
      </c>
      <c r="K683" s="218">
        <f t="shared" si="403"/>
        <v>0</v>
      </c>
      <c r="L683" s="218">
        <f t="shared" si="403"/>
        <v>0</v>
      </c>
      <c r="M683" s="218">
        <f t="shared" si="403"/>
        <v>0</v>
      </c>
      <c r="N683" s="218">
        <f t="shared" si="403"/>
        <v>0</v>
      </c>
      <c r="O683" s="218">
        <f t="shared" si="403"/>
        <v>0</v>
      </c>
      <c r="P683" s="218">
        <f t="shared" si="403"/>
        <v>0</v>
      </c>
      <c r="Q683" s="218">
        <f t="shared" si="403"/>
        <v>0</v>
      </c>
      <c r="R683" s="218">
        <f t="shared" si="403"/>
        <v>0</v>
      </c>
      <c r="S683" s="218">
        <f t="shared" si="403"/>
        <v>0</v>
      </c>
      <c r="T683" s="218">
        <f t="shared" si="403"/>
        <v>0</v>
      </c>
      <c r="U683" s="218">
        <f t="shared" si="403"/>
        <v>0</v>
      </c>
      <c r="V683" s="218">
        <f t="shared" si="403"/>
        <v>0</v>
      </c>
      <c r="W683" s="218">
        <f t="shared" si="403"/>
        <v>0</v>
      </c>
      <c r="X683" s="218">
        <f t="shared" si="403"/>
        <v>0</v>
      </c>
      <c r="Y683" s="218">
        <f t="shared" si="403"/>
        <v>0</v>
      </c>
      <c r="Z683" s="218">
        <f t="shared" si="403"/>
        <v>0</v>
      </c>
      <c r="AA683" s="218">
        <f t="shared" si="403"/>
        <v>0</v>
      </c>
      <c r="AB683" s="218">
        <f t="shared" si="403"/>
        <v>0</v>
      </c>
      <c r="AC683" s="218">
        <f t="shared" si="403"/>
        <v>0</v>
      </c>
      <c r="AD683" s="218">
        <f t="shared" si="403"/>
        <v>0</v>
      </c>
      <c r="AE683" s="218">
        <f t="shared" si="403"/>
        <v>0</v>
      </c>
      <c r="AF683" s="218">
        <f t="shared" si="403"/>
        <v>0</v>
      </c>
      <c r="AG683" s="218">
        <f t="shared" si="403"/>
        <v>0</v>
      </c>
      <c r="AH683" s="218">
        <f t="shared" si="403"/>
        <v>0</v>
      </c>
      <c r="AI683" s="218">
        <f t="shared" si="403"/>
        <v>0</v>
      </c>
      <c r="AJ683" s="218">
        <f t="shared" si="403"/>
        <v>0</v>
      </c>
      <c r="AK683" s="218">
        <f t="shared" si="403"/>
        <v>0</v>
      </c>
      <c r="AL683" s="218">
        <f t="shared" si="403"/>
        <v>0</v>
      </c>
      <c r="AM683" s="218">
        <f t="shared" si="403"/>
        <v>0</v>
      </c>
      <c r="AN683" s="218">
        <f t="shared" si="403"/>
        <v>0</v>
      </c>
      <c r="AO683" s="218">
        <f t="shared" si="403"/>
        <v>0</v>
      </c>
      <c r="AP683" s="218">
        <f t="shared" si="403"/>
        <v>0</v>
      </c>
    </row>
    <row r="684" spans="1:42" x14ac:dyDescent="0.2">
      <c r="A684" s="4" t="s">
        <v>264</v>
      </c>
      <c r="B684" s="217">
        <f>SUM(B681:B683)</f>
        <v>0</v>
      </c>
      <c r="C684" s="217">
        <f>SUM(C681:C683)</f>
        <v>0</v>
      </c>
      <c r="D684" s="217">
        <f t="shared" ref="D684:AP684" si="404">SUM(D681:D683)</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s="122" customFormat="1" x14ac:dyDescent="0.2">
      <c r="A685" s="4"/>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304</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305</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x14ac:dyDescent="0.2">
      <c r="A688" s="4">
        <v>1</v>
      </c>
      <c r="B688" s="235">
        <f t="shared" ref="B688:B697" si="405">SUM(C688:AP688)</f>
        <v>0</v>
      </c>
      <c r="C688" s="213">
        <f t="shared" ref="C688:AP688" si="406">IF(C$2&gt;analysis_period,0,IF(C$2=equip3_reserve_freq*$A688,equip3_reserve_cost*system_capacity*1000*(1+inflation_rate/100)^B$2,0))</f>
        <v>0</v>
      </c>
      <c r="D688" s="213">
        <f t="shared" si="406"/>
        <v>0</v>
      </c>
      <c r="E688" s="213">
        <f t="shared" si="406"/>
        <v>0</v>
      </c>
      <c r="F688" s="213">
        <f t="shared" si="406"/>
        <v>0</v>
      </c>
      <c r="G688" s="213">
        <f t="shared" si="406"/>
        <v>0</v>
      </c>
      <c r="H688" s="213">
        <f t="shared" si="406"/>
        <v>0</v>
      </c>
      <c r="I688" s="213">
        <f t="shared" si="406"/>
        <v>0</v>
      </c>
      <c r="J688" s="213">
        <f t="shared" si="406"/>
        <v>0</v>
      </c>
      <c r="K688" s="213">
        <f t="shared" si="406"/>
        <v>0</v>
      </c>
      <c r="L688" s="213">
        <f t="shared" si="406"/>
        <v>0</v>
      </c>
      <c r="M688" s="213">
        <f t="shared" si="406"/>
        <v>0</v>
      </c>
      <c r="N688" s="213">
        <f t="shared" si="406"/>
        <v>0</v>
      </c>
      <c r="O688" s="213">
        <f t="shared" si="406"/>
        <v>0</v>
      </c>
      <c r="P688" s="213">
        <f t="shared" si="406"/>
        <v>0</v>
      </c>
      <c r="Q688" s="213">
        <f t="shared" si="406"/>
        <v>0</v>
      </c>
      <c r="R688" s="213">
        <f t="shared" si="406"/>
        <v>0</v>
      </c>
      <c r="S688" s="213">
        <f t="shared" si="406"/>
        <v>0</v>
      </c>
      <c r="T688" s="213">
        <f t="shared" si="406"/>
        <v>0</v>
      </c>
      <c r="U688" s="213">
        <f t="shared" si="406"/>
        <v>0</v>
      </c>
      <c r="V688" s="213">
        <f t="shared" si="406"/>
        <v>0</v>
      </c>
      <c r="W688" s="213">
        <f t="shared" si="406"/>
        <v>0</v>
      </c>
      <c r="X688" s="213">
        <f t="shared" si="406"/>
        <v>0</v>
      </c>
      <c r="Y688" s="213">
        <f t="shared" si="406"/>
        <v>0</v>
      </c>
      <c r="Z688" s="213">
        <f t="shared" si="406"/>
        <v>0</v>
      </c>
      <c r="AA688" s="213">
        <f t="shared" si="406"/>
        <v>0</v>
      </c>
      <c r="AB688" s="213">
        <f t="shared" si="406"/>
        <v>0</v>
      </c>
      <c r="AC688" s="213">
        <f t="shared" si="406"/>
        <v>0</v>
      </c>
      <c r="AD688" s="213">
        <f t="shared" si="406"/>
        <v>0</v>
      </c>
      <c r="AE688" s="213">
        <f t="shared" si="406"/>
        <v>0</v>
      </c>
      <c r="AF688" s="213">
        <f t="shared" si="406"/>
        <v>0</v>
      </c>
      <c r="AG688" s="213">
        <f t="shared" si="406"/>
        <v>0</v>
      </c>
      <c r="AH688" s="213">
        <f t="shared" si="406"/>
        <v>0</v>
      </c>
      <c r="AI688" s="213">
        <f t="shared" si="406"/>
        <v>0</v>
      </c>
      <c r="AJ688" s="213">
        <f t="shared" si="406"/>
        <v>0</v>
      </c>
      <c r="AK688" s="213">
        <f t="shared" si="406"/>
        <v>0</v>
      </c>
      <c r="AL688" s="213">
        <f t="shared" si="406"/>
        <v>0</v>
      </c>
      <c r="AM688" s="213">
        <f t="shared" si="406"/>
        <v>0</v>
      </c>
      <c r="AN688" s="213">
        <f t="shared" si="406"/>
        <v>0</v>
      </c>
      <c r="AO688" s="213">
        <f t="shared" si="406"/>
        <v>0</v>
      </c>
      <c r="AP688" s="213">
        <f t="shared" si="406"/>
        <v>0</v>
      </c>
    </row>
    <row r="689" spans="1:42" x14ac:dyDescent="0.2">
      <c r="A689" s="4">
        <f>A688+1</f>
        <v>2</v>
      </c>
      <c r="B689" s="235">
        <f t="shared" si="405"/>
        <v>0</v>
      </c>
      <c r="C689" s="213">
        <f t="shared" ref="C689:AP689" si="407">IF(C$2&gt;analysis_period,0,IF(C$2=equip3_reserve_freq*$A689,equip3_reserve_cost*system_capacity*1000*(1+inflation_rate/100)^B$2,0))</f>
        <v>0</v>
      </c>
      <c r="D689" s="213">
        <f t="shared" si="407"/>
        <v>0</v>
      </c>
      <c r="E689" s="213">
        <f t="shared" si="407"/>
        <v>0</v>
      </c>
      <c r="F689" s="213">
        <f t="shared" si="407"/>
        <v>0</v>
      </c>
      <c r="G689" s="213">
        <f t="shared" si="407"/>
        <v>0</v>
      </c>
      <c r="H689" s="213">
        <f t="shared" si="407"/>
        <v>0</v>
      </c>
      <c r="I689" s="213">
        <f t="shared" si="407"/>
        <v>0</v>
      </c>
      <c r="J689" s="213">
        <f t="shared" si="407"/>
        <v>0</v>
      </c>
      <c r="K689" s="213">
        <f t="shared" si="407"/>
        <v>0</v>
      </c>
      <c r="L689" s="213">
        <f t="shared" si="407"/>
        <v>0</v>
      </c>
      <c r="M689" s="213">
        <f t="shared" si="407"/>
        <v>0</v>
      </c>
      <c r="N689" s="213">
        <f t="shared" si="407"/>
        <v>0</v>
      </c>
      <c r="O689" s="213">
        <f t="shared" si="407"/>
        <v>0</v>
      </c>
      <c r="P689" s="213">
        <f t="shared" si="407"/>
        <v>0</v>
      </c>
      <c r="Q689" s="213">
        <f t="shared" si="407"/>
        <v>0</v>
      </c>
      <c r="R689" s="213">
        <f t="shared" si="407"/>
        <v>0</v>
      </c>
      <c r="S689" s="213">
        <f t="shared" si="407"/>
        <v>0</v>
      </c>
      <c r="T689" s="213">
        <f t="shared" si="407"/>
        <v>0</v>
      </c>
      <c r="U689" s="213">
        <f t="shared" si="407"/>
        <v>0</v>
      </c>
      <c r="V689" s="213">
        <f t="shared" si="407"/>
        <v>0</v>
      </c>
      <c r="W689" s="213">
        <f t="shared" si="407"/>
        <v>0</v>
      </c>
      <c r="X689" s="213">
        <f t="shared" si="407"/>
        <v>0</v>
      </c>
      <c r="Y689" s="213">
        <f t="shared" si="407"/>
        <v>0</v>
      </c>
      <c r="Z689" s="213">
        <f t="shared" si="407"/>
        <v>0</v>
      </c>
      <c r="AA689" s="213">
        <f t="shared" si="407"/>
        <v>0</v>
      </c>
      <c r="AB689" s="213">
        <f t="shared" si="407"/>
        <v>0</v>
      </c>
      <c r="AC689" s="213">
        <f t="shared" si="407"/>
        <v>0</v>
      </c>
      <c r="AD689" s="213">
        <f t="shared" si="407"/>
        <v>0</v>
      </c>
      <c r="AE689" s="213">
        <f t="shared" si="407"/>
        <v>0</v>
      </c>
      <c r="AF689" s="213">
        <f t="shared" si="407"/>
        <v>0</v>
      </c>
      <c r="AG689" s="213">
        <f t="shared" si="407"/>
        <v>0</v>
      </c>
      <c r="AH689" s="213">
        <f t="shared" si="407"/>
        <v>0</v>
      </c>
      <c r="AI689" s="213">
        <f t="shared" si="407"/>
        <v>0</v>
      </c>
      <c r="AJ689" s="213">
        <f t="shared" si="407"/>
        <v>0</v>
      </c>
      <c r="AK689" s="213">
        <f t="shared" si="407"/>
        <v>0</v>
      </c>
      <c r="AL689" s="213">
        <f t="shared" si="407"/>
        <v>0</v>
      </c>
      <c r="AM689" s="213">
        <f t="shared" si="407"/>
        <v>0</v>
      </c>
      <c r="AN689" s="213">
        <f t="shared" si="407"/>
        <v>0</v>
      </c>
      <c r="AO689" s="213">
        <f t="shared" si="407"/>
        <v>0</v>
      </c>
      <c r="AP689" s="213">
        <f t="shared" si="407"/>
        <v>0</v>
      </c>
    </row>
    <row r="690" spans="1:42" x14ac:dyDescent="0.2">
      <c r="A690" s="4">
        <f t="shared" ref="A690:A697" si="408">A689+1</f>
        <v>3</v>
      </c>
      <c r="B690" s="235">
        <f t="shared" si="405"/>
        <v>0</v>
      </c>
      <c r="C690" s="213">
        <f t="shared" ref="C690:AP690" si="409">IF(C$2&gt;analysis_period,0,IF(C$2=equip3_reserve_freq*$A690,equip3_reserve_cost*system_capacity*1000*(1+inflation_rate/100)^B$2,0))</f>
        <v>0</v>
      </c>
      <c r="D690" s="213">
        <f t="shared" si="409"/>
        <v>0</v>
      </c>
      <c r="E690" s="213">
        <f t="shared" si="409"/>
        <v>0</v>
      </c>
      <c r="F690" s="213">
        <f t="shared" si="409"/>
        <v>0</v>
      </c>
      <c r="G690" s="213">
        <f t="shared" si="409"/>
        <v>0</v>
      </c>
      <c r="H690" s="213">
        <f t="shared" si="409"/>
        <v>0</v>
      </c>
      <c r="I690" s="213">
        <f t="shared" si="409"/>
        <v>0</v>
      </c>
      <c r="J690" s="213">
        <f t="shared" si="409"/>
        <v>0</v>
      </c>
      <c r="K690" s="213">
        <f t="shared" si="409"/>
        <v>0</v>
      </c>
      <c r="L690" s="213">
        <f t="shared" si="409"/>
        <v>0</v>
      </c>
      <c r="M690" s="213">
        <f t="shared" si="409"/>
        <v>0</v>
      </c>
      <c r="N690" s="213">
        <f t="shared" si="409"/>
        <v>0</v>
      </c>
      <c r="O690" s="213">
        <f t="shared" si="409"/>
        <v>0</v>
      </c>
      <c r="P690" s="213">
        <f t="shared" si="409"/>
        <v>0</v>
      </c>
      <c r="Q690" s="213">
        <f t="shared" si="409"/>
        <v>0</v>
      </c>
      <c r="R690" s="213">
        <f t="shared" si="409"/>
        <v>0</v>
      </c>
      <c r="S690" s="213">
        <f t="shared" si="409"/>
        <v>0</v>
      </c>
      <c r="T690" s="213">
        <f t="shared" si="409"/>
        <v>0</v>
      </c>
      <c r="U690" s="213">
        <f t="shared" si="409"/>
        <v>0</v>
      </c>
      <c r="V690" s="213">
        <f t="shared" si="409"/>
        <v>0</v>
      </c>
      <c r="W690" s="213">
        <f t="shared" si="409"/>
        <v>0</v>
      </c>
      <c r="X690" s="213">
        <f t="shared" si="409"/>
        <v>0</v>
      </c>
      <c r="Y690" s="213">
        <f t="shared" si="409"/>
        <v>0</v>
      </c>
      <c r="Z690" s="213">
        <f t="shared" si="409"/>
        <v>0</v>
      </c>
      <c r="AA690" s="213">
        <f t="shared" si="409"/>
        <v>0</v>
      </c>
      <c r="AB690" s="213">
        <f t="shared" si="409"/>
        <v>0</v>
      </c>
      <c r="AC690" s="213">
        <f t="shared" si="409"/>
        <v>0</v>
      </c>
      <c r="AD690" s="213">
        <f t="shared" si="409"/>
        <v>0</v>
      </c>
      <c r="AE690" s="213">
        <f t="shared" si="409"/>
        <v>0</v>
      </c>
      <c r="AF690" s="213">
        <f t="shared" si="409"/>
        <v>0</v>
      </c>
      <c r="AG690" s="213">
        <f t="shared" si="409"/>
        <v>0</v>
      </c>
      <c r="AH690" s="213">
        <f t="shared" si="409"/>
        <v>0</v>
      </c>
      <c r="AI690" s="213">
        <f t="shared" si="409"/>
        <v>0</v>
      </c>
      <c r="AJ690" s="213">
        <f t="shared" si="409"/>
        <v>0</v>
      </c>
      <c r="AK690" s="213">
        <f t="shared" si="409"/>
        <v>0</v>
      </c>
      <c r="AL690" s="213">
        <f t="shared" si="409"/>
        <v>0</v>
      </c>
      <c r="AM690" s="213">
        <f t="shared" si="409"/>
        <v>0</v>
      </c>
      <c r="AN690" s="213">
        <f t="shared" si="409"/>
        <v>0</v>
      </c>
      <c r="AO690" s="213">
        <f t="shared" si="409"/>
        <v>0</v>
      </c>
      <c r="AP690" s="213">
        <f t="shared" si="409"/>
        <v>0</v>
      </c>
    </row>
    <row r="691" spans="1:42" x14ac:dyDescent="0.2">
      <c r="A691" s="4">
        <f t="shared" si="408"/>
        <v>4</v>
      </c>
      <c r="B691" s="235">
        <f t="shared" si="405"/>
        <v>0</v>
      </c>
      <c r="C691" s="213">
        <f t="shared" ref="C691:AP691" si="410">IF(C$2&gt;analysis_period,0,IF(C$2=equip3_reserve_freq*$A691,equip3_reserve_cost*system_capacity*1000*(1+inflation_rate/100)^B$2,0))</f>
        <v>0</v>
      </c>
      <c r="D691" s="213">
        <f t="shared" si="410"/>
        <v>0</v>
      </c>
      <c r="E691" s="213">
        <f t="shared" si="410"/>
        <v>0</v>
      </c>
      <c r="F691" s="213">
        <f t="shared" si="410"/>
        <v>0</v>
      </c>
      <c r="G691" s="213">
        <f t="shared" si="410"/>
        <v>0</v>
      </c>
      <c r="H691" s="213">
        <f t="shared" si="410"/>
        <v>0</v>
      </c>
      <c r="I691" s="213">
        <f t="shared" si="410"/>
        <v>0</v>
      </c>
      <c r="J691" s="213">
        <f t="shared" si="410"/>
        <v>0</v>
      </c>
      <c r="K691" s="213">
        <f t="shared" si="410"/>
        <v>0</v>
      </c>
      <c r="L691" s="213">
        <f t="shared" si="410"/>
        <v>0</v>
      </c>
      <c r="M691" s="213">
        <f t="shared" si="410"/>
        <v>0</v>
      </c>
      <c r="N691" s="213">
        <f t="shared" si="410"/>
        <v>0</v>
      </c>
      <c r="O691" s="213">
        <f t="shared" si="410"/>
        <v>0</v>
      </c>
      <c r="P691" s="213">
        <f t="shared" si="410"/>
        <v>0</v>
      </c>
      <c r="Q691" s="213">
        <f t="shared" si="410"/>
        <v>0</v>
      </c>
      <c r="R691" s="213">
        <f t="shared" si="410"/>
        <v>0</v>
      </c>
      <c r="S691" s="213">
        <f t="shared" si="410"/>
        <v>0</v>
      </c>
      <c r="T691" s="213">
        <f t="shared" si="410"/>
        <v>0</v>
      </c>
      <c r="U691" s="213">
        <f t="shared" si="410"/>
        <v>0</v>
      </c>
      <c r="V691" s="213">
        <f t="shared" si="410"/>
        <v>0</v>
      </c>
      <c r="W691" s="213">
        <f t="shared" si="410"/>
        <v>0</v>
      </c>
      <c r="X691" s="213">
        <f t="shared" si="410"/>
        <v>0</v>
      </c>
      <c r="Y691" s="213">
        <f t="shared" si="410"/>
        <v>0</v>
      </c>
      <c r="Z691" s="213">
        <f t="shared" si="410"/>
        <v>0</v>
      </c>
      <c r="AA691" s="213">
        <f t="shared" si="410"/>
        <v>0</v>
      </c>
      <c r="AB691" s="213">
        <f t="shared" si="410"/>
        <v>0</v>
      </c>
      <c r="AC691" s="213">
        <f t="shared" si="410"/>
        <v>0</v>
      </c>
      <c r="AD691" s="213">
        <f t="shared" si="410"/>
        <v>0</v>
      </c>
      <c r="AE691" s="213">
        <f t="shared" si="410"/>
        <v>0</v>
      </c>
      <c r="AF691" s="213">
        <f t="shared" si="410"/>
        <v>0</v>
      </c>
      <c r="AG691" s="213">
        <f t="shared" si="410"/>
        <v>0</v>
      </c>
      <c r="AH691" s="213">
        <f t="shared" si="410"/>
        <v>0</v>
      </c>
      <c r="AI691" s="213">
        <f t="shared" si="410"/>
        <v>0</v>
      </c>
      <c r="AJ691" s="213">
        <f t="shared" si="410"/>
        <v>0</v>
      </c>
      <c r="AK691" s="213">
        <f t="shared" si="410"/>
        <v>0</v>
      </c>
      <c r="AL691" s="213">
        <f t="shared" si="410"/>
        <v>0</v>
      </c>
      <c r="AM691" s="213">
        <f t="shared" si="410"/>
        <v>0</v>
      </c>
      <c r="AN691" s="213">
        <f t="shared" si="410"/>
        <v>0</v>
      </c>
      <c r="AO691" s="213">
        <f t="shared" si="410"/>
        <v>0</v>
      </c>
      <c r="AP691" s="213">
        <f t="shared" si="410"/>
        <v>0</v>
      </c>
    </row>
    <row r="692" spans="1:42" x14ac:dyDescent="0.2">
      <c r="A692" s="4">
        <f t="shared" si="408"/>
        <v>5</v>
      </c>
      <c r="B692" s="235">
        <f t="shared" si="405"/>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08"/>
        <v>6</v>
      </c>
      <c r="B693" s="235">
        <f t="shared" si="405"/>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08"/>
        <v>7</v>
      </c>
      <c r="B694" s="235">
        <f t="shared" si="405"/>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08"/>
        <v>8</v>
      </c>
      <c r="B695" s="235">
        <f t="shared" si="405"/>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A695+1</f>
        <v>9</v>
      </c>
      <c r="B696" s="235">
        <f t="shared" si="405"/>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08"/>
        <v>10</v>
      </c>
      <c r="B697" s="235">
        <f t="shared" si="405"/>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37" t="s">
        <v>13</v>
      </c>
      <c r="B698" s="28"/>
      <c r="C698" s="217">
        <f>SUM(C688:C697)</f>
        <v>0</v>
      </c>
      <c r="D698" s="217">
        <f t="shared" ref="D698:AP698" si="417">SUM(D688:D697)</f>
        <v>0</v>
      </c>
      <c r="E698" s="217">
        <f t="shared" si="417"/>
        <v>0</v>
      </c>
      <c r="F698" s="217">
        <f t="shared" si="417"/>
        <v>0</v>
      </c>
      <c r="G698" s="217">
        <f t="shared" si="417"/>
        <v>0</v>
      </c>
      <c r="H698" s="217">
        <f t="shared" si="417"/>
        <v>0</v>
      </c>
      <c r="I698" s="217">
        <f t="shared" si="417"/>
        <v>0</v>
      </c>
      <c r="J698" s="217">
        <f t="shared" si="417"/>
        <v>0</v>
      </c>
      <c r="K698" s="217">
        <f t="shared" si="417"/>
        <v>0</v>
      </c>
      <c r="L698" s="217">
        <f t="shared" si="417"/>
        <v>0</v>
      </c>
      <c r="M698" s="217">
        <f t="shared" si="417"/>
        <v>0</v>
      </c>
      <c r="N698" s="217">
        <f t="shared" si="417"/>
        <v>0</v>
      </c>
      <c r="O698" s="217">
        <f t="shared" si="417"/>
        <v>0</v>
      </c>
      <c r="P698" s="217">
        <f t="shared" si="417"/>
        <v>0</v>
      </c>
      <c r="Q698" s="217">
        <f t="shared" si="417"/>
        <v>0</v>
      </c>
      <c r="R698" s="217">
        <f t="shared" si="417"/>
        <v>0</v>
      </c>
      <c r="S698" s="217">
        <f t="shared" si="417"/>
        <v>0</v>
      </c>
      <c r="T698" s="217">
        <f t="shared" si="417"/>
        <v>0</v>
      </c>
      <c r="U698" s="217">
        <f t="shared" si="417"/>
        <v>0</v>
      </c>
      <c r="V698" s="217">
        <f t="shared" si="417"/>
        <v>0</v>
      </c>
      <c r="W698" s="217">
        <f t="shared" si="417"/>
        <v>0</v>
      </c>
      <c r="X698" s="217">
        <f t="shared" si="417"/>
        <v>0</v>
      </c>
      <c r="Y698" s="217">
        <f t="shared" si="417"/>
        <v>0</v>
      </c>
      <c r="Z698" s="217">
        <f t="shared" si="417"/>
        <v>0</v>
      </c>
      <c r="AA698" s="217">
        <f t="shared" si="417"/>
        <v>0</v>
      </c>
      <c r="AB698" s="217">
        <f t="shared" si="417"/>
        <v>0</v>
      </c>
      <c r="AC698" s="217">
        <f t="shared" si="417"/>
        <v>0</v>
      </c>
      <c r="AD698" s="217">
        <f t="shared" si="417"/>
        <v>0</v>
      </c>
      <c r="AE698" s="217">
        <f t="shared" si="417"/>
        <v>0</v>
      </c>
      <c r="AF698" s="217">
        <f t="shared" si="417"/>
        <v>0</v>
      </c>
      <c r="AG698" s="217">
        <f t="shared" si="417"/>
        <v>0</v>
      </c>
      <c r="AH698" s="217">
        <f t="shared" si="417"/>
        <v>0</v>
      </c>
      <c r="AI698" s="217">
        <f t="shared" si="417"/>
        <v>0</v>
      </c>
      <c r="AJ698" s="217">
        <f t="shared" si="417"/>
        <v>0</v>
      </c>
      <c r="AK698" s="217">
        <f t="shared" si="417"/>
        <v>0</v>
      </c>
      <c r="AL698" s="217">
        <f t="shared" si="417"/>
        <v>0</v>
      </c>
      <c r="AM698" s="217">
        <f t="shared" si="417"/>
        <v>0</v>
      </c>
      <c r="AN698" s="217">
        <f t="shared" si="417"/>
        <v>0</v>
      </c>
      <c r="AO698" s="217">
        <f t="shared" si="417"/>
        <v>0</v>
      </c>
      <c r="AP698" s="217">
        <f t="shared" si="417"/>
        <v>0</v>
      </c>
    </row>
    <row r="699" spans="1:42" s="122" customFormat="1" x14ac:dyDescent="0.2">
      <c r="A699" s="4" t="s">
        <v>306</v>
      </c>
      <c r="G699" s="203"/>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row>
    <row r="700" spans="1:42" x14ac:dyDescent="0.2">
      <c r="A700" s="4">
        <v>1</v>
      </c>
      <c r="B700" s="235">
        <f t="shared" ref="B700:B709" si="418">SUM(C700:AP700)</f>
        <v>0</v>
      </c>
      <c r="C700" s="213">
        <f t="shared" ref="C700:AP700" si="419">IF(C$2&lt;=equip3_reserve_freq*$A$688,$B$688/(equip3_reserve_freq),0)</f>
        <v>0</v>
      </c>
      <c r="D700" s="213">
        <f t="shared" si="419"/>
        <v>0</v>
      </c>
      <c r="E700" s="213">
        <f t="shared" si="419"/>
        <v>0</v>
      </c>
      <c r="F700" s="213">
        <f t="shared" si="419"/>
        <v>0</v>
      </c>
      <c r="G700" s="213">
        <f t="shared" si="419"/>
        <v>0</v>
      </c>
      <c r="H700" s="213">
        <f t="shared" si="419"/>
        <v>0</v>
      </c>
      <c r="I700" s="213">
        <f t="shared" si="419"/>
        <v>0</v>
      </c>
      <c r="J700" s="213">
        <f t="shared" si="419"/>
        <v>0</v>
      </c>
      <c r="K700" s="213">
        <f t="shared" si="419"/>
        <v>0</v>
      </c>
      <c r="L700" s="213">
        <f t="shared" si="419"/>
        <v>0</v>
      </c>
      <c r="M700" s="213">
        <f t="shared" si="419"/>
        <v>0</v>
      </c>
      <c r="N700" s="213">
        <f t="shared" si="419"/>
        <v>0</v>
      </c>
      <c r="O700" s="213">
        <f t="shared" si="419"/>
        <v>0</v>
      </c>
      <c r="P700" s="213">
        <f t="shared" si="419"/>
        <v>0</v>
      </c>
      <c r="Q700" s="213">
        <f t="shared" si="419"/>
        <v>0</v>
      </c>
      <c r="R700" s="213">
        <f t="shared" si="419"/>
        <v>0</v>
      </c>
      <c r="S700" s="213">
        <f t="shared" si="419"/>
        <v>0</v>
      </c>
      <c r="T700" s="213">
        <f t="shared" si="419"/>
        <v>0</v>
      </c>
      <c r="U700" s="213">
        <f t="shared" si="419"/>
        <v>0</v>
      </c>
      <c r="V700" s="213">
        <f t="shared" si="419"/>
        <v>0</v>
      </c>
      <c r="W700" s="213">
        <f t="shared" si="419"/>
        <v>0</v>
      </c>
      <c r="X700" s="213">
        <f t="shared" si="419"/>
        <v>0</v>
      </c>
      <c r="Y700" s="213">
        <f t="shared" si="419"/>
        <v>0</v>
      </c>
      <c r="Z700" s="213">
        <f t="shared" si="419"/>
        <v>0</v>
      </c>
      <c r="AA700" s="213">
        <f t="shared" si="419"/>
        <v>0</v>
      </c>
      <c r="AB700" s="213">
        <f t="shared" si="419"/>
        <v>0</v>
      </c>
      <c r="AC700" s="213">
        <f t="shared" si="419"/>
        <v>0</v>
      </c>
      <c r="AD700" s="213">
        <f t="shared" si="419"/>
        <v>0</v>
      </c>
      <c r="AE700" s="213">
        <f t="shared" si="419"/>
        <v>0</v>
      </c>
      <c r="AF700" s="213">
        <f t="shared" si="419"/>
        <v>0</v>
      </c>
      <c r="AG700" s="213">
        <f t="shared" si="419"/>
        <v>0</v>
      </c>
      <c r="AH700" s="213">
        <f t="shared" si="419"/>
        <v>0</v>
      </c>
      <c r="AI700" s="213">
        <f t="shared" si="419"/>
        <v>0</v>
      </c>
      <c r="AJ700" s="213">
        <f t="shared" si="419"/>
        <v>0</v>
      </c>
      <c r="AK700" s="213">
        <f t="shared" si="419"/>
        <v>0</v>
      </c>
      <c r="AL700" s="213">
        <f t="shared" si="419"/>
        <v>0</v>
      </c>
      <c r="AM700" s="213">
        <f t="shared" si="419"/>
        <v>0</v>
      </c>
      <c r="AN700" s="213">
        <f t="shared" si="419"/>
        <v>0</v>
      </c>
      <c r="AO700" s="213">
        <f t="shared" si="419"/>
        <v>0</v>
      </c>
      <c r="AP700" s="213">
        <f t="shared" si="419"/>
        <v>0</v>
      </c>
    </row>
    <row r="701" spans="1:42" x14ac:dyDescent="0.2">
      <c r="A701" s="4">
        <f>A700+1</f>
        <v>2</v>
      </c>
      <c r="B701" s="235">
        <f t="shared" si="418"/>
        <v>0</v>
      </c>
      <c r="C701" s="213">
        <f t="shared" ref="C701:AP701" si="420">IF(AND(C$2&gt;equip3_reserve_freq*$A688,C$2&lt;=equip3_reserve_freq*$A689),$B689/(equip3_reserve_freq),0)</f>
        <v>0</v>
      </c>
      <c r="D701" s="213">
        <f t="shared" si="420"/>
        <v>0</v>
      </c>
      <c r="E701" s="213">
        <f t="shared" si="420"/>
        <v>0</v>
      </c>
      <c r="F701" s="213">
        <f t="shared" si="420"/>
        <v>0</v>
      </c>
      <c r="G701" s="213">
        <f t="shared" si="420"/>
        <v>0</v>
      </c>
      <c r="H701" s="213">
        <f t="shared" si="420"/>
        <v>0</v>
      </c>
      <c r="I701" s="213">
        <f t="shared" si="420"/>
        <v>0</v>
      </c>
      <c r="J701" s="213">
        <f t="shared" si="420"/>
        <v>0</v>
      </c>
      <c r="K701" s="213">
        <f t="shared" si="420"/>
        <v>0</v>
      </c>
      <c r="L701" s="213">
        <f t="shared" si="420"/>
        <v>0</v>
      </c>
      <c r="M701" s="213">
        <f t="shared" si="420"/>
        <v>0</v>
      </c>
      <c r="N701" s="213">
        <f t="shared" si="420"/>
        <v>0</v>
      </c>
      <c r="O701" s="213">
        <f t="shared" si="420"/>
        <v>0</v>
      </c>
      <c r="P701" s="213">
        <f t="shared" si="420"/>
        <v>0</v>
      </c>
      <c r="Q701" s="213">
        <f t="shared" si="420"/>
        <v>0</v>
      </c>
      <c r="R701" s="213">
        <f t="shared" si="420"/>
        <v>0</v>
      </c>
      <c r="S701" s="213">
        <f t="shared" si="420"/>
        <v>0</v>
      </c>
      <c r="T701" s="213">
        <f t="shared" si="420"/>
        <v>0</v>
      </c>
      <c r="U701" s="213">
        <f t="shared" si="420"/>
        <v>0</v>
      </c>
      <c r="V701" s="213">
        <f t="shared" si="420"/>
        <v>0</v>
      </c>
      <c r="W701" s="213">
        <f t="shared" si="420"/>
        <v>0</v>
      </c>
      <c r="X701" s="213">
        <f t="shared" si="420"/>
        <v>0</v>
      </c>
      <c r="Y701" s="213">
        <f t="shared" si="420"/>
        <v>0</v>
      </c>
      <c r="Z701" s="213">
        <f t="shared" si="420"/>
        <v>0</v>
      </c>
      <c r="AA701" s="213">
        <f t="shared" si="420"/>
        <v>0</v>
      </c>
      <c r="AB701" s="213">
        <f t="shared" si="420"/>
        <v>0</v>
      </c>
      <c r="AC701" s="213">
        <f t="shared" si="420"/>
        <v>0</v>
      </c>
      <c r="AD701" s="213">
        <f t="shared" si="420"/>
        <v>0</v>
      </c>
      <c r="AE701" s="213">
        <f t="shared" si="420"/>
        <v>0</v>
      </c>
      <c r="AF701" s="213">
        <f t="shared" si="420"/>
        <v>0</v>
      </c>
      <c r="AG701" s="213">
        <f t="shared" si="420"/>
        <v>0</v>
      </c>
      <c r="AH701" s="213">
        <f t="shared" si="420"/>
        <v>0</v>
      </c>
      <c r="AI701" s="213">
        <f t="shared" si="420"/>
        <v>0</v>
      </c>
      <c r="AJ701" s="213">
        <f t="shared" si="420"/>
        <v>0</v>
      </c>
      <c r="AK701" s="213">
        <f t="shared" si="420"/>
        <v>0</v>
      </c>
      <c r="AL701" s="213">
        <f t="shared" si="420"/>
        <v>0</v>
      </c>
      <c r="AM701" s="213">
        <f t="shared" si="420"/>
        <v>0</v>
      </c>
      <c r="AN701" s="213">
        <f t="shared" si="420"/>
        <v>0</v>
      </c>
      <c r="AO701" s="213">
        <f t="shared" si="420"/>
        <v>0</v>
      </c>
      <c r="AP701" s="213">
        <f t="shared" si="420"/>
        <v>0</v>
      </c>
    </row>
    <row r="702" spans="1:42" x14ac:dyDescent="0.2">
      <c r="A702" s="4">
        <f t="shared" ref="A702:A707" si="421">A701+1</f>
        <v>3</v>
      </c>
      <c r="B702" s="235">
        <f t="shared" si="418"/>
        <v>0</v>
      </c>
      <c r="C702" s="213">
        <f t="shared" ref="C702:AP702" si="422">IF(AND(C$2&gt;equip3_reserve_freq*$A689,C$2&lt;=equip3_reserve_freq*$A690),$B690/(equip3_reserve_freq),0)</f>
        <v>0</v>
      </c>
      <c r="D702" s="213">
        <f t="shared" si="422"/>
        <v>0</v>
      </c>
      <c r="E702" s="213">
        <f t="shared" si="422"/>
        <v>0</v>
      </c>
      <c r="F702" s="213">
        <f t="shared" si="422"/>
        <v>0</v>
      </c>
      <c r="G702" s="213">
        <f t="shared" si="422"/>
        <v>0</v>
      </c>
      <c r="H702" s="213">
        <f t="shared" si="422"/>
        <v>0</v>
      </c>
      <c r="I702" s="213">
        <f t="shared" si="422"/>
        <v>0</v>
      </c>
      <c r="J702" s="213">
        <f t="shared" si="422"/>
        <v>0</v>
      </c>
      <c r="K702" s="213">
        <f t="shared" si="422"/>
        <v>0</v>
      </c>
      <c r="L702" s="213">
        <f t="shared" si="422"/>
        <v>0</v>
      </c>
      <c r="M702" s="213">
        <f t="shared" si="422"/>
        <v>0</v>
      </c>
      <c r="N702" s="213">
        <f t="shared" si="422"/>
        <v>0</v>
      </c>
      <c r="O702" s="213">
        <f t="shared" si="422"/>
        <v>0</v>
      </c>
      <c r="P702" s="213">
        <f t="shared" si="422"/>
        <v>0</v>
      </c>
      <c r="Q702" s="213">
        <f t="shared" si="422"/>
        <v>0</v>
      </c>
      <c r="R702" s="213">
        <f t="shared" si="422"/>
        <v>0</v>
      </c>
      <c r="S702" s="213">
        <f t="shared" si="422"/>
        <v>0</v>
      </c>
      <c r="T702" s="213">
        <f t="shared" si="422"/>
        <v>0</v>
      </c>
      <c r="U702" s="213">
        <f t="shared" si="422"/>
        <v>0</v>
      </c>
      <c r="V702" s="213">
        <f t="shared" si="422"/>
        <v>0</v>
      </c>
      <c r="W702" s="213">
        <f t="shared" si="422"/>
        <v>0</v>
      </c>
      <c r="X702" s="213">
        <f t="shared" si="422"/>
        <v>0</v>
      </c>
      <c r="Y702" s="213">
        <f t="shared" si="422"/>
        <v>0</v>
      </c>
      <c r="Z702" s="213">
        <f t="shared" si="422"/>
        <v>0</v>
      </c>
      <c r="AA702" s="213">
        <f t="shared" si="422"/>
        <v>0</v>
      </c>
      <c r="AB702" s="213">
        <f t="shared" si="422"/>
        <v>0</v>
      </c>
      <c r="AC702" s="213">
        <f t="shared" si="422"/>
        <v>0</v>
      </c>
      <c r="AD702" s="213">
        <f t="shared" si="422"/>
        <v>0</v>
      </c>
      <c r="AE702" s="213">
        <f t="shared" si="422"/>
        <v>0</v>
      </c>
      <c r="AF702" s="213">
        <f t="shared" si="422"/>
        <v>0</v>
      </c>
      <c r="AG702" s="213">
        <f t="shared" si="422"/>
        <v>0</v>
      </c>
      <c r="AH702" s="213">
        <f t="shared" si="422"/>
        <v>0</v>
      </c>
      <c r="AI702" s="213">
        <f t="shared" si="422"/>
        <v>0</v>
      </c>
      <c r="AJ702" s="213">
        <f t="shared" si="422"/>
        <v>0</v>
      </c>
      <c r="AK702" s="213">
        <f t="shared" si="422"/>
        <v>0</v>
      </c>
      <c r="AL702" s="213">
        <f t="shared" si="422"/>
        <v>0</v>
      </c>
      <c r="AM702" s="213">
        <f t="shared" si="422"/>
        <v>0</v>
      </c>
      <c r="AN702" s="213">
        <f t="shared" si="422"/>
        <v>0</v>
      </c>
      <c r="AO702" s="213">
        <f t="shared" si="422"/>
        <v>0</v>
      </c>
      <c r="AP702" s="213">
        <f t="shared" si="422"/>
        <v>0</v>
      </c>
    </row>
    <row r="703" spans="1:42" x14ac:dyDescent="0.2">
      <c r="A703" s="4">
        <f t="shared" si="421"/>
        <v>4</v>
      </c>
      <c r="B703" s="235">
        <f t="shared" si="418"/>
        <v>0</v>
      </c>
      <c r="C703" s="213">
        <f t="shared" ref="C703:AP703" si="423">IF(AND(C$2&gt;equip3_reserve_freq*$A690,C$2&lt;=equip3_reserve_freq*$A691),$B691/(equip3_reserve_freq),0)</f>
        <v>0</v>
      </c>
      <c r="D703" s="213">
        <f t="shared" si="423"/>
        <v>0</v>
      </c>
      <c r="E703" s="213">
        <f t="shared" si="423"/>
        <v>0</v>
      </c>
      <c r="F703" s="213">
        <f t="shared" si="423"/>
        <v>0</v>
      </c>
      <c r="G703" s="213">
        <f t="shared" si="423"/>
        <v>0</v>
      </c>
      <c r="H703" s="213">
        <f t="shared" si="423"/>
        <v>0</v>
      </c>
      <c r="I703" s="213">
        <f t="shared" si="423"/>
        <v>0</v>
      </c>
      <c r="J703" s="213">
        <f t="shared" si="423"/>
        <v>0</v>
      </c>
      <c r="K703" s="213">
        <f t="shared" si="423"/>
        <v>0</v>
      </c>
      <c r="L703" s="213">
        <f t="shared" si="423"/>
        <v>0</v>
      </c>
      <c r="M703" s="213">
        <f t="shared" si="423"/>
        <v>0</v>
      </c>
      <c r="N703" s="213">
        <f t="shared" si="423"/>
        <v>0</v>
      </c>
      <c r="O703" s="213">
        <f t="shared" si="423"/>
        <v>0</v>
      </c>
      <c r="P703" s="213">
        <f t="shared" si="423"/>
        <v>0</v>
      </c>
      <c r="Q703" s="213">
        <f t="shared" si="423"/>
        <v>0</v>
      </c>
      <c r="R703" s="213">
        <f t="shared" si="423"/>
        <v>0</v>
      </c>
      <c r="S703" s="213">
        <f t="shared" si="423"/>
        <v>0</v>
      </c>
      <c r="T703" s="213">
        <f t="shared" si="423"/>
        <v>0</v>
      </c>
      <c r="U703" s="213">
        <f t="shared" si="423"/>
        <v>0</v>
      </c>
      <c r="V703" s="213">
        <f t="shared" si="423"/>
        <v>0</v>
      </c>
      <c r="W703" s="213">
        <f t="shared" si="423"/>
        <v>0</v>
      </c>
      <c r="X703" s="213">
        <f t="shared" si="423"/>
        <v>0</v>
      </c>
      <c r="Y703" s="213">
        <f t="shared" si="423"/>
        <v>0</v>
      </c>
      <c r="Z703" s="213">
        <f t="shared" si="423"/>
        <v>0</v>
      </c>
      <c r="AA703" s="213">
        <f t="shared" si="423"/>
        <v>0</v>
      </c>
      <c r="AB703" s="213">
        <f t="shared" si="423"/>
        <v>0</v>
      </c>
      <c r="AC703" s="213">
        <f t="shared" si="423"/>
        <v>0</v>
      </c>
      <c r="AD703" s="213">
        <f t="shared" si="423"/>
        <v>0</v>
      </c>
      <c r="AE703" s="213">
        <f t="shared" si="423"/>
        <v>0</v>
      </c>
      <c r="AF703" s="213">
        <f t="shared" si="423"/>
        <v>0</v>
      </c>
      <c r="AG703" s="213">
        <f t="shared" si="423"/>
        <v>0</v>
      </c>
      <c r="AH703" s="213">
        <f t="shared" si="423"/>
        <v>0</v>
      </c>
      <c r="AI703" s="213">
        <f t="shared" si="423"/>
        <v>0</v>
      </c>
      <c r="AJ703" s="213">
        <f t="shared" si="423"/>
        <v>0</v>
      </c>
      <c r="AK703" s="213">
        <f t="shared" si="423"/>
        <v>0</v>
      </c>
      <c r="AL703" s="213">
        <f t="shared" si="423"/>
        <v>0</v>
      </c>
      <c r="AM703" s="213">
        <f t="shared" si="423"/>
        <v>0</v>
      </c>
      <c r="AN703" s="213">
        <f t="shared" si="423"/>
        <v>0</v>
      </c>
      <c r="AO703" s="213">
        <f t="shared" si="423"/>
        <v>0</v>
      </c>
      <c r="AP703" s="213">
        <f t="shared" si="423"/>
        <v>0</v>
      </c>
    </row>
    <row r="704" spans="1:42" x14ac:dyDescent="0.2">
      <c r="A704" s="4">
        <f t="shared" si="421"/>
        <v>5</v>
      </c>
      <c r="B704" s="235">
        <f t="shared" si="418"/>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1"/>
        <v>6</v>
      </c>
      <c r="B705" s="235">
        <f t="shared" si="418"/>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1"/>
        <v>7</v>
      </c>
      <c r="B706" s="235">
        <f t="shared" si="418"/>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1"/>
        <v>8</v>
      </c>
      <c r="B707" s="235">
        <f t="shared" si="418"/>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A707+1</f>
        <v>9</v>
      </c>
      <c r="B708" s="235">
        <f t="shared" si="418"/>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ref="A709" si="429">A708+1</f>
        <v>10</v>
      </c>
      <c r="B709" s="235">
        <f t="shared" si="418"/>
        <v>0</v>
      </c>
      <c r="C709" s="218">
        <f t="shared" ref="C709:AP709" si="430">IF(AND(C$2&gt;equip3_reserve_freq*$A696,C$2&lt;=equip3_reserve_freq*$A697),$B697/(equip3_reserve_freq),0)</f>
        <v>0</v>
      </c>
      <c r="D709" s="218">
        <f t="shared" si="430"/>
        <v>0</v>
      </c>
      <c r="E709" s="218">
        <f t="shared" si="430"/>
        <v>0</v>
      </c>
      <c r="F709" s="218">
        <f t="shared" si="430"/>
        <v>0</v>
      </c>
      <c r="G709" s="218">
        <f t="shared" si="430"/>
        <v>0</v>
      </c>
      <c r="H709" s="218">
        <f t="shared" si="430"/>
        <v>0</v>
      </c>
      <c r="I709" s="218">
        <f t="shared" si="430"/>
        <v>0</v>
      </c>
      <c r="J709" s="218">
        <f t="shared" si="430"/>
        <v>0</v>
      </c>
      <c r="K709" s="218">
        <f t="shared" si="430"/>
        <v>0</v>
      </c>
      <c r="L709" s="218">
        <f t="shared" si="430"/>
        <v>0</v>
      </c>
      <c r="M709" s="218">
        <f t="shared" si="430"/>
        <v>0</v>
      </c>
      <c r="N709" s="218">
        <f t="shared" si="430"/>
        <v>0</v>
      </c>
      <c r="O709" s="218">
        <f t="shared" si="430"/>
        <v>0</v>
      </c>
      <c r="P709" s="218">
        <f t="shared" si="430"/>
        <v>0</v>
      </c>
      <c r="Q709" s="218">
        <f t="shared" si="430"/>
        <v>0</v>
      </c>
      <c r="R709" s="218">
        <f t="shared" si="430"/>
        <v>0</v>
      </c>
      <c r="S709" s="218">
        <f t="shared" si="430"/>
        <v>0</v>
      </c>
      <c r="T709" s="218">
        <f t="shared" si="430"/>
        <v>0</v>
      </c>
      <c r="U709" s="218">
        <f t="shared" si="430"/>
        <v>0</v>
      </c>
      <c r="V709" s="218">
        <f t="shared" si="430"/>
        <v>0</v>
      </c>
      <c r="W709" s="218">
        <f t="shared" si="430"/>
        <v>0</v>
      </c>
      <c r="X709" s="218">
        <f t="shared" si="430"/>
        <v>0</v>
      </c>
      <c r="Y709" s="218">
        <f t="shared" si="430"/>
        <v>0</v>
      </c>
      <c r="Z709" s="218">
        <f t="shared" si="430"/>
        <v>0</v>
      </c>
      <c r="AA709" s="218">
        <f t="shared" si="430"/>
        <v>0</v>
      </c>
      <c r="AB709" s="218">
        <f t="shared" si="430"/>
        <v>0</v>
      </c>
      <c r="AC709" s="218">
        <f t="shared" si="430"/>
        <v>0</v>
      </c>
      <c r="AD709" s="218">
        <f t="shared" si="430"/>
        <v>0</v>
      </c>
      <c r="AE709" s="218">
        <f t="shared" si="430"/>
        <v>0</v>
      </c>
      <c r="AF709" s="218">
        <f t="shared" si="430"/>
        <v>0</v>
      </c>
      <c r="AG709" s="218">
        <f t="shared" si="430"/>
        <v>0</v>
      </c>
      <c r="AH709" s="218">
        <f t="shared" si="430"/>
        <v>0</v>
      </c>
      <c r="AI709" s="218">
        <f t="shared" si="430"/>
        <v>0</v>
      </c>
      <c r="AJ709" s="218">
        <f t="shared" si="430"/>
        <v>0</v>
      </c>
      <c r="AK709" s="218">
        <f t="shared" si="430"/>
        <v>0</v>
      </c>
      <c r="AL709" s="218">
        <f t="shared" si="430"/>
        <v>0</v>
      </c>
      <c r="AM709" s="218">
        <f t="shared" si="430"/>
        <v>0</v>
      </c>
      <c r="AN709" s="218">
        <f t="shared" si="430"/>
        <v>0</v>
      </c>
      <c r="AO709" s="218">
        <f t="shared" si="430"/>
        <v>0</v>
      </c>
      <c r="AP709" s="218">
        <f t="shared" si="430"/>
        <v>0</v>
      </c>
    </row>
    <row r="710" spans="1:42" x14ac:dyDescent="0.2">
      <c r="A710" s="37" t="s">
        <v>13</v>
      </c>
      <c r="B710" s="28"/>
      <c r="C710" s="217">
        <f>SUM(C700:C709)</f>
        <v>0</v>
      </c>
      <c r="D710" s="217">
        <f t="shared" ref="D710:AP710" si="431">SUM(D700:D709)</f>
        <v>0</v>
      </c>
      <c r="E710" s="217">
        <f t="shared" si="431"/>
        <v>0</v>
      </c>
      <c r="F710" s="217">
        <f t="shared" si="431"/>
        <v>0</v>
      </c>
      <c r="G710" s="217">
        <f t="shared" si="431"/>
        <v>0</v>
      </c>
      <c r="H710" s="217">
        <f t="shared" si="431"/>
        <v>0</v>
      </c>
      <c r="I710" s="217">
        <f t="shared" si="431"/>
        <v>0</v>
      </c>
      <c r="J710" s="217">
        <f t="shared" si="431"/>
        <v>0</v>
      </c>
      <c r="K710" s="217">
        <f t="shared" si="431"/>
        <v>0</v>
      </c>
      <c r="L710" s="217">
        <f t="shared" si="431"/>
        <v>0</v>
      </c>
      <c r="M710" s="217">
        <f t="shared" si="431"/>
        <v>0</v>
      </c>
      <c r="N710" s="217">
        <f t="shared" si="431"/>
        <v>0</v>
      </c>
      <c r="O710" s="217">
        <f t="shared" si="431"/>
        <v>0</v>
      </c>
      <c r="P710" s="217">
        <f t="shared" si="431"/>
        <v>0</v>
      </c>
      <c r="Q710" s="217">
        <f t="shared" si="431"/>
        <v>0</v>
      </c>
      <c r="R710" s="217">
        <f t="shared" si="431"/>
        <v>0</v>
      </c>
      <c r="S710" s="217">
        <f t="shared" si="431"/>
        <v>0</v>
      </c>
      <c r="T710" s="217">
        <f t="shared" si="431"/>
        <v>0</v>
      </c>
      <c r="U710" s="217">
        <f t="shared" si="431"/>
        <v>0</v>
      </c>
      <c r="V710" s="217">
        <f t="shared" si="431"/>
        <v>0</v>
      </c>
      <c r="W710" s="217">
        <f t="shared" si="431"/>
        <v>0</v>
      </c>
      <c r="X710" s="217">
        <f t="shared" si="431"/>
        <v>0</v>
      </c>
      <c r="Y710" s="217">
        <f t="shared" si="431"/>
        <v>0</v>
      </c>
      <c r="Z710" s="217">
        <f t="shared" si="431"/>
        <v>0</v>
      </c>
      <c r="AA710" s="217">
        <f t="shared" si="431"/>
        <v>0</v>
      </c>
      <c r="AB710" s="217">
        <f t="shared" si="431"/>
        <v>0</v>
      </c>
      <c r="AC710" s="217">
        <f t="shared" si="431"/>
        <v>0</v>
      </c>
      <c r="AD710" s="217">
        <f t="shared" si="431"/>
        <v>0</v>
      </c>
      <c r="AE710" s="217">
        <f t="shared" si="431"/>
        <v>0</v>
      </c>
      <c r="AF710" s="217">
        <f t="shared" si="431"/>
        <v>0</v>
      </c>
      <c r="AG710" s="217">
        <f t="shared" si="431"/>
        <v>0</v>
      </c>
      <c r="AH710" s="217">
        <f t="shared" si="431"/>
        <v>0</v>
      </c>
      <c r="AI710" s="217">
        <f t="shared" si="431"/>
        <v>0</v>
      </c>
      <c r="AJ710" s="217">
        <f t="shared" si="431"/>
        <v>0</v>
      </c>
      <c r="AK710" s="217">
        <f t="shared" si="431"/>
        <v>0</v>
      </c>
      <c r="AL710" s="217">
        <f t="shared" si="431"/>
        <v>0</v>
      </c>
      <c r="AM710" s="217">
        <f t="shared" si="431"/>
        <v>0</v>
      </c>
      <c r="AN710" s="217">
        <f t="shared" si="431"/>
        <v>0</v>
      </c>
      <c r="AO710" s="217">
        <f t="shared" si="431"/>
        <v>0</v>
      </c>
      <c r="AP710" s="217">
        <f t="shared" si="431"/>
        <v>0</v>
      </c>
    </row>
    <row r="711" spans="1:42" s="122" customFormat="1" x14ac:dyDescent="0.2">
      <c r="A711" s="4"/>
      <c r="B711" s="203"/>
    </row>
    <row r="712" spans="1:42" s="122" customFormat="1" x14ac:dyDescent="0.2">
      <c r="A712" s="4" t="s">
        <v>307</v>
      </c>
      <c r="B712" s="203"/>
    </row>
    <row r="713" spans="1:42" x14ac:dyDescent="0.2">
      <c r="A713" s="27" t="s">
        <v>308</v>
      </c>
      <c r="B713" s="217">
        <f>B602+B608+B614+B620+B652+B684</f>
        <v>0</v>
      </c>
      <c r="C713" s="217">
        <f t="shared" ref="C713:AP713" si="432">C602+C608+C614+C620+C652+C684</f>
        <v>0</v>
      </c>
      <c r="D713" s="217">
        <f t="shared" si="432"/>
        <v>0</v>
      </c>
      <c r="E713" s="217">
        <f t="shared" si="432"/>
        <v>0</v>
      </c>
      <c r="F713" s="217">
        <f t="shared" si="432"/>
        <v>0</v>
      </c>
      <c r="G713" s="217">
        <f t="shared" si="432"/>
        <v>0</v>
      </c>
      <c r="H713" s="217">
        <f t="shared" si="432"/>
        <v>0</v>
      </c>
      <c r="I713" s="217">
        <f t="shared" si="432"/>
        <v>0</v>
      </c>
      <c r="J713" s="217">
        <f t="shared" si="432"/>
        <v>0</v>
      </c>
      <c r="K713" s="217">
        <f t="shared" si="432"/>
        <v>0</v>
      </c>
      <c r="L713" s="217">
        <f t="shared" si="432"/>
        <v>0</v>
      </c>
      <c r="M713" s="217">
        <f t="shared" si="432"/>
        <v>0</v>
      </c>
      <c r="N713" s="217">
        <f t="shared" si="432"/>
        <v>0</v>
      </c>
      <c r="O713" s="217">
        <f t="shared" si="432"/>
        <v>0</v>
      </c>
      <c r="P713" s="217">
        <f t="shared" si="432"/>
        <v>0</v>
      </c>
      <c r="Q713" s="217">
        <f t="shared" si="432"/>
        <v>0</v>
      </c>
      <c r="R713" s="217">
        <f t="shared" si="432"/>
        <v>0</v>
      </c>
      <c r="S713" s="217">
        <f t="shared" si="432"/>
        <v>0</v>
      </c>
      <c r="T713" s="217">
        <f t="shared" si="432"/>
        <v>0</v>
      </c>
      <c r="U713" s="217">
        <f t="shared" si="432"/>
        <v>0</v>
      </c>
      <c r="V713" s="217">
        <f t="shared" si="432"/>
        <v>0</v>
      </c>
      <c r="W713" s="217">
        <f t="shared" si="432"/>
        <v>0</v>
      </c>
      <c r="X713" s="217">
        <f t="shared" si="432"/>
        <v>0</v>
      </c>
      <c r="Y713" s="217">
        <f t="shared" si="432"/>
        <v>0</v>
      </c>
      <c r="Z713" s="217">
        <f t="shared" si="432"/>
        <v>0</v>
      </c>
      <c r="AA713" s="217">
        <f t="shared" si="432"/>
        <v>0</v>
      </c>
      <c r="AB713" s="217">
        <f t="shared" si="432"/>
        <v>0</v>
      </c>
      <c r="AC713" s="217">
        <f t="shared" si="432"/>
        <v>0</v>
      </c>
      <c r="AD713" s="217">
        <f t="shared" si="432"/>
        <v>0</v>
      </c>
      <c r="AE713" s="217">
        <f t="shared" si="432"/>
        <v>0</v>
      </c>
      <c r="AF713" s="217">
        <f t="shared" si="432"/>
        <v>0</v>
      </c>
      <c r="AG713" s="217">
        <f t="shared" si="432"/>
        <v>0</v>
      </c>
      <c r="AH713" s="217">
        <f t="shared" si="432"/>
        <v>0</v>
      </c>
      <c r="AI713" s="217">
        <f t="shared" si="432"/>
        <v>0</v>
      </c>
      <c r="AJ713" s="217">
        <f t="shared" si="432"/>
        <v>0</v>
      </c>
      <c r="AK713" s="217">
        <f t="shared" si="432"/>
        <v>0</v>
      </c>
      <c r="AL713" s="217">
        <f t="shared" si="432"/>
        <v>0</v>
      </c>
      <c r="AM713" s="217">
        <f t="shared" si="432"/>
        <v>0</v>
      </c>
      <c r="AN713" s="217">
        <f t="shared" si="432"/>
        <v>0</v>
      </c>
      <c r="AO713" s="217">
        <f t="shared" si="432"/>
        <v>0</v>
      </c>
      <c r="AP713" s="217">
        <f t="shared" si="432"/>
        <v>0</v>
      </c>
    </row>
    <row r="714" spans="1:42" x14ac:dyDescent="0.2">
      <c r="A714" s="27" t="s">
        <v>307</v>
      </c>
      <c r="B714" s="213"/>
      <c r="C714" s="217">
        <f t="shared" ref="C714:AP714" si="433">IF(C$2&lt;=analysis_period,B713*reserves_interest/100,0)</f>
        <v>0</v>
      </c>
      <c r="D714" s="217">
        <f t="shared" si="433"/>
        <v>0</v>
      </c>
      <c r="E714" s="217">
        <f t="shared" si="433"/>
        <v>0</v>
      </c>
      <c r="F714" s="217">
        <f t="shared" si="433"/>
        <v>0</v>
      </c>
      <c r="G714" s="217">
        <f t="shared" si="433"/>
        <v>0</v>
      </c>
      <c r="H714" s="217">
        <f t="shared" si="433"/>
        <v>0</v>
      </c>
      <c r="I714" s="217">
        <f t="shared" si="433"/>
        <v>0</v>
      </c>
      <c r="J714" s="217">
        <f t="shared" si="433"/>
        <v>0</v>
      </c>
      <c r="K714" s="217">
        <f t="shared" si="433"/>
        <v>0</v>
      </c>
      <c r="L714" s="217">
        <f t="shared" si="433"/>
        <v>0</v>
      </c>
      <c r="M714" s="217">
        <f t="shared" si="433"/>
        <v>0</v>
      </c>
      <c r="N714" s="217">
        <f t="shared" si="433"/>
        <v>0</v>
      </c>
      <c r="O714" s="217">
        <f t="shared" si="433"/>
        <v>0</v>
      </c>
      <c r="P714" s="217">
        <f t="shared" si="433"/>
        <v>0</v>
      </c>
      <c r="Q714" s="217">
        <f t="shared" si="433"/>
        <v>0</v>
      </c>
      <c r="R714" s="217">
        <f t="shared" si="433"/>
        <v>0</v>
      </c>
      <c r="S714" s="217">
        <f t="shared" si="433"/>
        <v>0</v>
      </c>
      <c r="T714" s="217">
        <f t="shared" si="433"/>
        <v>0</v>
      </c>
      <c r="U714" s="217">
        <f t="shared" si="433"/>
        <v>0</v>
      </c>
      <c r="V714" s="217">
        <f t="shared" si="433"/>
        <v>0</v>
      </c>
      <c r="W714" s="217">
        <f t="shared" si="433"/>
        <v>0</v>
      </c>
      <c r="X714" s="217">
        <f t="shared" si="433"/>
        <v>0</v>
      </c>
      <c r="Y714" s="217">
        <f t="shared" si="433"/>
        <v>0</v>
      </c>
      <c r="Z714" s="217">
        <f t="shared" si="433"/>
        <v>0</v>
      </c>
      <c r="AA714" s="217">
        <f t="shared" si="433"/>
        <v>0</v>
      </c>
      <c r="AB714" s="217">
        <f t="shared" si="433"/>
        <v>0</v>
      </c>
      <c r="AC714" s="217">
        <f t="shared" si="433"/>
        <v>0</v>
      </c>
      <c r="AD714" s="217">
        <f t="shared" si="433"/>
        <v>0</v>
      </c>
      <c r="AE714" s="217">
        <f t="shared" si="433"/>
        <v>0</v>
      </c>
      <c r="AF714" s="217">
        <f t="shared" si="433"/>
        <v>0</v>
      </c>
      <c r="AG714" s="217">
        <f t="shared" si="433"/>
        <v>0</v>
      </c>
      <c r="AH714" s="217">
        <f t="shared" si="433"/>
        <v>0</v>
      </c>
      <c r="AI714" s="217">
        <f t="shared" si="433"/>
        <v>0</v>
      </c>
      <c r="AJ714" s="217">
        <f t="shared" si="433"/>
        <v>0</v>
      </c>
      <c r="AK714" s="217">
        <f t="shared" si="433"/>
        <v>0</v>
      </c>
      <c r="AL714" s="217">
        <f t="shared" si="433"/>
        <v>0</v>
      </c>
      <c r="AM714" s="217">
        <f t="shared" si="433"/>
        <v>0</v>
      </c>
      <c r="AN714" s="217">
        <f t="shared" si="433"/>
        <v>0</v>
      </c>
      <c r="AO714" s="217">
        <f t="shared" si="433"/>
        <v>0</v>
      </c>
      <c r="AP714" s="217">
        <f t="shared" si="433"/>
        <v>0</v>
      </c>
    </row>
  </sheetData>
  <mergeCells count="4">
    <mergeCell ref="G243:J243"/>
    <mergeCell ref="K243:L243"/>
    <mergeCell ref="G379:J379"/>
    <mergeCell ref="K379:L379"/>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234</v>
      </c>
      <c r="B1" s="303"/>
      <c r="C1" s="304"/>
      <c r="D1" s="303"/>
      <c r="E1" s="334"/>
      <c r="F1" s="334"/>
      <c r="G1" s="335"/>
    </row>
    <row r="2" spans="1:7" s="1" customFormat="1" ht="12.75" x14ac:dyDescent="0.2">
      <c r="A2" s="2" t="s">
        <v>77</v>
      </c>
      <c r="B2" s="3" t="s">
        <v>44</v>
      </c>
      <c r="C2" s="3" t="s">
        <v>45</v>
      </c>
      <c r="D2" s="3" t="s">
        <v>46</v>
      </c>
      <c r="E2" s="3" t="s">
        <v>47</v>
      </c>
      <c r="F2" s="3" t="s">
        <v>48</v>
      </c>
      <c r="G2" s="336"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2"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2022-05-14T00:21:03Z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