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340" yWindow="0" windowWidth="33260" windowHeight="20460" activeTab="3"/>
  </bookViews>
  <sheets>
    <sheet name="Design" sheetId="2" r:id="rId1"/>
    <sheet name="Liquor Density" sheetId="5" r:id="rId2"/>
    <sheet name="HPLC data" sheetId="3" r:id="rId3"/>
    <sheet name="Conversion Calcs" sheetId="7" r:id="rId4"/>
    <sheet name="charts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" i="7" l="1"/>
  <c r="N20" i="7"/>
  <c r="N21" i="7"/>
  <c r="N22" i="7"/>
  <c r="N18" i="7"/>
  <c r="M19" i="7"/>
  <c r="M20" i="7"/>
  <c r="M21" i="7"/>
  <c r="M22" i="7"/>
  <c r="M18" i="7"/>
  <c r="L19" i="7"/>
  <c r="L20" i="7"/>
  <c r="L21" i="7"/>
  <c r="L22" i="7"/>
  <c r="L18" i="7"/>
  <c r="K19" i="7"/>
  <c r="K20" i="7"/>
  <c r="K21" i="7"/>
  <c r="K22" i="7"/>
  <c r="K18" i="7"/>
  <c r="N5" i="7"/>
  <c r="N6" i="7"/>
  <c r="N7" i="7"/>
  <c r="N8" i="7"/>
  <c r="N4" i="7"/>
  <c r="M5" i="7"/>
  <c r="M6" i="7"/>
  <c r="M7" i="7"/>
  <c r="M8" i="7"/>
  <c r="M4" i="7"/>
  <c r="L5" i="7"/>
  <c r="L6" i="7"/>
  <c r="L7" i="7"/>
  <c r="L8" i="7"/>
  <c r="L4" i="7"/>
  <c r="K5" i="7"/>
  <c r="K6" i="7"/>
  <c r="K7" i="7"/>
  <c r="K8" i="7"/>
  <c r="K4" i="7"/>
  <c r="E19" i="7"/>
  <c r="E20" i="7"/>
  <c r="E21" i="7"/>
  <c r="E22" i="7"/>
  <c r="E18" i="7"/>
  <c r="E5" i="7"/>
  <c r="E6" i="7"/>
  <c r="E7" i="7"/>
  <c r="E8" i="7"/>
  <c r="E4" i="7"/>
  <c r="D19" i="7"/>
  <c r="D20" i="7"/>
  <c r="D21" i="7"/>
  <c r="D22" i="7"/>
  <c r="D18" i="7"/>
  <c r="D5" i="7"/>
  <c r="D6" i="7"/>
  <c r="D7" i="7"/>
  <c r="D8" i="7"/>
  <c r="D4" i="7"/>
  <c r="N33" i="7"/>
  <c r="N34" i="7"/>
  <c r="N35" i="7"/>
  <c r="N36" i="7"/>
  <c r="N32" i="7"/>
  <c r="M33" i="7"/>
  <c r="M34" i="7"/>
  <c r="M35" i="7"/>
  <c r="M36" i="7"/>
  <c r="M32" i="7"/>
  <c r="L33" i="7"/>
  <c r="L34" i="7"/>
  <c r="L35" i="7"/>
  <c r="L36" i="7"/>
  <c r="L32" i="7"/>
  <c r="K33" i="7"/>
  <c r="K34" i="7"/>
  <c r="K35" i="7"/>
  <c r="K36" i="7"/>
  <c r="K32" i="7"/>
  <c r="E33" i="7"/>
  <c r="E34" i="7"/>
  <c r="E35" i="7"/>
  <c r="E36" i="7"/>
  <c r="E32" i="7"/>
  <c r="D33" i="7"/>
  <c r="D34" i="7"/>
  <c r="D35" i="7"/>
  <c r="D36" i="7"/>
  <c r="D32" i="7"/>
  <c r="D17" i="2"/>
  <c r="E17" i="2"/>
  <c r="F17" i="2"/>
  <c r="G17" i="2"/>
  <c r="H17" i="2"/>
  <c r="I17" i="2"/>
  <c r="K17" i="2"/>
  <c r="L17" i="2"/>
  <c r="M17" i="2"/>
  <c r="N17" i="2"/>
  <c r="D18" i="2"/>
  <c r="E18" i="2"/>
  <c r="F18" i="2"/>
  <c r="G18" i="2"/>
  <c r="H18" i="2"/>
  <c r="I18" i="2"/>
  <c r="K18" i="2"/>
  <c r="L18" i="2"/>
  <c r="M18" i="2"/>
  <c r="N18" i="2"/>
  <c r="D19" i="2"/>
  <c r="E19" i="2"/>
  <c r="F19" i="2"/>
  <c r="G19" i="2"/>
  <c r="H19" i="2"/>
  <c r="I19" i="2"/>
  <c r="K19" i="2"/>
  <c r="L19" i="2"/>
  <c r="M19" i="2"/>
  <c r="N19" i="2"/>
  <c r="G2" i="5"/>
  <c r="G3" i="5"/>
  <c r="G4" i="5"/>
  <c r="G5" i="5"/>
  <c r="S1" i="7"/>
  <c r="S2" i="7"/>
  <c r="H3" i="7"/>
  <c r="I3" i="7"/>
  <c r="J3" i="7"/>
  <c r="K3" i="7"/>
  <c r="L3" i="7"/>
  <c r="S3" i="7"/>
  <c r="M3" i="7"/>
  <c r="N3" i="7"/>
  <c r="O3" i="7"/>
  <c r="F4" i="7"/>
  <c r="G4" i="7"/>
  <c r="H4" i="7"/>
  <c r="I4" i="7"/>
  <c r="J4" i="7"/>
  <c r="O4" i="7"/>
  <c r="S4" i="7"/>
  <c r="T4" i="7"/>
  <c r="U4" i="7"/>
  <c r="V4" i="7"/>
  <c r="W4" i="7"/>
  <c r="F5" i="7"/>
  <c r="G5" i="7"/>
  <c r="H5" i="7"/>
  <c r="I5" i="7"/>
  <c r="J5" i="7"/>
  <c r="O5" i="7"/>
  <c r="S5" i="7"/>
  <c r="T5" i="7"/>
  <c r="U5" i="7"/>
  <c r="V5" i="7"/>
  <c r="W5" i="7"/>
  <c r="F6" i="7"/>
  <c r="G6" i="7"/>
  <c r="H6" i="7"/>
  <c r="I6" i="7"/>
  <c r="J6" i="7"/>
  <c r="O6" i="7"/>
  <c r="F7" i="7"/>
  <c r="G7" i="7"/>
  <c r="H7" i="7"/>
  <c r="I7" i="7"/>
  <c r="J7" i="7"/>
  <c r="O7" i="7"/>
  <c r="F8" i="7"/>
  <c r="G8" i="7"/>
  <c r="H8" i="7"/>
  <c r="I8" i="7"/>
  <c r="J8" i="7"/>
  <c r="O8" i="7"/>
  <c r="F9" i="7"/>
  <c r="G9" i="7"/>
  <c r="H9" i="7"/>
  <c r="I9" i="7"/>
  <c r="J9" i="7"/>
  <c r="K9" i="7"/>
  <c r="L9" i="7"/>
  <c r="M9" i="7"/>
  <c r="N9" i="7"/>
  <c r="O9" i="7"/>
  <c r="P9" i="7"/>
  <c r="Q9" i="7"/>
  <c r="R9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F11" i="7"/>
  <c r="G11" i="7"/>
  <c r="H11" i="7"/>
  <c r="I11" i="7"/>
  <c r="J11" i="7"/>
  <c r="K11" i="7"/>
  <c r="L11" i="7"/>
  <c r="M11" i="7"/>
  <c r="N11" i="7"/>
  <c r="O11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F13" i="7"/>
  <c r="G13" i="7"/>
  <c r="H13" i="7"/>
  <c r="I13" i="7"/>
  <c r="J13" i="7"/>
  <c r="K13" i="7"/>
  <c r="L13" i="7"/>
  <c r="M13" i="7"/>
  <c r="N13" i="7"/>
  <c r="O13" i="7"/>
  <c r="H17" i="7"/>
  <c r="I17" i="7"/>
  <c r="K17" i="7"/>
  <c r="P13" i="7"/>
  <c r="L17" i="7"/>
  <c r="Q13" i="7"/>
  <c r="J17" i="7"/>
  <c r="M17" i="7"/>
  <c r="R13" i="7"/>
  <c r="F14" i="7"/>
  <c r="G14" i="7"/>
  <c r="H14" i="7"/>
  <c r="I14" i="7"/>
  <c r="J14" i="7"/>
  <c r="K14" i="7"/>
  <c r="L14" i="7"/>
  <c r="M14" i="7"/>
  <c r="N14" i="7"/>
  <c r="O14" i="7"/>
  <c r="F15" i="7"/>
  <c r="G15" i="7"/>
  <c r="H15" i="7"/>
  <c r="I15" i="7"/>
  <c r="J15" i="7"/>
  <c r="K15" i="7"/>
  <c r="L15" i="7"/>
  <c r="M15" i="7"/>
  <c r="N15" i="7"/>
  <c r="O15" i="7"/>
  <c r="F16" i="7"/>
  <c r="G16" i="7"/>
  <c r="H16" i="7"/>
  <c r="I16" i="7"/>
  <c r="J16" i="7"/>
  <c r="K16" i="7"/>
  <c r="L16" i="7"/>
  <c r="M16" i="7"/>
  <c r="N16" i="7"/>
  <c r="O16" i="7"/>
  <c r="N17" i="7"/>
  <c r="O17" i="7"/>
  <c r="F18" i="7"/>
  <c r="G18" i="7"/>
  <c r="H18" i="7"/>
  <c r="I18" i="7"/>
  <c r="P17" i="7"/>
  <c r="Q17" i="7"/>
  <c r="J18" i="7"/>
  <c r="R17" i="7"/>
  <c r="O18" i="7"/>
  <c r="F19" i="7"/>
  <c r="G19" i="7"/>
  <c r="H19" i="7"/>
  <c r="I19" i="7"/>
  <c r="J19" i="7"/>
  <c r="O19" i="7"/>
  <c r="F20" i="7"/>
  <c r="G20" i="7"/>
  <c r="H20" i="7"/>
  <c r="I20" i="7"/>
  <c r="J20" i="7"/>
  <c r="O20" i="7"/>
  <c r="F21" i="7"/>
  <c r="G21" i="7"/>
  <c r="H21" i="7"/>
  <c r="I21" i="7"/>
  <c r="J21" i="7"/>
  <c r="O21" i="7"/>
  <c r="F22" i="7"/>
  <c r="G22" i="7"/>
  <c r="H22" i="7"/>
  <c r="I22" i="7"/>
  <c r="J22" i="7"/>
  <c r="O22" i="7"/>
  <c r="F23" i="7"/>
  <c r="G23" i="7"/>
  <c r="H23" i="7"/>
  <c r="I23" i="7"/>
  <c r="J23" i="7"/>
  <c r="K23" i="7"/>
  <c r="L23" i="7"/>
  <c r="M23" i="7"/>
  <c r="N23" i="7"/>
  <c r="O23" i="7"/>
  <c r="F24" i="7"/>
  <c r="G24" i="7"/>
  <c r="H24" i="7"/>
  <c r="I24" i="7"/>
  <c r="J24" i="7"/>
  <c r="K24" i="7"/>
  <c r="L24" i="7"/>
  <c r="M24" i="7"/>
  <c r="N24" i="7"/>
  <c r="O24" i="7"/>
  <c r="F25" i="7"/>
  <c r="G25" i="7"/>
  <c r="H25" i="7"/>
  <c r="I25" i="7"/>
  <c r="J25" i="7"/>
  <c r="K25" i="7"/>
  <c r="L25" i="7"/>
  <c r="M25" i="7"/>
  <c r="N25" i="7"/>
  <c r="O25" i="7"/>
  <c r="F26" i="7"/>
  <c r="G26" i="7"/>
  <c r="H26" i="7"/>
  <c r="I26" i="7"/>
  <c r="J26" i="7"/>
  <c r="K26" i="7"/>
  <c r="L26" i="7"/>
  <c r="M26" i="7"/>
  <c r="N26" i="7"/>
  <c r="O26" i="7"/>
  <c r="F27" i="7"/>
  <c r="G27" i="7"/>
  <c r="H27" i="7"/>
  <c r="I27" i="7"/>
  <c r="J27" i="7"/>
  <c r="K27" i="7"/>
  <c r="L27" i="7"/>
  <c r="M27" i="7"/>
  <c r="N27" i="7"/>
  <c r="O27" i="7"/>
  <c r="F28" i="7"/>
  <c r="G28" i="7"/>
  <c r="H28" i="7"/>
  <c r="I28" i="7"/>
  <c r="J28" i="7"/>
  <c r="K28" i="7"/>
  <c r="L28" i="7"/>
  <c r="M28" i="7"/>
  <c r="N28" i="7"/>
  <c r="O28" i="7"/>
  <c r="F29" i="7"/>
  <c r="G29" i="7"/>
  <c r="H29" i="7"/>
  <c r="I29" i="7"/>
  <c r="J29" i="7"/>
  <c r="K29" i="7"/>
  <c r="L29" i="7"/>
  <c r="M29" i="7"/>
  <c r="N29" i="7"/>
  <c r="O29" i="7"/>
  <c r="F30" i="7"/>
  <c r="G30" i="7"/>
  <c r="H30" i="7"/>
  <c r="I30" i="7"/>
  <c r="J30" i="7"/>
  <c r="K30" i="7"/>
  <c r="L30" i="7"/>
  <c r="M30" i="7"/>
  <c r="N30" i="7"/>
  <c r="O30" i="7"/>
  <c r="H31" i="7"/>
  <c r="I31" i="7"/>
  <c r="J31" i="7"/>
  <c r="K31" i="7"/>
  <c r="L31" i="7"/>
  <c r="M31" i="7"/>
  <c r="N31" i="7"/>
  <c r="O31" i="7"/>
  <c r="F32" i="7"/>
  <c r="G32" i="7"/>
  <c r="H32" i="7"/>
  <c r="I32" i="7"/>
  <c r="J32" i="7"/>
  <c r="O32" i="7"/>
  <c r="F33" i="7"/>
  <c r="G33" i="7"/>
  <c r="H33" i="7"/>
  <c r="I33" i="7"/>
  <c r="J33" i="7"/>
  <c r="O33" i="7"/>
  <c r="F34" i="7"/>
  <c r="G34" i="7"/>
  <c r="H34" i="7"/>
  <c r="I34" i="7"/>
  <c r="J34" i="7"/>
  <c r="O34" i="7"/>
  <c r="F35" i="7"/>
  <c r="G35" i="7"/>
  <c r="H35" i="7"/>
  <c r="I35" i="7"/>
  <c r="J35" i="7"/>
  <c r="O35" i="7"/>
  <c r="F36" i="7"/>
  <c r="G36" i="7"/>
  <c r="H36" i="7"/>
  <c r="I36" i="7"/>
  <c r="J36" i="7"/>
  <c r="O36" i="7"/>
  <c r="F37" i="7"/>
  <c r="G37" i="7"/>
  <c r="H37" i="7"/>
  <c r="I37" i="7"/>
  <c r="J37" i="7"/>
  <c r="K37" i="7"/>
  <c r="L37" i="7"/>
  <c r="M37" i="7"/>
  <c r="N37" i="7"/>
  <c r="O37" i="7"/>
  <c r="F38" i="7"/>
  <c r="G38" i="7"/>
  <c r="H38" i="7"/>
  <c r="I38" i="7"/>
  <c r="J38" i="7"/>
  <c r="K38" i="7"/>
  <c r="L38" i="7"/>
  <c r="M38" i="7"/>
  <c r="N38" i="7"/>
  <c r="O38" i="7"/>
  <c r="F39" i="7"/>
  <c r="G39" i="7"/>
  <c r="H39" i="7"/>
  <c r="I39" i="7"/>
  <c r="J39" i="7"/>
  <c r="K39" i="7"/>
  <c r="L39" i="7"/>
  <c r="M39" i="7"/>
  <c r="N39" i="7"/>
  <c r="O39" i="7"/>
  <c r="F40" i="7"/>
  <c r="G40" i="7"/>
  <c r="H40" i="7"/>
  <c r="I40" i="7"/>
  <c r="J40" i="7"/>
  <c r="K40" i="7"/>
  <c r="L40" i="7"/>
  <c r="M40" i="7"/>
  <c r="N40" i="7"/>
  <c r="O40" i="7"/>
  <c r="F41" i="7"/>
  <c r="G41" i="7"/>
  <c r="H41" i="7"/>
  <c r="I41" i="7"/>
  <c r="J41" i="7"/>
  <c r="K41" i="7"/>
  <c r="L41" i="7"/>
  <c r="M41" i="7"/>
  <c r="N41" i="7"/>
  <c r="O41" i="7"/>
  <c r="F42" i="7"/>
  <c r="G42" i="7"/>
  <c r="H42" i="7"/>
  <c r="I42" i="7"/>
  <c r="J42" i="7"/>
  <c r="K42" i="7"/>
  <c r="L42" i="7"/>
  <c r="M42" i="7"/>
  <c r="N42" i="7"/>
  <c r="O42" i="7"/>
  <c r="F43" i="7"/>
  <c r="G43" i="7"/>
  <c r="H43" i="7"/>
  <c r="I43" i="7"/>
  <c r="J43" i="7"/>
  <c r="K43" i="7"/>
  <c r="L43" i="7"/>
  <c r="M43" i="7"/>
  <c r="N43" i="7"/>
  <c r="O43" i="7"/>
  <c r="F44" i="7"/>
  <c r="G44" i="7"/>
  <c r="H44" i="7"/>
  <c r="I44" i="7"/>
  <c r="J44" i="7"/>
  <c r="K44" i="7"/>
  <c r="L44" i="7"/>
  <c r="M44" i="7"/>
  <c r="N44" i="7"/>
  <c r="O44" i="7"/>
  <c r="H45" i="7"/>
  <c r="I45" i="7"/>
  <c r="J45" i="7"/>
  <c r="K45" i="7"/>
  <c r="L45" i="7"/>
  <c r="M45" i="7"/>
  <c r="N45" i="7"/>
  <c r="O45" i="7"/>
  <c r="F46" i="7"/>
  <c r="G46" i="7"/>
  <c r="H46" i="7"/>
  <c r="I46" i="7"/>
  <c r="J46" i="7"/>
  <c r="K46" i="7"/>
  <c r="L46" i="7"/>
  <c r="M46" i="7"/>
  <c r="N46" i="7"/>
  <c r="O46" i="7"/>
  <c r="F47" i="7"/>
  <c r="G47" i="7"/>
  <c r="H47" i="7"/>
  <c r="I47" i="7"/>
  <c r="J47" i="7"/>
  <c r="K47" i="7"/>
  <c r="L47" i="7"/>
  <c r="M47" i="7"/>
  <c r="N47" i="7"/>
  <c r="O47" i="7"/>
  <c r="F48" i="7"/>
  <c r="G48" i="7"/>
  <c r="H48" i="7"/>
  <c r="I48" i="7"/>
  <c r="J48" i="7"/>
  <c r="K48" i="7"/>
  <c r="L48" i="7"/>
  <c r="M48" i="7"/>
  <c r="N48" i="7"/>
  <c r="O48" i="7"/>
  <c r="F49" i="7"/>
  <c r="G49" i="7"/>
  <c r="H49" i="7"/>
  <c r="I49" i="7"/>
  <c r="J49" i="7"/>
  <c r="K49" i="7"/>
  <c r="L49" i="7"/>
  <c r="M49" i="7"/>
  <c r="N49" i="7"/>
  <c r="O49" i="7"/>
  <c r="F50" i="7"/>
  <c r="G50" i="7"/>
  <c r="H50" i="7"/>
  <c r="I50" i="7"/>
  <c r="J50" i="7"/>
  <c r="K50" i="7"/>
  <c r="L50" i="7"/>
  <c r="M50" i="7"/>
  <c r="N50" i="7"/>
  <c r="O50" i="7"/>
  <c r="F51" i="7"/>
  <c r="G51" i="7"/>
  <c r="H51" i="7"/>
  <c r="I51" i="7"/>
  <c r="J51" i="7"/>
  <c r="K51" i="7"/>
  <c r="L51" i="7"/>
  <c r="M51" i="7"/>
  <c r="N51" i="7"/>
  <c r="O51" i="7"/>
  <c r="F52" i="7"/>
  <c r="G52" i="7"/>
  <c r="H52" i="7"/>
  <c r="I52" i="7"/>
  <c r="J52" i="7"/>
  <c r="K52" i="7"/>
  <c r="L52" i="7"/>
  <c r="M52" i="7"/>
  <c r="N52" i="7"/>
  <c r="O52" i="7"/>
  <c r="F53" i="7"/>
  <c r="G53" i="7"/>
  <c r="H53" i="7"/>
  <c r="I53" i="7"/>
  <c r="J53" i="7"/>
  <c r="K53" i="7"/>
  <c r="L53" i="7"/>
  <c r="M53" i="7"/>
  <c r="N53" i="7"/>
  <c r="O53" i="7"/>
  <c r="F54" i="7"/>
  <c r="G54" i="7"/>
  <c r="H54" i="7"/>
  <c r="I54" i="7"/>
  <c r="J54" i="7"/>
  <c r="K54" i="7"/>
  <c r="L54" i="7"/>
  <c r="M54" i="7"/>
  <c r="N54" i="7"/>
  <c r="O54" i="7"/>
  <c r="F55" i="7"/>
  <c r="G55" i="7"/>
  <c r="H55" i="7"/>
  <c r="I55" i="7"/>
  <c r="J55" i="7"/>
  <c r="K55" i="7"/>
  <c r="L55" i="7"/>
  <c r="M55" i="7"/>
  <c r="N55" i="7"/>
  <c r="O55" i="7"/>
  <c r="F56" i="7"/>
  <c r="G56" i="7"/>
  <c r="H56" i="7"/>
  <c r="I56" i="7"/>
  <c r="J56" i="7"/>
  <c r="K56" i="7"/>
  <c r="L56" i="7"/>
  <c r="M56" i="7"/>
  <c r="N56" i="7"/>
  <c r="O56" i="7"/>
  <c r="F57" i="7"/>
  <c r="G57" i="7"/>
  <c r="H57" i="7"/>
  <c r="I57" i="7"/>
  <c r="J57" i="7"/>
  <c r="K57" i="7"/>
  <c r="L57" i="7"/>
  <c r="M57" i="7"/>
  <c r="N57" i="7"/>
  <c r="O57" i="7"/>
  <c r="F58" i="7"/>
  <c r="G58" i="7"/>
  <c r="H58" i="7"/>
  <c r="I58" i="7"/>
  <c r="J58" i="7"/>
  <c r="K58" i="7"/>
  <c r="L58" i="7"/>
  <c r="M58" i="7"/>
  <c r="N58" i="7"/>
  <c r="O58" i="7"/>
  <c r="H59" i="7"/>
  <c r="I59" i="7"/>
  <c r="J59" i="7"/>
  <c r="K59" i="7"/>
  <c r="L59" i="7"/>
  <c r="M59" i="7"/>
  <c r="N59" i="7"/>
  <c r="O59" i="7"/>
  <c r="F60" i="7"/>
  <c r="G60" i="7"/>
  <c r="H60" i="7"/>
  <c r="I60" i="7"/>
  <c r="J60" i="7"/>
  <c r="K60" i="7"/>
  <c r="L60" i="7"/>
  <c r="M60" i="7"/>
  <c r="N60" i="7"/>
  <c r="O60" i="7"/>
  <c r="F61" i="7"/>
  <c r="G61" i="7"/>
  <c r="H61" i="7"/>
  <c r="I61" i="7"/>
  <c r="J61" i="7"/>
  <c r="K61" i="7"/>
  <c r="L61" i="7"/>
  <c r="M61" i="7"/>
  <c r="N61" i="7"/>
  <c r="O61" i="7"/>
  <c r="F62" i="7"/>
  <c r="G62" i="7"/>
  <c r="H62" i="7"/>
  <c r="I62" i="7"/>
  <c r="J62" i="7"/>
  <c r="K62" i="7"/>
  <c r="L62" i="7"/>
  <c r="M62" i="7"/>
  <c r="N62" i="7"/>
  <c r="O62" i="7"/>
  <c r="F63" i="7"/>
  <c r="G63" i="7"/>
  <c r="H63" i="7"/>
  <c r="I63" i="7"/>
  <c r="J63" i="7"/>
  <c r="K63" i="7"/>
  <c r="L63" i="7"/>
  <c r="M63" i="7"/>
  <c r="N63" i="7"/>
  <c r="O63" i="7"/>
  <c r="F64" i="7"/>
  <c r="G64" i="7"/>
  <c r="H64" i="7"/>
  <c r="I64" i="7"/>
  <c r="J64" i="7"/>
  <c r="K64" i="7"/>
  <c r="L64" i="7"/>
  <c r="M64" i="7"/>
  <c r="N64" i="7"/>
  <c r="O64" i="7"/>
  <c r="F65" i="7"/>
  <c r="G65" i="7"/>
  <c r="H65" i="7"/>
  <c r="I65" i="7"/>
  <c r="J65" i="7"/>
  <c r="K65" i="7"/>
  <c r="L65" i="7"/>
  <c r="M65" i="7"/>
  <c r="N65" i="7"/>
  <c r="O65" i="7"/>
  <c r="F66" i="7"/>
  <c r="G66" i="7"/>
  <c r="H66" i="7"/>
  <c r="I66" i="7"/>
  <c r="J66" i="7"/>
  <c r="K66" i="7"/>
  <c r="L66" i="7"/>
  <c r="M66" i="7"/>
  <c r="N66" i="7"/>
  <c r="O66" i="7"/>
  <c r="F67" i="7"/>
  <c r="G67" i="7"/>
  <c r="H67" i="7"/>
  <c r="I67" i="7"/>
  <c r="J67" i="7"/>
  <c r="K67" i="7"/>
  <c r="L67" i="7"/>
  <c r="M67" i="7"/>
  <c r="N67" i="7"/>
  <c r="O67" i="7"/>
  <c r="F68" i="7"/>
  <c r="G68" i="7"/>
  <c r="H68" i="7"/>
  <c r="I68" i="7"/>
  <c r="J68" i="7"/>
  <c r="K68" i="7"/>
  <c r="L68" i="7"/>
  <c r="M68" i="7"/>
  <c r="N68" i="7"/>
  <c r="O68" i="7"/>
  <c r="F69" i="7"/>
  <c r="G69" i="7"/>
  <c r="H69" i="7"/>
  <c r="I69" i="7"/>
  <c r="J69" i="7"/>
  <c r="K69" i="7"/>
  <c r="L69" i="7"/>
  <c r="M69" i="7"/>
  <c r="N69" i="7"/>
  <c r="O69" i="7"/>
  <c r="F70" i="7"/>
  <c r="G70" i="7"/>
  <c r="H70" i="7"/>
  <c r="I70" i="7"/>
  <c r="J70" i="7"/>
  <c r="K70" i="7"/>
  <c r="L70" i="7"/>
  <c r="M70" i="7"/>
  <c r="N70" i="7"/>
  <c r="O70" i="7"/>
  <c r="F71" i="7"/>
  <c r="G71" i="7"/>
  <c r="H71" i="7"/>
  <c r="I71" i="7"/>
  <c r="J71" i="7"/>
  <c r="K71" i="7"/>
  <c r="L71" i="7"/>
  <c r="M71" i="7"/>
  <c r="N71" i="7"/>
  <c r="O71" i="7"/>
  <c r="F72" i="7"/>
  <c r="G72" i="7"/>
  <c r="H72" i="7"/>
  <c r="I72" i="7"/>
  <c r="J72" i="7"/>
  <c r="K72" i="7"/>
  <c r="L72" i="7"/>
  <c r="M72" i="7"/>
  <c r="N72" i="7"/>
  <c r="O72" i="7"/>
  <c r="H73" i="7"/>
  <c r="I73" i="7"/>
  <c r="J73" i="7"/>
  <c r="K73" i="7"/>
  <c r="L73" i="7"/>
  <c r="M73" i="7"/>
  <c r="N73" i="7"/>
  <c r="O73" i="7"/>
  <c r="F74" i="7"/>
  <c r="G74" i="7"/>
  <c r="H74" i="7"/>
  <c r="I74" i="7"/>
  <c r="J74" i="7"/>
  <c r="K74" i="7"/>
  <c r="L74" i="7"/>
  <c r="M74" i="7"/>
  <c r="N74" i="7"/>
  <c r="O74" i="7"/>
  <c r="F75" i="7"/>
  <c r="G75" i="7"/>
  <c r="H75" i="7"/>
  <c r="I75" i="7"/>
  <c r="J75" i="7"/>
  <c r="K75" i="7"/>
  <c r="L75" i="7"/>
  <c r="M75" i="7"/>
  <c r="N75" i="7"/>
  <c r="O75" i="7"/>
  <c r="F76" i="7"/>
  <c r="G76" i="7"/>
  <c r="H76" i="7"/>
  <c r="I76" i="7"/>
  <c r="J76" i="7"/>
  <c r="K76" i="7"/>
  <c r="L76" i="7"/>
  <c r="M76" i="7"/>
  <c r="N76" i="7"/>
  <c r="O76" i="7"/>
  <c r="F77" i="7"/>
  <c r="G77" i="7"/>
  <c r="H77" i="7"/>
  <c r="I77" i="7"/>
  <c r="J77" i="7"/>
  <c r="K77" i="7"/>
  <c r="L77" i="7"/>
  <c r="M77" i="7"/>
  <c r="N77" i="7"/>
  <c r="O77" i="7"/>
  <c r="F78" i="7"/>
  <c r="G78" i="7"/>
  <c r="H78" i="7"/>
  <c r="I78" i="7"/>
  <c r="J78" i="7"/>
  <c r="K78" i="7"/>
  <c r="L78" i="7"/>
  <c r="M78" i="7"/>
  <c r="N78" i="7"/>
  <c r="O78" i="7"/>
  <c r="F79" i="7"/>
  <c r="G79" i="7"/>
  <c r="H79" i="7"/>
  <c r="I79" i="7"/>
  <c r="J79" i="7"/>
  <c r="K79" i="7"/>
  <c r="L79" i="7"/>
  <c r="M79" i="7"/>
  <c r="N79" i="7"/>
  <c r="O79" i="7"/>
  <c r="F80" i="7"/>
  <c r="G80" i="7"/>
  <c r="H80" i="7"/>
  <c r="I80" i="7"/>
  <c r="J80" i="7"/>
  <c r="K80" i="7"/>
  <c r="L80" i="7"/>
  <c r="M80" i="7"/>
  <c r="N80" i="7"/>
  <c r="O80" i="7"/>
  <c r="F81" i="7"/>
  <c r="G81" i="7"/>
  <c r="H81" i="7"/>
  <c r="I81" i="7"/>
  <c r="J81" i="7"/>
  <c r="K81" i="7"/>
  <c r="L81" i="7"/>
  <c r="M81" i="7"/>
  <c r="N81" i="7"/>
  <c r="O81" i="7"/>
  <c r="F82" i="7"/>
  <c r="G82" i="7"/>
  <c r="H82" i="7"/>
  <c r="I82" i="7"/>
  <c r="J82" i="7"/>
  <c r="K82" i="7"/>
  <c r="L82" i="7"/>
  <c r="M82" i="7"/>
  <c r="N82" i="7"/>
  <c r="O82" i="7"/>
  <c r="F83" i="7"/>
  <c r="G83" i="7"/>
  <c r="H83" i="7"/>
  <c r="I83" i="7"/>
  <c r="J83" i="7"/>
  <c r="K83" i="7"/>
  <c r="L83" i="7"/>
  <c r="M83" i="7"/>
  <c r="N83" i="7"/>
  <c r="O83" i="7"/>
  <c r="F84" i="7"/>
  <c r="G84" i="7"/>
  <c r="H84" i="7"/>
  <c r="I84" i="7"/>
  <c r="J84" i="7"/>
  <c r="K84" i="7"/>
  <c r="L84" i="7"/>
  <c r="M84" i="7"/>
  <c r="N84" i="7"/>
  <c r="O84" i="7"/>
  <c r="F85" i="7"/>
  <c r="G85" i="7"/>
  <c r="H85" i="7"/>
  <c r="I85" i="7"/>
  <c r="J85" i="7"/>
  <c r="K85" i="7"/>
  <c r="L85" i="7"/>
  <c r="M85" i="7"/>
  <c r="N85" i="7"/>
  <c r="O85" i="7"/>
  <c r="F86" i="7"/>
  <c r="G86" i="7"/>
  <c r="H86" i="7"/>
  <c r="I86" i="7"/>
  <c r="J86" i="7"/>
  <c r="K86" i="7"/>
  <c r="L86" i="7"/>
  <c r="M86" i="7"/>
  <c r="N86" i="7"/>
  <c r="O86" i="7"/>
  <c r="H87" i="7"/>
  <c r="I87" i="7"/>
  <c r="J87" i="7"/>
  <c r="K87" i="7"/>
  <c r="L87" i="7"/>
  <c r="M87" i="7"/>
  <c r="N87" i="7"/>
  <c r="O87" i="7"/>
  <c r="F88" i="7"/>
  <c r="G88" i="7"/>
  <c r="H88" i="7"/>
  <c r="I88" i="7"/>
  <c r="J88" i="7"/>
  <c r="K88" i="7"/>
  <c r="L88" i="7"/>
  <c r="M88" i="7"/>
  <c r="N88" i="7"/>
  <c r="O88" i="7"/>
  <c r="F89" i="7"/>
  <c r="G89" i="7"/>
  <c r="H89" i="7"/>
  <c r="I89" i="7"/>
  <c r="J89" i="7"/>
  <c r="K89" i="7"/>
  <c r="L89" i="7"/>
  <c r="M89" i="7"/>
  <c r="N89" i="7"/>
  <c r="O89" i="7"/>
  <c r="F90" i="7"/>
  <c r="G90" i="7"/>
  <c r="H90" i="7"/>
  <c r="I90" i="7"/>
  <c r="J90" i="7"/>
  <c r="K90" i="7"/>
  <c r="L90" i="7"/>
  <c r="M90" i="7"/>
  <c r="N90" i="7"/>
  <c r="O90" i="7"/>
  <c r="F91" i="7"/>
  <c r="G91" i="7"/>
  <c r="H91" i="7"/>
  <c r="I91" i="7"/>
  <c r="J91" i="7"/>
  <c r="K91" i="7"/>
  <c r="L91" i="7"/>
  <c r="M91" i="7"/>
  <c r="N91" i="7"/>
  <c r="O91" i="7"/>
  <c r="F92" i="7"/>
  <c r="G92" i="7"/>
  <c r="H92" i="7"/>
  <c r="I92" i="7"/>
  <c r="J92" i="7"/>
  <c r="K92" i="7"/>
  <c r="L92" i="7"/>
  <c r="M92" i="7"/>
  <c r="N92" i="7"/>
  <c r="O92" i="7"/>
  <c r="F93" i="7"/>
  <c r="G93" i="7"/>
  <c r="H93" i="7"/>
  <c r="I93" i="7"/>
  <c r="J93" i="7"/>
  <c r="K93" i="7"/>
  <c r="L93" i="7"/>
  <c r="M93" i="7"/>
  <c r="N93" i="7"/>
  <c r="O93" i="7"/>
  <c r="F94" i="7"/>
  <c r="G94" i="7"/>
  <c r="H94" i="7"/>
  <c r="I94" i="7"/>
  <c r="J94" i="7"/>
  <c r="K94" i="7"/>
  <c r="L94" i="7"/>
  <c r="M94" i="7"/>
  <c r="N94" i="7"/>
  <c r="O94" i="7"/>
  <c r="F95" i="7"/>
  <c r="G95" i="7"/>
  <c r="H95" i="7"/>
  <c r="I95" i="7"/>
  <c r="J95" i="7"/>
  <c r="K95" i="7"/>
  <c r="L95" i="7"/>
  <c r="M95" i="7"/>
  <c r="N95" i="7"/>
  <c r="O95" i="7"/>
  <c r="F96" i="7"/>
  <c r="G96" i="7"/>
  <c r="H96" i="7"/>
  <c r="I96" i="7"/>
  <c r="J96" i="7"/>
  <c r="K96" i="7"/>
  <c r="L96" i="7"/>
  <c r="M96" i="7"/>
  <c r="N96" i="7"/>
  <c r="O96" i="7"/>
  <c r="F97" i="7"/>
  <c r="G97" i="7"/>
  <c r="H97" i="7"/>
  <c r="I97" i="7"/>
  <c r="J97" i="7"/>
  <c r="K97" i="7"/>
  <c r="L97" i="7"/>
  <c r="M97" i="7"/>
  <c r="N97" i="7"/>
  <c r="O97" i="7"/>
  <c r="F98" i="7"/>
  <c r="G98" i="7"/>
  <c r="H98" i="7"/>
  <c r="I98" i="7"/>
  <c r="J98" i="7"/>
  <c r="K98" i="7"/>
  <c r="L98" i="7"/>
  <c r="M98" i="7"/>
  <c r="N98" i="7"/>
  <c r="O98" i="7"/>
  <c r="F99" i="7"/>
  <c r="G99" i="7"/>
  <c r="H99" i="7"/>
  <c r="I99" i="7"/>
  <c r="J99" i="7"/>
  <c r="K99" i="7"/>
  <c r="L99" i="7"/>
  <c r="M99" i="7"/>
  <c r="N99" i="7"/>
  <c r="O99" i="7"/>
  <c r="F100" i="7"/>
  <c r="G100" i="7"/>
  <c r="H100" i="7"/>
  <c r="I100" i="7"/>
  <c r="J100" i="7"/>
  <c r="K100" i="7"/>
  <c r="L100" i="7"/>
  <c r="M100" i="7"/>
  <c r="N100" i="7"/>
  <c r="O100" i="7"/>
  <c r="H101" i="7"/>
  <c r="I101" i="7"/>
  <c r="J101" i="7"/>
  <c r="K101" i="7"/>
  <c r="L101" i="7"/>
  <c r="M101" i="7"/>
  <c r="N101" i="7"/>
  <c r="O101" i="7"/>
  <c r="F102" i="7"/>
  <c r="G102" i="7"/>
  <c r="H102" i="7"/>
  <c r="I102" i="7"/>
  <c r="J102" i="7"/>
  <c r="K102" i="7"/>
  <c r="L102" i="7"/>
  <c r="M102" i="7"/>
  <c r="N102" i="7"/>
  <c r="O102" i="7"/>
  <c r="F103" i="7"/>
  <c r="G103" i="7"/>
  <c r="H103" i="7"/>
  <c r="I103" i="7"/>
  <c r="J103" i="7"/>
  <c r="K103" i="7"/>
  <c r="L103" i="7"/>
  <c r="M103" i="7"/>
  <c r="N103" i="7"/>
  <c r="O103" i="7"/>
  <c r="F104" i="7"/>
  <c r="G104" i="7"/>
  <c r="H104" i="7"/>
  <c r="I104" i="7"/>
  <c r="J104" i="7"/>
  <c r="K104" i="7"/>
  <c r="L104" i="7"/>
  <c r="M104" i="7"/>
  <c r="N104" i="7"/>
  <c r="O104" i="7"/>
  <c r="F105" i="7"/>
  <c r="G105" i="7"/>
  <c r="H105" i="7"/>
  <c r="I105" i="7"/>
  <c r="J105" i="7"/>
  <c r="K105" i="7"/>
  <c r="L105" i="7"/>
  <c r="M105" i="7"/>
  <c r="N105" i="7"/>
  <c r="O105" i="7"/>
  <c r="F106" i="7"/>
  <c r="G106" i="7"/>
  <c r="H106" i="7"/>
  <c r="I106" i="7"/>
  <c r="J106" i="7"/>
  <c r="K106" i="7"/>
  <c r="L106" i="7"/>
  <c r="M106" i="7"/>
  <c r="N106" i="7"/>
  <c r="O106" i="7"/>
  <c r="F107" i="7"/>
  <c r="G107" i="7"/>
  <c r="H107" i="7"/>
  <c r="I107" i="7"/>
  <c r="J107" i="7"/>
  <c r="K107" i="7"/>
  <c r="L107" i="7"/>
  <c r="M107" i="7"/>
  <c r="N107" i="7"/>
  <c r="O107" i="7"/>
  <c r="F108" i="7"/>
  <c r="G108" i="7"/>
  <c r="H108" i="7"/>
  <c r="I108" i="7"/>
  <c r="J108" i="7"/>
  <c r="K108" i="7"/>
  <c r="L108" i="7"/>
  <c r="M108" i="7"/>
  <c r="N108" i="7"/>
  <c r="O108" i="7"/>
  <c r="F109" i="7"/>
  <c r="G109" i="7"/>
  <c r="H109" i="7"/>
  <c r="I109" i="7"/>
  <c r="J109" i="7"/>
  <c r="K109" i="7"/>
  <c r="L109" i="7"/>
  <c r="M109" i="7"/>
  <c r="N109" i="7"/>
  <c r="O109" i="7"/>
  <c r="F110" i="7"/>
  <c r="G110" i="7"/>
  <c r="H110" i="7"/>
  <c r="I110" i="7"/>
  <c r="J110" i="7"/>
  <c r="K110" i="7"/>
  <c r="L110" i="7"/>
  <c r="M110" i="7"/>
  <c r="N110" i="7"/>
  <c r="O110" i="7"/>
  <c r="F111" i="7"/>
  <c r="G111" i="7"/>
  <c r="H111" i="7"/>
  <c r="I111" i="7"/>
  <c r="J111" i="7"/>
  <c r="K111" i="7"/>
  <c r="L111" i="7"/>
  <c r="M111" i="7"/>
  <c r="N111" i="7"/>
  <c r="O111" i="7"/>
  <c r="F112" i="7"/>
  <c r="G112" i="7"/>
  <c r="H112" i="7"/>
  <c r="I112" i="7"/>
  <c r="J112" i="7"/>
  <c r="K112" i="7"/>
  <c r="L112" i="7"/>
  <c r="M112" i="7"/>
  <c r="N112" i="7"/>
  <c r="O112" i="7"/>
  <c r="F113" i="7"/>
  <c r="G113" i="7"/>
  <c r="H113" i="7"/>
  <c r="I113" i="7"/>
  <c r="J113" i="7"/>
  <c r="K113" i="7"/>
  <c r="L113" i="7"/>
  <c r="M113" i="7"/>
  <c r="N113" i="7"/>
  <c r="O113" i="7"/>
  <c r="F114" i="7"/>
  <c r="G114" i="7"/>
  <c r="H114" i="7"/>
  <c r="I114" i="7"/>
  <c r="J114" i="7"/>
  <c r="K114" i="7"/>
  <c r="L114" i="7"/>
  <c r="M114" i="7"/>
  <c r="N114" i="7"/>
  <c r="O114" i="7"/>
  <c r="H115" i="7"/>
  <c r="I115" i="7"/>
  <c r="J115" i="7"/>
  <c r="K115" i="7"/>
  <c r="L115" i="7"/>
  <c r="M115" i="7"/>
  <c r="N115" i="7"/>
  <c r="O115" i="7"/>
  <c r="F116" i="7"/>
  <c r="G116" i="7"/>
  <c r="H116" i="7"/>
  <c r="I116" i="7"/>
  <c r="J116" i="7"/>
  <c r="K116" i="7"/>
  <c r="L116" i="7"/>
  <c r="M116" i="7"/>
  <c r="N116" i="7"/>
  <c r="O116" i="7"/>
  <c r="F117" i="7"/>
  <c r="G117" i="7"/>
  <c r="H117" i="7"/>
  <c r="I117" i="7"/>
  <c r="J117" i="7"/>
  <c r="K117" i="7"/>
  <c r="L117" i="7"/>
  <c r="M117" i="7"/>
  <c r="N117" i="7"/>
  <c r="O117" i="7"/>
  <c r="F118" i="7"/>
  <c r="G118" i="7"/>
  <c r="H118" i="7"/>
  <c r="I118" i="7"/>
  <c r="J118" i="7"/>
  <c r="K118" i="7"/>
  <c r="L118" i="7"/>
  <c r="M118" i="7"/>
  <c r="N118" i="7"/>
  <c r="O118" i="7"/>
  <c r="F119" i="7"/>
  <c r="G119" i="7"/>
  <c r="H119" i="7"/>
  <c r="I119" i="7"/>
  <c r="J119" i="7"/>
  <c r="K119" i="7"/>
  <c r="L119" i="7"/>
  <c r="M119" i="7"/>
  <c r="N119" i="7"/>
  <c r="O119" i="7"/>
  <c r="F120" i="7"/>
  <c r="G120" i="7"/>
  <c r="H120" i="7"/>
  <c r="I120" i="7"/>
  <c r="J120" i="7"/>
  <c r="K120" i="7"/>
  <c r="L120" i="7"/>
  <c r="M120" i="7"/>
  <c r="N120" i="7"/>
  <c r="O120" i="7"/>
  <c r="F121" i="7"/>
  <c r="G121" i="7"/>
  <c r="H121" i="7"/>
  <c r="I121" i="7"/>
  <c r="J121" i="7"/>
  <c r="K121" i="7"/>
  <c r="L121" i="7"/>
  <c r="M121" i="7"/>
  <c r="N121" i="7"/>
  <c r="O121" i="7"/>
  <c r="F122" i="7"/>
  <c r="G122" i="7"/>
  <c r="H122" i="7"/>
  <c r="I122" i="7"/>
  <c r="J122" i="7"/>
  <c r="K122" i="7"/>
  <c r="L122" i="7"/>
  <c r="M122" i="7"/>
  <c r="N122" i="7"/>
  <c r="O122" i="7"/>
  <c r="F123" i="7"/>
  <c r="G123" i="7"/>
  <c r="H123" i="7"/>
  <c r="I123" i="7"/>
  <c r="J123" i="7"/>
  <c r="K123" i="7"/>
  <c r="L123" i="7"/>
  <c r="M123" i="7"/>
  <c r="N123" i="7"/>
  <c r="O123" i="7"/>
  <c r="F124" i="7"/>
  <c r="G124" i="7"/>
  <c r="H124" i="7"/>
  <c r="I124" i="7"/>
  <c r="J124" i="7"/>
  <c r="K124" i="7"/>
  <c r="L124" i="7"/>
  <c r="M124" i="7"/>
  <c r="N124" i="7"/>
  <c r="O124" i="7"/>
  <c r="F125" i="7"/>
  <c r="G125" i="7"/>
  <c r="H125" i="7"/>
  <c r="I125" i="7"/>
  <c r="J125" i="7"/>
  <c r="K125" i="7"/>
  <c r="L125" i="7"/>
  <c r="M125" i="7"/>
  <c r="N125" i="7"/>
  <c r="O125" i="7"/>
  <c r="F126" i="7"/>
  <c r="G126" i="7"/>
  <c r="H126" i="7"/>
  <c r="I126" i="7"/>
  <c r="J126" i="7"/>
  <c r="K126" i="7"/>
  <c r="L126" i="7"/>
  <c r="M126" i="7"/>
  <c r="N126" i="7"/>
  <c r="O126" i="7"/>
  <c r="F127" i="7"/>
  <c r="G127" i="7"/>
  <c r="H127" i="7"/>
  <c r="I127" i="7"/>
  <c r="J127" i="7"/>
  <c r="K127" i="7"/>
  <c r="L127" i="7"/>
  <c r="M127" i="7"/>
  <c r="N127" i="7"/>
  <c r="O127" i="7"/>
  <c r="F128" i="7"/>
  <c r="G128" i="7"/>
  <c r="H128" i="7"/>
  <c r="I128" i="7"/>
  <c r="J128" i="7"/>
  <c r="K128" i="7"/>
  <c r="L128" i="7"/>
  <c r="M128" i="7"/>
  <c r="N128" i="7"/>
  <c r="O128" i="7"/>
  <c r="H129" i="7"/>
  <c r="I129" i="7"/>
  <c r="J129" i="7"/>
  <c r="K129" i="7"/>
  <c r="L129" i="7"/>
  <c r="M129" i="7"/>
  <c r="N129" i="7"/>
  <c r="O129" i="7"/>
  <c r="F130" i="7"/>
  <c r="G130" i="7"/>
  <c r="H130" i="7"/>
  <c r="I130" i="7"/>
  <c r="J130" i="7"/>
  <c r="K130" i="7"/>
  <c r="L130" i="7"/>
  <c r="M130" i="7"/>
  <c r="N130" i="7"/>
  <c r="O130" i="7"/>
  <c r="F131" i="7"/>
  <c r="G131" i="7"/>
  <c r="H131" i="7"/>
  <c r="I131" i="7"/>
  <c r="J131" i="7"/>
  <c r="K131" i="7"/>
  <c r="L131" i="7"/>
  <c r="M131" i="7"/>
  <c r="N131" i="7"/>
  <c r="O131" i="7"/>
  <c r="F132" i="7"/>
  <c r="G132" i="7"/>
  <c r="H132" i="7"/>
  <c r="I132" i="7"/>
  <c r="J132" i="7"/>
  <c r="K132" i="7"/>
  <c r="L132" i="7"/>
  <c r="M132" i="7"/>
  <c r="N132" i="7"/>
  <c r="O132" i="7"/>
  <c r="F133" i="7"/>
  <c r="G133" i="7"/>
  <c r="H133" i="7"/>
  <c r="I133" i="7"/>
  <c r="J133" i="7"/>
  <c r="K133" i="7"/>
  <c r="L133" i="7"/>
  <c r="M133" i="7"/>
  <c r="N133" i="7"/>
  <c r="O133" i="7"/>
  <c r="F134" i="7"/>
  <c r="G134" i="7"/>
  <c r="H134" i="7"/>
  <c r="I134" i="7"/>
  <c r="J134" i="7"/>
  <c r="K134" i="7"/>
  <c r="L134" i="7"/>
  <c r="M134" i="7"/>
  <c r="N134" i="7"/>
  <c r="O134" i="7"/>
  <c r="F135" i="7"/>
  <c r="G135" i="7"/>
  <c r="H135" i="7"/>
  <c r="I135" i="7"/>
  <c r="J135" i="7"/>
  <c r="K135" i="7"/>
  <c r="L135" i="7"/>
  <c r="M135" i="7"/>
  <c r="N135" i="7"/>
  <c r="O135" i="7"/>
  <c r="F136" i="7"/>
  <c r="G136" i="7"/>
  <c r="H136" i="7"/>
  <c r="I136" i="7"/>
  <c r="J136" i="7"/>
  <c r="K136" i="7"/>
  <c r="L136" i="7"/>
  <c r="M136" i="7"/>
  <c r="N136" i="7"/>
  <c r="O136" i="7"/>
  <c r="F137" i="7"/>
  <c r="G137" i="7"/>
  <c r="H137" i="7"/>
  <c r="I137" i="7"/>
  <c r="J137" i="7"/>
  <c r="K137" i="7"/>
  <c r="L137" i="7"/>
  <c r="M137" i="7"/>
  <c r="N137" i="7"/>
  <c r="O137" i="7"/>
  <c r="F138" i="7"/>
  <c r="G138" i="7"/>
  <c r="H138" i="7"/>
  <c r="I138" i="7"/>
  <c r="J138" i="7"/>
  <c r="K138" i="7"/>
  <c r="L138" i="7"/>
  <c r="M138" i="7"/>
  <c r="N138" i="7"/>
  <c r="O138" i="7"/>
  <c r="F139" i="7"/>
  <c r="G139" i="7"/>
  <c r="H139" i="7"/>
  <c r="I139" i="7"/>
  <c r="J139" i="7"/>
  <c r="K139" i="7"/>
  <c r="L139" i="7"/>
  <c r="M139" i="7"/>
  <c r="N139" i="7"/>
  <c r="O139" i="7"/>
  <c r="F140" i="7"/>
  <c r="G140" i="7"/>
  <c r="H140" i="7"/>
  <c r="I140" i="7"/>
  <c r="J140" i="7"/>
  <c r="K140" i="7"/>
  <c r="L140" i="7"/>
  <c r="M140" i="7"/>
  <c r="N140" i="7"/>
  <c r="O140" i="7"/>
  <c r="F141" i="7"/>
  <c r="G141" i="7"/>
  <c r="H141" i="7"/>
  <c r="I141" i="7"/>
  <c r="J141" i="7"/>
  <c r="K141" i="7"/>
  <c r="L141" i="7"/>
  <c r="M141" i="7"/>
  <c r="N141" i="7"/>
  <c r="O141" i="7"/>
  <c r="F142" i="7"/>
  <c r="G142" i="7"/>
  <c r="H142" i="7"/>
  <c r="I142" i="7"/>
  <c r="J142" i="7"/>
  <c r="K142" i="7"/>
  <c r="L142" i="7"/>
  <c r="M142" i="7"/>
  <c r="N142" i="7"/>
  <c r="O142" i="7"/>
  <c r="H143" i="7"/>
  <c r="I143" i="7"/>
  <c r="J143" i="7"/>
  <c r="K143" i="7"/>
  <c r="L143" i="7"/>
  <c r="M143" i="7"/>
  <c r="N143" i="7"/>
  <c r="O143" i="7"/>
  <c r="F144" i="7"/>
  <c r="G144" i="7"/>
  <c r="H144" i="7"/>
  <c r="I144" i="7"/>
  <c r="J144" i="7"/>
  <c r="K144" i="7"/>
  <c r="L144" i="7"/>
  <c r="M144" i="7"/>
  <c r="N144" i="7"/>
  <c r="O144" i="7"/>
  <c r="F145" i="7"/>
  <c r="G145" i="7"/>
  <c r="H145" i="7"/>
  <c r="I145" i="7"/>
  <c r="J145" i="7"/>
  <c r="K145" i="7"/>
  <c r="L145" i="7"/>
  <c r="M145" i="7"/>
  <c r="N145" i="7"/>
  <c r="O145" i="7"/>
  <c r="F146" i="7"/>
  <c r="G146" i="7"/>
  <c r="H146" i="7"/>
  <c r="I146" i="7"/>
  <c r="J146" i="7"/>
  <c r="K146" i="7"/>
  <c r="L146" i="7"/>
  <c r="M146" i="7"/>
  <c r="N146" i="7"/>
  <c r="O146" i="7"/>
  <c r="F147" i="7"/>
  <c r="G147" i="7"/>
  <c r="H147" i="7"/>
  <c r="I147" i="7"/>
  <c r="J147" i="7"/>
  <c r="K147" i="7"/>
  <c r="L147" i="7"/>
  <c r="M147" i="7"/>
  <c r="N147" i="7"/>
  <c r="O147" i="7"/>
  <c r="F148" i="7"/>
  <c r="G148" i="7"/>
  <c r="H148" i="7"/>
  <c r="I148" i="7"/>
  <c r="J148" i="7"/>
  <c r="K148" i="7"/>
  <c r="L148" i="7"/>
  <c r="M148" i="7"/>
  <c r="N148" i="7"/>
  <c r="O148" i="7"/>
  <c r="F149" i="7"/>
  <c r="G149" i="7"/>
  <c r="H149" i="7"/>
  <c r="I149" i="7"/>
  <c r="J149" i="7"/>
  <c r="K149" i="7"/>
  <c r="L149" i="7"/>
  <c r="M149" i="7"/>
  <c r="N149" i="7"/>
  <c r="O149" i="7"/>
  <c r="F150" i="7"/>
  <c r="G150" i="7"/>
  <c r="H150" i="7"/>
  <c r="I150" i="7"/>
  <c r="J150" i="7"/>
  <c r="K150" i="7"/>
  <c r="L150" i="7"/>
  <c r="M150" i="7"/>
  <c r="N150" i="7"/>
  <c r="O150" i="7"/>
  <c r="F151" i="7"/>
  <c r="G151" i="7"/>
  <c r="H151" i="7"/>
  <c r="I151" i="7"/>
  <c r="J151" i="7"/>
  <c r="K151" i="7"/>
  <c r="L151" i="7"/>
  <c r="M151" i="7"/>
  <c r="N151" i="7"/>
  <c r="O151" i="7"/>
  <c r="F152" i="7"/>
  <c r="G152" i="7"/>
  <c r="H152" i="7"/>
  <c r="I152" i="7"/>
  <c r="J152" i="7"/>
  <c r="K152" i="7"/>
  <c r="L152" i="7"/>
  <c r="M152" i="7"/>
  <c r="N152" i="7"/>
  <c r="O152" i="7"/>
  <c r="F153" i="7"/>
  <c r="G153" i="7"/>
  <c r="H153" i="7"/>
  <c r="I153" i="7"/>
  <c r="J153" i="7"/>
  <c r="K153" i="7"/>
  <c r="L153" i="7"/>
  <c r="M153" i="7"/>
  <c r="N153" i="7"/>
  <c r="O153" i="7"/>
  <c r="F154" i="7"/>
  <c r="G154" i="7"/>
  <c r="H154" i="7"/>
  <c r="I154" i="7"/>
  <c r="J154" i="7"/>
  <c r="K154" i="7"/>
  <c r="L154" i="7"/>
  <c r="M154" i="7"/>
  <c r="N154" i="7"/>
  <c r="O154" i="7"/>
  <c r="F155" i="7"/>
  <c r="G155" i="7"/>
  <c r="H155" i="7"/>
  <c r="I155" i="7"/>
  <c r="J155" i="7"/>
  <c r="K155" i="7"/>
  <c r="L155" i="7"/>
  <c r="M155" i="7"/>
  <c r="N155" i="7"/>
  <c r="O155" i="7"/>
  <c r="F156" i="7"/>
  <c r="G156" i="7"/>
  <c r="H156" i="7"/>
  <c r="I156" i="7"/>
  <c r="J156" i="7"/>
  <c r="K156" i="7"/>
  <c r="L156" i="7"/>
  <c r="M156" i="7"/>
  <c r="N156" i="7"/>
  <c r="O156" i="7"/>
  <c r="H157" i="7"/>
  <c r="I157" i="7"/>
  <c r="J157" i="7"/>
  <c r="K157" i="7"/>
  <c r="L157" i="7"/>
  <c r="M157" i="7"/>
  <c r="N157" i="7"/>
  <c r="O157" i="7"/>
  <c r="F158" i="7"/>
  <c r="G158" i="7"/>
  <c r="H158" i="7"/>
  <c r="I158" i="7"/>
  <c r="J158" i="7"/>
  <c r="K158" i="7"/>
  <c r="L158" i="7"/>
  <c r="M158" i="7"/>
  <c r="N158" i="7"/>
  <c r="O158" i="7"/>
  <c r="F159" i="7"/>
  <c r="G159" i="7"/>
  <c r="H159" i="7"/>
  <c r="I159" i="7"/>
  <c r="J159" i="7"/>
  <c r="K159" i="7"/>
  <c r="L159" i="7"/>
  <c r="M159" i="7"/>
  <c r="N159" i="7"/>
  <c r="O159" i="7"/>
  <c r="F160" i="7"/>
  <c r="G160" i="7"/>
  <c r="H160" i="7"/>
  <c r="I160" i="7"/>
  <c r="J160" i="7"/>
  <c r="K160" i="7"/>
  <c r="L160" i="7"/>
  <c r="M160" i="7"/>
  <c r="N160" i="7"/>
  <c r="O160" i="7"/>
  <c r="F161" i="7"/>
  <c r="G161" i="7"/>
  <c r="H161" i="7"/>
  <c r="I161" i="7"/>
  <c r="J161" i="7"/>
  <c r="K161" i="7"/>
  <c r="L161" i="7"/>
  <c r="M161" i="7"/>
  <c r="N161" i="7"/>
  <c r="O161" i="7"/>
  <c r="F162" i="7"/>
  <c r="G162" i="7"/>
  <c r="H162" i="7"/>
  <c r="I162" i="7"/>
  <c r="J162" i="7"/>
  <c r="K162" i="7"/>
  <c r="L162" i="7"/>
  <c r="M162" i="7"/>
  <c r="N162" i="7"/>
  <c r="O162" i="7"/>
  <c r="F163" i="7"/>
  <c r="G163" i="7"/>
  <c r="H163" i="7"/>
  <c r="I163" i="7"/>
  <c r="J163" i="7"/>
  <c r="K163" i="7"/>
  <c r="L163" i="7"/>
  <c r="M163" i="7"/>
  <c r="N163" i="7"/>
  <c r="O163" i="7"/>
  <c r="F164" i="7"/>
  <c r="G164" i="7"/>
  <c r="H164" i="7"/>
  <c r="I164" i="7"/>
  <c r="J164" i="7"/>
  <c r="K164" i="7"/>
  <c r="L164" i="7"/>
  <c r="M164" i="7"/>
  <c r="N164" i="7"/>
  <c r="O164" i="7"/>
  <c r="F165" i="7"/>
  <c r="G165" i="7"/>
  <c r="H165" i="7"/>
  <c r="I165" i="7"/>
  <c r="J165" i="7"/>
  <c r="K165" i="7"/>
  <c r="L165" i="7"/>
  <c r="M165" i="7"/>
  <c r="N165" i="7"/>
  <c r="O165" i="7"/>
  <c r="F166" i="7"/>
  <c r="G166" i="7"/>
  <c r="H166" i="7"/>
  <c r="I166" i="7"/>
  <c r="J166" i="7"/>
  <c r="K166" i="7"/>
  <c r="L166" i="7"/>
  <c r="M166" i="7"/>
  <c r="N166" i="7"/>
  <c r="O166" i="7"/>
  <c r="F167" i="7"/>
  <c r="G167" i="7"/>
  <c r="H167" i="7"/>
  <c r="I167" i="7"/>
  <c r="J167" i="7"/>
  <c r="K167" i="7"/>
  <c r="L167" i="7"/>
  <c r="M167" i="7"/>
  <c r="N167" i="7"/>
  <c r="O167" i="7"/>
  <c r="F168" i="7"/>
  <c r="G168" i="7"/>
  <c r="H168" i="7"/>
  <c r="I168" i="7"/>
  <c r="J168" i="7"/>
  <c r="K168" i="7"/>
  <c r="L168" i="7"/>
  <c r="M168" i="7"/>
  <c r="N168" i="7"/>
  <c r="O168" i="7"/>
  <c r="F169" i="7"/>
  <c r="G169" i="7"/>
  <c r="H169" i="7"/>
  <c r="I169" i="7"/>
  <c r="J169" i="7"/>
  <c r="K169" i="7"/>
  <c r="L169" i="7"/>
  <c r="M169" i="7"/>
  <c r="N169" i="7"/>
  <c r="O169" i="7"/>
  <c r="F170" i="7"/>
  <c r="G170" i="7"/>
  <c r="H170" i="7"/>
  <c r="I170" i="7"/>
  <c r="J170" i="7"/>
  <c r="K170" i="7"/>
  <c r="L170" i="7"/>
  <c r="M170" i="7"/>
  <c r="N170" i="7"/>
  <c r="O170" i="7"/>
  <c r="A3" i="8"/>
  <c r="B3" i="8"/>
  <c r="C3" i="8"/>
  <c r="D3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A10" i="8"/>
  <c r="A11" i="8"/>
  <c r="A12" i="8"/>
  <c r="A13" i="8"/>
  <c r="A14" i="8"/>
  <c r="B19" i="8"/>
  <c r="C19" i="8"/>
  <c r="D19" i="8"/>
  <c r="E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A27" i="8"/>
  <c r="A28" i="8"/>
  <c r="A29" i="8"/>
  <c r="A30" i="8"/>
  <c r="A37" i="8"/>
  <c r="A38" i="8"/>
  <c r="A39" i="8"/>
  <c r="A40" i="8"/>
  <c r="A41" i="8"/>
  <c r="A42" i="8"/>
  <c r="A43" i="8"/>
  <c r="A44" i="8"/>
  <c r="A45" i="8"/>
  <c r="A46" i="8"/>
  <c r="A54" i="8"/>
  <c r="A55" i="8"/>
  <c r="A56" i="8"/>
  <c r="A57" i="8"/>
  <c r="A58" i="8"/>
  <c r="A59" i="8"/>
  <c r="A60" i="8"/>
  <c r="A61" i="8"/>
</calcChain>
</file>

<file path=xl/sharedStrings.xml><?xml version="1.0" encoding="utf-8"?>
<sst xmlns="http://schemas.openxmlformats.org/spreadsheetml/2006/main" count="221" uniqueCount="187">
  <si>
    <t>tcc</t>
    <phoneticPr fontId="17" type="noConversion"/>
  </si>
  <si>
    <t>tgc</t>
    <phoneticPr fontId="17" type="noConversion"/>
  </si>
  <si>
    <t>cellobiose</t>
  </si>
  <si>
    <t>Experiment Information</t>
  </si>
  <si>
    <t>Feedstock Properties</t>
  </si>
  <si>
    <t>Cellulase Activity:</t>
  </si>
  <si>
    <t>P080828C</t>
  </si>
  <si>
    <t>(hours)</t>
    <phoneticPr fontId="17" type="noConversion"/>
  </si>
  <si>
    <t>Cellulose Content (%)</t>
  </si>
  <si>
    <t>Xylan Content (%)</t>
  </si>
  <si>
    <t>Feedstock Source</t>
  </si>
  <si>
    <t>Material</t>
    <phoneticPr fontId="14" type="noConversion"/>
  </si>
  <si>
    <t>Material</t>
    <phoneticPr fontId="14" type="noConversion"/>
  </si>
  <si>
    <t>Material</t>
    <phoneticPr fontId="14" type="noConversion"/>
  </si>
  <si>
    <t>Glucan</t>
    <phoneticPr fontId="14" type="noConversion"/>
  </si>
  <si>
    <t>Purified bG</t>
    <phoneticPr fontId="14" type="noConversion"/>
  </si>
  <si>
    <t>LT1106</t>
    <phoneticPr fontId="14" type="noConversion"/>
  </si>
  <si>
    <t>Average Liquor Density (rho_l)</t>
  </si>
  <si>
    <t xml:space="preserve">Experimental </t>
  </si>
  <si>
    <t>g</t>
  </si>
  <si>
    <t>wt%</t>
  </si>
  <si>
    <t>mg protein/g cellulose</t>
  </si>
  <si>
    <t>Conditions</t>
  </si>
  <si>
    <t>Fraction Insoluble Solids</t>
  </si>
  <si>
    <t xml:space="preserve">Start </t>
  </si>
  <si>
    <t>Date</t>
  </si>
  <si>
    <t>cb</t>
  </si>
  <si>
    <t xml:space="preserve">gluc </t>
  </si>
  <si>
    <t>xyl</t>
  </si>
  <si>
    <t xml:space="preserve"> Liquor density</t>
  </si>
  <si>
    <t>FIS</t>
  </si>
  <si>
    <t>No Mixing</t>
    <phoneticPr fontId="17" type="noConversion"/>
  </si>
  <si>
    <t>30 rpm</t>
    <phoneticPr fontId="17" type="noConversion"/>
  </si>
  <si>
    <t>100 rpm</t>
    <phoneticPr fontId="17" type="noConversion"/>
  </si>
  <si>
    <t>HeaderName</t>
  </si>
  <si>
    <t>HeaderValue</t>
  </si>
  <si>
    <t>Location</t>
  </si>
  <si>
    <t>Inj</t>
  </si>
  <si>
    <t>SampleType</t>
  </si>
  <si>
    <t>Run</t>
  </si>
  <si>
    <t>Cellobiose|Amount</t>
  </si>
  <si>
    <t>Cellobiose|Area</t>
  </si>
  <si>
    <t>Glucose|Amount</t>
  </si>
  <si>
    <t>Glucose|Area</t>
  </si>
  <si>
    <t>Xylose|Amount</t>
  </si>
  <si>
    <t>Xylose|Area</t>
  </si>
  <si>
    <t>Galactose|Amount</t>
  </si>
  <si>
    <t>Galactose|Area</t>
  </si>
  <si>
    <t>Arabinose|Amount</t>
  </si>
  <si>
    <t>Arabinose|Area</t>
  </si>
  <si>
    <t>Fructose|Amount</t>
  </si>
  <si>
    <t>Fructose|Area</t>
  </si>
  <si>
    <t>NumberOfRows</t>
  </si>
  <si>
    <t>Standard 1</t>
  </si>
  <si>
    <t>Vial 2</t>
  </si>
  <si>
    <t>NumberOfCol</t>
  </si>
  <si>
    <t>2</t>
  </si>
  <si>
    <t>Vial 3</t>
  </si>
  <si>
    <t>NumberOfHead</t>
  </si>
  <si>
    <t>3</t>
  </si>
  <si>
    <t>Vial 4</t>
  </si>
  <si>
    <t>Modified</t>
  </si>
  <si>
    <t>4</t>
  </si>
  <si>
    <t>Vial 5</t>
  </si>
  <si>
    <t>CFD-0rpm-1h</t>
  </si>
  <si>
    <t>Vial 31</t>
  </si>
  <si>
    <t>CFD-0rpm-2h</t>
  </si>
  <si>
    <t>Vial 32</t>
  </si>
  <si>
    <t>CFD-0rpm-4h</t>
  </si>
  <si>
    <t>Vial 33</t>
  </si>
  <si>
    <t>CFD-0rpm-8h</t>
  </si>
  <si>
    <t>Vial 34</t>
  </si>
  <si>
    <t>CFD-0rpm-24h</t>
  </si>
  <si>
    <t>Vial 35</t>
  </si>
  <si>
    <t>CFD-10rpm-1h</t>
  </si>
  <si>
    <t>Vial 36</t>
  </si>
  <si>
    <t>CFD-10rpm-2h</t>
  </si>
  <si>
    <t>Vial 37</t>
  </si>
  <si>
    <t>CFD-10rpm-4h</t>
  </si>
  <si>
    <t>Vial 38</t>
  </si>
  <si>
    <t>CFD-10rpm-8h</t>
  </si>
  <si>
    <t>Vial 39</t>
  </si>
  <si>
    <t>CFD-10rpm-24h</t>
  </si>
  <si>
    <t>Vial 40</t>
  </si>
  <si>
    <t>CFD-100rpm-1h</t>
  </si>
  <si>
    <t>Vial 41</t>
  </si>
  <si>
    <t>CFD-100rpm-2h</t>
  </si>
  <si>
    <t>Vial 42</t>
  </si>
  <si>
    <t>CFD-100rpm-4h</t>
  </si>
  <si>
    <t>Vial 43</t>
  </si>
  <si>
    <t>CFD-100rpm-8h</t>
  </si>
  <si>
    <t>Vial 44</t>
  </si>
  <si>
    <t>CFD-100rpm-24h</t>
  </si>
  <si>
    <t>Vial 45</t>
  </si>
  <si>
    <t>no mixing</t>
    <phoneticPr fontId="17" type="noConversion"/>
  </si>
  <si>
    <t>30 rpm</t>
    <phoneticPr fontId="17" type="noConversion"/>
  </si>
  <si>
    <t>100 rpm</t>
    <phoneticPr fontId="17" type="noConversion"/>
  </si>
  <si>
    <t>**tetracycline hint: add 1micoliter per gram of total loading</t>
  </si>
  <si>
    <t>total cellulose</t>
  </si>
  <si>
    <t>cellulose conv to</t>
  </si>
  <si>
    <t>xylose</t>
  </si>
  <si>
    <t>conversion average</t>
    <phoneticPr fontId="17" type="noConversion"/>
  </si>
  <si>
    <t>glucose average</t>
    <phoneticPr fontId="17" type="noConversion"/>
  </si>
  <si>
    <t>conversion error bars</t>
    <phoneticPr fontId="17" type="noConversion"/>
  </si>
  <si>
    <t>conversion percent error</t>
    <phoneticPr fontId="17" type="noConversion"/>
  </si>
  <si>
    <t>Total Biomass</t>
  </si>
  <si>
    <t>(mL)</t>
    <phoneticPr fontId="14" type="noConversion"/>
  </si>
  <si>
    <t xml:space="preserve">Time </t>
  </si>
  <si>
    <t xml:space="preserve"> (g/L)</t>
  </si>
  <si>
    <t>−</t>
  </si>
  <si>
    <t>conversion</t>
  </si>
  <si>
    <t>glucose</t>
  </si>
  <si>
    <t>Conversion</t>
  </si>
  <si>
    <t>(g/L)</t>
  </si>
  <si>
    <t>(g/g)</t>
  </si>
  <si>
    <t>r_Gcb</t>
  </si>
  <si>
    <t>r_Gg</t>
  </si>
  <si>
    <t>r_Xx</t>
  </si>
  <si>
    <t>f_G</t>
  </si>
  <si>
    <t>f_X</t>
  </si>
  <si>
    <t>Time</t>
  </si>
  <si>
    <t>Liquor 1</t>
  </si>
  <si>
    <t>Liquor 2</t>
  </si>
  <si>
    <t>Liquor 3</t>
  </si>
  <si>
    <t>CBH (GC220)</t>
    <phoneticPr fontId="14" type="noConversion"/>
  </si>
  <si>
    <t>Component EG</t>
    <phoneticPr fontId="14" type="noConversion"/>
  </si>
  <si>
    <t>Insoluble</t>
  </si>
  <si>
    <t>Component CBHI</t>
    <phoneticPr fontId="14" type="noConversion"/>
  </si>
  <si>
    <t>Buffer</t>
  </si>
  <si>
    <t>Solids</t>
  </si>
  <si>
    <t>Addition</t>
  </si>
  <si>
    <t>Loading</t>
  </si>
  <si>
    <t>(g)</t>
  </si>
  <si>
    <t>(mL)</t>
  </si>
  <si>
    <t>theoretical</t>
    <phoneticPr fontId="14" type="noConversion"/>
  </si>
  <si>
    <t>theoretical</t>
    <phoneticPr fontId="17" type="noConversion"/>
  </si>
  <si>
    <t>CL III A</t>
    <phoneticPr fontId="17" type="noConversion"/>
  </si>
  <si>
    <t>Ctec 2</t>
    <phoneticPr fontId="14" type="noConversion"/>
  </si>
  <si>
    <t>a-cell no mixing</t>
    <phoneticPr fontId="14" type="noConversion"/>
  </si>
  <si>
    <t>a-cell med mixing (30 rpm)</t>
    <phoneticPr fontId="14" type="noConversion"/>
  </si>
  <si>
    <t>a-cell high mixing (100 rpm)</t>
    <phoneticPr fontId="14" type="noConversion"/>
  </si>
  <si>
    <t>Ctec 2</t>
    <phoneticPr fontId="14" type="noConversion"/>
  </si>
  <si>
    <t>CL III B</t>
    <phoneticPr fontId="17" type="noConversion"/>
  </si>
  <si>
    <t>CL III C</t>
    <phoneticPr fontId="17" type="noConversion"/>
  </si>
  <si>
    <t>ATC I A</t>
    <phoneticPr fontId="17" type="noConversion"/>
  </si>
  <si>
    <t>ATC III A</t>
    <phoneticPr fontId="17" type="noConversion"/>
  </si>
  <si>
    <t>ATC III B</t>
    <phoneticPr fontId="17" type="noConversion"/>
  </si>
  <si>
    <t>ATC III C</t>
    <phoneticPr fontId="17" type="noConversion"/>
  </si>
  <si>
    <t>ATC I C</t>
    <phoneticPr fontId="17" type="noConversion"/>
  </si>
  <si>
    <t>ATC I B</t>
    <phoneticPr fontId="17" type="noConversion"/>
  </si>
  <si>
    <t>t</t>
    <phoneticPr fontId="17" type="noConversion"/>
  </si>
  <si>
    <t>c_a</t>
    <phoneticPr fontId="17" type="noConversion"/>
  </si>
  <si>
    <t>c_a3</t>
    <phoneticPr fontId="17" type="noConversion"/>
  </si>
  <si>
    <t>c_h3</t>
    <phoneticPr fontId="17" type="noConversion"/>
  </si>
  <si>
    <t>c_h</t>
    <phoneticPr fontId="17" type="noConversion"/>
  </si>
  <si>
    <t>301-05021-011</t>
  </si>
  <si>
    <t>Desired</t>
  </si>
  <si>
    <t>Actual</t>
  </si>
  <si>
    <t>Sample</t>
  </si>
  <si>
    <t>Dry</t>
  </si>
  <si>
    <t xml:space="preserve">Wet </t>
  </si>
  <si>
    <t>Activity (FPU/mL)</t>
  </si>
  <si>
    <t>Protein Content (mg/mL)</t>
  </si>
  <si>
    <t>Enzyme</t>
  </si>
  <si>
    <t>Lot #</t>
  </si>
  <si>
    <t>Density (g/mL)</t>
  </si>
  <si>
    <t>Spezyme CP</t>
  </si>
  <si>
    <t>Reactor Setup:</t>
  </si>
  <si>
    <t>Wet</t>
  </si>
  <si>
    <t>1 M Citrate</t>
  </si>
  <si>
    <t>Size</t>
  </si>
  <si>
    <t>DI Water</t>
  </si>
  <si>
    <t xml:space="preserve">Total </t>
  </si>
  <si>
    <t>CL-10</t>
    <phoneticPr fontId="14" type="noConversion"/>
  </si>
  <si>
    <t>XT090330E</t>
    <phoneticPr fontId="17" type="noConversion"/>
  </si>
  <si>
    <t>XT090401D</t>
    <phoneticPr fontId="17" type="noConversion"/>
  </si>
  <si>
    <t>Control</t>
    <phoneticPr fontId="14" type="noConversion"/>
  </si>
  <si>
    <t>GC220</t>
  </si>
  <si>
    <t>** insert liquor densities in g/L aka water = 1000g/L</t>
  </si>
  <si>
    <t>density slope</t>
  </si>
  <si>
    <t>Avicel</t>
    <phoneticPr fontId="14" type="noConversion"/>
  </si>
  <si>
    <t>HCC</t>
    <phoneticPr fontId="14" type="noConversion"/>
  </si>
  <si>
    <t>alpha cellulose</t>
    <phoneticPr fontId="14" type="noConversion"/>
  </si>
  <si>
    <t>density intercept</t>
  </si>
  <si>
    <t>XT090407D</t>
    <phoneticPr fontId="17" type="noConversion"/>
  </si>
  <si>
    <t>(ml)</t>
    <phoneticPr fontId="14" type="noConversion"/>
  </si>
  <si>
    <t xml:space="preserve">Cellulose conv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</si>
</sst>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000"/>
  </numFmts>
  <fonts count="19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21"/>
      <name val="Arial"/>
      <family val="2"/>
    </font>
    <font>
      <i/>
      <sz val="8"/>
      <name val="Arial"/>
      <family val="2"/>
    </font>
    <font>
      <b/>
      <sz val="10"/>
      <name val="Arial"/>
    </font>
    <font>
      <sz val="10"/>
      <name val="Arial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name val="Lucida Grande"/>
    </font>
    <font>
      <sz val="8"/>
      <color indexed="57"/>
      <name val="Arial"/>
      <family val="2"/>
    </font>
    <font>
      <sz val="8"/>
      <name val="Arial"/>
      <family val="2"/>
    </font>
    <font>
      <b/>
      <sz val="10"/>
      <name val="Lucida Grande"/>
    </font>
    <font>
      <sz val="11"/>
      <color indexed="8"/>
      <name val="Calibri"/>
      <family val="2"/>
    </font>
    <font>
      <sz val="8"/>
      <name val="Verdana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/>
      <right/>
      <top/>
      <bottom/>
      <diagonal/>
    </border>
  </borders>
  <cellStyleXfs count="5">
    <xf numFmtId="0" fontId="0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2" fontId="2" fillId="0" borderId="0" xfId="0" applyNumberFormat="1" applyFont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0" fontId="2" fillId="0" borderId="0" xfId="0" applyFont="1"/>
    <xf numFmtId="0" fontId="0" fillId="0" borderId="0" xfId="0" applyBorder="1"/>
    <xf numFmtId="0" fontId="4" fillId="0" borderId="0" xfId="0" applyFont="1" applyBorder="1" applyAlignment="1">
      <alignment horizontal="left"/>
    </xf>
    <xf numFmtId="2" fontId="5" fillId="0" borderId="0" xfId="0" applyNumberFormat="1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2" fontId="5" fillId="0" borderId="0" xfId="0" applyNumberFormat="1" applyFont="1" applyFill="1" applyBorder="1" applyAlignment="1">
      <alignment horizontal="center" wrapText="1"/>
    </xf>
    <xf numFmtId="2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2" fillId="0" borderId="0" xfId="0" applyNumberFormat="1" applyFont="1" applyBorder="1" applyAlignment="1" applyProtection="1">
      <alignment horizontal="left"/>
      <protection locked="0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8" fillId="0" borderId="0" xfId="0" applyFont="1" applyBorder="1"/>
    <xf numFmtId="164" fontId="5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4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2" fontId="4" fillId="0" borderId="0" xfId="0" applyNumberFormat="1" applyFont="1" applyBorder="1" applyAlignment="1" applyProtection="1">
      <alignment horizontal="center"/>
      <protection locked="0"/>
    </xf>
    <xf numFmtId="0" fontId="9" fillId="0" borderId="0" xfId="0" applyFont="1" applyBorder="1"/>
    <xf numFmtId="2" fontId="10" fillId="0" borderId="0" xfId="0" applyNumberFormat="1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0" fillId="0" borderId="0" xfId="0" applyFont="1" applyFill="1" applyBorder="1"/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 applyBorder="1" applyAlignment="1">
      <alignment horizontal="left"/>
    </xf>
    <xf numFmtId="0" fontId="4" fillId="0" borderId="0" xfId="0" applyFont="1" applyBorder="1"/>
    <xf numFmtId="2" fontId="4" fillId="0" borderId="0" xfId="0" applyNumberFormat="1" applyFont="1" applyFill="1" applyBorder="1" applyAlignment="1">
      <alignment horizontal="left"/>
    </xf>
    <xf numFmtId="0" fontId="9" fillId="0" borderId="0" xfId="0" applyFont="1" applyFill="1" applyBorder="1"/>
    <xf numFmtId="0" fontId="7" fillId="0" borderId="0" xfId="0" applyFont="1" applyBorder="1"/>
    <xf numFmtId="0" fontId="11" fillId="0" borderId="0" xfId="0" applyFont="1" applyBorder="1" applyAlignment="1">
      <alignment horizontal="center"/>
    </xf>
    <xf numFmtId="2" fontId="4" fillId="0" borderId="0" xfId="0" applyNumberFormat="1" applyFont="1" applyBorder="1"/>
    <xf numFmtId="0" fontId="6" fillId="5" borderId="0" xfId="0" applyFont="1" applyFill="1" applyBorder="1" applyAlignment="1">
      <alignment horizontal="center"/>
    </xf>
    <xf numFmtId="2" fontId="6" fillId="5" borderId="0" xfId="0" applyNumberFormat="1" applyFont="1" applyFill="1" applyBorder="1" applyAlignment="1">
      <alignment horizontal="center"/>
    </xf>
    <xf numFmtId="1" fontId="6" fillId="5" borderId="0" xfId="0" applyNumberFormat="1" applyFont="1" applyFill="1" applyBorder="1" applyAlignment="1">
      <alignment horizontal="center"/>
    </xf>
    <xf numFmtId="166" fontId="6" fillId="5" borderId="0" xfId="0" applyNumberFormat="1" applyFont="1" applyFill="1" applyBorder="1" applyAlignment="1">
      <alignment horizontal="center"/>
    </xf>
    <xf numFmtId="165" fontId="4" fillId="5" borderId="2" xfId="4" applyNumberFormat="1" applyFont="1" applyFill="1" applyBorder="1" applyAlignment="1">
      <alignment horizontal="center"/>
    </xf>
    <xf numFmtId="165" fontId="13" fillId="5" borderId="2" xfId="4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166" fontId="15" fillId="6" borderId="0" xfId="0" applyNumberFormat="1" applyFont="1" applyFill="1" applyAlignment="1">
      <alignment horizontal="center"/>
    </xf>
    <xf numFmtId="0" fontId="0" fillId="6" borderId="0" xfId="0" applyFill="1"/>
    <xf numFmtId="0" fontId="0" fillId="0" borderId="0" xfId="0" applyBorder="1" applyAlignment="1">
      <alignment horizontal="left"/>
    </xf>
    <xf numFmtId="2" fontId="3" fillId="0" borderId="0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horizontal="left"/>
    </xf>
    <xf numFmtId="2" fontId="0" fillId="5" borderId="0" xfId="0" applyNumberForma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0" fontId="8" fillId="0" borderId="0" xfId="4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18" fillId="4" borderId="0" xfId="3"/>
    <xf numFmtId="2" fontId="18" fillId="4" borderId="3" xfId="3" applyNumberFormat="1" applyBorder="1"/>
    <xf numFmtId="0" fontId="18" fillId="4" borderId="3" xfId="3" applyBorder="1"/>
    <xf numFmtId="9" fontId="16" fillId="2" borderId="0" xfId="1" applyNumberFormat="1" applyFont="1"/>
    <xf numFmtId="9" fontId="16" fillId="3" borderId="0" xfId="2" applyNumberFormat="1" applyFont="1"/>
    <xf numFmtId="9" fontId="16" fillId="4" borderId="0" xfId="3" applyNumberFormat="1" applyFont="1"/>
    <xf numFmtId="0" fontId="18" fillId="4" borderId="0" xfId="3" applyBorder="1"/>
    <xf numFmtId="166" fontId="8" fillId="0" borderId="0" xfId="0" applyNumberFormat="1" applyFont="1" applyBorder="1" applyAlignment="1">
      <alignment horizontal="center"/>
    </xf>
    <xf numFmtId="2" fontId="4" fillId="5" borderId="0" xfId="0" applyNumberFormat="1" applyFont="1" applyFill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2" fontId="13" fillId="5" borderId="1" xfId="0" applyNumberFormat="1" applyFont="1" applyFill="1" applyBorder="1" applyAlignment="1">
      <alignment horizontal="center"/>
    </xf>
    <xf numFmtId="2" fontId="14" fillId="5" borderId="1" xfId="0" applyNumberFormat="1" applyFont="1" applyFill="1" applyBorder="1" applyAlignment="1">
      <alignment horizontal="center"/>
    </xf>
    <xf numFmtId="0" fontId="0" fillId="0" borderId="0" xfId="0" applyFill="1" applyBorder="1"/>
    <xf numFmtId="164" fontId="4" fillId="0" borderId="0" xfId="0" applyNumberFormat="1" applyFont="1" applyBorder="1" applyAlignment="1">
      <alignment horizontal="center"/>
    </xf>
    <xf numFmtId="166" fontId="0" fillId="0" borderId="0" xfId="0" applyNumberFormat="1" applyBorder="1"/>
    <xf numFmtId="2" fontId="18" fillId="4" borderId="4" xfId="3" applyNumberFormat="1" applyBorder="1"/>
    <xf numFmtId="0" fontId="18" fillId="4" borderId="4" xfId="3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/>
    <xf numFmtId="0" fontId="18" fillId="7" borderId="0" xfId="3" applyFill="1" applyAlignment="1">
      <alignment horizontal="right"/>
    </xf>
    <xf numFmtId="0" fontId="0" fillId="7" borderId="0" xfId="0" applyFill="1" applyBorder="1" applyAlignment="1">
      <alignment horizontal="right"/>
    </xf>
    <xf numFmtId="0" fontId="0" fillId="7" borderId="0" xfId="0" applyFill="1" applyAlignment="1">
      <alignment horizontal="right"/>
    </xf>
    <xf numFmtId="0" fontId="18" fillId="0" borderId="0" xfId="3" applyFill="1"/>
    <xf numFmtId="0" fontId="18" fillId="0" borderId="0" xfId="3" applyFill="1" applyBorder="1"/>
    <xf numFmtId="9" fontId="16" fillId="0" borderId="0" xfId="3" applyNumberFormat="1" applyFont="1" applyFill="1" applyBorder="1"/>
    <xf numFmtId="2" fontId="18" fillId="0" borderId="0" xfId="3" applyNumberFormat="1" applyFill="1" applyBorder="1"/>
    <xf numFmtId="0" fontId="0" fillId="5" borderId="0" xfId="0" applyFill="1"/>
    <xf numFmtId="0" fontId="4" fillId="0" borderId="0" xfId="0" applyFont="1" applyFill="1" applyBorder="1" applyAlignment="1">
      <alignment horizontal="center"/>
    </xf>
    <xf numFmtId="0" fontId="0" fillId="0" borderId="0" xfId="0" applyFill="1"/>
    <xf numFmtId="0" fontId="18" fillId="0" borderId="0" xfId="3" applyFill="1" applyAlignment="1">
      <alignment horizontal="right"/>
    </xf>
    <xf numFmtId="0" fontId="16" fillId="0" borderId="0" xfId="0" applyFont="1" applyFill="1"/>
    <xf numFmtId="2" fontId="3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0" fillId="8" borderId="0" xfId="0" applyFill="1"/>
  </cellXfs>
  <cellStyles count="5">
    <cellStyle name="20% - Accent2" xfId="1" builtinId="34"/>
    <cellStyle name="20% - Accent3" xfId="2" builtinId="38"/>
    <cellStyle name="20% - Accent4" xfId="3" builtinId="42"/>
    <cellStyle name="Normal" xfId="0" builtinId="0"/>
    <cellStyle name="Percent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69923860868743"/>
          <c:y val="0.0295074602161216"/>
          <c:w val="0.872153767941169"/>
          <c:h val="0.871448346456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charts!$B$19</c:f>
              <c:strCache>
                <c:ptCount val="1"/>
                <c:pt idx="0">
                  <c:v>no mixing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bg1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charts!$B$37:$B$48</c:f>
                <c:numCache>
                  <c:formatCode>General</c:formatCode>
                  <c:ptCount val="12"/>
                </c:numCache>
              </c:numRef>
            </c:plus>
            <c:minus>
              <c:numRef>
                <c:f>charts!$B$37:$B$48</c:f>
                <c:numCache>
                  <c:formatCode>General</c:formatCode>
                  <c:ptCount val="12"/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charts!$A$20:$A$26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8.0</c:v>
                </c:pt>
                <c:pt idx="5">
                  <c:v>24.0</c:v>
                </c:pt>
                <c:pt idx="6">
                  <c:v>0.0</c:v>
                </c:pt>
              </c:numCache>
            </c:numRef>
          </c:xVal>
          <c:yVal>
            <c:numRef>
              <c:f>charts!$B$20:$B$26</c:f>
              <c:numCache>
                <c:formatCode>General</c:formatCode>
                <c:ptCount val="7"/>
                <c:pt idx="0">
                  <c:v>0.0</c:v>
                </c:pt>
                <c:pt idx="1">
                  <c:v>0.00801315886757221</c:v>
                </c:pt>
                <c:pt idx="2">
                  <c:v>0.0180960868857167</c:v>
                </c:pt>
                <c:pt idx="3">
                  <c:v>0.022376799349556</c:v>
                </c:pt>
                <c:pt idx="4">
                  <c:v>0.0332644996691615</c:v>
                </c:pt>
                <c:pt idx="5">
                  <c:v>0.111473231432736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charts!$C$19</c:f>
              <c:strCache>
                <c:ptCount val="1"/>
                <c:pt idx="0">
                  <c:v>30 rpm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square"/>
            <c:size val="7"/>
            <c:spPr>
              <a:solidFill>
                <a:schemeClr val="bg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charts!$C$37:$C$47</c:f>
                <c:numCache>
                  <c:formatCode>General</c:formatCode>
                  <c:ptCount val="11"/>
                </c:numCache>
              </c:numRef>
            </c:plus>
            <c:minus>
              <c:numRef>
                <c:f>charts!$C$37:$C$47</c:f>
                <c:numCache>
                  <c:formatCode>General</c:formatCode>
                  <c:ptCount val="11"/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charts!$A$20:$A$26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8.0</c:v>
                </c:pt>
                <c:pt idx="5">
                  <c:v>24.0</c:v>
                </c:pt>
                <c:pt idx="6">
                  <c:v>0.0</c:v>
                </c:pt>
              </c:numCache>
            </c:numRef>
          </c:xVal>
          <c:yVal>
            <c:numRef>
              <c:f>charts!$C$20:$C$26</c:f>
              <c:numCache>
                <c:formatCode>General</c:formatCode>
                <c:ptCount val="7"/>
                <c:pt idx="0">
                  <c:v>0.0</c:v>
                </c:pt>
                <c:pt idx="1">
                  <c:v>0.0228957093808255</c:v>
                </c:pt>
                <c:pt idx="2">
                  <c:v>0.0778865784690186</c:v>
                </c:pt>
                <c:pt idx="3">
                  <c:v>0.236435638774729</c:v>
                </c:pt>
                <c:pt idx="4">
                  <c:v>0.32564174211663</c:v>
                </c:pt>
                <c:pt idx="5">
                  <c:v>0.527857642155119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charts!$D$19</c:f>
              <c:strCache>
                <c:ptCount val="1"/>
                <c:pt idx="0">
                  <c:v>100 rpm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charts!$D$37:$D$48</c:f>
                <c:numCache>
                  <c:formatCode>General</c:formatCode>
                  <c:ptCount val="12"/>
                </c:numCache>
              </c:numRef>
            </c:plus>
            <c:minus>
              <c:numRef>
                <c:f>charts!$D$37:$D$48</c:f>
                <c:numCache>
                  <c:formatCode>General</c:formatCode>
                  <c:ptCount val="12"/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charts!$A$20:$A$26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8.0</c:v>
                </c:pt>
                <c:pt idx="5">
                  <c:v>24.0</c:v>
                </c:pt>
                <c:pt idx="6">
                  <c:v>0.0</c:v>
                </c:pt>
              </c:numCache>
            </c:numRef>
          </c:xVal>
          <c:yVal>
            <c:numRef>
              <c:f>charts!$D$20:$D$26</c:f>
              <c:numCache>
                <c:formatCode>General</c:formatCode>
                <c:ptCount val="7"/>
                <c:pt idx="0">
                  <c:v>0.0</c:v>
                </c:pt>
                <c:pt idx="1">
                  <c:v>0.21299565792496</c:v>
                </c:pt>
                <c:pt idx="2">
                  <c:v>0.244039583343548</c:v>
                </c:pt>
                <c:pt idx="3">
                  <c:v>0.327115352872015</c:v>
                </c:pt>
                <c:pt idx="4">
                  <c:v>0.423993564398956</c:v>
                </c:pt>
                <c:pt idx="5">
                  <c:v>0.599490061243729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24088"/>
        <c:axId val="2135730264"/>
      </c:scatterChart>
      <c:valAx>
        <c:axId val="213572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5730264"/>
        <c:crosses val="autoZero"/>
        <c:crossBetween val="midCat"/>
      </c:valAx>
      <c:valAx>
        <c:axId val="2135730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Conversion (g/g)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35724088"/>
        <c:crosses val="autoZero"/>
        <c:crossBetween val="midCat"/>
      </c:valAx>
      <c:spPr>
        <a:solidFill>
          <a:srgbClr val="FFFFFF"/>
        </a:solidFill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71424652999456"/>
          <c:y val="0.817492428831011"/>
          <c:w val="0.376457402284174"/>
          <c:h val="0.0752594387240056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165100</xdr:rowOff>
    </xdr:from>
    <xdr:to>
      <xdr:col>17</xdr:col>
      <xdr:colOff>203200</xdr:colOff>
      <xdr:row>61</xdr:row>
      <xdr:rowOff>114300</xdr:rowOff>
    </xdr:to>
    <xdr:graphicFrame macro="">
      <xdr:nvGraphicFramePr>
        <xdr:cNvPr id="519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topLeftCell="A2" zoomScale="115" workbookViewId="0">
      <selection activeCell="K44" sqref="K44"/>
    </sheetView>
  </sheetViews>
  <sheetFormatPr baseColWidth="10" defaultColWidth="9.1640625" defaultRowHeight="12" x14ac:dyDescent="0"/>
  <cols>
    <col min="1" max="1" width="20.1640625" style="4" bestFit="1" customWidth="1"/>
    <col min="2" max="2" width="9.33203125" style="4" customWidth="1"/>
    <col min="3" max="3" width="11" style="4" bestFit="1" customWidth="1"/>
    <col min="4" max="6" width="9.1640625" style="4"/>
    <col min="7" max="7" width="9.33203125" style="4" bestFit="1" customWidth="1"/>
    <col min="8" max="10" width="9.1640625" style="4"/>
    <col min="11" max="11" width="12.6640625" style="4" customWidth="1"/>
    <col min="12" max="12" width="11.5" style="13" bestFit="1" customWidth="1"/>
    <col min="13" max="13" width="11.5" style="4" bestFit="1" customWidth="1"/>
    <col min="14" max="14" width="11.5" style="12" bestFit="1" customWidth="1"/>
    <col min="15" max="15" width="11.6640625" style="4" customWidth="1"/>
    <col min="16" max="16" width="8" style="4" customWidth="1"/>
    <col min="17" max="18" width="9.1640625" style="4"/>
    <col min="19" max="19" width="13.83203125" style="4" bestFit="1" customWidth="1"/>
    <col min="20" max="20" width="30.1640625" style="4" bestFit="1" customWidth="1"/>
    <col min="21" max="21" width="9.1640625" style="4"/>
    <col min="22" max="22" width="23.33203125" style="4" bestFit="1" customWidth="1"/>
    <col min="23" max="23" width="31.6640625" style="4" bestFit="1" customWidth="1"/>
    <col min="24" max="24" width="20.1640625" style="4" bestFit="1" customWidth="1"/>
    <col min="25" max="25" width="9.1640625" style="4"/>
    <col min="26" max="26" width="11.33203125" style="4" bestFit="1" customWidth="1"/>
    <col min="27" max="27" width="22.1640625" style="4" bestFit="1" customWidth="1"/>
    <col min="28" max="28" width="40.33203125" style="4" bestFit="1" customWidth="1"/>
    <col min="29" max="16384" width="9.1640625" style="4"/>
  </cols>
  <sheetData>
    <row r="1" spans="1:28" ht="15" customHeight="1">
      <c r="A1" s="1" t="s">
        <v>3</v>
      </c>
      <c r="B1" s="2"/>
      <c r="C1" s="12"/>
      <c r="D1" s="3" t="s">
        <v>4</v>
      </c>
      <c r="E1"/>
      <c r="F1"/>
      <c r="G1"/>
      <c r="H1" s="13"/>
      <c r="I1" s="1" t="s">
        <v>5</v>
      </c>
      <c r="L1" s="4"/>
      <c r="M1" s="5"/>
      <c r="N1" s="4"/>
      <c r="S1" s="96"/>
      <c r="T1" s="96"/>
      <c r="V1" s="96"/>
      <c r="W1" s="96"/>
      <c r="X1" s="96"/>
      <c r="Z1" s="97"/>
      <c r="AA1" s="97"/>
      <c r="AB1" s="97"/>
    </row>
    <row r="2" spans="1:28" ht="30">
      <c r="A2" s="95"/>
      <c r="B2" s="95"/>
      <c r="D2" s="6" t="s">
        <v>8</v>
      </c>
      <c r="E2" s="7" t="s">
        <v>9</v>
      </c>
      <c r="F2" s="6" t="s">
        <v>23</v>
      </c>
      <c r="G2" s="8" t="s">
        <v>10</v>
      </c>
      <c r="I2" s="6" t="s">
        <v>161</v>
      </c>
      <c r="J2" s="6" t="s">
        <v>162</v>
      </c>
      <c r="K2" s="9" t="s">
        <v>163</v>
      </c>
      <c r="L2" s="10" t="s">
        <v>164</v>
      </c>
      <c r="M2" s="6" t="s">
        <v>165</v>
      </c>
      <c r="N2" s="4"/>
      <c r="S2" s="14"/>
      <c r="T2" s="50"/>
      <c r="V2" s="32"/>
      <c r="W2" s="14"/>
      <c r="X2" s="14"/>
      <c r="Z2" s="16"/>
      <c r="AA2" s="16"/>
      <c r="AB2" s="16"/>
    </row>
    <row r="3" spans="1:28" ht="15" customHeight="1">
      <c r="A3" s="95"/>
      <c r="B3" s="95"/>
      <c r="D3" s="40">
        <v>58.9</v>
      </c>
      <c r="E3" s="40">
        <v>3.24</v>
      </c>
      <c r="F3" s="43">
        <v>0.21340000000000001</v>
      </c>
      <c r="G3" s="40" t="s">
        <v>6</v>
      </c>
      <c r="H3" s="21"/>
      <c r="I3" s="41">
        <v>66</v>
      </c>
      <c r="J3" s="41">
        <v>134</v>
      </c>
      <c r="K3" s="42" t="s">
        <v>166</v>
      </c>
      <c r="L3" s="40" t="s">
        <v>155</v>
      </c>
      <c r="M3" s="40">
        <v>1.1000000000000001</v>
      </c>
      <c r="N3" s="4"/>
      <c r="S3" s="14"/>
      <c r="T3" s="50"/>
      <c r="V3" s="36"/>
      <c r="W3" s="33"/>
      <c r="Z3" s="18"/>
      <c r="AA3" s="19"/>
      <c r="AB3" s="18"/>
    </row>
    <row r="4" spans="1:28" ht="15" customHeight="1">
      <c r="A4" s="95"/>
      <c r="B4" s="95"/>
      <c r="C4" s="15"/>
      <c r="D4" s="53">
        <v>96.72</v>
      </c>
      <c r="E4" s="53">
        <v>2.61</v>
      </c>
      <c r="F4" s="46">
        <v>0.96299999999999997</v>
      </c>
      <c r="G4" s="52" t="s">
        <v>180</v>
      </c>
      <c r="I4" s="41">
        <v>121</v>
      </c>
      <c r="J4" s="41">
        <v>202</v>
      </c>
      <c r="K4" s="42" t="s">
        <v>177</v>
      </c>
      <c r="L4" s="40">
        <v>4900759448</v>
      </c>
      <c r="M4" s="40">
        <v>1.1000000000000001</v>
      </c>
      <c r="N4" s="4"/>
      <c r="S4" s="32"/>
      <c r="T4" s="50"/>
      <c r="V4" s="36"/>
      <c r="W4" s="33"/>
      <c r="Z4" s="18"/>
      <c r="AA4" s="19"/>
      <c r="AB4" s="18"/>
    </row>
    <row r="5" spans="1:28" ht="15" customHeight="1">
      <c r="A5" s="51"/>
      <c r="B5" s="51"/>
      <c r="C5" s="15"/>
      <c r="D5" s="46">
        <v>96.12</v>
      </c>
      <c r="E5" s="46">
        <v>2.89</v>
      </c>
      <c r="F5" s="46">
        <v>0.96530000000000005</v>
      </c>
      <c r="G5" s="52" t="s">
        <v>181</v>
      </c>
      <c r="I5" s="41">
        <v>0.1</v>
      </c>
      <c r="J5" s="41">
        <v>10</v>
      </c>
      <c r="K5" s="42" t="s">
        <v>127</v>
      </c>
      <c r="L5" s="40"/>
      <c r="M5" s="40"/>
      <c r="N5" s="4"/>
      <c r="S5" s="32"/>
      <c r="T5" s="50"/>
      <c r="V5" s="36"/>
      <c r="W5" s="33"/>
      <c r="Z5" s="18"/>
      <c r="AA5" s="19"/>
      <c r="AB5" s="18"/>
    </row>
    <row r="6" spans="1:28" ht="15" customHeight="1">
      <c r="A6" s="51"/>
      <c r="B6" s="51"/>
      <c r="C6" s="15"/>
      <c r="D6" s="46">
        <v>83.27</v>
      </c>
      <c r="E6" s="46">
        <v>8.8800000000000008</v>
      </c>
      <c r="F6" s="46">
        <v>0.94850000000000001</v>
      </c>
      <c r="G6" s="52" t="s">
        <v>173</v>
      </c>
      <c r="I6" s="41">
        <v>60</v>
      </c>
      <c r="J6" s="41">
        <v>19</v>
      </c>
      <c r="K6" s="42" t="s">
        <v>125</v>
      </c>
      <c r="L6" s="40"/>
      <c r="M6" s="40"/>
      <c r="N6" s="4"/>
      <c r="S6" s="32"/>
      <c r="T6" s="50"/>
      <c r="V6" s="36"/>
      <c r="W6" s="33"/>
      <c r="Z6" s="18"/>
      <c r="AA6" s="19"/>
      <c r="AB6" s="18"/>
    </row>
    <row r="7" spans="1:28" ht="15" customHeight="1">
      <c r="A7" s="51"/>
      <c r="B7" s="51"/>
      <c r="C7" s="15"/>
      <c r="D7" s="46">
        <v>79.984999999999999</v>
      </c>
      <c r="E7" s="46">
        <v>13.708</v>
      </c>
      <c r="F7" s="46">
        <v>0.96309999999999996</v>
      </c>
      <c r="G7" s="52" t="s">
        <v>182</v>
      </c>
      <c r="I7" s="41"/>
      <c r="J7" s="41">
        <v>1.1000000000000001</v>
      </c>
      <c r="K7" s="42" t="s">
        <v>15</v>
      </c>
      <c r="L7" s="40" t="s">
        <v>16</v>
      </c>
      <c r="M7" s="40"/>
      <c r="N7" s="4"/>
      <c r="S7" s="32"/>
      <c r="T7" s="50"/>
      <c r="V7" s="36"/>
      <c r="W7" s="33"/>
      <c r="Z7" s="18"/>
      <c r="AA7" s="19"/>
      <c r="AB7" s="18"/>
    </row>
    <row r="8" spans="1:28" ht="15" customHeight="1">
      <c r="A8" s="51"/>
      <c r="B8" s="51"/>
      <c r="C8" s="15"/>
      <c r="D8" s="46">
        <v>100</v>
      </c>
      <c r="E8" s="46">
        <v>0.1</v>
      </c>
      <c r="F8" s="46">
        <v>1</v>
      </c>
      <c r="G8" s="52" t="s">
        <v>134</v>
      </c>
      <c r="I8" s="41"/>
      <c r="J8" s="41">
        <v>230</v>
      </c>
      <c r="K8" s="41" t="s">
        <v>137</v>
      </c>
      <c r="L8" s="42"/>
      <c r="M8" s="40">
        <v>1.1000000000000001</v>
      </c>
      <c r="N8" s="4"/>
      <c r="S8" s="32"/>
      <c r="T8" s="50"/>
      <c r="V8" s="36"/>
      <c r="W8" s="33"/>
      <c r="Z8" s="18"/>
      <c r="AA8" s="19"/>
      <c r="AB8" s="18"/>
    </row>
    <row r="9" spans="1:28" ht="15" customHeight="1">
      <c r="A9" s="51"/>
      <c r="B9" s="51"/>
      <c r="C9" s="15"/>
      <c r="D9" s="40"/>
      <c r="E9" s="40"/>
      <c r="F9" s="43"/>
      <c r="G9" s="40"/>
      <c r="I9" s="41"/>
      <c r="J9" s="41"/>
      <c r="K9" s="41"/>
      <c r="L9" s="42"/>
      <c r="M9" s="40"/>
      <c r="N9" s="4"/>
      <c r="S9" s="32"/>
      <c r="T9" s="50"/>
      <c r="V9" s="36"/>
      <c r="W9" s="33"/>
      <c r="Z9" s="18"/>
      <c r="AA9" s="19"/>
      <c r="AB9" s="18"/>
    </row>
    <row r="10" spans="1:28" ht="15" customHeight="1">
      <c r="A10" s="51"/>
      <c r="B10" s="51"/>
      <c r="C10" s="15"/>
      <c r="D10" s="46"/>
      <c r="E10" s="46"/>
      <c r="F10" s="46"/>
      <c r="G10" s="52"/>
      <c r="I10" s="41"/>
      <c r="J10" s="41"/>
      <c r="K10" s="41"/>
      <c r="L10" s="42"/>
      <c r="M10" s="40"/>
      <c r="N10" s="4"/>
      <c r="S10" s="32"/>
      <c r="T10" s="50"/>
      <c r="V10" s="36"/>
      <c r="W10" s="33"/>
      <c r="Z10" s="18"/>
      <c r="AA10" s="19"/>
      <c r="AB10" s="18"/>
    </row>
    <row r="11" spans="1:28" ht="15" customHeight="1">
      <c r="A11" s="20"/>
      <c r="B11" s="12"/>
      <c r="C11" s="9"/>
      <c r="D11" s="46"/>
      <c r="E11" s="46"/>
      <c r="F11" s="46"/>
      <c r="G11" s="52"/>
      <c r="H11" s="12"/>
      <c r="I11" s="22"/>
      <c r="J11" s="23"/>
      <c r="K11" s="23"/>
      <c r="L11" s="24"/>
      <c r="M11" s="25"/>
      <c r="N11" s="4"/>
      <c r="S11" s="32"/>
      <c r="T11" s="33"/>
      <c r="V11" s="36"/>
      <c r="W11" s="33"/>
      <c r="Z11" s="18"/>
      <c r="AA11" s="19"/>
      <c r="AB11" s="18"/>
    </row>
    <row r="12" spans="1:28" ht="15" customHeight="1">
      <c r="A12" s="11" t="s">
        <v>167</v>
      </c>
      <c r="B12" s="12"/>
      <c r="C12" s="9"/>
      <c r="F12" s="26"/>
      <c r="L12" s="4"/>
      <c r="M12" s="27"/>
      <c r="S12" s="32"/>
      <c r="T12" s="50"/>
      <c r="V12" s="36"/>
      <c r="W12" s="33"/>
      <c r="Z12" s="28"/>
      <c r="AA12" s="19"/>
      <c r="AB12" s="18"/>
    </row>
    <row r="13" spans="1:28" ht="15" customHeight="1">
      <c r="A13" s="20"/>
      <c r="B13" s="29"/>
      <c r="C13" s="98" t="s">
        <v>156</v>
      </c>
      <c r="D13" s="99"/>
      <c r="E13" s="100"/>
      <c r="F13" s="98" t="s">
        <v>157</v>
      </c>
      <c r="G13" s="99"/>
      <c r="H13" s="100"/>
      <c r="L13" s="27"/>
      <c r="M13" s="12"/>
      <c r="Q13" s="4" t="s">
        <v>97</v>
      </c>
      <c r="S13" s="32"/>
      <c r="T13" s="33"/>
      <c r="V13" s="36"/>
      <c r="W13" s="33"/>
    </row>
    <row r="14" spans="1:28" ht="15" customHeight="1">
      <c r="A14" s="12"/>
      <c r="B14" s="29" t="s">
        <v>158</v>
      </c>
      <c r="C14" s="30" t="s">
        <v>126</v>
      </c>
      <c r="D14" s="12" t="s">
        <v>159</v>
      </c>
      <c r="E14" s="29" t="s">
        <v>168</v>
      </c>
      <c r="F14" s="30" t="s">
        <v>160</v>
      </c>
      <c r="G14" s="12" t="s">
        <v>159</v>
      </c>
      <c r="H14" s="29" t="s">
        <v>126</v>
      </c>
      <c r="I14" s="31"/>
      <c r="J14" s="12" t="s">
        <v>124</v>
      </c>
      <c r="K14" s="31" t="s">
        <v>141</v>
      </c>
      <c r="L14" s="31" t="s">
        <v>169</v>
      </c>
      <c r="M14" s="12"/>
      <c r="O14" s="12"/>
      <c r="Q14" s="32"/>
      <c r="R14" s="33"/>
    </row>
    <row r="15" spans="1:28" ht="15" customHeight="1">
      <c r="A15" s="12"/>
      <c r="B15" s="29" t="s">
        <v>170</v>
      </c>
      <c r="C15" s="30" t="s">
        <v>129</v>
      </c>
      <c r="D15" s="12" t="s">
        <v>11</v>
      </c>
      <c r="E15" s="29" t="s">
        <v>12</v>
      </c>
      <c r="F15" s="30" t="s">
        <v>13</v>
      </c>
      <c r="G15" s="12" t="s">
        <v>13</v>
      </c>
      <c r="H15" s="29" t="s">
        <v>129</v>
      </c>
      <c r="I15" s="12" t="s">
        <v>14</v>
      </c>
      <c r="J15" s="12" t="s">
        <v>131</v>
      </c>
      <c r="K15" s="31" t="s">
        <v>130</v>
      </c>
      <c r="L15" s="31" t="s">
        <v>128</v>
      </c>
      <c r="M15" s="31" t="s">
        <v>171</v>
      </c>
      <c r="N15" s="12" t="s">
        <v>172</v>
      </c>
      <c r="O15" s="34" t="s">
        <v>18</v>
      </c>
      <c r="P15" s="31" t="s">
        <v>24</v>
      </c>
    </row>
    <row r="16" spans="1:28" ht="15" customHeight="1">
      <c r="A16" s="12" t="s">
        <v>158</v>
      </c>
      <c r="B16" s="29" t="s">
        <v>19</v>
      </c>
      <c r="C16" s="30" t="s">
        <v>20</v>
      </c>
      <c r="D16" s="12" t="s">
        <v>19</v>
      </c>
      <c r="E16" s="29" t="s">
        <v>19</v>
      </c>
      <c r="F16" s="30" t="s">
        <v>19</v>
      </c>
      <c r="G16" s="12" t="s">
        <v>19</v>
      </c>
      <c r="H16" s="29" t="s">
        <v>20</v>
      </c>
      <c r="I16" s="12" t="s">
        <v>19</v>
      </c>
      <c r="J16" s="17" t="s">
        <v>21</v>
      </c>
      <c r="K16" s="31" t="s">
        <v>133</v>
      </c>
      <c r="L16" s="31" t="s">
        <v>106</v>
      </c>
      <c r="M16" s="31" t="s">
        <v>185</v>
      </c>
      <c r="N16" s="12" t="s">
        <v>132</v>
      </c>
      <c r="O16" s="35" t="s">
        <v>22</v>
      </c>
      <c r="P16" s="31" t="s">
        <v>25</v>
      </c>
    </row>
    <row r="17" spans="1:24" s="38" customFormat="1" ht="15" customHeight="1">
      <c r="A17" s="52" t="s">
        <v>138</v>
      </c>
      <c r="B17" s="72">
        <v>400</v>
      </c>
      <c r="C17" s="45">
        <v>0.05</v>
      </c>
      <c r="D17" s="68">
        <f>B17*C17</f>
        <v>20</v>
      </c>
      <c r="E17" s="70">
        <f>D17/F$7</f>
        <v>20.766275568476793</v>
      </c>
      <c r="F17" s="71">
        <f>E17</f>
        <v>20.766275568476793</v>
      </c>
      <c r="G17" s="68">
        <f>F17*$F$7</f>
        <v>20</v>
      </c>
      <c r="H17" s="69">
        <f>G17/B17</f>
        <v>0.05</v>
      </c>
      <c r="I17" s="30">
        <f>G17*D$7/100</f>
        <v>15.997</v>
      </c>
      <c r="J17" s="67">
        <v>30</v>
      </c>
      <c r="K17" s="68">
        <f>$I17*J17/$J$8</f>
        <v>2.0865652173913043</v>
      </c>
      <c r="L17" s="75">
        <f>0.05*B17/1.15</f>
        <v>17.39130434782609</v>
      </c>
      <c r="M17" s="75">
        <f>(B17-F17-(K17)*$M$3-L17*1.15)/0.9982</f>
        <v>357.58215056340691</v>
      </c>
      <c r="N17" s="12">
        <f>M17*0.9982+L17*1.15+(K17)*$M$3+E17</f>
        <v>400</v>
      </c>
      <c r="O17" s="34"/>
      <c r="P17" s="37"/>
      <c r="Q17" s="21"/>
    </row>
    <row r="18" spans="1:24" s="25" customFormat="1" ht="15" customHeight="1">
      <c r="A18" s="52" t="s">
        <v>139</v>
      </c>
      <c r="B18" s="73">
        <v>400</v>
      </c>
      <c r="C18" s="45">
        <v>0.05</v>
      </c>
      <c r="D18" s="68">
        <f>B18*C18</f>
        <v>20</v>
      </c>
      <c r="E18" s="70">
        <f>D18/F$7</f>
        <v>20.766275568476793</v>
      </c>
      <c r="F18" s="71">
        <f>E18</f>
        <v>20.766275568476793</v>
      </c>
      <c r="G18" s="68">
        <f>F18*$F$7</f>
        <v>20</v>
      </c>
      <c r="H18" s="69">
        <f>G18/B18</f>
        <v>0.05</v>
      </c>
      <c r="I18" s="30">
        <f>G18*D$7/100</f>
        <v>15.997</v>
      </c>
      <c r="J18" s="67">
        <v>30</v>
      </c>
      <c r="K18" s="68">
        <f>$I18*J18/$J$8</f>
        <v>2.0865652173913043</v>
      </c>
      <c r="L18" s="75">
        <f>0.05*B18/1.15</f>
        <v>17.39130434782609</v>
      </c>
      <c r="M18" s="75">
        <f>(B18-F18-(K18)*$M$3-L18*1.15)/0.9982</f>
        <v>357.58215056340691</v>
      </c>
      <c r="N18" s="12">
        <f>M18*0.9982+L18*1.15+(K18)*$M$3+E18</f>
        <v>400</v>
      </c>
      <c r="O18" s="34"/>
      <c r="P18" s="37"/>
      <c r="Q18" s="21"/>
      <c r="T18" s="38"/>
      <c r="U18" s="38"/>
      <c r="V18" s="38"/>
    </row>
    <row r="19" spans="1:24" s="21" customFormat="1" ht="15" customHeight="1">
      <c r="A19" s="52" t="s">
        <v>140</v>
      </c>
      <c r="B19" s="73">
        <v>400</v>
      </c>
      <c r="C19" s="45">
        <v>0.05</v>
      </c>
      <c r="D19" s="68">
        <f>B19*C19</f>
        <v>20</v>
      </c>
      <c r="E19" s="70">
        <f>D19/F$7</f>
        <v>20.766275568476793</v>
      </c>
      <c r="F19" s="71">
        <f>E19</f>
        <v>20.766275568476793</v>
      </c>
      <c r="G19" s="68">
        <f>F19*$F$7</f>
        <v>20</v>
      </c>
      <c r="H19" s="69">
        <f>G19/B19</f>
        <v>0.05</v>
      </c>
      <c r="I19" s="30">
        <f>G19*D$7/100</f>
        <v>15.997</v>
      </c>
      <c r="J19" s="67">
        <v>30</v>
      </c>
      <c r="K19" s="68">
        <f>$I19*J19/$J$8</f>
        <v>2.0865652173913043</v>
      </c>
      <c r="L19" s="75">
        <f>0.05*B19/1.15</f>
        <v>17.39130434782609</v>
      </c>
      <c r="M19" s="75">
        <f>(B19-F19-(K19)*$M$3-L19*1.15)/0.9982</f>
        <v>357.58215056340691</v>
      </c>
      <c r="N19" s="12">
        <f>M19*0.9982+L19*1.15+(K19)*$M$3+E19</f>
        <v>400</v>
      </c>
      <c r="O19" s="34"/>
      <c r="P19" s="34"/>
      <c r="T19" s="4"/>
      <c r="U19" s="4"/>
      <c r="V19" s="4"/>
    </row>
    <row r="20" spans="1:24" s="21" customFormat="1" ht="15" customHeight="1">
      <c r="A20" s="52"/>
      <c r="B20" s="73"/>
      <c r="C20" s="44"/>
      <c r="D20" s="68"/>
      <c r="E20" s="70"/>
      <c r="F20" s="71"/>
      <c r="G20" s="68"/>
      <c r="H20" s="69"/>
      <c r="I20" s="30"/>
      <c r="J20" s="67"/>
      <c r="K20" s="68"/>
      <c r="L20" s="75"/>
      <c r="M20" s="75"/>
      <c r="N20" s="12"/>
      <c r="O20" s="34"/>
      <c r="P20" s="34"/>
    </row>
    <row r="21" spans="1:24" s="34" customFormat="1" ht="15" customHeight="1">
      <c r="A21" s="13"/>
      <c r="B21" s="12"/>
      <c r="C21" s="4"/>
      <c r="D21" s="4"/>
      <c r="E21" s="4"/>
      <c r="F21" s="4"/>
      <c r="G21" s="4"/>
      <c r="H21" s="4"/>
      <c r="I21" s="4"/>
      <c r="J21" s="4"/>
      <c r="K21" s="4"/>
      <c r="L21" s="13"/>
      <c r="M21" s="76"/>
      <c r="N21" s="12"/>
      <c r="O21" s="39"/>
      <c r="P21" s="4"/>
    </row>
    <row r="22" spans="1:24" s="34" customFormat="1" ht="1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13"/>
      <c r="M22" s="4"/>
      <c r="N22" s="12"/>
      <c r="O22" s="4"/>
      <c r="P22" s="4"/>
    </row>
    <row r="23" spans="1:24" ht="15" customHeight="1">
      <c r="V23" s="34"/>
      <c r="W23" s="34"/>
      <c r="X23" s="34"/>
    </row>
    <row r="24" spans="1:24" ht="15" customHeight="1"/>
    <row r="25" spans="1:24" ht="15" customHeight="1"/>
    <row r="26" spans="1:24" ht="15" customHeight="1"/>
    <row r="27" spans="1:24" ht="15" customHeight="1"/>
    <row r="28" spans="1:24" ht="15" customHeight="1"/>
    <row r="29" spans="1:24" ht="15" customHeight="1"/>
    <row r="30" spans="1:24" ht="15" customHeight="1"/>
    <row r="31" spans="1:24" ht="15" customHeight="1"/>
    <row r="32" spans="1:24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</sheetData>
  <mergeCells count="6">
    <mergeCell ref="A2:B4"/>
    <mergeCell ref="S1:T1"/>
    <mergeCell ref="V1:X1"/>
    <mergeCell ref="Z1:AB1"/>
    <mergeCell ref="C13:E13"/>
    <mergeCell ref="F13:H13"/>
  </mergeCells>
  <phoneticPr fontId="14" type="noConversion"/>
  <pageMargins left="0.75" right="0.75" top="1" bottom="1" header="0.5" footer="0.5"/>
  <pageSetup scale="6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1" topLeftCell="A2" activePane="bottomLeft" state="frozen"/>
      <selection pane="bottomLeft" activeCell="I27" sqref="I27"/>
    </sheetView>
  </sheetViews>
  <sheetFormatPr baseColWidth="10" defaultColWidth="8.83203125" defaultRowHeight="12" x14ac:dyDescent="0"/>
  <cols>
    <col min="1" max="1" width="10.6640625" bestFit="1" customWidth="1"/>
    <col min="7" max="7" width="27.83203125" style="49" customWidth="1"/>
  </cols>
  <sheetData>
    <row r="1" spans="1:11" ht="13">
      <c r="A1" s="47" t="s">
        <v>158</v>
      </c>
      <c r="B1" s="47" t="s">
        <v>120</v>
      </c>
      <c r="C1" s="47" t="s">
        <v>121</v>
      </c>
      <c r="D1" s="47" t="s">
        <v>122</v>
      </c>
      <c r="E1" s="47" t="s">
        <v>123</v>
      </c>
      <c r="F1" s="47"/>
      <c r="G1" s="48" t="s">
        <v>17</v>
      </c>
    </row>
    <row r="2" spans="1:11">
      <c r="A2" t="s">
        <v>176</v>
      </c>
      <c r="B2">
        <v>0</v>
      </c>
      <c r="C2">
        <v>1.0075499999999999</v>
      </c>
      <c r="D2">
        <v>1.00753</v>
      </c>
      <c r="E2">
        <v>1.00753</v>
      </c>
      <c r="G2" s="49">
        <f>AVERAGE(C2:E2)*1000</f>
        <v>1007.5366666666667</v>
      </c>
      <c r="K2" t="s">
        <v>178</v>
      </c>
    </row>
    <row r="3" spans="1:11" ht="14">
      <c r="A3" s="64" t="s">
        <v>174</v>
      </c>
      <c r="B3">
        <v>0</v>
      </c>
      <c r="C3">
        <v>1.0074799999999999</v>
      </c>
      <c r="D3">
        <v>1.00746</v>
      </c>
      <c r="E3">
        <v>1.00739</v>
      </c>
      <c r="G3" s="49">
        <f>AVERAGE(C3:E3)*1000</f>
        <v>1007.4433333333335</v>
      </c>
    </row>
    <row r="4" spans="1:11" ht="14">
      <c r="A4" s="63" t="s">
        <v>175</v>
      </c>
      <c r="B4">
        <v>0</v>
      </c>
      <c r="C4">
        <v>1.00841</v>
      </c>
      <c r="D4">
        <v>1.00837</v>
      </c>
      <c r="E4">
        <v>1.00837</v>
      </c>
      <c r="G4" s="49">
        <f>AVERAGE(C4:E4)*1000</f>
        <v>1008.3833333333334</v>
      </c>
    </row>
    <row r="5" spans="1:11" ht="14">
      <c r="A5" s="62" t="s">
        <v>184</v>
      </c>
      <c r="B5">
        <v>0</v>
      </c>
      <c r="C5">
        <v>1.0072000000000001</v>
      </c>
      <c r="D5">
        <v>1.00712</v>
      </c>
      <c r="E5">
        <v>1.0069399999999999</v>
      </c>
      <c r="G5" s="49">
        <f>AVERAGE(C5:E5)*1000</f>
        <v>1007.0866666666667</v>
      </c>
    </row>
  </sheetData>
  <phoneticPr fontId="1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zoomScale="150" zoomScaleNormal="150" zoomScalePageLayoutView="150" workbookViewId="0">
      <selection activeCell="J6" sqref="J6"/>
    </sheetView>
  </sheetViews>
  <sheetFormatPr baseColWidth="10" defaultRowHeight="12" x14ac:dyDescent="0"/>
  <cols>
    <col min="3" max="3" width="14.33203125" customWidth="1"/>
    <col min="8" max="8" width="15.33203125" bestFit="1" customWidth="1"/>
    <col min="10" max="10" width="13.6640625" bestFit="1" customWidth="1"/>
  </cols>
  <sheetData>
    <row r="1" spans="1:19">
      <c r="A1" t="s">
        <v>34</v>
      </c>
      <c r="B1" t="s">
        <v>35</v>
      </c>
      <c r="C1" t="s">
        <v>158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</row>
    <row r="2" spans="1:19">
      <c r="A2" t="s">
        <v>52</v>
      </c>
      <c r="B2">
        <v>21</v>
      </c>
      <c r="C2" t="s">
        <v>53</v>
      </c>
      <c r="D2" t="s">
        <v>54</v>
      </c>
      <c r="E2">
        <v>2</v>
      </c>
      <c r="F2">
        <v>3</v>
      </c>
      <c r="G2">
        <v>3</v>
      </c>
      <c r="H2">
        <v>0.53681565812617849</v>
      </c>
      <c r="I2">
        <v>73118.0390625</v>
      </c>
      <c r="J2">
        <v>0.51253526325046506</v>
      </c>
      <c r="K2">
        <v>74968.4921875</v>
      </c>
      <c r="L2">
        <v>0.52873659194535649</v>
      </c>
      <c r="M2">
        <v>69854.9609375</v>
      </c>
      <c r="N2">
        <v>0.52905147951516729</v>
      </c>
      <c r="O2">
        <v>67439.8671875</v>
      </c>
      <c r="P2">
        <v>0.52151080524770543</v>
      </c>
      <c r="Q2">
        <v>69559.1640625</v>
      </c>
      <c r="R2">
        <v>0.53327373945663237</v>
      </c>
      <c r="S2">
        <v>69804.8515625</v>
      </c>
    </row>
    <row r="3" spans="1:19">
      <c r="A3" t="s">
        <v>55</v>
      </c>
      <c r="B3">
        <v>17</v>
      </c>
      <c r="C3" t="s">
        <v>56</v>
      </c>
      <c r="D3" t="s">
        <v>57</v>
      </c>
      <c r="E3">
        <v>1</v>
      </c>
      <c r="F3">
        <v>3</v>
      </c>
      <c r="G3">
        <v>4</v>
      </c>
      <c r="H3">
        <v>2.9884593540991484</v>
      </c>
      <c r="I3">
        <v>445591.53125</v>
      </c>
      <c r="J3">
        <v>2.9990758633938479</v>
      </c>
      <c r="K3">
        <v>449820.5625</v>
      </c>
      <c r="L3">
        <v>2.996175342569817</v>
      </c>
      <c r="M3">
        <v>420113.59375</v>
      </c>
      <c r="N3">
        <v>2.9905666748454931</v>
      </c>
      <c r="O3">
        <v>422517.59375</v>
      </c>
      <c r="P3">
        <v>2.9917352097138381</v>
      </c>
      <c r="Q3">
        <v>424435.9375</v>
      </c>
      <c r="R3">
        <v>2.986146846320028</v>
      </c>
      <c r="S3">
        <v>418836.3125</v>
      </c>
    </row>
    <row r="4" spans="1:19">
      <c r="A4" t="s">
        <v>58</v>
      </c>
      <c r="B4">
        <v>4</v>
      </c>
      <c r="C4" t="s">
        <v>59</v>
      </c>
      <c r="D4" t="s">
        <v>60</v>
      </c>
      <c r="E4">
        <v>1</v>
      </c>
      <c r="F4">
        <v>3</v>
      </c>
      <c r="G4">
        <v>5</v>
      </c>
      <c r="H4">
        <v>11.971047162020275</v>
      </c>
      <c r="I4">
        <v>1810298.75</v>
      </c>
      <c r="J4">
        <v>11.995402289069631</v>
      </c>
      <c r="K4">
        <v>1806038.75</v>
      </c>
      <c r="L4">
        <v>11.975423532309007</v>
      </c>
      <c r="M4">
        <v>1694738.625</v>
      </c>
      <c r="N4">
        <v>11.982570736882487</v>
      </c>
      <c r="O4">
        <v>1719629.375</v>
      </c>
      <c r="P4">
        <v>11.992219100476211</v>
      </c>
      <c r="Q4">
        <v>1717461.25</v>
      </c>
      <c r="R4">
        <v>11.982302681426717</v>
      </c>
      <c r="S4">
        <v>1698943.875</v>
      </c>
    </row>
    <row r="5" spans="1:19">
      <c r="A5" t="s">
        <v>61</v>
      </c>
      <c r="B5">
        <v>1</v>
      </c>
      <c r="C5" t="s">
        <v>62</v>
      </c>
      <c r="D5" t="s">
        <v>63</v>
      </c>
      <c r="E5">
        <v>1</v>
      </c>
      <c r="F5">
        <v>3</v>
      </c>
      <c r="G5">
        <v>6</v>
      </c>
      <c r="H5">
        <v>36.020577825754415</v>
      </c>
      <c r="I5">
        <v>5464097.5</v>
      </c>
      <c r="J5">
        <v>36.019286584286057</v>
      </c>
      <c r="K5">
        <v>5427698</v>
      </c>
      <c r="L5">
        <v>36.025964533175809</v>
      </c>
      <c r="M5">
        <v>5108768.5</v>
      </c>
      <c r="N5">
        <v>36.023711108756849</v>
      </c>
      <c r="O5">
        <v>5187604.5</v>
      </c>
      <c r="P5">
        <v>36.020734884562252</v>
      </c>
      <c r="Q5">
        <v>5169440</v>
      </c>
      <c r="R5">
        <v>36.023876732796623</v>
      </c>
      <c r="S5">
        <v>5119938.5</v>
      </c>
    </row>
    <row r="6" spans="1:19" s="101" customFormat="1">
      <c r="C6" s="101" t="s">
        <v>64</v>
      </c>
      <c r="D6" s="101" t="s">
        <v>65</v>
      </c>
      <c r="E6" s="101">
        <v>1</v>
      </c>
      <c r="F6" s="101">
        <v>1</v>
      </c>
      <c r="G6" s="101">
        <v>49</v>
      </c>
      <c r="H6" s="101">
        <v>0</v>
      </c>
      <c r="I6" s="101">
        <v>0</v>
      </c>
      <c r="J6" s="101">
        <v>0.37854562294309979</v>
      </c>
      <c r="K6" s="101">
        <v>54769.2265625</v>
      </c>
      <c r="L6" s="101">
        <v>0.17672971643977431</v>
      </c>
      <c r="M6" s="101">
        <v>19886.771484375</v>
      </c>
      <c r="N6" s="101">
        <v>0</v>
      </c>
      <c r="O6" s="101">
        <v>0</v>
      </c>
      <c r="P6" s="101">
        <v>8.5441304900630372E-2</v>
      </c>
      <c r="Q6" s="101">
        <v>6912.654296875</v>
      </c>
      <c r="R6" s="101">
        <v>0</v>
      </c>
      <c r="S6" s="101">
        <v>0</v>
      </c>
    </row>
    <row r="7" spans="1:19">
      <c r="C7" t="s">
        <v>66</v>
      </c>
      <c r="D7" t="s">
        <v>67</v>
      </c>
      <c r="E7">
        <v>1</v>
      </c>
      <c r="F7">
        <v>1</v>
      </c>
      <c r="G7">
        <v>50</v>
      </c>
      <c r="H7">
        <v>0</v>
      </c>
      <c r="I7">
        <v>0</v>
      </c>
      <c r="J7">
        <v>0.85479365724488654</v>
      </c>
      <c r="K7">
        <v>126564.78125</v>
      </c>
      <c r="L7">
        <v>0.21543707930039374</v>
      </c>
      <c r="M7">
        <v>25381.37109375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C8" t="s">
        <v>68</v>
      </c>
      <c r="D8" t="s">
        <v>69</v>
      </c>
      <c r="E8">
        <v>1</v>
      </c>
      <c r="F8">
        <v>1</v>
      </c>
      <c r="G8">
        <v>51</v>
      </c>
      <c r="H8">
        <v>0</v>
      </c>
      <c r="I8">
        <v>0</v>
      </c>
      <c r="J8">
        <v>1.0518371057042397</v>
      </c>
      <c r="K8">
        <v>156269.5625</v>
      </c>
      <c r="L8">
        <v>0.2181367920852601</v>
      </c>
      <c r="M8">
        <v>25764.6015625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C9" t="s">
        <v>70</v>
      </c>
      <c r="D9" t="s">
        <v>71</v>
      </c>
      <c r="E9">
        <v>1</v>
      </c>
      <c r="F9">
        <v>1</v>
      </c>
      <c r="G9">
        <v>52</v>
      </c>
      <c r="H9">
        <v>0</v>
      </c>
      <c r="I9">
        <v>0</v>
      </c>
      <c r="J9">
        <v>1.5704915319456287</v>
      </c>
      <c r="K9">
        <v>234457.984375</v>
      </c>
      <c r="L9">
        <v>0.35502335031973981</v>
      </c>
      <c r="M9">
        <v>45195.96484375</v>
      </c>
      <c r="N9">
        <v>9.1384799417093765E-2</v>
      </c>
      <c r="O9">
        <v>4305.708984375</v>
      </c>
      <c r="P9">
        <v>0</v>
      </c>
      <c r="Q9">
        <v>0</v>
      </c>
      <c r="R9">
        <v>0</v>
      </c>
      <c r="S9">
        <v>0</v>
      </c>
    </row>
    <row r="10" spans="1:19">
      <c r="C10" t="s">
        <v>72</v>
      </c>
      <c r="D10" t="s">
        <v>73</v>
      </c>
      <c r="E10">
        <v>1</v>
      </c>
      <c r="F10">
        <v>1</v>
      </c>
      <c r="G10">
        <v>53</v>
      </c>
      <c r="H10">
        <v>0</v>
      </c>
      <c r="I10">
        <v>0</v>
      </c>
      <c r="J10">
        <v>5.2523714355169737</v>
      </c>
      <c r="K10">
        <v>789510.375</v>
      </c>
      <c r="L10">
        <v>1.2675072015997875</v>
      </c>
      <c r="M10">
        <v>174725.15625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s="101" customFormat="1">
      <c r="C11" s="101" t="s">
        <v>74</v>
      </c>
      <c r="D11" s="101" t="s">
        <v>75</v>
      </c>
      <c r="E11" s="101">
        <v>1</v>
      </c>
      <c r="F11" s="101">
        <v>1</v>
      </c>
      <c r="G11" s="101">
        <v>54</v>
      </c>
      <c r="H11" s="101">
        <v>0</v>
      </c>
      <c r="I11" s="101">
        <v>0</v>
      </c>
      <c r="J11" s="101">
        <v>1.0812174338716218</v>
      </c>
      <c r="K11" s="101">
        <v>160698.71875</v>
      </c>
      <c r="L11" s="101">
        <v>0.29478946060210676</v>
      </c>
      <c r="M11" s="101">
        <v>36645.625</v>
      </c>
      <c r="N11" s="101">
        <v>0.11764427434092392</v>
      </c>
      <c r="O11" s="101">
        <v>8093.6826171875</v>
      </c>
      <c r="P11" s="101">
        <v>0</v>
      </c>
      <c r="Q11" s="101">
        <v>0</v>
      </c>
      <c r="R11" s="101">
        <v>0</v>
      </c>
      <c r="S11" s="101">
        <v>0</v>
      </c>
    </row>
    <row r="12" spans="1:19">
      <c r="C12" t="s">
        <v>76</v>
      </c>
      <c r="D12" t="s">
        <v>77</v>
      </c>
      <c r="E12">
        <v>1</v>
      </c>
      <c r="F12">
        <v>1</v>
      </c>
      <c r="G12">
        <v>55</v>
      </c>
      <c r="H12">
        <v>0</v>
      </c>
      <c r="I12">
        <v>0</v>
      </c>
      <c r="J12">
        <v>3.6731225681611241</v>
      </c>
      <c r="K12">
        <v>551434.75</v>
      </c>
      <c r="L12">
        <v>0.79565738513478279</v>
      </c>
      <c r="M12">
        <v>107744.984375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C13" t="s">
        <v>78</v>
      </c>
      <c r="D13" t="s">
        <v>79</v>
      </c>
      <c r="E13">
        <v>1</v>
      </c>
      <c r="F13">
        <v>1</v>
      </c>
      <c r="G13">
        <v>56</v>
      </c>
      <c r="H13">
        <v>0</v>
      </c>
      <c r="I13">
        <v>0</v>
      </c>
      <c r="J13">
        <v>11.107327958356191</v>
      </c>
      <c r="K13">
        <v>1672159.375</v>
      </c>
      <c r="L13">
        <v>2.1806305447143379</v>
      </c>
      <c r="M13">
        <v>304345.125</v>
      </c>
      <c r="N13">
        <v>9.20439764598769E-2</v>
      </c>
      <c r="O13">
        <v>4400.79638671875</v>
      </c>
      <c r="P13">
        <v>0.13336558867356169</v>
      </c>
      <c r="Q13">
        <v>13797.541015625</v>
      </c>
      <c r="R13">
        <v>0</v>
      </c>
      <c r="S13">
        <v>0</v>
      </c>
    </row>
    <row r="14" spans="1:19">
      <c r="C14" t="s">
        <v>80</v>
      </c>
      <c r="D14" t="s">
        <v>81</v>
      </c>
      <c r="E14">
        <v>1</v>
      </c>
      <c r="F14">
        <v>1</v>
      </c>
      <c r="G14">
        <v>58</v>
      </c>
      <c r="H14">
        <v>0</v>
      </c>
      <c r="I14">
        <v>0</v>
      </c>
      <c r="J14">
        <v>15.265631214698187</v>
      </c>
      <c r="K14">
        <v>2299033.75</v>
      </c>
      <c r="L14">
        <v>2.8549690292388048</v>
      </c>
      <c r="M14">
        <v>400069.03125</v>
      </c>
      <c r="N14">
        <v>0.10567941166420963</v>
      </c>
      <c r="O14">
        <v>6367.73095703125</v>
      </c>
      <c r="P14">
        <v>0.15250080002437247</v>
      </c>
      <c r="Q14">
        <v>16546.5390625</v>
      </c>
      <c r="R14">
        <v>0</v>
      </c>
      <c r="S14">
        <v>0</v>
      </c>
    </row>
    <row r="15" spans="1:19">
      <c r="C15" t="s">
        <v>82</v>
      </c>
      <c r="D15" t="s">
        <v>83</v>
      </c>
      <c r="E15">
        <v>1</v>
      </c>
      <c r="F15">
        <v>1</v>
      </c>
      <c r="G15">
        <v>59</v>
      </c>
      <c r="H15">
        <v>0</v>
      </c>
      <c r="I15">
        <v>0</v>
      </c>
      <c r="J15">
        <v>24.62895210737047</v>
      </c>
      <c r="K15">
        <v>3710577.25</v>
      </c>
      <c r="L15">
        <v>4.1694419496390198</v>
      </c>
      <c r="M15">
        <v>586661.5</v>
      </c>
      <c r="N15">
        <v>0.12884391025317427</v>
      </c>
      <c r="O15">
        <v>9709.2490234375</v>
      </c>
      <c r="P15">
        <v>0</v>
      </c>
      <c r="Q15">
        <v>0</v>
      </c>
      <c r="R15">
        <v>0</v>
      </c>
      <c r="S15">
        <v>0</v>
      </c>
    </row>
    <row r="16" spans="1:19" s="101" customFormat="1">
      <c r="C16" s="101" t="s">
        <v>84</v>
      </c>
      <c r="D16" s="101" t="s">
        <v>85</v>
      </c>
      <c r="E16" s="101">
        <v>1</v>
      </c>
      <c r="F16" s="101">
        <v>1</v>
      </c>
      <c r="G16" s="101">
        <v>60</v>
      </c>
      <c r="H16" s="101">
        <v>0</v>
      </c>
      <c r="I16" s="101">
        <v>0</v>
      </c>
      <c r="J16" s="101">
        <v>10.0120098884386</v>
      </c>
      <c r="K16" s="101">
        <v>1507037.5</v>
      </c>
      <c r="L16" s="101">
        <v>1.9410392973502861</v>
      </c>
      <c r="M16" s="101">
        <v>270334.59375</v>
      </c>
      <c r="N16" s="101">
        <v>0</v>
      </c>
      <c r="O16" s="101">
        <v>0</v>
      </c>
      <c r="P16" s="101">
        <v>0.13419123138666295</v>
      </c>
      <c r="Q16" s="101">
        <v>13916.154296875</v>
      </c>
      <c r="R16" s="101">
        <v>0</v>
      </c>
      <c r="S16" s="101">
        <v>0</v>
      </c>
    </row>
    <row r="17" spans="3:19">
      <c r="C17" t="s">
        <v>86</v>
      </c>
      <c r="D17" t="s">
        <v>87</v>
      </c>
      <c r="E17">
        <v>1</v>
      </c>
      <c r="F17">
        <v>1</v>
      </c>
      <c r="G17">
        <v>61</v>
      </c>
      <c r="H17">
        <v>0</v>
      </c>
      <c r="I17">
        <v>0</v>
      </c>
      <c r="J17">
        <v>11.462554373945732</v>
      </c>
      <c r="K17">
        <v>1725710.625</v>
      </c>
      <c r="L17">
        <v>2.2209766208797692</v>
      </c>
      <c r="M17">
        <v>310072.34375</v>
      </c>
      <c r="N17">
        <v>0</v>
      </c>
      <c r="O17">
        <v>0</v>
      </c>
      <c r="P17">
        <v>0.14865449185121779</v>
      </c>
      <c r="Q17">
        <v>15993.9716796875</v>
      </c>
      <c r="R17">
        <v>0</v>
      </c>
      <c r="S17">
        <v>0</v>
      </c>
    </row>
    <row r="18" spans="3:19">
      <c r="C18" t="s">
        <v>88</v>
      </c>
      <c r="D18" t="s">
        <v>89</v>
      </c>
      <c r="E18">
        <v>1</v>
      </c>
      <c r="F18">
        <v>1</v>
      </c>
      <c r="G18">
        <v>62</v>
      </c>
      <c r="H18">
        <v>0</v>
      </c>
      <c r="I18">
        <v>0</v>
      </c>
      <c r="J18">
        <v>15.334560445873834</v>
      </c>
      <c r="K18">
        <v>2309425</v>
      </c>
      <c r="L18">
        <v>2.8061753537221605</v>
      </c>
      <c r="M18">
        <v>393142.65625</v>
      </c>
      <c r="N18">
        <v>9.9666808790767863E-2</v>
      </c>
      <c r="O18">
        <v>5500.40283203125</v>
      </c>
      <c r="P18">
        <v>0.15137126151733163</v>
      </c>
      <c r="Q18">
        <v>16384.267578125</v>
      </c>
      <c r="R18">
        <v>0</v>
      </c>
      <c r="S18">
        <v>0</v>
      </c>
    </row>
    <row r="19" spans="3:19">
      <c r="C19" t="s">
        <v>90</v>
      </c>
      <c r="D19" t="s">
        <v>91</v>
      </c>
      <c r="E19">
        <v>1</v>
      </c>
      <c r="F19">
        <v>1</v>
      </c>
      <c r="G19">
        <v>63</v>
      </c>
      <c r="H19">
        <v>0</v>
      </c>
      <c r="I19">
        <v>0</v>
      </c>
      <c r="J19">
        <v>19.83126369066418</v>
      </c>
      <c r="K19">
        <v>2987314</v>
      </c>
      <c r="L19">
        <v>3.4270671916334514</v>
      </c>
      <c r="M19">
        <v>481279.6875</v>
      </c>
      <c r="N19">
        <v>0.1153313207717665</v>
      </c>
      <c r="O19">
        <v>7760.03515625</v>
      </c>
      <c r="P19">
        <v>0.14750365630300991</v>
      </c>
      <c r="Q19">
        <v>15828.640625</v>
      </c>
      <c r="R19">
        <v>0</v>
      </c>
      <c r="S19">
        <v>0</v>
      </c>
    </row>
    <row r="20" spans="3:19">
      <c r="C20" t="s">
        <v>92</v>
      </c>
      <c r="D20" t="s">
        <v>93</v>
      </c>
      <c r="E20">
        <v>1</v>
      </c>
      <c r="F20">
        <v>1</v>
      </c>
      <c r="G20">
        <v>64</v>
      </c>
      <c r="H20">
        <v>0</v>
      </c>
      <c r="I20">
        <v>0</v>
      </c>
      <c r="J20">
        <v>27.926164011958704</v>
      </c>
      <c r="K20">
        <v>4207640</v>
      </c>
      <c r="L20">
        <v>4.5088248534673578</v>
      </c>
      <c r="M20">
        <v>634837.6875</v>
      </c>
      <c r="N20">
        <v>0.13382547830296193</v>
      </c>
      <c r="O20">
        <v>10427.8486328125</v>
      </c>
      <c r="P20">
        <v>0</v>
      </c>
      <c r="Q20">
        <v>0</v>
      </c>
      <c r="R20">
        <v>0</v>
      </c>
      <c r="S20">
        <v>0</v>
      </c>
    </row>
  </sheetData>
  <phoneticPr fontId="14" type="noConversion"/>
  <pageMargins left="0.75" right="0.75" top="1" bottom="1" header="0.5" footer="0.5"/>
  <pageSetup scale="4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"/>
  <sheetViews>
    <sheetView tabSelected="1" zoomScale="125" zoomScaleNormal="125" zoomScalePageLayoutView="12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N18" sqref="N18:N22"/>
    </sheetView>
  </sheetViews>
  <sheetFormatPr baseColWidth="10" defaultColWidth="8.83203125" defaultRowHeight="5.25" customHeight="1" x14ac:dyDescent="0"/>
  <cols>
    <col min="1" max="1" width="12.83203125" bestFit="1" customWidth="1"/>
    <col min="6" max="6" width="14.5" customWidth="1"/>
    <col min="11" max="11" width="13.83203125" customWidth="1"/>
    <col min="12" max="12" width="16.5" customWidth="1"/>
    <col min="13" max="13" width="10.83203125" customWidth="1"/>
    <col min="14" max="14" width="13.83203125" customWidth="1"/>
    <col min="15" max="15" width="17.5" customWidth="1"/>
    <col min="18" max="18" width="13.5" bestFit="1" customWidth="1"/>
    <col min="19" max="19" width="12.1640625" bestFit="1" customWidth="1"/>
  </cols>
  <sheetData>
    <row r="1" spans="1:24" ht="13">
      <c r="A1" s="47"/>
      <c r="B1" s="47" t="s">
        <v>107</v>
      </c>
      <c r="C1" s="54" t="s">
        <v>26</v>
      </c>
      <c r="D1" s="54" t="s">
        <v>27</v>
      </c>
      <c r="E1" s="54" t="s">
        <v>28</v>
      </c>
      <c r="F1" s="55" t="s">
        <v>29</v>
      </c>
      <c r="G1" s="55" t="s">
        <v>30</v>
      </c>
      <c r="H1" s="54" t="s">
        <v>26</v>
      </c>
      <c r="I1" s="54" t="s">
        <v>27</v>
      </c>
      <c r="J1" s="54" t="s">
        <v>28</v>
      </c>
      <c r="K1" s="56" t="s">
        <v>98</v>
      </c>
      <c r="L1" s="56" t="s">
        <v>99</v>
      </c>
      <c r="M1" s="56" t="s">
        <v>100</v>
      </c>
      <c r="N1" s="56" t="s">
        <v>105</v>
      </c>
      <c r="O1" s="56" t="s">
        <v>186</v>
      </c>
      <c r="R1" t="s">
        <v>115</v>
      </c>
      <c r="S1">
        <f>(324.32/342.34)</f>
        <v>0.94736227142606766</v>
      </c>
    </row>
    <row r="2" spans="1:24" ht="13">
      <c r="A2" s="47" t="s">
        <v>158</v>
      </c>
      <c r="B2" s="47" t="s">
        <v>7</v>
      </c>
      <c r="C2" s="57" t="s">
        <v>108</v>
      </c>
      <c r="D2" s="57" t="s">
        <v>108</v>
      </c>
      <c r="E2" s="57" t="s">
        <v>108</v>
      </c>
      <c r="F2" s="66" t="s">
        <v>113</v>
      </c>
      <c r="G2" s="66" t="s">
        <v>109</v>
      </c>
      <c r="H2" s="57" t="s">
        <v>114</v>
      </c>
      <c r="I2" s="57" t="s">
        <v>114</v>
      </c>
      <c r="J2" s="57" t="s">
        <v>114</v>
      </c>
      <c r="K2" s="56" t="s">
        <v>110</v>
      </c>
      <c r="L2" s="56" t="s">
        <v>111</v>
      </c>
      <c r="M2" s="56" t="s">
        <v>110</v>
      </c>
      <c r="N2" s="56" t="s">
        <v>112</v>
      </c>
      <c r="O2" s="58" t="s">
        <v>2</v>
      </c>
      <c r="R2" t="s">
        <v>116</v>
      </c>
      <c r="S2">
        <f>162.16/180.18</f>
        <v>0.89998889998889997</v>
      </c>
    </row>
    <row r="3" spans="1:24" ht="14">
      <c r="A3" s="64" t="s">
        <v>31</v>
      </c>
      <c r="B3" s="83">
        <v>0</v>
      </c>
      <c r="C3" s="80">
        <v>0</v>
      </c>
      <c r="D3" s="80">
        <v>0</v>
      </c>
      <c r="E3" s="80">
        <v>0</v>
      </c>
      <c r="F3" s="77">
        <v>1007</v>
      </c>
      <c r="G3" s="78">
        <v>0.05</v>
      </c>
      <c r="H3" s="59">
        <f>C3*(1-$G3)/$F3</f>
        <v>0</v>
      </c>
      <c r="I3" s="59">
        <f>D3*(1-$G3)/$F3</f>
        <v>0</v>
      </c>
      <c r="J3" s="59">
        <f>E3*(1-$G3)/$F3</f>
        <v>0</v>
      </c>
      <c r="K3" s="59">
        <f>($S$1*(H3-$H$3)+$S$2*(I3-$I$3))/($G$3*$X$4)</f>
        <v>0</v>
      </c>
      <c r="L3" s="59">
        <f>($S$2*(I3-$I$3))/($G$3*$X$4)</f>
        <v>0</v>
      </c>
      <c r="M3" s="59">
        <f>($S$3*(J3-$J$3))/($G$3*$X$5)</f>
        <v>0</v>
      </c>
      <c r="N3" s="59">
        <f>($S$1*(H3-$H$3)+$S$2*(I3-$I$3)+$S$3*(J3-$J$3))/($G$3*($X$4+$X$5))</f>
        <v>0</v>
      </c>
      <c r="O3" s="59">
        <f>($S$1*(H3-$H$3))/($G$3*$X$4)</f>
        <v>0</v>
      </c>
      <c r="R3" t="s">
        <v>117</v>
      </c>
      <c r="S3">
        <f>132.11/150.13</f>
        <v>0.8799706920668755</v>
      </c>
      <c r="T3" s="52" t="s">
        <v>180</v>
      </c>
      <c r="U3" s="52" t="s">
        <v>181</v>
      </c>
      <c r="V3" s="52" t="s">
        <v>173</v>
      </c>
      <c r="W3" s="52" t="s">
        <v>182</v>
      </c>
      <c r="X3" s="52" t="s">
        <v>135</v>
      </c>
    </row>
    <row r="4" spans="1:24" ht="14">
      <c r="A4" s="64"/>
      <c r="B4" s="84">
        <v>1</v>
      </c>
      <c r="C4" s="79"/>
      <c r="D4">
        <f>'HPLC data'!J6</f>
        <v>0.37854562294309979</v>
      </c>
      <c r="E4" s="79">
        <f>'HPLC data'!L6</f>
        <v>0.17672971643977431</v>
      </c>
      <c r="F4" s="65">
        <f t="shared" ref="F4:F13" si="0">(SUM(C4:E4)*$S$7+$S$8)*1000</f>
        <v>1010.4387789920008</v>
      </c>
      <c r="G4" s="65">
        <f t="shared" ref="G4:G39" si="1">($G$3-($S$1*C4+$S$2*D4+$S$3*E4)/F4)/(1-($S$1*C4+$S$2*D4+$S$3*E4)/F4)</f>
        <v>4.9533247087723706E-2</v>
      </c>
      <c r="H4" s="59">
        <f t="shared" ref="H4:H19" si="2">C4*(1-$G4)/$F4</f>
        <v>0</v>
      </c>
      <c r="I4" s="59">
        <f>D4*(1-$G4)/$F4</f>
        <v>3.5607800942359842E-4</v>
      </c>
      <c r="J4" s="59">
        <f t="shared" ref="J4:J19" si="3">E4*(1-$G4)/$F4</f>
        <v>1.6624037321211066E-4</v>
      </c>
      <c r="K4" s="59">
        <f>($S$1*(H4-$H$3)+$S$2*(I4-$I$3))/($G$3*$W$4)</f>
        <v>8.0131588675722079E-3</v>
      </c>
      <c r="L4" s="59">
        <f>($S$2*(I4-$I$3))/($G$3*$W$4)</f>
        <v>8.0131588675722079E-3</v>
      </c>
      <c r="M4" s="59">
        <f>($S$3*(J4-$J$3))/($G$3*$W$5)</f>
        <v>2.1343253029605588E-2</v>
      </c>
      <c r="N4" s="59">
        <f>($S$1*(H4-$H$3)+$S$2*(I4-$I$3)+$S$3*(J4-$J$3))/($G$3*($W$4+$W$5))</f>
        <v>9.9634532414651731E-3</v>
      </c>
      <c r="O4" s="59">
        <f t="shared" ref="O4:O16" si="4">($S$1*(H4-$H$3))/($G$3*$X$4)</f>
        <v>0</v>
      </c>
      <c r="R4" t="s">
        <v>118</v>
      </c>
      <c r="S4">
        <f>Design!D3/100</f>
        <v>0.58899999999999997</v>
      </c>
      <c r="T4" s="46">
        <f>Design!D4/100</f>
        <v>0.96719999999999995</v>
      </c>
      <c r="U4" s="46">
        <f>Design!D5/100</f>
        <v>0.96120000000000005</v>
      </c>
      <c r="V4" s="46">
        <f>Design!D6/100</f>
        <v>0.8327</v>
      </c>
      <c r="W4" s="46">
        <f>Design!D7/100</f>
        <v>0.79984999999999995</v>
      </c>
      <c r="X4" s="90">
        <v>1</v>
      </c>
    </row>
    <row r="5" spans="1:24" ht="14">
      <c r="A5" s="64"/>
      <c r="B5" s="84">
        <v>2</v>
      </c>
      <c r="C5" s="79"/>
      <c r="D5">
        <f>'HPLC data'!J7</f>
        <v>0.85479365724488654</v>
      </c>
      <c r="E5" s="79">
        <f>'HPLC data'!L7</f>
        <v>0.21543707930039374</v>
      </c>
      <c r="F5" s="65">
        <f>(SUM(C18:E18)*$S$7+$S$8)*1000</f>
        <v>1010.8134249726681</v>
      </c>
      <c r="G5" s="65">
        <f>($G$3-($S$1*C5+$S$2*D5+$S$3*E5)/F5)/(1-($S$1*C5+$S$2*D5+$S$3*E5)/F5)</f>
        <v>4.9097950323177632E-2</v>
      </c>
      <c r="H5" s="59">
        <f t="shared" ref="H5:J9" si="5">C5*(1-$G5)/$F5</f>
        <v>0</v>
      </c>
      <c r="I5" s="59">
        <f t="shared" si="5"/>
        <v>8.0412964513890204E-4</v>
      </c>
      <c r="J5" s="59">
        <f t="shared" si="5"/>
        <v>2.0266802480257105E-4</v>
      </c>
      <c r="K5" s="59">
        <f t="shared" ref="K5:K8" si="6">($S$1*(H5-$H$3)+$S$2*(I5-$I$3))/($G$3*$W$4)</f>
        <v>1.8096086885716695E-2</v>
      </c>
      <c r="L5" s="59">
        <f t="shared" ref="L5:L8" si="7">($S$2*(I5-$I$3))/($G$3*$W$4)</f>
        <v>1.8096086885716695E-2</v>
      </c>
      <c r="M5" s="59">
        <f t="shared" ref="M5:M8" si="8">($S$3*(J5-$J$3))/($G$3*$W$5)</f>
        <v>2.6020122854587852E-2</v>
      </c>
      <c r="N5" s="59">
        <f t="shared" ref="N5:N8" si="9">($S$1*(H5-$H$3)+$S$2*(I5-$I$3)+$S$3*(J5-$J$3))/($G$3*($W$4+$W$5))</f>
        <v>1.9255433742592726E-2</v>
      </c>
      <c r="O5" s="59">
        <f t="shared" si="4"/>
        <v>0</v>
      </c>
      <c r="R5" t="s">
        <v>119</v>
      </c>
      <c r="S5">
        <f>Design!E3/100</f>
        <v>3.2400000000000005E-2</v>
      </c>
      <c r="T5" s="46">
        <f>Design!E4/100</f>
        <v>2.6099999999999998E-2</v>
      </c>
      <c r="U5" s="46">
        <f>Design!E5/100</f>
        <v>2.8900000000000002E-2</v>
      </c>
      <c r="V5" s="46">
        <f>Design!E6/100</f>
        <v>8.8800000000000004E-2</v>
      </c>
      <c r="W5" s="46">
        <f>Design!E7/100</f>
        <v>0.13708000000000001</v>
      </c>
      <c r="X5" s="90">
        <v>0.02</v>
      </c>
    </row>
    <row r="6" spans="1:24" ht="14">
      <c r="A6" s="64"/>
      <c r="B6" s="84">
        <v>4</v>
      </c>
      <c r="C6" s="79"/>
      <c r="D6">
        <f>'HPLC data'!J8</f>
        <v>1.0518371057042397</v>
      </c>
      <c r="E6" s="79">
        <f>'HPLC data'!L8</f>
        <v>0.2181367920852601</v>
      </c>
      <c r="F6" s="65">
        <f>(SUM(C32:E32)*$S$7+$S$8)*1000</f>
        <v>1015.6416131387125</v>
      </c>
      <c r="G6" s="65">
        <f>($G$3-($S$1*C32+$S$2*D32+$S$3*E32)/F6)/(1-($S$1*C32+$S$2*D32+$S$3*E32)/F6)</f>
        <v>3.9867065308362135E-2</v>
      </c>
      <c r="H6" s="59">
        <f t="shared" si="5"/>
        <v>0</v>
      </c>
      <c r="I6" s="59">
        <f t="shared" si="5"/>
        <v>9.9435020587271012E-4</v>
      </c>
      <c r="J6" s="59">
        <f t="shared" si="5"/>
        <v>2.0621478643612434E-4</v>
      </c>
      <c r="K6" s="59">
        <f t="shared" si="6"/>
        <v>2.2376799349555956E-2</v>
      </c>
      <c r="L6" s="59">
        <f t="shared" si="7"/>
        <v>2.2376799349555956E-2</v>
      </c>
      <c r="M6" s="59">
        <f t="shared" si="8"/>
        <v>2.6475484145698752E-2</v>
      </c>
      <c r="N6" s="59">
        <f t="shared" si="9"/>
        <v>2.2976468174180267E-2</v>
      </c>
      <c r="O6" s="59">
        <f t="shared" si="4"/>
        <v>0</v>
      </c>
      <c r="T6" s="91"/>
      <c r="U6" s="91"/>
      <c r="V6" s="91"/>
    </row>
    <row r="7" spans="1:24" ht="14">
      <c r="A7" s="64"/>
      <c r="B7" s="85">
        <v>8</v>
      </c>
      <c r="C7" s="79"/>
      <c r="D7">
        <f>'HPLC data'!J9</f>
        <v>1.5704915319456287</v>
      </c>
      <c r="E7" s="79">
        <f>'HPLC data'!L9</f>
        <v>0.35502335031973981</v>
      </c>
      <c r="F7" s="65">
        <f t="shared" si="0"/>
        <v>1011.0642633347288</v>
      </c>
      <c r="G7" s="65">
        <f t="shared" si="1"/>
        <v>4.8375625767136429E-2</v>
      </c>
      <c r="H7" s="59">
        <f t="shared" si="5"/>
        <v>0</v>
      </c>
      <c r="I7" s="59">
        <f t="shared" si="5"/>
        <v>1.478163234052499E-3</v>
      </c>
      <c r="J7" s="59">
        <f t="shared" si="5"/>
        <v>3.3415173084228267E-4</v>
      </c>
      <c r="K7" s="59">
        <f t="shared" si="6"/>
        <v>3.3264499669161549E-2</v>
      </c>
      <c r="L7" s="59">
        <f t="shared" si="7"/>
        <v>3.3264499669161549E-2</v>
      </c>
      <c r="M7" s="59">
        <f t="shared" si="8"/>
        <v>4.2901040245787531E-2</v>
      </c>
      <c r="N7" s="59">
        <f t="shared" si="9"/>
        <v>3.4674399002349615E-2</v>
      </c>
      <c r="O7" s="59">
        <f t="shared" si="4"/>
        <v>0</v>
      </c>
      <c r="R7" t="s">
        <v>179</v>
      </c>
      <c r="S7">
        <v>4.5647809974332901E-4</v>
      </c>
    </row>
    <row r="8" spans="1:24" ht="14">
      <c r="A8" s="64"/>
      <c r="B8" s="85">
        <v>24</v>
      </c>
      <c r="C8" s="79"/>
      <c r="D8">
        <f>'HPLC data'!J10</f>
        <v>5.2523714355169737</v>
      </c>
      <c r="E8" s="79">
        <f>'HPLC data'!L10</f>
        <v>1.2675072015997875</v>
      </c>
      <c r="F8" s="65">
        <f t="shared" si="0"/>
        <v>1013.1614897710732</v>
      </c>
      <c r="G8" s="65">
        <f t="shared" si="1"/>
        <v>4.4490004978283891E-2</v>
      </c>
      <c r="H8" s="59">
        <f t="shared" si="5"/>
        <v>0</v>
      </c>
      <c r="I8" s="59">
        <f t="shared" si="5"/>
        <v>4.9534979910626246E-3</v>
      </c>
      <c r="J8" s="59">
        <f t="shared" si="5"/>
        <v>1.1953827816375622E-3</v>
      </c>
      <c r="K8" s="59">
        <f t="shared" si="6"/>
        <v>0.11147323143273556</v>
      </c>
      <c r="L8" s="59">
        <f t="shared" si="7"/>
        <v>0.11147323143273556</v>
      </c>
      <c r="M8" s="59">
        <f t="shared" si="8"/>
        <v>0.15347268947219611</v>
      </c>
      <c r="N8" s="59">
        <f t="shared" si="9"/>
        <v>0.11761807225120573</v>
      </c>
      <c r="O8" s="59">
        <f t="shared" si="4"/>
        <v>0</v>
      </c>
      <c r="P8" t="s">
        <v>0</v>
      </c>
      <c r="Q8" t="s">
        <v>1</v>
      </c>
      <c r="R8" t="s">
        <v>183</v>
      </c>
      <c r="S8">
        <v>1.010185307960245</v>
      </c>
    </row>
    <row r="9" spans="1:24" ht="14">
      <c r="A9" s="64"/>
      <c r="B9" s="85"/>
      <c r="C9" s="81"/>
      <c r="D9" s="81"/>
      <c r="E9" s="81"/>
      <c r="F9" s="65">
        <f t="shared" si="0"/>
        <v>1010.1853079602449</v>
      </c>
      <c r="G9" s="65">
        <f t="shared" si="1"/>
        <v>0.05</v>
      </c>
      <c r="H9" s="59">
        <f t="shared" si="5"/>
        <v>0</v>
      </c>
      <c r="I9" s="59">
        <f t="shared" si="5"/>
        <v>0</v>
      </c>
      <c r="J9" s="59">
        <f t="shared" si="5"/>
        <v>0</v>
      </c>
      <c r="K9" s="59">
        <f t="shared" ref="K4:K16" si="10">($S$1*(H9-$H$3)+$S$2*(I9-$I$3))/($G$3*$X$4)</f>
        <v>0</v>
      </c>
      <c r="L9" s="59">
        <f t="shared" ref="L4:L16" si="11">($S$2*(I9-$I$3))/($G$3*$X$4)</f>
        <v>0</v>
      </c>
      <c r="M9" s="59">
        <f t="shared" ref="M4:M16" si="12">($S$3*(J9-$J$3))/($G$3*$X$5)</f>
        <v>0</v>
      </c>
      <c r="N9" s="59">
        <f t="shared" ref="N4:N16" si="13">($S$1*(H9-$H$3)+$S$2*(I9-$I$3)+$S$3*(J9-$J$3))/($G$3*($X$4+$X$5))</f>
        <v>0</v>
      </c>
      <c r="O9" s="59">
        <f t="shared" si="4"/>
        <v>0</v>
      </c>
      <c r="P9">
        <f t="shared" ref="P9:R10" si="14">(K3+K9)/2</f>
        <v>0</v>
      </c>
      <c r="Q9">
        <f t="shared" si="14"/>
        <v>0</v>
      </c>
      <c r="R9">
        <f t="shared" si="14"/>
        <v>0</v>
      </c>
    </row>
    <row r="10" spans="1:24" ht="14">
      <c r="A10" s="64"/>
      <c r="B10" s="59"/>
      <c r="C10" s="81"/>
      <c r="D10" s="81"/>
      <c r="E10" s="81"/>
      <c r="F10" s="65">
        <f t="shared" si="0"/>
        <v>1010.1853079602449</v>
      </c>
      <c r="G10" s="65">
        <f t="shared" si="1"/>
        <v>0.05</v>
      </c>
      <c r="H10" s="59">
        <f t="shared" si="2"/>
        <v>0</v>
      </c>
      <c r="I10" s="59">
        <f t="shared" ref="I10:I19" si="15">D10*(1-$G10)/$F10</f>
        <v>0</v>
      </c>
      <c r="J10" s="59">
        <f t="shared" si="3"/>
        <v>0</v>
      </c>
      <c r="K10" s="59">
        <f t="shared" si="10"/>
        <v>0</v>
      </c>
      <c r="L10" s="59">
        <f t="shared" si="11"/>
        <v>0</v>
      </c>
      <c r="M10" s="59">
        <f t="shared" si="12"/>
        <v>0</v>
      </c>
      <c r="N10" s="59">
        <f t="shared" si="13"/>
        <v>0</v>
      </c>
      <c r="O10" s="59">
        <f t="shared" si="4"/>
        <v>0</v>
      </c>
      <c r="P10">
        <f t="shared" si="14"/>
        <v>4.006579433786104E-3</v>
      </c>
      <c r="Q10">
        <f t="shared" si="14"/>
        <v>4.006579433786104E-3</v>
      </c>
      <c r="R10">
        <f t="shared" si="14"/>
        <v>1.0671626514802794E-2</v>
      </c>
    </row>
    <row r="11" spans="1:24" ht="14">
      <c r="A11" s="64"/>
      <c r="B11" s="59"/>
      <c r="C11" s="79"/>
      <c r="D11" s="79"/>
      <c r="E11" s="79"/>
      <c r="F11" s="65">
        <f t="shared" si="0"/>
        <v>1010.1853079602449</v>
      </c>
      <c r="G11" s="65">
        <f t="shared" si="1"/>
        <v>0.05</v>
      </c>
      <c r="H11" s="59">
        <f t="shared" si="2"/>
        <v>0</v>
      </c>
      <c r="I11" s="59">
        <f t="shared" si="15"/>
        <v>0</v>
      </c>
      <c r="J11" s="59">
        <f t="shared" si="3"/>
        <v>0</v>
      </c>
      <c r="K11" s="59">
        <f t="shared" si="10"/>
        <v>0</v>
      </c>
      <c r="L11" s="59">
        <f t="shared" si="11"/>
        <v>0</v>
      </c>
      <c r="M11" s="59">
        <f t="shared" si="12"/>
        <v>0</v>
      </c>
      <c r="N11" s="59">
        <f t="shared" si="13"/>
        <v>0</v>
      </c>
      <c r="O11" s="59">
        <f t="shared" si="4"/>
        <v>0</v>
      </c>
    </row>
    <row r="12" spans="1:24" ht="14">
      <c r="A12" s="64"/>
      <c r="B12" s="59"/>
      <c r="C12" s="81"/>
      <c r="D12" s="81"/>
      <c r="E12" s="81"/>
      <c r="F12" s="65">
        <f t="shared" si="0"/>
        <v>1010.1853079602449</v>
      </c>
      <c r="G12" s="65">
        <f t="shared" si="1"/>
        <v>0.05</v>
      </c>
      <c r="H12" s="59">
        <f t="shared" si="2"/>
        <v>0</v>
      </c>
      <c r="I12" s="59">
        <f t="shared" si="15"/>
        <v>0</v>
      </c>
      <c r="J12" s="59">
        <f t="shared" si="3"/>
        <v>0</v>
      </c>
      <c r="K12" s="59">
        <f t="shared" si="10"/>
        <v>0</v>
      </c>
      <c r="L12" s="59">
        <f t="shared" si="11"/>
        <v>0</v>
      </c>
      <c r="M12" s="59">
        <f t="shared" si="12"/>
        <v>0</v>
      </c>
      <c r="N12" s="59">
        <f t="shared" si="13"/>
        <v>0</v>
      </c>
      <c r="O12" s="59">
        <f t="shared" si="4"/>
        <v>0</v>
      </c>
      <c r="P12">
        <f>(K5+K12)/2</f>
        <v>9.0480434428583476E-3</v>
      </c>
      <c r="Q12">
        <f>(L5+L12)/2</f>
        <v>9.0480434428583476E-3</v>
      </c>
      <c r="R12">
        <f>(M5+M12)/2</f>
        <v>1.3010061427293926E-2</v>
      </c>
    </row>
    <row r="13" spans="1:24" ht="14">
      <c r="A13" s="64"/>
      <c r="B13" s="59"/>
      <c r="C13" s="81"/>
      <c r="D13" s="81"/>
      <c r="E13" s="81"/>
      <c r="F13" s="65">
        <f t="shared" si="0"/>
        <v>1010.1853079602449</v>
      </c>
      <c r="G13" s="65">
        <f t="shared" si="1"/>
        <v>0.05</v>
      </c>
      <c r="H13" s="59">
        <f t="shared" si="2"/>
        <v>0</v>
      </c>
      <c r="I13" s="59">
        <f t="shared" si="15"/>
        <v>0</v>
      </c>
      <c r="J13" s="59">
        <f t="shared" si="3"/>
        <v>0</v>
      </c>
      <c r="K13" s="59">
        <f t="shared" si="10"/>
        <v>0</v>
      </c>
      <c r="L13" s="59">
        <f t="shared" si="11"/>
        <v>0</v>
      </c>
      <c r="M13" s="59">
        <f t="shared" si="12"/>
        <v>0</v>
      </c>
      <c r="N13" s="59">
        <f t="shared" si="13"/>
        <v>0</v>
      </c>
      <c r="O13" s="59">
        <f t="shared" si="4"/>
        <v>0</v>
      </c>
      <c r="P13">
        <f>K17</f>
        <v>0</v>
      </c>
      <c r="Q13">
        <f>L17</f>
        <v>0</v>
      </c>
      <c r="R13">
        <f>M17</f>
        <v>0</v>
      </c>
    </row>
    <row r="14" spans="1:24" ht="14">
      <c r="A14" s="64"/>
      <c r="B14" s="59"/>
      <c r="C14" s="28"/>
      <c r="D14" s="28"/>
      <c r="E14" s="80"/>
      <c r="F14" s="65">
        <f>(SUM(C14:E14)*$S$7+$S$8)*1000</f>
        <v>1010.1853079602449</v>
      </c>
      <c r="G14" s="65">
        <f>($G$3-($S$1*C14+$S$2*D14+$S$3*E14)/F14)/(1-($S$1*C14+$S$2*D14+$S$3*E14)/F14)</f>
        <v>0.05</v>
      </c>
      <c r="H14" s="59">
        <f t="shared" ref="H14:J16" si="16">C14*(1-$G14)/$F14</f>
        <v>0</v>
      </c>
      <c r="I14" s="59">
        <f t="shared" si="16"/>
        <v>0</v>
      </c>
      <c r="J14" s="59">
        <f t="shared" si="16"/>
        <v>0</v>
      </c>
      <c r="K14" s="59">
        <f t="shared" si="10"/>
        <v>0</v>
      </c>
      <c r="L14" s="59">
        <f t="shared" si="11"/>
        <v>0</v>
      </c>
      <c r="M14" s="59">
        <f t="shared" si="12"/>
        <v>0</v>
      </c>
      <c r="N14" s="59">
        <f t="shared" si="13"/>
        <v>0</v>
      </c>
      <c r="O14" s="59">
        <f t="shared" si="4"/>
        <v>0</v>
      </c>
    </row>
    <row r="15" spans="1:24" ht="14">
      <c r="A15" s="64"/>
      <c r="B15" s="59"/>
      <c r="C15" s="28"/>
      <c r="D15" s="28"/>
      <c r="E15" s="80"/>
      <c r="F15" s="65">
        <f>(SUM(C15:E15)*$S$7+$S$8)*1000</f>
        <v>1010.1853079602449</v>
      </c>
      <c r="G15" s="65">
        <f>($G$3-($S$1*C15+$S$2*D15+$S$3*E15)/F15)/(1-($S$1*C15+$S$2*D15+$S$3*E15)/F15)</f>
        <v>0.05</v>
      </c>
      <c r="H15" s="59">
        <f t="shared" si="16"/>
        <v>0</v>
      </c>
      <c r="I15" s="59">
        <f t="shared" si="16"/>
        <v>0</v>
      </c>
      <c r="J15" s="59">
        <f t="shared" si="16"/>
        <v>0</v>
      </c>
      <c r="K15" s="59">
        <f t="shared" si="10"/>
        <v>0</v>
      </c>
      <c r="L15" s="59">
        <f t="shared" si="11"/>
        <v>0</v>
      </c>
      <c r="M15" s="59">
        <f t="shared" si="12"/>
        <v>0</v>
      </c>
      <c r="N15" s="59">
        <f t="shared" si="13"/>
        <v>0</v>
      </c>
      <c r="O15" s="59">
        <f t="shared" si="4"/>
        <v>0</v>
      </c>
    </row>
    <row r="16" spans="1:24" ht="14">
      <c r="A16" s="64"/>
      <c r="B16" s="59"/>
      <c r="C16" s="28"/>
      <c r="D16" s="28"/>
      <c r="E16" s="80"/>
      <c r="F16" s="65">
        <f>(SUM(C16:E16)*$S$7+$S$8)*1000</f>
        <v>1010.1853079602449</v>
      </c>
      <c r="G16" s="65">
        <f>($G$3-($S$1*C16+$S$2*D16+$S$3*E16)/F16)/(1-($S$1*C16+$S$2*D16+$S$3*E16)/F16)</f>
        <v>0.05</v>
      </c>
      <c r="H16" s="59">
        <f t="shared" si="16"/>
        <v>0</v>
      </c>
      <c r="I16" s="59">
        <f t="shared" si="16"/>
        <v>0</v>
      </c>
      <c r="J16" s="59">
        <f t="shared" si="16"/>
        <v>0</v>
      </c>
      <c r="K16" s="59">
        <f t="shared" si="10"/>
        <v>0</v>
      </c>
      <c r="L16" s="59">
        <f t="shared" si="11"/>
        <v>0</v>
      </c>
      <c r="M16" s="59">
        <f t="shared" si="12"/>
        <v>0</v>
      </c>
      <c r="N16" s="59">
        <f t="shared" si="13"/>
        <v>0</v>
      </c>
      <c r="O16" s="59">
        <f t="shared" si="4"/>
        <v>0</v>
      </c>
    </row>
    <row r="17" spans="1:18" ht="14">
      <c r="A17" s="64" t="s">
        <v>32</v>
      </c>
      <c r="B17" s="83">
        <v>0</v>
      </c>
      <c r="C17" s="18">
        <v>0</v>
      </c>
      <c r="D17" s="18">
        <v>0</v>
      </c>
      <c r="E17" s="80">
        <v>0</v>
      </c>
      <c r="F17" s="77">
        <v>1007</v>
      </c>
      <c r="G17" s="78">
        <v>0.05</v>
      </c>
      <c r="H17" s="59">
        <f t="shared" si="2"/>
        <v>0</v>
      </c>
      <c r="I17" s="59">
        <f t="shared" si="15"/>
        <v>0</v>
      </c>
      <c r="J17" s="59">
        <f t="shared" si="3"/>
        <v>0</v>
      </c>
      <c r="K17" s="59">
        <f>($S$1*(H17-$H$3)+$S$2*(I17-$I$3))/($G$3*$X$4)</f>
        <v>0</v>
      </c>
      <c r="L17" s="59">
        <f>($S$2*(I17-$I$3))/($G$3*$X$4)</f>
        <v>0</v>
      </c>
      <c r="M17" s="59">
        <f>($S$3*(J17-$J$3))/($G$3*$X$5)</f>
        <v>0</v>
      </c>
      <c r="N17" s="59">
        <f>($S$1*(H17-$H$3)+$S$2*(I17-$I$3)+$S$3*(J17-$J$3))/($G$3*($X$4+$X$5))</f>
        <v>0</v>
      </c>
      <c r="O17" s="59">
        <f>($S$1*(H17-$H$3))/($G$3*$X$4)</f>
        <v>0</v>
      </c>
      <c r="P17">
        <f>(K8+K18)/2</f>
        <v>6.7184470406780508E-2</v>
      </c>
      <c r="Q17">
        <f>(L8+L18)/2</f>
        <v>6.7184470406780508E-2</v>
      </c>
      <c r="R17">
        <f>(M8+M18)/2</f>
        <v>9.4543253318866635E-2</v>
      </c>
    </row>
    <row r="18" spans="1:18" ht="14">
      <c r="A18" s="64"/>
      <c r="B18" s="84">
        <v>1</v>
      </c>
      <c r="C18" s="79"/>
      <c r="D18">
        <f>'HPLC data'!J11</f>
        <v>1.0812174338716218</v>
      </c>
      <c r="E18" s="79">
        <f>'HPLC data'!L11</f>
        <v>0.29478946060210676</v>
      </c>
      <c r="F18" s="65">
        <f t="shared" ref="F18:F27" si="17">(SUM(C18:E18)*$S$7+$S$8)*1000</f>
        <v>1010.8134249726681</v>
      </c>
      <c r="G18" s="65">
        <f>($G$3-($S$1*C18+$S$2*D18+$S$3*E18)/F18)/(1-($S$1*C18+$S$2*D18+$S$3*E18)/F18)</f>
        <v>4.884024623973475E-2</v>
      </c>
      <c r="H18" s="59">
        <f t="shared" si="2"/>
        <v>0</v>
      </c>
      <c r="I18" s="59">
        <f t="shared" si="15"/>
        <v>1.017408834068904E-3</v>
      </c>
      <c r="J18" s="59">
        <f t="shared" si="3"/>
        <v>2.7739230982711069E-4</v>
      </c>
      <c r="K18" s="59">
        <f>($S$1*(H18-$H$17)+$S$2*(I18-$I$17))/($G$3*$W$4)</f>
        <v>2.2895709380825462E-2</v>
      </c>
      <c r="L18" s="59">
        <f>($S$2*(I18-$I$17))/($G$3*$W$4)</f>
        <v>2.2895709380825462E-2</v>
      </c>
      <c r="M18" s="59">
        <f>($S$3*(J18-$J$17))/($G$3*$W$5)</f>
        <v>3.5613817165537159E-2</v>
      </c>
      <c r="N18" s="59">
        <f>($S$1*(H18-$H$17)+$S$2*(I18-$I$17)+$S$3*(J18-$J$17))/($G$3*($W$4+$W$5))</f>
        <v>2.4756465483339287E-2</v>
      </c>
      <c r="O18" s="59">
        <f t="shared" ref="O18:O30" si="18">($S$1*(H18-$H$3))/($G$3*$X$4)</f>
        <v>0</v>
      </c>
    </row>
    <row r="19" spans="1:18" ht="14">
      <c r="A19" s="64"/>
      <c r="B19" s="84">
        <v>2</v>
      </c>
      <c r="C19" s="79"/>
      <c r="D19">
        <f>'HPLC data'!J12</f>
        <v>3.6731225681611241</v>
      </c>
      <c r="E19" s="79">
        <f>'HPLC data'!L12</f>
        <v>0.79565738513478279</v>
      </c>
      <c r="F19" s="65">
        <f t="shared" si="17"/>
        <v>1012.2252081414966</v>
      </c>
      <c r="G19" s="65">
        <f>($G$3-($S$1*C19+$S$2*D19+$S$3*E19)/F19)/(1-($S$1*C19+$S$2*D19+$S$3*E19)/F19)</f>
        <v>4.6225396056106233E-2</v>
      </c>
      <c r="H19" s="59">
        <f t="shared" si="2"/>
        <v>0</v>
      </c>
      <c r="I19" s="59">
        <f t="shared" si="15"/>
        <v>3.4610193408614771E-3</v>
      </c>
      <c r="J19" s="59">
        <f t="shared" si="3"/>
        <v>7.4971241703741473E-4</v>
      </c>
      <c r="K19" s="59">
        <f t="shared" ref="K19:K22" si="19">($S$1*(H19-$H$17)+$S$2*(I19-$I$17))/($G$3*$W$4)</f>
        <v>7.7886578469018655E-2</v>
      </c>
      <c r="L19" s="59">
        <f t="shared" ref="L19:L22" si="20">($S$2*(I19-$I$17))/($G$3*$W$4)</f>
        <v>7.7886578469018655E-2</v>
      </c>
      <c r="M19" s="59">
        <f t="shared" ref="M19:M22" si="21">($S$3*(J19-$J$17))/($G$3*$W$5)</f>
        <v>9.625400561300608E-2</v>
      </c>
      <c r="N19" s="59">
        <f t="shared" ref="N19:N22" si="22">($S$1*(H19-$H$17)+$S$2*(I19-$I$17)+$S$3*(J19-$J$17))/($G$3*($W$4+$W$5))</f>
        <v>8.0573873051215619E-2</v>
      </c>
      <c r="O19" s="59">
        <f t="shared" si="18"/>
        <v>0</v>
      </c>
    </row>
    <row r="20" spans="1:18" ht="14">
      <c r="A20" s="64"/>
      <c r="B20" s="84">
        <v>4</v>
      </c>
      <c r="C20" s="79"/>
      <c r="D20">
        <f>'HPLC data'!J13</f>
        <v>11.107327958356191</v>
      </c>
      <c r="E20" s="79">
        <f>'HPLC data'!L13</f>
        <v>2.1806305447143379</v>
      </c>
      <c r="F20" s="65">
        <f t="shared" si="17"/>
        <v>1016.2509700071948</v>
      </c>
      <c r="G20" s="65">
        <f t="shared" si="1"/>
        <v>3.8729270755883373E-2</v>
      </c>
      <c r="H20" s="59">
        <f t="shared" ref="H20:H32" si="23">C20*(1-$G20)/$F20</f>
        <v>0</v>
      </c>
      <c r="I20" s="59">
        <f t="shared" ref="I20:I32" si="24">D20*(1-$G20)/$F20</f>
        <v>1.0506409894405344E-2</v>
      </c>
      <c r="J20" s="59">
        <f t="shared" ref="J20:J32" si="25">E20*(1-$G20)/$F20</f>
        <v>2.0626561506895355E-3</v>
      </c>
      <c r="K20" s="59">
        <f t="shared" si="19"/>
        <v>0.23643563877472926</v>
      </c>
      <c r="L20" s="59">
        <f t="shared" si="20"/>
        <v>0.23643563877472926</v>
      </c>
      <c r="M20" s="59">
        <f t="shared" si="21"/>
        <v>0.26482009927316424</v>
      </c>
      <c r="N20" s="59">
        <f t="shared" si="22"/>
        <v>0.24058850168351165</v>
      </c>
      <c r="O20" s="59">
        <f t="shared" si="18"/>
        <v>0</v>
      </c>
    </row>
    <row r="21" spans="1:18" ht="14">
      <c r="A21" s="64"/>
      <c r="B21" s="85">
        <v>8</v>
      </c>
      <c r="C21" s="79"/>
      <c r="D21">
        <f>'HPLC data'!J14</f>
        <v>15.265631214698187</v>
      </c>
      <c r="E21" s="79">
        <f>'HPLC data'!L14</f>
        <v>2.8549690292388048</v>
      </c>
      <c r="F21" s="65">
        <f t="shared" si="17"/>
        <v>1018.4569651258057</v>
      </c>
      <c r="G21" s="65">
        <f t="shared" si="1"/>
        <v>3.4595350895794859E-2</v>
      </c>
      <c r="H21" s="59">
        <f t="shared" si="23"/>
        <v>0</v>
      </c>
      <c r="I21" s="59">
        <f t="shared" si="24"/>
        <v>1.4470431103939125E-2</v>
      </c>
      <c r="J21" s="59">
        <f t="shared" si="25"/>
        <v>2.7062511900394332E-3</v>
      </c>
      <c r="K21" s="59">
        <f t="shared" si="19"/>
        <v>0.32564174211663027</v>
      </c>
      <c r="L21" s="59">
        <f t="shared" si="20"/>
        <v>0.32564174211663027</v>
      </c>
      <c r="M21" s="59">
        <f t="shared" si="21"/>
        <v>0.34744991721707108</v>
      </c>
      <c r="N21" s="59">
        <f t="shared" si="22"/>
        <v>0.32883244434920733</v>
      </c>
      <c r="O21" s="59">
        <f t="shared" si="18"/>
        <v>0</v>
      </c>
    </row>
    <row r="22" spans="1:18" ht="14">
      <c r="A22" s="64"/>
      <c r="B22" s="85">
        <v>24</v>
      </c>
      <c r="C22" s="79"/>
      <c r="D22">
        <f>'HPLC data'!J15</f>
        <v>24.62895210737047</v>
      </c>
      <c r="E22" s="79">
        <f>'HPLC data'!L15</f>
        <v>4.1694419496390198</v>
      </c>
      <c r="F22" s="65">
        <f t="shared" si="17"/>
        <v>1023.3311441550484</v>
      </c>
      <c r="G22" s="65">
        <f t="shared" si="1"/>
        <v>2.5395367479082741E-2</v>
      </c>
      <c r="H22" s="59">
        <f t="shared" si="23"/>
        <v>0</v>
      </c>
      <c r="I22" s="59">
        <f t="shared" si="24"/>
        <v>2.3456230131448257E-2</v>
      </c>
      <c r="J22" s="59">
        <f t="shared" si="25"/>
        <v>3.970911529816149E-3</v>
      </c>
      <c r="K22" s="59">
        <f t="shared" si="19"/>
        <v>0.52785764215511921</v>
      </c>
      <c r="L22" s="59">
        <f t="shared" si="20"/>
        <v>0.52785764215511921</v>
      </c>
      <c r="M22" s="59">
        <f t="shared" si="21"/>
        <v>0.50981700715329026</v>
      </c>
      <c r="N22" s="59">
        <f t="shared" si="22"/>
        <v>0.52521815975403197</v>
      </c>
      <c r="O22" s="59">
        <f t="shared" si="18"/>
        <v>0</v>
      </c>
    </row>
    <row r="23" spans="1:18" ht="14">
      <c r="A23" s="64"/>
      <c r="B23" s="85"/>
      <c r="C23" s="81"/>
      <c r="D23" s="81"/>
      <c r="E23" s="81"/>
      <c r="F23" s="65">
        <f t="shared" si="17"/>
        <v>1010.1853079602449</v>
      </c>
      <c r="G23" s="65">
        <f t="shared" si="1"/>
        <v>0.05</v>
      </c>
      <c r="H23" s="59">
        <f t="shared" si="23"/>
        <v>0</v>
      </c>
      <c r="I23" s="59">
        <f t="shared" si="24"/>
        <v>0</v>
      </c>
      <c r="J23" s="59">
        <f t="shared" si="25"/>
        <v>0</v>
      </c>
      <c r="K23" s="59">
        <f t="shared" ref="K18:K30" si="26">($S$1*(H23-$H$3)+$S$2*(I23-$I$3))/($G$3*$X$4)</f>
        <v>0</v>
      </c>
      <c r="L23" s="59">
        <f t="shared" ref="L18:L30" si="27">($S$2*(I23-$I$3))/($G$3*$X$4)</f>
        <v>0</v>
      </c>
      <c r="M23" s="59">
        <f t="shared" ref="M18:M30" si="28">($S$3*(J23-$J$3))/($G$3*$X$5)</f>
        <v>0</v>
      </c>
      <c r="N23" s="59">
        <f t="shared" ref="N18:N30" si="29">($S$1*(H23-$H$3)+$S$2*(I23-$I$3)+$S$3*(J23-$J$3))/($G$3*($X$4+$X$5))</f>
        <v>0</v>
      </c>
      <c r="O23" s="59">
        <f t="shared" si="18"/>
        <v>0</v>
      </c>
    </row>
    <row r="24" spans="1:18" ht="14">
      <c r="A24" s="64"/>
      <c r="B24" s="59"/>
      <c r="C24" s="81"/>
      <c r="D24" s="81"/>
      <c r="E24" s="81"/>
      <c r="F24" s="65">
        <f t="shared" si="17"/>
        <v>1010.1853079602449</v>
      </c>
      <c r="G24" s="65">
        <f t="shared" si="1"/>
        <v>0.05</v>
      </c>
      <c r="H24" s="59">
        <f t="shared" si="23"/>
        <v>0</v>
      </c>
      <c r="I24" s="59">
        <f t="shared" si="24"/>
        <v>0</v>
      </c>
      <c r="J24" s="59">
        <f t="shared" si="25"/>
        <v>0</v>
      </c>
      <c r="K24" s="59">
        <f t="shared" si="26"/>
        <v>0</v>
      </c>
      <c r="L24" s="59">
        <f t="shared" si="27"/>
        <v>0</v>
      </c>
      <c r="M24" s="59">
        <f t="shared" si="28"/>
        <v>0</v>
      </c>
      <c r="N24" s="59">
        <f t="shared" si="29"/>
        <v>0</v>
      </c>
      <c r="O24" s="59">
        <f t="shared" si="18"/>
        <v>0</v>
      </c>
    </row>
    <row r="25" spans="1:18" ht="14">
      <c r="A25" s="64"/>
      <c r="B25" s="59"/>
      <c r="C25" s="79"/>
      <c r="D25" s="79"/>
      <c r="E25" s="79"/>
      <c r="F25" s="65">
        <f t="shared" si="17"/>
        <v>1010.1853079602449</v>
      </c>
      <c r="G25" s="65">
        <f t="shared" si="1"/>
        <v>0.05</v>
      </c>
      <c r="H25" s="59">
        <f t="shared" si="23"/>
        <v>0</v>
      </c>
      <c r="I25" s="59">
        <f t="shared" si="24"/>
        <v>0</v>
      </c>
      <c r="J25" s="59">
        <f t="shared" si="25"/>
        <v>0</v>
      </c>
      <c r="K25" s="59">
        <f t="shared" si="26"/>
        <v>0</v>
      </c>
      <c r="L25" s="59">
        <f t="shared" si="27"/>
        <v>0</v>
      </c>
      <c r="M25" s="59">
        <f t="shared" si="28"/>
        <v>0</v>
      </c>
      <c r="N25" s="59">
        <f t="shared" si="29"/>
        <v>0</v>
      </c>
      <c r="O25" s="59">
        <f t="shared" si="18"/>
        <v>0</v>
      </c>
    </row>
    <row r="26" spans="1:18" ht="14">
      <c r="A26" s="64"/>
      <c r="B26" s="59"/>
      <c r="C26" s="81"/>
      <c r="D26" s="81"/>
      <c r="E26" s="81"/>
      <c r="F26" s="65">
        <f t="shared" si="17"/>
        <v>1010.1853079602449</v>
      </c>
      <c r="G26" s="65">
        <f t="shared" si="1"/>
        <v>0.05</v>
      </c>
      <c r="H26" s="59">
        <f t="shared" si="23"/>
        <v>0</v>
      </c>
      <c r="I26" s="59">
        <f t="shared" si="24"/>
        <v>0</v>
      </c>
      <c r="J26" s="59">
        <f t="shared" si="25"/>
        <v>0</v>
      </c>
      <c r="K26" s="59">
        <f t="shared" si="26"/>
        <v>0</v>
      </c>
      <c r="L26" s="59">
        <f t="shared" si="27"/>
        <v>0</v>
      </c>
      <c r="M26" s="59">
        <f t="shared" si="28"/>
        <v>0</v>
      </c>
      <c r="N26" s="59">
        <f t="shared" si="29"/>
        <v>0</v>
      </c>
      <c r="O26" s="59">
        <f t="shared" si="18"/>
        <v>0</v>
      </c>
    </row>
    <row r="27" spans="1:18" ht="14">
      <c r="A27" s="64"/>
      <c r="B27" s="59"/>
      <c r="C27" s="81"/>
      <c r="D27" s="81"/>
      <c r="E27" s="81"/>
      <c r="F27" s="65">
        <f t="shared" si="17"/>
        <v>1010.1853079602449</v>
      </c>
      <c r="G27" s="65">
        <f t="shared" si="1"/>
        <v>0.05</v>
      </c>
      <c r="H27" s="59">
        <f t="shared" si="23"/>
        <v>0</v>
      </c>
      <c r="I27" s="59">
        <f t="shared" si="24"/>
        <v>0</v>
      </c>
      <c r="J27" s="59">
        <f t="shared" si="25"/>
        <v>0</v>
      </c>
      <c r="K27" s="59">
        <f t="shared" si="26"/>
        <v>0</v>
      </c>
      <c r="L27" s="59">
        <f t="shared" si="27"/>
        <v>0</v>
      </c>
      <c r="M27" s="59">
        <f t="shared" si="28"/>
        <v>0</v>
      </c>
      <c r="N27" s="59">
        <f t="shared" si="29"/>
        <v>0</v>
      </c>
      <c r="O27" s="59">
        <f t="shared" si="18"/>
        <v>0</v>
      </c>
    </row>
    <row r="28" spans="1:18" ht="14">
      <c r="A28" s="64"/>
      <c r="B28" s="59"/>
      <c r="C28" s="81"/>
      <c r="D28" s="81"/>
      <c r="E28" s="81"/>
      <c r="F28" s="65">
        <f>(SUM(C28:E28)*$S$7+$S$8)*1000</f>
        <v>1010.1853079602449</v>
      </c>
      <c r="G28" s="65">
        <f>($G$3-($S$1*C28+$S$2*D28+$S$3*E28)/F28)/(1-($S$1*C28+$S$2*D28+$S$3*E28)/F28)</f>
        <v>0.05</v>
      </c>
      <c r="H28" s="59">
        <f t="shared" ref="H28:J30" si="30">C28*(1-$G28)/$F28</f>
        <v>0</v>
      </c>
      <c r="I28" s="59">
        <f t="shared" si="30"/>
        <v>0</v>
      </c>
      <c r="J28" s="59">
        <f t="shared" si="30"/>
        <v>0</v>
      </c>
      <c r="K28" s="59">
        <f t="shared" si="26"/>
        <v>0</v>
      </c>
      <c r="L28" s="59">
        <f t="shared" si="27"/>
        <v>0</v>
      </c>
      <c r="M28" s="59">
        <f t="shared" si="28"/>
        <v>0</v>
      </c>
      <c r="N28" s="59">
        <f t="shared" si="29"/>
        <v>0</v>
      </c>
      <c r="O28" s="59">
        <f t="shared" si="18"/>
        <v>0</v>
      </c>
    </row>
    <row r="29" spans="1:18" ht="14">
      <c r="A29" s="64"/>
      <c r="B29" s="59"/>
      <c r="C29" s="80"/>
      <c r="D29" s="80"/>
      <c r="E29" s="80"/>
      <c r="F29" s="65">
        <f>(SUM(C29:E29)*$S$7+$S$8)*1000</f>
        <v>1010.1853079602449</v>
      </c>
      <c r="G29" s="65">
        <f>($G$3-($S$1*C29+$S$2*D29+$S$3*E29)/F29)/(1-($S$1*C29+$S$2*D29+$S$3*E29)/F29)</f>
        <v>0.05</v>
      </c>
      <c r="H29" s="59">
        <f t="shared" si="30"/>
        <v>0</v>
      </c>
      <c r="I29" s="59">
        <f t="shared" si="30"/>
        <v>0</v>
      </c>
      <c r="J29" s="59">
        <f t="shared" si="30"/>
        <v>0</v>
      </c>
      <c r="K29" s="59">
        <f t="shared" si="26"/>
        <v>0</v>
      </c>
      <c r="L29" s="59">
        <f t="shared" si="27"/>
        <v>0</v>
      </c>
      <c r="M29" s="59">
        <f t="shared" si="28"/>
        <v>0</v>
      </c>
      <c r="N29" s="59">
        <f t="shared" si="29"/>
        <v>0</v>
      </c>
      <c r="O29" s="59">
        <f t="shared" si="18"/>
        <v>0</v>
      </c>
    </row>
    <row r="30" spans="1:18" ht="14">
      <c r="A30" s="64"/>
      <c r="B30" s="59"/>
      <c r="C30" s="80"/>
      <c r="D30" s="80"/>
      <c r="E30" s="80"/>
      <c r="F30" s="65">
        <f>(SUM(C30:E30)*$S$7+$S$8)*1000</f>
        <v>1010.1853079602449</v>
      </c>
      <c r="G30" s="65">
        <f>($G$3-($S$1*C30+$S$2*D30+$S$3*E30)/F30)/(1-($S$1*C30+$S$2*D30+$S$3*E30)/F30)</f>
        <v>0.05</v>
      </c>
      <c r="H30" s="59">
        <f t="shared" si="30"/>
        <v>0</v>
      </c>
      <c r="I30" s="59">
        <f t="shared" si="30"/>
        <v>0</v>
      </c>
      <c r="J30" s="59">
        <f t="shared" si="30"/>
        <v>0</v>
      </c>
      <c r="K30" s="59">
        <f t="shared" si="26"/>
        <v>0</v>
      </c>
      <c r="L30" s="59">
        <f t="shared" si="27"/>
        <v>0</v>
      </c>
      <c r="M30" s="59">
        <f t="shared" si="28"/>
        <v>0</v>
      </c>
      <c r="N30" s="59">
        <f t="shared" si="29"/>
        <v>0</v>
      </c>
      <c r="O30" s="59">
        <f t="shared" si="18"/>
        <v>0</v>
      </c>
    </row>
    <row r="31" spans="1:18" ht="14">
      <c r="A31" s="64" t="s">
        <v>33</v>
      </c>
      <c r="B31" s="83">
        <v>0</v>
      </c>
      <c r="C31" s="80">
        <v>0</v>
      </c>
      <c r="D31" s="80">
        <v>0</v>
      </c>
      <c r="E31" s="80">
        <v>0</v>
      </c>
      <c r="F31" s="77">
        <v>1007</v>
      </c>
      <c r="G31" s="78">
        <v>0.05</v>
      </c>
      <c r="H31" s="59">
        <f t="shared" si="23"/>
        <v>0</v>
      </c>
      <c r="I31" s="59">
        <f t="shared" si="24"/>
        <v>0</v>
      </c>
      <c r="J31" s="59">
        <f t="shared" si="25"/>
        <v>0</v>
      </c>
      <c r="K31" s="59">
        <f>($S$1*(H31-$H$3)+$S$2*(I31-$I$3))/($G$3*$X$4)</f>
        <v>0</v>
      </c>
      <c r="L31" s="59">
        <f>($S$2*(I31-$I$3))/($G$3*$X$4)</f>
        <v>0</v>
      </c>
      <c r="M31" s="59">
        <f>($S$3*(J31-$J$3))/($G$3*$X$5)</f>
        <v>0</v>
      </c>
      <c r="N31" s="59">
        <f>($S$1*(H31-$H$3)+$S$2*(I31-$I$3)+$S$3*(J31-$J$3))/($G$3*($X$4+$X$5))</f>
        <v>0</v>
      </c>
      <c r="O31" s="59">
        <f>($S$1*(H31-$H$3))/($G$3*$X$4)</f>
        <v>0</v>
      </c>
    </row>
    <row r="32" spans="1:18" ht="14">
      <c r="A32" s="64"/>
      <c r="B32" s="84">
        <v>1</v>
      </c>
      <c r="C32" s="79"/>
      <c r="D32">
        <f>'HPLC data'!J16</f>
        <v>10.0120098884386</v>
      </c>
      <c r="E32" s="79">
        <f>'HPLC data'!L16</f>
        <v>1.9410392973502861</v>
      </c>
      <c r="F32" s="65">
        <f t="shared" ref="F32:F39" si="31">(SUM(C32:E32)*$S$7+$S$8)*1000</f>
        <v>1015.6416131387125</v>
      </c>
      <c r="G32" s="65">
        <f>($G$3-($S$1*C32+$S$2*D32+$S$3*E32)/F32)/(1-($S$1*C32+$S$2*D32+$S$3*E32)/F32)</f>
        <v>3.9867065308362135E-2</v>
      </c>
      <c r="H32" s="59">
        <f t="shared" si="23"/>
        <v>0</v>
      </c>
      <c r="I32" s="59">
        <f t="shared" si="24"/>
        <v>9.4648154545784284E-3</v>
      </c>
      <c r="J32" s="59">
        <f t="shared" si="25"/>
        <v>1.8349541145299586E-3</v>
      </c>
      <c r="K32" s="59">
        <f>($S$1*(H32-$H$31)+$S$2*(I32-$I$31))/($G$31*$W$4)</f>
        <v>0.21299565792496045</v>
      </c>
      <c r="L32" s="59">
        <f>($S$2*(I32-$I$31))/($G$3*$W$4)</f>
        <v>0.21299565792496045</v>
      </c>
      <c r="M32" s="59">
        <f>($S$3*(J32-$J$31))/($G$3*$W$5)</f>
        <v>0.23558591217885735</v>
      </c>
      <c r="N32" s="59">
        <f>($S$1*(H32-$H$31)+$S$2*(I32-$I$31)+$S$3*(J32-$J$31))/($G$3*($W$4+$W$5))</f>
        <v>0.21630078429846136</v>
      </c>
      <c r="O32" s="59">
        <f t="shared" ref="O32:O44" si="32">($S$1*(H32-$H$3))/($G$3*$X$4)</f>
        <v>0</v>
      </c>
    </row>
    <row r="33" spans="1:15" ht="15" customHeight="1">
      <c r="A33" s="64"/>
      <c r="B33" s="84">
        <v>2</v>
      </c>
      <c r="C33" s="79"/>
      <c r="D33">
        <f>'HPLC data'!J17</f>
        <v>11.462554373945732</v>
      </c>
      <c r="E33" s="79">
        <f>'HPLC data'!L17</f>
        <v>2.2209766208797692</v>
      </c>
      <c r="F33" s="65">
        <f t="shared" si="31"/>
        <v>1016.4315401865418</v>
      </c>
      <c r="G33" s="65">
        <f t="shared" si="1"/>
        <v>3.8391265908074797E-2</v>
      </c>
      <c r="H33" s="59">
        <f t="shared" ref="H33:H45" si="33">C33*(1-$G33)/$F33</f>
        <v>0</v>
      </c>
      <c r="I33" s="59">
        <f t="shared" ref="I33:I45" si="34">D33*(1-$G33)/$F33</f>
        <v>1.0844303787510272E-2</v>
      </c>
      <c r="J33" s="59">
        <f t="shared" ref="J33:J45" si="35">E33*(1-$G33)/$F33</f>
        <v>2.1011848141390785E-3</v>
      </c>
      <c r="K33" s="59">
        <f t="shared" ref="K33:K36" si="36">($S$1*(H33-$H$31)+$S$2*(I33-$I$31))/($G$31*$W$4)</f>
        <v>0.24403958334354772</v>
      </c>
      <c r="L33" s="59">
        <f t="shared" ref="L33:L36" si="37">($S$2*(I33-$I$31))/($G$3*$W$4)</f>
        <v>0.24403958334354772</v>
      </c>
      <c r="M33" s="59">
        <f t="shared" ref="M33:M36" si="38">($S$3*(J33-$J$31))/($G$3*$W$5)</f>
        <v>0.2697667136064158</v>
      </c>
      <c r="N33" s="59">
        <f t="shared" ref="N33:N36" si="39">($S$1*(H33-$H$31)+$S$2*(I33-$I$31)+$S$3*(J33-$J$31))/($G$3*($W$4+$W$5))</f>
        <v>0.24780365858549105</v>
      </c>
      <c r="O33" s="59">
        <f t="shared" si="32"/>
        <v>0</v>
      </c>
    </row>
    <row r="34" spans="1:15" ht="15" customHeight="1">
      <c r="A34" s="64"/>
      <c r="B34" s="84">
        <v>4</v>
      </c>
      <c r="C34" s="79"/>
      <c r="D34">
        <f>'HPLC data'!J18</f>
        <v>15.334560445873834</v>
      </c>
      <c r="E34" s="79">
        <f>'HPLC data'!L18</f>
        <v>2.8061753537221605</v>
      </c>
      <c r="F34" s="65">
        <f t="shared" si="31"/>
        <v>1018.4661565659902</v>
      </c>
      <c r="G34" s="65">
        <f t="shared" si="1"/>
        <v>3.4577094756931041E-2</v>
      </c>
      <c r="H34" s="59">
        <f t="shared" si="33"/>
        <v>0</v>
      </c>
      <c r="I34" s="59">
        <f t="shared" si="34"/>
        <v>1.4535913442816241E-2</v>
      </c>
      <c r="J34" s="59">
        <f t="shared" si="35"/>
        <v>2.6600255149827447E-3</v>
      </c>
      <c r="K34" s="59">
        <f t="shared" si="36"/>
        <v>0.32711535287201482</v>
      </c>
      <c r="L34" s="59">
        <f t="shared" si="37"/>
        <v>0.32711535287201482</v>
      </c>
      <c r="M34" s="59">
        <f t="shared" si="38"/>
        <v>0.34151509969870336</v>
      </c>
      <c r="N34" s="59">
        <f t="shared" si="39"/>
        <v>0.3292221455833193</v>
      </c>
      <c r="O34" s="59">
        <f t="shared" si="32"/>
        <v>0</v>
      </c>
    </row>
    <row r="35" spans="1:15" ht="15" customHeight="1">
      <c r="A35" s="64"/>
      <c r="B35" s="85">
        <v>8</v>
      </c>
      <c r="C35" s="79"/>
      <c r="D35">
        <f>'HPLC data'!J19</f>
        <v>19.83126369066418</v>
      </c>
      <c r="E35" s="79">
        <f>'HPLC data'!L19</f>
        <v>3.4270671916334514</v>
      </c>
      <c r="F35" s="65">
        <f t="shared" si="31"/>
        <v>1020.8022266445978</v>
      </c>
      <c r="G35" s="65">
        <f t="shared" si="1"/>
        <v>3.0178328677670115E-2</v>
      </c>
      <c r="H35" s="59">
        <f t="shared" si="33"/>
        <v>0</v>
      </c>
      <c r="I35" s="59">
        <f t="shared" si="34"/>
        <v>1.8840857508836385E-2</v>
      </c>
      <c r="J35" s="59">
        <f t="shared" si="35"/>
        <v>3.2559137752361466E-3</v>
      </c>
      <c r="K35" s="59">
        <f t="shared" si="36"/>
        <v>0.42399356439895636</v>
      </c>
      <c r="L35" s="59">
        <f t="shared" si="37"/>
        <v>0.42399356439895636</v>
      </c>
      <c r="M35" s="59">
        <f t="shared" si="38"/>
        <v>0.41801994428138678</v>
      </c>
      <c r="N35" s="59">
        <f t="shared" si="39"/>
        <v>0.42311957824661156</v>
      </c>
      <c r="O35" s="59">
        <f t="shared" si="32"/>
        <v>0</v>
      </c>
    </row>
    <row r="36" spans="1:15" ht="15" customHeight="1">
      <c r="A36" s="64"/>
      <c r="B36" s="85">
        <v>24</v>
      </c>
      <c r="C36" s="79"/>
      <c r="D36">
        <f>'HPLC data'!J20</f>
        <v>27.926164011958704</v>
      </c>
      <c r="E36" s="79">
        <f>'HPLC data'!L20</f>
        <v>4.5088248534673578</v>
      </c>
      <c r="F36" s="65">
        <f t="shared" si="31"/>
        <v>1024.9911700427308</v>
      </c>
      <c r="G36" s="65">
        <f t="shared" si="1"/>
        <v>2.2240087261231525E-2</v>
      </c>
      <c r="H36" s="59">
        <f t="shared" si="33"/>
        <v>0</v>
      </c>
      <c r="I36" s="59">
        <f t="shared" si="34"/>
        <v>2.6639335523566472E-2</v>
      </c>
      <c r="J36" s="59">
        <f t="shared" si="35"/>
        <v>4.3010596814183752E-3</v>
      </c>
      <c r="K36" s="59">
        <f t="shared" si="36"/>
        <v>0.59949006124372861</v>
      </c>
      <c r="L36" s="59">
        <f t="shared" si="37"/>
        <v>0.59949006124372861</v>
      </c>
      <c r="M36" s="59">
        <f t="shared" si="38"/>
        <v>0.55220403625308756</v>
      </c>
      <c r="N36" s="59">
        <f t="shared" si="39"/>
        <v>0.59257175538766993</v>
      </c>
      <c r="O36" s="59">
        <f t="shared" si="32"/>
        <v>0</v>
      </c>
    </row>
    <row r="37" spans="1:15" ht="15" customHeight="1">
      <c r="A37" s="64"/>
      <c r="B37" s="85"/>
      <c r="C37" s="81"/>
      <c r="D37" s="81"/>
      <c r="E37" s="81"/>
      <c r="F37" s="65">
        <f t="shared" si="31"/>
        <v>1010.1853079602449</v>
      </c>
      <c r="G37" s="65">
        <f t="shared" si="1"/>
        <v>0.05</v>
      </c>
      <c r="H37" s="59">
        <f t="shared" si="33"/>
        <v>0</v>
      </c>
      <c r="I37" s="59">
        <f t="shared" si="34"/>
        <v>0</v>
      </c>
      <c r="J37" s="59">
        <f t="shared" si="35"/>
        <v>0</v>
      </c>
      <c r="K37" s="59">
        <f t="shared" ref="K37:K44" si="40">($S$1*(H37-$H$3)+$S$2*(I37-$I$3))/($G$3*$X$4)</f>
        <v>0</v>
      </c>
      <c r="L37" s="59">
        <f t="shared" ref="L37:L44" si="41">($S$2*(I37-$I$3))/($G$3*$X$4)</f>
        <v>0</v>
      </c>
      <c r="M37" s="59">
        <f t="shared" ref="M37:M44" si="42">($S$3*(J37-$J$3))/($G$3*$X$5)</f>
        <v>0</v>
      </c>
      <c r="N37" s="59">
        <f t="shared" ref="N37:N44" si="43">($S$1*(H37-$H$3)+$S$2*(I37-$I$3)+$S$3*(J37-$J$3))/($G$3*($X$4+$X$5))</f>
        <v>0</v>
      </c>
      <c r="O37" s="59">
        <f t="shared" si="32"/>
        <v>0</v>
      </c>
    </row>
    <row r="38" spans="1:15" ht="15" customHeight="1">
      <c r="A38" s="64"/>
      <c r="B38" s="59"/>
      <c r="C38" s="81"/>
      <c r="D38" s="81"/>
      <c r="E38" s="81"/>
      <c r="F38" s="65">
        <f t="shared" si="31"/>
        <v>1010.1853079602449</v>
      </c>
      <c r="G38" s="65">
        <f t="shared" si="1"/>
        <v>0.05</v>
      </c>
      <c r="H38" s="59">
        <f t="shared" si="33"/>
        <v>0</v>
      </c>
      <c r="I38" s="59">
        <f t="shared" si="34"/>
        <v>0</v>
      </c>
      <c r="J38" s="59">
        <f t="shared" si="35"/>
        <v>0</v>
      </c>
      <c r="K38" s="59">
        <f t="shared" si="40"/>
        <v>0</v>
      </c>
      <c r="L38" s="59">
        <f t="shared" si="41"/>
        <v>0</v>
      </c>
      <c r="M38" s="59">
        <f t="shared" si="42"/>
        <v>0</v>
      </c>
      <c r="N38" s="59">
        <f t="shared" si="43"/>
        <v>0</v>
      </c>
      <c r="O38" s="59">
        <f t="shared" si="32"/>
        <v>0</v>
      </c>
    </row>
    <row r="39" spans="1:15" ht="15" customHeight="1">
      <c r="A39" s="64"/>
      <c r="B39" s="59"/>
      <c r="C39" s="79"/>
      <c r="D39" s="79"/>
      <c r="E39" s="79"/>
      <c r="F39" s="65">
        <f t="shared" si="31"/>
        <v>1010.1853079602449</v>
      </c>
      <c r="G39" s="65">
        <f t="shared" si="1"/>
        <v>0.05</v>
      </c>
      <c r="H39" s="59">
        <f t="shared" si="33"/>
        <v>0</v>
      </c>
      <c r="I39" s="59">
        <f t="shared" si="34"/>
        <v>0</v>
      </c>
      <c r="J39" s="59">
        <f t="shared" si="35"/>
        <v>0</v>
      </c>
      <c r="K39" s="59">
        <f t="shared" si="40"/>
        <v>0</v>
      </c>
      <c r="L39" s="59">
        <f t="shared" si="41"/>
        <v>0</v>
      </c>
      <c r="M39" s="59">
        <f t="shared" si="42"/>
        <v>0</v>
      </c>
      <c r="N39" s="59">
        <f t="shared" si="43"/>
        <v>0</v>
      </c>
      <c r="O39" s="59">
        <f t="shared" si="32"/>
        <v>0</v>
      </c>
    </row>
    <row r="40" spans="1:15" ht="15" customHeight="1">
      <c r="A40" s="64"/>
      <c r="B40" s="59"/>
      <c r="C40" s="81"/>
      <c r="D40" s="81"/>
      <c r="E40" s="81"/>
      <c r="F40" s="65">
        <f>(SUM(C40:E40)*$S$7+$S$8)*1000</f>
        <v>1010.1853079602449</v>
      </c>
      <c r="G40" s="65">
        <f>($G$3-($S$1*C40+$S$2*D40+$S$3*E40)/F40)/(1-($S$1*C40+$S$2*D40+$S$3*E40)/F40)</f>
        <v>0.05</v>
      </c>
      <c r="H40" s="59">
        <f t="shared" ref="H40:J44" si="44">C40*(1-$G40)/$F40</f>
        <v>0</v>
      </c>
      <c r="I40" s="59">
        <f t="shared" si="44"/>
        <v>0</v>
      </c>
      <c r="J40" s="59">
        <f t="shared" si="44"/>
        <v>0</v>
      </c>
      <c r="K40" s="59">
        <f t="shared" si="40"/>
        <v>0</v>
      </c>
      <c r="L40" s="59">
        <f t="shared" si="41"/>
        <v>0</v>
      </c>
      <c r="M40" s="59">
        <f t="shared" si="42"/>
        <v>0</v>
      </c>
      <c r="N40" s="59">
        <f t="shared" si="43"/>
        <v>0</v>
      </c>
      <c r="O40" s="59">
        <f t="shared" si="32"/>
        <v>0</v>
      </c>
    </row>
    <row r="41" spans="1:15" ht="15" customHeight="1">
      <c r="A41" s="64"/>
      <c r="B41" s="59"/>
      <c r="C41" s="81"/>
      <c r="D41" s="81"/>
      <c r="E41" s="81"/>
      <c r="F41" s="65">
        <f>(SUM(C41:E41)*$S$7+$S$8)*1000</f>
        <v>1010.1853079602449</v>
      </c>
      <c r="G41" s="65">
        <f>($G$3-($S$1*C41+$S$2*D41+$S$3*E41)/F41)/(1-($S$1*C41+$S$2*D41+$S$3*E41)/F41)</f>
        <v>0.05</v>
      </c>
      <c r="H41" s="59">
        <f t="shared" si="44"/>
        <v>0</v>
      </c>
      <c r="I41" s="59">
        <f t="shared" si="44"/>
        <v>0</v>
      </c>
      <c r="J41" s="59">
        <f t="shared" si="44"/>
        <v>0</v>
      </c>
      <c r="K41" s="59">
        <f t="shared" si="40"/>
        <v>0</v>
      </c>
      <c r="L41" s="59">
        <f t="shared" si="41"/>
        <v>0</v>
      </c>
      <c r="M41" s="59">
        <f t="shared" si="42"/>
        <v>0</v>
      </c>
      <c r="N41" s="59">
        <f t="shared" si="43"/>
        <v>0</v>
      </c>
      <c r="O41" s="59">
        <f t="shared" si="32"/>
        <v>0</v>
      </c>
    </row>
    <row r="42" spans="1:15" ht="15" customHeight="1">
      <c r="A42" s="64"/>
      <c r="B42" s="59"/>
      <c r="C42" s="81"/>
      <c r="D42" s="81"/>
      <c r="E42" s="81"/>
      <c r="F42" s="65">
        <f>(SUM(C42:E42)*$S$7+$S$8)*1000</f>
        <v>1010.1853079602449</v>
      </c>
      <c r="G42" s="65">
        <f>($G$3-($S$1*C42+$S$2*D42+$S$3*E42)/F42)/(1-($S$1*C42+$S$2*D42+$S$3*E42)/F42)</f>
        <v>0.05</v>
      </c>
      <c r="H42" s="59">
        <f t="shared" si="44"/>
        <v>0</v>
      </c>
      <c r="I42" s="59">
        <f t="shared" si="44"/>
        <v>0</v>
      </c>
      <c r="J42" s="59">
        <f t="shared" si="44"/>
        <v>0</v>
      </c>
      <c r="K42" s="59">
        <f t="shared" si="40"/>
        <v>0</v>
      </c>
      <c r="L42" s="59">
        <f t="shared" si="41"/>
        <v>0</v>
      </c>
      <c r="M42" s="59">
        <f t="shared" si="42"/>
        <v>0</v>
      </c>
      <c r="N42" s="59">
        <f t="shared" si="43"/>
        <v>0</v>
      </c>
      <c r="O42" s="59">
        <f t="shared" si="32"/>
        <v>0</v>
      </c>
    </row>
    <row r="43" spans="1:15" ht="15" customHeight="1">
      <c r="A43" s="64"/>
      <c r="B43" s="59"/>
      <c r="C43" s="80"/>
      <c r="D43" s="80"/>
      <c r="E43" s="80"/>
      <c r="F43" s="65">
        <f>(SUM(C43:E43)*$S$7+$S$8)*1000</f>
        <v>1010.1853079602449</v>
      </c>
      <c r="G43" s="65">
        <f>($G$3-($S$1*C43+$S$2*D43+$S$3*E43)/F43)/(1-($S$1*C43+$S$2*D43+$S$3*E43)/F43)</f>
        <v>0.05</v>
      </c>
      <c r="H43" s="59">
        <f t="shared" si="44"/>
        <v>0</v>
      </c>
      <c r="I43" s="59">
        <f t="shared" si="44"/>
        <v>0</v>
      </c>
      <c r="J43" s="59">
        <f t="shared" si="44"/>
        <v>0</v>
      </c>
      <c r="K43" s="59">
        <f t="shared" si="40"/>
        <v>0</v>
      </c>
      <c r="L43" s="59">
        <f t="shared" si="41"/>
        <v>0</v>
      </c>
      <c r="M43" s="59">
        <f t="shared" si="42"/>
        <v>0</v>
      </c>
      <c r="N43" s="59">
        <f t="shared" si="43"/>
        <v>0</v>
      </c>
      <c r="O43" s="59">
        <f t="shared" si="32"/>
        <v>0</v>
      </c>
    </row>
    <row r="44" spans="1:15" ht="15" customHeight="1">
      <c r="A44" s="64"/>
      <c r="B44" s="59"/>
      <c r="C44" s="80"/>
      <c r="D44" s="80"/>
      <c r="E44" s="80"/>
      <c r="F44" s="65">
        <f>(SUM(C44:E44)*$S$7+$S$8)*1000</f>
        <v>1010.1853079602449</v>
      </c>
      <c r="G44" s="65">
        <f>($G$3-($S$1*C44+$S$2*D44+$S$3*E44)/F44)/(1-($S$1*C44+$S$2*D44+$S$3*E44)/F44)</f>
        <v>0.05</v>
      </c>
      <c r="H44" s="59">
        <f t="shared" si="44"/>
        <v>0</v>
      </c>
      <c r="I44" s="59">
        <f t="shared" si="44"/>
        <v>0</v>
      </c>
      <c r="J44" s="59">
        <f t="shared" si="44"/>
        <v>0</v>
      </c>
      <c r="K44" s="59">
        <f t="shared" si="40"/>
        <v>0</v>
      </c>
      <c r="L44" s="59">
        <f t="shared" si="41"/>
        <v>0</v>
      </c>
      <c r="M44" s="59">
        <f t="shared" si="42"/>
        <v>0</v>
      </c>
      <c r="N44" s="59">
        <f t="shared" si="43"/>
        <v>0</v>
      </c>
      <c r="O44" s="59">
        <f t="shared" si="32"/>
        <v>0</v>
      </c>
    </row>
    <row r="45" spans="1:15" ht="15" customHeight="1">
      <c r="A45" s="64" t="s">
        <v>136</v>
      </c>
      <c r="B45" s="83">
        <v>0</v>
      </c>
      <c r="C45" s="80"/>
      <c r="D45" s="80"/>
      <c r="E45" s="80"/>
      <c r="F45" s="77">
        <v>1007</v>
      </c>
      <c r="G45" s="78">
        <v>2.5000000000000001E-2</v>
      </c>
      <c r="H45" s="59">
        <f t="shared" si="33"/>
        <v>0</v>
      </c>
      <c r="I45" s="59">
        <f t="shared" si="34"/>
        <v>0</v>
      </c>
      <c r="J45" s="59">
        <f t="shared" si="35"/>
        <v>0</v>
      </c>
      <c r="K45" s="59">
        <f>($S$1*(H45-$H$3)+$S$2*(I45-$I$3))/($G$3*$X$4)</f>
        <v>0</v>
      </c>
      <c r="L45" s="59">
        <f>($S$2*(I45-$I$3))/($G$3*$X$4)</f>
        <v>0</v>
      </c>
      <c r="M45" s="59">
        <f>($S$3*(J45-$J$3))/($G$3*$X$5)</f>
        <v>0</v>
      </c>
      <c r="N45" s="59">
        <f>($S$1*(H45-$H$3)+$S$2*(I45-$I$3)+$S$3*(J45-$J$3))/($G$3*($X$4+$X$5))</f>
        <v>0</v>
      </c>
      <c r="O45" s="59">
        <f>($S$1*(H45-$H$3))/($G$3*$X$4)</f>
        <v>0</v>
      </c>
    </row>
    <row r="46" spans="1:15" ht="15" customHeight="1">
      <c r="A46" s="64"/>
      <c r="B46" s="84">
        <v>8</v>
      </c>
      <c r="C46" s="79"/>
      <c r="D46" s="79"/>
      <c r="E46" s="79"/>
      <c r="F46" s="65">
        <f t="shared" ref="F46:F55" si="45">(SUM(C46:E46)*$S$7+$S$8)*1000</f>
        <v>1010.1853079602449</v>
      </c>
      <c r="G46" s="65">
        <f t="shared" ref="G46:G55" si="46">($G$3-($S$1*C46+$S$2*D46+$S$3*E46)/F46)/(1-($S$1*C46+$S$2*D46+$S$3*E46)/F46)</f>
        <v>0.05</v>
      </c>
      <c r="H46" s="59">
        <f t="shared" ref="H46:H59" si="47">C46*(1-$G46)/$F46</f>
        <v>0</v>
      </c>
      <c r="I46" s="59">
        <f t="shared" ref="I46:I59" si="48">D46*(1-$G46)/$F46</f>
        <v>0</v>
      </c>
      <c r="J46" s="59">
        <f t="shared" ref="J46:J59" si="49">E46*(1-$G46)/$F46</f>
        <v>0</v>
      </c>
      <c r="K46" s="59">
        <f t="shared" ref="K46:K58" si="50">($S$1*(H46-$H$3)+$S$2*(I46-$I$3))/($G$3*$X$4)</f>
        <v>0</v>
      </c>
      <c r="L46" s="59">
        <f t="shared" ref="L46:L58" si="51">($S$2*(I46-$I$3))/($G$3*$X$4)</f>
        <v>0</v>
      </c>
      <c r="M46" s="59">
        <f t="shared" ref="M46:M58" si="52">($S$3*(J46-$J$3))/($G$3*$X$5)</f>
        <v>0</v>
      </c>
      <c r="N46" s="59">
        <f t="shared" ref="N46:N58" si="53">($S$1*(H46-$H$3)+$S$2*(I46-$I$3)+$S$3*(J46-$J$3))/($G$3*($X$4+$X$5))</f>
        <v>0</v>
      </c>
      <c r="O46" s="59">
        <f t="shared" ref="O46:O58" si="54">($S$1*(H46-$H$3))/($G$3*$X$4)</f>
        <v>0</v>
      </c>
    </row>
    <row r="47" spans="1:15" ht="15" customHeight="1">
      <c r="A47" s="64"/>
      <c r="B47" s="84">
        <v>24</v>
      </c>
      <c r="C47" s="79"/>
      <c r="D47" s="79"/>
      <c r="E47" s="79"/>
      <c r="F47" s="59">
        <f t="shared" si="45"/>
        <v>1010.1853079602449</v>
      </c>
      <c r="G47" s="65">
        <f t="shared" si="46"/>
        <v>0.05</v>
      </c>
      <c r="H47" s="59">
        <f t="shared" si="47"/>
        <v>0</v>
      </c>
      <c r="I47" s="59">
        <f t="shared" si="48"/>
        <v>0</v>
      </c>
      <c r="J47" s="59">
        <f t="shared" si="49"/>
        <v>0</v>
      </c>
      <c r="K47" s="59">
        <f t="shared" si="50"/>
        <v>0</v>
      </c>
      <c r="L47" s="59">
        <f t="shared" si="51"/>
        <v>0</v>
      </c>
      <c r="M47" s="59">
        <f t="shared" si="52"/>
        <v>0</v>
      </c>
      <c r="N47" s="59">
        <f t="shared" si="53"/>
        <v>0</v>
      </c>
      <c r="O47" s="59">
        <f t="shared" si="54"/>
        <v>0</v>
      </c>
    </row>
    <row r="48" spans="1:15" ht="15" customHeight="1">
      <c r="A48" s="64"/>
      <c r="B48" s="84">
        <v>48</v>
      </c>
      <c r="C48" s="79"/>
      <c r="D48" s="79"/>
      <c r="E48" s="79"/>
      <c r="F48" s="59">
        <f t="shared" si="45"/>
        <v>1010.1853079602449</v>
      </c>
      <c r="G48" s="65">
        <f t="shared" si="46"/>
        <v>0.05</v>
      </c>
      <c r="H48" s="59">
        <f t="shared" si="47"/>
        <v>0</v>
      </c>
      <c r="I48" s="59">
        <f t="shared" si="48"/>
        <v>0</v>
      </c>
      <c r="J48" s="59">
        <f t="shared" si="49"/>
        <v>0</v>
      </c>
      <c r="K48" s="59">
        <f t="shared" si="50"/>
        <v>0</v>
      </c>
      <c r="L48" s="59">
        <f t="shared" si="51"/>
        <v>0</v>
      </c>
      <c r="M48" s="59">
        <f t="shared" si="52"/>
        <v>0</v>
      </c>
      <c r="N48" s="59">
        <f t="shared" si="53"/>
        <v>0</v>
      </c>
      <c r="O48" s="59">
        <f t="shared" si="54"/>
        <v>0</v>
      </c>
    </row>
    <row r="49" spans="1:15" ht="15" customHeight="1">
      <c r="A49" s="64"/>
      <c r="B49" s="85">
        <v>103</v>
      </c>
      <c r="C49" s="79"/>
      <c r="D49" s="79"/>
      <c r="E49" s="79"/>
      <c r="F49" s="65">
        <f t="shared" si="45"/>
        <v>1010.1853079602449</v>
      </c>
      <c r="G49" s="65">
        <f t="shared" si="46"/>
        <v>0.05</v>
      </c>
      <c r="H49" s="59">
        <f t="shared" si="47"/>
        <v>0</v>
      </c>
      <c r="I49" s="59">
        <f t="shared" si="48"/>
        <v>0</v>
      </c>
      <c r="J49" s="59">
        <f t="shared" si="49"/>
        <v>0</v>
      </c>
      <c r="K49" s="59">
        <f t="shared" si="50"/>
        <v>0</v>
      </c>
      <c r="L49" s="59">
        <f t="shared" si="51"/>
        <v>0</v>
      </c>
      <c r="M49" s="59">
        <f t="shared" si="52"/>
        <v>0</v>
      </c>
      <c r="N49" s="59">
        <f t="shared" si="53"/>
        <v>0</v>
      </c>
      <c r="O49" s="59">
        <f t="shared" si="54"/>
        <v>0</v>
      </c>
    </row>
    <row r="50" spans="1:15" ht="15" customHeight="1">
      <c r="A50" s="64"/>
      <c r="B50" s="85">
        <v>336</v>
      </c>
      <c r="C50" s="79"/>
      <c r="D50" s="79"/>
      <c r="E50" s="79"/>
      <c r="F50" s="65">
        <f t="shared" si="45"/>
        <v>1010.1853079602449</v>
      </c>
      <c r="G50" s="65">
        <f t="shared" si="46"/>
        <v>0.05</v>
      </c>
      <c r="H50" s="59">
        <f t="shared" si="47"/>
        <v>0</v>
      </c>
      <c r="I50" s="59">
        <f t="shared" si="48"/>
        <v>0</v>
      </c>
      <c r="J50" s="59">
        <f t="shared" si="49"/>
        <v>0</v>
      </c>
      <c r="K50" s="59">
        <f t="shared" si="50"/>
        <v>0</v>
      </c>
      <c r="L50" s="59">
        <f t="shared" si="51"/>
        <v>0</v>
      </c>
      <c r="M50" s="59">
        <f t="shared" si="52"/>
        <v>0</v>
      </c>
      <c r="N50" s="59">
        <f t="shared" si="53"/>
        <v>0</v>
      </c>
      <c r="O50" s="59">
        <f t="shared" si="54"/>
        <v>0</v>
      </c>
    </row>
    <row r="51" spans="1:15" ht="15" customHeight="1">
      <c r="A51" s="64"/>
      <c r="B51" s="85">
        <v>504</v>
      </c>
      <c r="C51" s="81"/>
      <c r="D51" s="81"/>
      <c r="E51" s="81"/>
      <c r="F51" s="65">
        <f t="shared" si="45"/>
        <v>1010.1853079602449</v>
      </c>
      <c r="G51" s="65">
        <f t="shared" si="46"/>
        <v>0.05</v>
      </c>
      <c r="H51" s="59">
        <f t="shared" si="47"/>
        <v>0</v>
      </c>
      <c r="I51" s="59">
        <f t="shared" si="48"/>
        <v>0</v>
      </c>
      <c r="J51" s="59">
        <f t="shared" si="49"/>
        <v>0</v>
      </c>
      <c r="K51" s="59">
        <f t="shared" si="50"/>
        <v>0</v>
      </c>
      <c r="L51" s="59">
        <f t="shared" si="51"/>
        <v>0</v>
      </c>
      <c r="M51" s="59">
        <f t="shared" si="52"/>
        <v>0</v>
      </c>
      <c r="N51" s="59">
        <f t="shared" si="53"/>
        <v>0</v>
      </c>
      <c r="O51" s="59">
        <f t="shared" si="54"/>
        <v>0</v>
      </c>
    </row>
    <row r="52" spans="1:15" ht="15" customHeight="1">
      <c r="A52" s="64"/>
      <c r="B52" s="59"/>
      <c r="C52" s="80"/>
      <c r="D52" s="80"/>
      <c r="E52" s="80"/>
      <c r="F52" s="65">
        <f t="shared" si="45"/>
        <v>1010.1853079602449</v>
      </c>
      <c r="G52" s="65">
        <f t="shared" si="46"/>
        <v>0.05</v>
      </c>
      <c r="H52" s="59">
        <f t="shared" si="47"/>
        <v>0</v>
      </c>
      <c r="I52" s="59">
        <f t="shared" si="48"/>
        <v>0</v>
      </c>
      <c r="J52" s="59">
        <f t="shared" si="49"/>
        <v>0</v>
      </c>
      <c r="K52" s="59">
        <f t="shared" si="50"/>
        <v>0</v>
      </c>
      <c r="L52" s="59">
        <f t="shared" si="51"/>
        <v>0</v>
      </c>
      <c r="M52" s="59">
        <f t="shared" si="52"/>
        <v>0</v>
      </c>
      <c r="N52" s="59">
        <f t="shared" si="53"/>
        <v>0</v>
      </c>
      <c r="O52" s="59">
        <f t="shared" si="54"/>
        <v>0</v>
      </c>
    </row>
    <row r="53" spans="1:15" ht="15" customHeight="1">
      <c r="A53" s="64"/>
      <c r="B53" s="59"/>
      <c r="C53" s="80"/>
      <c r="D53" s="80"/>
      <c r="E53" s="80"/>
      <c r="F53" s="65">
        <f t="shared" si="45"/>
        <v>1010.1853079602449</v>
      </c>
      <c r="G53" s="65">
        <f t="shared" si="46"/>
        <v>0.05</v>
      </c>
      <c r="H53" s="59">
        <f t="shared" si="47"/>
        <v>0</v>
      </c>
      <c r="I53" s="59">
        <f t="shared" si="48"/>
        <v>0</v>
      </c>
      <c r="J53" s="59">
        <f t="shared" si="49"/>
        <v>0</v>
      </c>
      <c r="K53" s="59">
        <f t="shared" si="50"/>
        <v>0</v>
      </c>
      <c r="L53" s="59">
        <f t="shared" si="51"/>
        <v>0</v>
      </c>
      <c r="M53" s="59">
        <f t="shared" si="52"/>
        <v>0</v>
      </c>
      <c r="N53" s="59">
        <f t="shared" si="53"/>
        <v>0</v>
      </c>
      <c r="O53" s="59">
        <f t="shared" si="54"/>
        <v>0</v>
      </c>
    </row>
    <row r="54" spans="1:15" ht="15" customHeight="1">
      <c r="A54" s="64"/>
      <c r="B54" s="59"/>
      <c r="C54" s="80"/>
      <c r="D54" s="80"/>
      <c r="E54" s="80"/>
      <c r="F54" s="65">
        <f t="shared" si="45"/>
        <v>1010.1853079602449</v>
      </c>
      <c r="G54" s="65">
        <f t="shared" si="46"/>
        <v>0.05</v>
      </c>
      <c r="H54" s="59">
        <f t="shared" si="47"/>
        <v>0</v>
      </c>
      <c r="I54" s="59">
        <f t="shared" si="48"/>
        <v>0</v>
      </c>
      <c r="J54" s="59">
        <f t="shared" si="49"/>
        <v>0</v>
      </c>
      <c r="K54" s="59">
        <f t="shared" si="50"/>
        <v>0</v>
      </c>
      <c r="L54" s="59">
        <f t="shared" si="51"/>
        <v>0</v>
      </c>
      <c r="M54" s="59">
        <f t="shared" si="52"/>
        <v>0</v>
      </c>
      <c r="N54" s="59">
        <f t="shared" si="53"/>
        <v>0</v>
      </c>
      <c r="O54" s="59">
        <f t="shared" si="54"/>
        <v>0</v>
      </c>
    </row>
    <row r="55" spans="1:15" ht="15" customHeight="1">
      <c r="A55" s="64"/>
      <c r="B55" s="59"/>
      <c r="C55" s="28"/>
      <c r="D55" s="28"/>
      <c r="E55" s="80"/>
      <c r="F55" s="65">
        <f t="shared" si="45"/>
        <v>1010.1853079602449</v>
      </c>
      <c r="G55" s="65">
        <f t="shared" si="46"/>
        <v>0.05</v>
      </c>
      <c r="H55" s="59">
        <f t="shared" si="47"/>
        <v>0</v>
      </c>
      <c r="I55" s="59">
        <f t="shared" si="48"/>
        <v>0</v>
      </c>
      <c r="J55" s="59">
        <f t="shared" si="49"/>
        <v>0</v>
      </c>
      <c r="K55" s="59">
        <f t="shared" si="50"/>
        <v>0</v>
      </c>
      <c r="L55" s="59">
        <f t="shared" si="51"/>
        <v>0</v>
      </c>
      <c r="M55" s="59">
        <f t="shared" si="52"/>
        <v>0</v>
      </c>
      <c r="N55" s="59">
        <f t="shared" si="53"/>
        <v>0</v>
      </c>
      <c r="O55" s="59">
        <f t="shared" si="54"/>
        <v>0</v>
      </c>
    </row>
    <row r="56" spans="1:15" ht="15" customHeight="1">
      <c r="A56" s="64"/>
      <c r="B56" s="59"/>
      <c r="C56" s="28"/>
      <c r="D56" s="28"/>
      <c r="E56" s="80"/>
      <c r="F56" s="65">
        <f>(SUM(C56:E56)*$S$7+$S$8)*1000</f>
        <v>1010.1853079602449</v>
      </c>
      <c r="G56" s="65">
        <f>($G$3-($S$1*C56+$S$2*D56+$S$3*E56)/F56)/(1-($S$1*C56+$S$2*D56+$S$3*E56)/F56)</f>
        <v>0.05</v>
      </c>
      <c r="H56" s="59">
        <f t="shared" ref="H56:J58" si="55">C56*(1-$G56)/$F56</f>
        <v>0</v>
      </c>
      <c r="I56" s="59">
        <f t="shared" si="55"/>
        <v>0</v>
      </c>
      <c r="J56" s="59">
        <f t="shared" si="55"/>
        <v>0</v>
      </c>
      <c r="K56" s="59">
        <f t="shared" si="50"/>
        <v>0</v>
      </c>
      <c r="L56" s="59">
        <f t="shared" si="51"/>
        <v>0</v>
      </c>
      <c r="M56" s="59">
        <f t="shared" si="52"/>
        <v>0</v>
      </c>
      <c r="N56" s="59">
        <f t="shared" si="53"/>
        <v>0</v>
      </c>
      <c r="O56" s="59">
        <f t="shared" si="54"/>
        <v>0</v>
      </c>
    </row>
    <row r="57" spans="1:15" ht="15" customHeight="1">
      <c r="A57" s="64"/>
      <c r="B57" s="59"/>
      <c r="C57" s="28"/>
      <c r="D57" s="28"/>
      <c r="E57" s="80"/>
      <c r="F57" s="65">
        <f>(SUM(C57:E57)*$S$7+$S$8)*1000</f>
        <v>1010.1853079602449</v>
      </c>
      <c r="G57" s="65">
        <f>($G$3-($S$1*C57+$S$2*D57+$S$3*E57)/F57)/(1-($S$1*C57+$S$2*D57+$S$3*E57)/F57)</f>
        <v>0.05</v>
      </c>
      <c r="H57" s="59">
        <f t="shared" si="55"/>
        <v>0</v>
      </c>
      <c r="I57" s="59">
        <f t="shared" si="55"/>
        <v>0</v>
      </c>
      <c r="J57" s="59">
        <f t="shared" si="55"/>
        <v>0</v>
      </c>
      <c r="K57" s="59">
        <f t="shared" si="50"/>
        <v>0</v>
      </c>
      <c r="L57" s="59">
        <f t="shared" si="51"/>
        <v>0</v>
      </c>
      <c r="M57" s="59">
        <f t="shared" si="52"/>
        <v>0</v>
      </c>
      <c r="N57" s="59">
        <f t="shared" si="53"/>
        <v>0</v>
      </c>
      <c r="O57" s="59">
        <f t="shared" si="54"/>
        <v>0</v>
      </c>
    </row>
    <row r="58" spans="1:15" ht="15" customHeight="1" thickBot="1">
      <c r="A58" s="64"/>
      <c r="B58" s="59"/>
      <c r="C58" s="28"/>
      <c r="D58" s="28"/>
      <c r="E58" s="80"/>
      <c r="F58" s="65">
        <f>(SUM(C58:E58)*$S$7+$S$8)*1000</f>
        <v>1010.1853079602449</v>
      </c>
      <c r="G58" s="65">
        <f>($G$3-($S$1*C58+$S$2*D58+$S$3*E58)/F58)/(1-($S$1*C58+$S$2*D58+$S$3*E58)/F58)</f>
        <v>0.05</v>
      </c>
      <c r="H58" s="59">
        <f t="shared" si="55"/>
        <v>0</v>
      </c>
      <c r="I58" s="59">
        <f t="shared" si="55"/>
        <v>0</v>
      </c>
      <c r="J58" s="59">
        <f t="shared" si="55"/>
        <v>0</v>
      </c>
      <c r="K58" s="59">
        <f t="shared" si="50"/>
        <v>0</v>
      </c>
      <c r="L58" s="59">
        <f t="shared" si="51"/>
        <v>0</v>
      </c>
      <c r="M58" s="59">
        <f t="shared" si="52"/>
        <v>0</v>
      </c>
      <c r="N58" s="59">
        <f t="shared" si="53"/>
        <v>0</v>
      </c>
      <c r="O58" s="59">
        <f t="shared" si="54"/>
        <v>0</v>
      </c>
    </row>
    <row r="59" spans="1:15" ht="15" customHeight="1" thickBot="1">
      <c r="A59" s="64" t="s">
        <v>142</v>
      </c>
      <c r="B59" s="83">
        <v>0</v>
      </c>
      <c r="C59" s="18"/>
      <c r="D59" s="18"/>
      <c r="E59" s="80"/>
      <c r="F59" s="60">
        <v>1007</v>
      </c>
      <c r="G59" s="61">
        <v>2.5000000000000001E-2</v>
      </c>
      <c r="H59" s="59">
        <f t="shared" si="47"/>
        <v>0</v>
      </c>
      <c r="I59" s="59">
        <f t="shared" si="48"/>
        <v>0</v>
      </c>
      <c r="J59" s="59">
        <f t="shared" si="49"/>
        <v>0</v>
      </c>
      <c r="K59" s="59">
        <f>($S$1*(H59-$H$3)+$S$2*(I59-$I$3))/($G$3*$X$4)</f>
        <v>0</v>
      </c>
      <c r="L59" s="59">
        <f>($S$2*(I59-$I$3))/($G$3*$X$4)</f>
        <v>0</v>
      </c>
      <c r="M59" s="59">
        <f>($S$3*(J59-$J$3))/($G$3*$X$5)</f>
        <v>0</v>
      </c>
      <c r="N59" s="59">
        <f>($S$1*(H59-$H$3)+$S$2*(I59-$I$3)+$S$3*(J59-$J$3))/($G$3*($X$4+$X$5))</f>
        <v>0</v>
      </c>
      <c r="O59" s="59">
        <f>($S$1*(H59-$H$3))/($G$3*$X$4)</f>
        <v>0</v>
      </c>
    </row>
    <row r="60" spans="1:15" ht="15" customHeight="1">
      <c r="A60" s="64"/>
      <c r="B60" s="84">
        <v>8</v>
      </c>
      <c r="C60" s="79"/>
      <c r="D60" s="79"/>
      <c r="E60" s="79"/>
      <c r="F60" s="65">
        <f>(SUM(C60:E60)*$S$7+$S$8)*1000</f>
        <v>1010.1853079602449</v>
      </c>
      <c r="G60" s="65">
        <f>($G$3-($S$1*C60+$S$2*D60+$S$3*E60)/F60)/(1-($S$1*C60+$S$2*D60+$S$3*E60)/F60)</f>
        <v>0.05</v>
      </c>
      <c r="H60" s="59">
        <f t="shared" ref="H60:H73" si="56">C60*(1-$G60)/$F60</f>
        <v>0</v>
      </c>
      <c r="I60" s="59">
        <f t="shared" ref="I60:I73" si="57">D60*(1-$G60)/$F60</f>
        <v>0</v>
      </c>
      <c r="J60" s="59">
        <f t="shared" ref="J60:J73" si="58">E60*(1-$G60)/$F60</f>
        <v>0</v>
      </c>
      <c r="K60" s="59">
        <f t="shared" ref="K60:K72" si="59">($S$1*(H60-$H$3)+$S$2*(I60-$I$3))/($G$3*$X$4)</f>
        <v>0</v>
      </c>
      <c r="L60" s="59">
        <f t="shared" ref="L60:L72" si="60">($S$2*(I60-$I$3))/($G$3*$X$4)</f>
        <v>0</v>
      </c>
      <c r="M60" s="59">
        <f t="shared" ref="M60:M72" si="61">($S$3*(J60-$J$3))/($G$3*$X$5)</f>
        <v>0</v>
      </c>
      <c r="N60" s="59">
        <f t="shared" ref="N60:N72" si="62">($S$1*(H60-$H$3)+$S$2*(I60-$I$3)+$S$3*(J60-$J$3))/($G$3*($X$4+$X$5))</f>
        <v>0</v>
      </c>
      <c r="O60" s="59">
        <f t="shared" ref="O60:O72" si="63">($S$1*(H60-$H$3))/($G$3*$X$4)</f>
        <v>0</v>
      </c>
    </row>
    <row r="61" spans="1:15" ht="15" customHeight="1">
      <c r="A61" s="64"/>
      <c r="B61" s="84">
        <v>24</v>
      </c>
      <c r="C61" s="79"/>
      <c r="D61" s="79"/>
      <c r="E61" s="79"/>
      <c r="F61" s="65">
        <f t="shared" ref="F61:F69" si="64">(SUM(C61:E61)*$S$7+$S$8)*1000</f>
        <v>1010.1853079602449</v>
      </c>
      <c r="G61" s="65">
        <f t="shared" ref="G61:G69" si="65">($G$3-($S$1*C61+$S$2*D61+$S$3*E61)/F61)/(1-($S$1*C61+$S$2*D61+$S$3*E61)/F61)</f>
        <v>0.05</v>
      </c>
      <c r="H61" s="59">
        <f t="shared" si="56"/>
        <v>0</v>
      </c>
      <c r="I61" s="59">
        <f t="shared" si="57"/>
        <v>0</v>
      </c>
      <c r="J61" s="59">
        <f t="shared" si="58"/>
        <v>0</v>
      </c>
      <c r="K61" s="59">
        <f t="shared" si="59"/>
        <v>0</v>
      </c>
      <c r="L61" s="59">
        <f t="shared" si="60"/>
        <v>0</v>
      </c>
      <c r="M61" s="59">
        <f t="shared" si="61"/>
        <v>0</v>
      </c>
      <c r="N61" s="59">
        <f t="shared" si="62"/>
        <v>0</v>
      </c>
      <c r="O61" s="59">
        <f t="shared" si="63"/>
        <v>0</v>
      </c>
    </row>
    <row r="62" spans="1:15" ht="15" customHeight="1">
      <c r="A62" s="64"/>
      <c r="B62" s="84">
        <v>48</v>
      </c>
      <c r="C62" s="79"/>
      <c r="D62" s="79"/>
      <c r="E62" s="79"/>
      <c r="F62" s="65">
        <f t="shared" si="64"/>
        <v>1010.1853079602449</v>
      </c>
      <c r="G62" s="65">
        <f t="shared" si="65"/>
        <v>0.05</v>
      </c>
      <c r="H62" s="59">
        <f t="shared" si="56"/>
        <v>0</v>
      </c>
      <c r="I62" s="59">
        <f t="shared" si="57"/>
        <v>0</v>
      </c>
      <c r="J62" s="59">
        <f t="shared" si="58"/>
        <v>0</v>
      </c>
      <c r="K62" s="59">
        <f t="shared" si="59"/>
        <v>0</v>
      </c>
      <c r="L62" s="59">
        <f t="shared" si="60"/>
        <v>0</v>
      </c>
      <c r="M62" s="59">
        <f t="shared" si="61"/>
        <v>0</v>
      </c>
      <c r="N62" s="59">
        <f t="shared" si="62"/>
        <v>0</v>
      </c>
      <c r="O62" s="59">
        <f t="shared" si="63"/>
        <v>0</v>
      </c>
    </row>
    <row r="63" spans="1:15" ht="15" customHeight="1">
      <c r="A63" s="64"/>
      <c r="B63" s="85">
        <v>103</v>
      </c>
      <c r="C63" s="79"/>
      <c r="D63" s="79"/>
      <c r="E63" s="79"/>
      <c r="F63" s="65">
        <f t="shared" si="64"/>
        <v>1010.1853079602449</v>
      </c>
      <c r="G63" s="65">
        <f t="shared" si="65"/>
        <v>0.05</v>
      </c>
      <c r="H63" s="59">
        <f t="shared" si="56"/>
        <v>0</v>
      </c>
      <c r="I63" s="59">
        <f t="shared" si="57"/>
        <v>0</v>
      </c>
      <c r="J63" s="59">
        <f t="shared" si="58"/>
        <v>0</v>
      </c>
      <c r="K63" s="59">
        <f t="shared" si="59"/>
        <v>0</v>
      </c>
      <c r="L63" s="59">
        <f t="shared" si="60"/>
        <v>0</v>
      </c>
      <c r="M63" s="59">
        <f t="shared" si="61"/>
        <v>0</v>
      </c>
      <c r="N63" s="59">
        <f t="shared" si="62"/>
        <v>0</v>
      </c>
      <c r="O63" s="59">
        <f t="shared" si="63"/>
        <v>0</v>
      </c>
    </row>
    <row r="64" spans="1:15" ht="15" customHeight="1">
      <c r="A64" s="64"/>
      <c r="B64" s="85">
        <v>336</v>
      </c>
      <c r="C64" s="79"/>
      <c r="D64" s="79"/>
      <c r="E64" s="79"/>
      <c r="F64" s="65">
        <f t="shared" si="64"/>
        <v>1010.1853079602449</v>
      </c>
      <c r="G64" s="65">
        <f t="shared" si="65"/>
        <v>0.05</v>
      </c>
      <c r="H64" s="59">
        <f t="shared" si="56"/>
        <v>0</v>
      </c>
      <c r="I64" s="59">
        <f t="shared" si="57"/>
        <v>0</v>
      </c>
      <c r="J64" s="59">
        <f t="shared" si="58"/>
        <v>0</v>
      </c>
      <c r="K64" s="59">
        <f t="shared" si="59"/>
        <v>0</v>
      </c>
      <c r="L64" s="59">
        <f t="shared" si="60"/>
        <v>0</v>
      </c>
      <c r="M64" s="59">
        <f t="shared" si="61"/>
        <v>0</v>
      </c>
      <c r="N64" s="59">
        <f t="shared" si="62"/>
        <v>0</v>
      </c>
      <c r="O64" s="59">
        <f t="shared" si="63"/>
        <v>0</v>
      </c>
    </row>
    <row r="65" spans="1:15" ht="15" customHeight="1">
      <c r="A65" s="64"/>
      <c r="B65" s="85">
        <v>504</v>
      </c>
      <c r="C65" s="81"/>
      <c r="D65" s="81"/>
      <c r="E65" s="81"/>
      <c r="F65" s="65">
        <f t="shared" si="64"/>
        <v>1010.1853079602449</v>
      </c>
      <c r="G65" s="65">
        <f t="shared" si="65"/>
        <v>0.05</v>
      </c>
      <c r="H65" s="59">
        <f t="shared" si="56"/>
        <v>0</v>
      </c>
      <c r="I65" s="59">
        <f t="shared" si="57"/>
        <v>0</v>
      </c>
      <c r="J65" s="59">
        <f t="shared" si="58"/>
        <v>0</v>
      </c>
      <c r="K65" s="59">
        <f t="shared" si="59"/>
        <v>0</v>
      </c>
      <c r="L65" s="59">
        <f t="shared" si="60"/>
        <v>0</v>
      </c>
      <c r="M65" s="59">
        <f t="shared" si="61"/>
        <v>0</v>
      </c>
      <c r="N65" s="59">
        <f t="shared" si="62"/>
        <v>0</v>
      </c>
      <c r="O65" s="59">
        <f t="shared" si="63"/>
        <v>0</v>
      </c>
    </row>
    <row r="66" spans="1:15" ht="15" customHeight="1">
      <c r="A66" s="64"/>
      <c r="B66" s="59"/>
      <c r="C66" s="81"/>
      <c r="D66" s="81"/>
      <c r="E66" s="81"/>
      <c r="F66" s="65">
        <f t="shared" si="64"/>
        <v>1010.1853079602449</v>
      </c>
      <c r="G66" s="65">
        <f t="shared" si="65"/>
        <v>0.05</v>
      </c>
      <c r="H66" s="59">
        <f t="shared" si="56"/>
        <v>0</v>
      </c>
      <c r="I66" s="59">
        <f t="shared" si="57"/>
        <v>0</v>
      </c>
      <c r="J66" s="59">
        <f t="shared" si="58"/>
        <v>0</v>
      </c>
      <c r="K66" s="59">
        <f t="shared" si="59"/>
        <v>0</v>
      </c>
      <c r="L66" s="59">
        <f t="shared" si="60"/>
        <v>0</v>
      </c>
      <c r="M66" s="59">
        <f t="shared" si="61"/>
        <v>0</v>
      </c>
      <c r="N66" s="59">
        <f t="shared" si="62"/>
        <v>0</v>
      </c>
      <c r="O66" s="59">
        <f t="shared" si="63"/>
        <v>0</v>
      </c>
    </row>
    <row r="67" spans="1:15" ht="15" customHeight="1">
      <c r="A67" s="64"/>
      <c r="B67" s="59"/>
      <c r="C67" s="79"/>
      <c r="D67" s="79"/>
      <c r="E67" s="79"/>
      <c r="F67" s="65">
        <f t="shared" si="64"/>
        <v>1010.1853079602449</v>
      </c>
      <c r="G67" s="65">
        <f t="shared" si="65"/>
        <v>0.05</v>
      </c>
      <c r="H67" s="59">
        <f t="shared" si="56"/>
        <v>0</v>
      </c>
      <c r="I67" s="59">
        <f t="shared" si="57"/>
        <v>0</v>
      </c>
      <c r="J67" s="59">
        <f t="shared" si="58"/>
        <v>0</v>
      </c>
      <c r="K67" s="59">
        <f t="shared" si="59"/>
        <v>0</v>
      </c>
      <c r="L67" s="59">
        <f t="shared" si="60"/>
        <v>0</v>
      </c>
      <c r="M67" s="59">
        <f t="shared" si="61"/>
        <v>0</v>
      </c>
      <c r="N67" s="59">
        <f t="shared" si="62"/>
        <v>0</v>
      </c>
      <c r="O67" s="59">
        <f t="shared" si="63"/>
        <v>0</v>
      </c>
    </row>
    <row r="68" spans="1:15" ht="15" customHeight="1">
      <c r="A68" s="64"/>
      <c r="B68" s="59"/>
      <c r="C68" s="81"/>
      <c r="D68" s="81"/>
      <c r="E68" s="81"/>
      <c r="F68" s="65">
        <f t="shared" si="64"/>
        <v>1010.1853079602449</v>
      </c>
      <c r="G68" s="65">
        <f t="shared" si="65"/>
        <v>0.05</v>
      </c>
      <c r="H68" s="59">
        <f t="shared" si="56"/>
        <v>0</v>
      </c>
      <c r="I68" s="59">
        <f t="shared" si="57"/>
        <v>0</v>
      </c>
      <c r="J68" s="59">
        <f t="shared" si="58"/>
        <v>0</v>
      </c>
      <c r="K68" s="59">
        <f t="shared" si="59"/>
        <v>0</v>
      </c>
      <c r="L68" s="59">
        <f t="shared" si="60"/>
        <v>0</v>
      </c>
      <c r="M68" s="59">
        <f t="shared" si="61"/>
        <v>0</v>
      </c>
      <c r="N68" s="59">
        <f t="shared" si="62"/>
        <v>0</v>
      </c>
      <c r="O68" s="59">
        <f t="shared" si="63"/>
        <v>0</v>
      </c>
    </row>
    <row r="69" spans="1:15" ht="15" customHeight="1">
      <c r="A69" s="64"/>
      <c r="B69" s="59"/>
      <c r="C69" s="81"/>
      <c r="D69" s="81"/>
      <c r="E69" s="81"/>
      <c r="F69" s="65">
        <f t="shared" si="64"/>
        <v>1010.1853079602449</v>
      </c>
      <c r="G69" s="65">
        <f t="shared" si="65"/>
        <v>0.05</v>
      </c>
      <c r="H69" s="59">
        <f t="shared" si="56"/>
        <v>0</v>
      </c>
      <c r="I69" s="59">
        <f t="shared" si="57"/>
        <v>0</v>
      </c>
      <c r="J69" s="59">
        <f t="shared" si="58"/>
        <v>0</v>
      </c>
      <c r="K69" s="59">
        <f t="shared" si="59"/>
        <v>0</v>
      </c>
      <c r="L69" s="59">
        <f t="shared" si="60"/>
        <v>0</v>
      </c>
      <c r="M69" s="59">
        <f t="shared" si="61"/>
        <v>0</v>
      </c>
      <c r="N69" s="59">
        <f t="shared" si="62"/>
        <v>0</v>
      </c>
      <c r="O69" s="59">
        <f t="shared" si="63"/>
        <v>0</v>
      </c>
    </row>
    <row r="70" spans="1:15" ht="15" customHeight="1">
      <c r="A70" s="64"/>
      <c r="B70" s="59"/>
      <c r="C70" s="81"/>
      <c r="D70" s="81"/>
      <c r="E70" s="81"/>
      <c r="F70" s="65">
        <f>(SUM(C70:E70)*$S$7+$S$8)*1000</f>
        <v>1010.1853079602449</v>
      </c>
      <c r="G70" s="65">
        <f>($G$3-($S$1*C70+$S$2*D70+$S$3*E70)/F70)/(1-($S$1*C70+$S$2*D70+$S$3*E70)/F70)</f>
        <v>0.05</v>
      </c>
      <c r="H70" s="59">
        <f t="shared" ref="H70:J72" si="66">C70*(1-$G70)/$F70</f>
        <v>0</v>
      </c>
      <c r="I70" s="59">
        <f t="shared" si="66"/>
        <v>0</v>
      </c>
      <c r="J70" s="59">
        <f t="shared" si="66"/>
        <v>0</v>
      </c>
      <c r="K70" s="59">
        <f t="shared" si="59"/>
        <v>0</v>
      </c>
      <c r="L70" s="59">
        <f t="shared" si="60"/>
        <v>0</v>
      </c>
      <c r="M70" s="59">
        <f t="shared" si="61"/>
        <v>0</v>
      </c>
      <c r="N70" s="59">
        <f t="shared" si="62"/>
        <v>0</v>
      </c>
      <c r="O70" s="59">
        <f t="shared" si="63"/>
        <v>0</v>
      </c>
    </row>
    <row r="71" spans="1:15" ht="15" customHeight="1">
      <c r="A71" s="64"/>
      <c r="B71" s="59"/>
      <c r="C71" s="80"/>
      <c r="D71" s="80"/>
      <c r="E71" s="80"/>
      <c r="F71" s="65">
        <f>(SUM(C71:E71)*$S$7+$S$8)*1000</f>
        <v>1010.1853079602449</v>
      </c>
      <c r="G71" s="65">
        <f>($G$3-($S$1*C71+$S$2*D71+$S$3*E71)/F71)/(1-($S$1*C71+$S$2*D71+$S$3*E71)/F71)</f>
        <v>0.05</v>
      </c>
      <c r="H71" s="59">
        <f t="shared" si="66"/>
        <v>0</v>
      </c>
      <c r="I71" s="59">
        <f t="shared" si="66"/>
        <v>0</v>
      </c>
      <c r="J71" s="59">
        <f t="shared" si="66"/>
        <v>0</v>
      </c>
      <c r="K71" s="59">
        <f t="shared" si="59"/>
        <v>0</v>
      </c>
      <c r="L71" s="59">
        <f t="shared" si="60"/>
        <v>0</v>
      </c>
      <c r="M71" s="59">
        <f t="shared" si="61"/>
        <v>0</v>
      </c>
      <c r="N71" s="59">
        <f t="shared" si="62"/>
        <v>0</v>
      </c>
      <c r="O71" s="59">
        <f t="shared" si="63"/>
        <v>0</v>
      </c>
    </row>
    <row r="72" spans="1:15" ht="15" customHeight="1" thickBot="1">
      <c r="A72" s="64"/>
      <c r="B72" s="59"/>
      <c r="C72" s="80"/>
      <c r="D72" s="80"/>
      <c r="E72" s="80"/>
      <c r="F72" s="65">
        <f>(SUM(C72:E72)*$S$7+$S$8)*1000</f>
        <v>1010.1853079602449</v>
      </c>
      <c r="G72" s="65">
        <f>($G$3-($S$1*C72+$S$2*D72+$S$3*E72)/F72)/(1-($S$1*C72+$S$2*D72+$S$3*E72)/F72)</f>
        <v>0.05</v>
      </c>
      <c r="H72" s="59">
        <f t="shared" si="66"/>
        <v>0</v>
      </c>
      <c r="I72" s="59">
        <f t="shared" si="66"/>
        <v>0</v>
      </c>
      <c r="J72" s="59">
        <f t="shared" si="66"/>
        <v>0</v>
      </c>
      <c r="K72" s="59">
        <f t="shared" si="59"/>
        <v>0</v>
      </c>
      <c r="L72" s="59">
        <f t="shared" si="60"/>
        <v>0</v>
      </c>
      <c r="M72" s="59">
        <f t="shared" si="61"/>
        <v>0</v>
      </c>
      <c r="N72" s="59">
        <f t="shared" si="62"/>
        <v>0</v>
      </c>
      <c r="O72" s="59">
        <f t="shared" si="63"/>
        <v>0</v>
      </c>
    </row>
    <row r="73" spans="1:15" ht="15" customHeight="1" thickBot="1">
      <c r="A73" s="64" t="s">
        <v>143</v>
      </c>
      <c r="B73" s="83">
        <v>0</v>
      </c>
      <c r="C73" s="80"/>
      <c r="D73" s="80"/>
      <c r="E73" s="80"/>
      <c r="F73" s="60">
        <v>1007</v>
      </c>
      <c r="G73" s="61">
        <v>2.5000000000000001E-2</v>
      </c>
      <c r="H73" s="59">
        <f t="shared" si="56"/>
        <v>0</v>
      </c>
      <c r="I73" s="59">
        <f t="shared" si="57"/>
        <v>0</v>
      </c>
      <c r="J73" s="59">
        <f t="shared" si="58"/>
        <v>0</v>
      </c>
      <c r="K73" s="59">
        <f>($S$1*(H73-$H$3)+$S$2*(I73-$I$3))/($G$3*$X$4)</f>
        <v>0</v>
      </c>
      <c r="L73" s="59">
        <f>($S$2*(I73-$I$3))/($G$3*$X$4)</f>
        <v>0</v>
      </c>
      <c r="M73" s="59">
        <f>($S$3*(J73-$J$3))/($G$3*$X$5)</f>
        <v>0</v>
      </c>
      <c r="N73" s="59">
        <f>($S$1*(H73-$H$3)+$S$2*(I73-$I$3)+$S$3*(J73-$J$3))/($G$3*($X$4+$X$5))</f>
        <v>0</v>
      </c>
      <c r="O73" s="59">
        <f>($S$1*(H73-$H$3))/($G$3*$X$4)</f>
        <v>0</v>
      </c>
    </row>
    <row r="74" spans="1:15" ht="15" customHeight="1">
      <c r="A74" s="64"/>
      <c r="B74" s="84">
        <v>8</v>
      </c>
      <c r="C74" s="79"/>
      <c r="D74" s="79"/>
      <c r="E74" s="79"/>
      <c r="F74" s="65">
        <f>(SUM(C74:E74)*$S$7+$S$8)*1000</f>
        <v>1010.1853079602449</v>
      </c>
      <c r="G74" s="65">
        <f>($G$3-($S$1*C74+$S$2*D74+$S$3*E74)/F74)/(1-($S$1*C74+$S$2*D74+$S$3*E74)/F74)</f>
        <v>0.05</v>
      </c>
      <c r="H74" s="59">
        <f t="shared" ref="H74:H83" si="67">C74*(1-$G74)/$F74</f>
        <v>0</v>
      </c>
      <c r="I74" s="59">
        <f t="shared" ref="I74:I83" si="68">D74*(1-$G74)/$F74</f>
        <v>0</v>
      </c>
      <c r="J74" s="59">
        <f t="shared" ref="J74:J83" si="69">E74*(1-$G74)/$F74</f>
        <v>0</v>
      </c>
      <c r="K74" s="59">
        <f t="shared" ref="K74:K86" si="70">($S$1*(H74-$H$3)+$S$2*(I74-$I$3))/($G$3*$X$4)</f>
        <v>0</v>
      </c>
      <c r="L74" s="59">
        <f t="shared" ref="L74:L86" si="71">($S$2*(I74-$I$3))/($G$3*$X$4)</f>
        <v>0</v>
      </c>
      <c r="M74" s="59">
        <f t="shared" ref="M74:M86" si="72">($S$3*(J74-$J$3))/($G$3*$X$5)</f>
        <v>0</v>
      </c>
      <c r="N74" s="59">
        <f t="shared" ref="N74:N86" si="73">($S$1*(H74-$H$3)+$S$2*(I74-$I$3)+$S$3*(J74-$J$3))/($G$3*($X$4+$X$5))</f>
        <v>0</v>
      </c>
      <c r="O74" s="59">
        <f t="shared" ref="O74:O86" si="74">($S$1*(H74-$H$3))/($G$3*$X$4)</f>
        <v>0</v>
      </c>
    </row>
    <row r="75" spans="1:15" ht="15" customHeight="1">
      <c r="A75" s="64"/>
      <c r="B75" s="84">
        <v>24</v>
      </c>
      <c r="C75" s="79"/>
      <c r="D75" s="79"/>
      <c r="E75" s="79"/>
      <c r="F75" s="65">
        <f t="shared" ref="F75:F83" si="75">(SUM(C75:E75)*$S$7+$S$8)*1000</f>
        <v>1010.1853079602449</v>
      </c>
      <c r="G75" s="65">
        <f t="shared" ref="G75:G83" si="76">($G$3-($S$1*C75+$S$2*D75+$S$3*E75)/F75)/(1-($S$1*C75+$S$2*D75+$S$3*E75)/F75)</f>
        <v>0.05</v>
      </c>
      <c r="H75" s="59">
        <f t="shared" si="67"/>
        <v>0</v>
      </c>
      <c r="I75" s="59">
        <f t="shared" si="68"/>
        <v>0</v>
      </c>
      <c r="J75" s="59">
        <f t="shared" si="69"/>
        <v>0</v>
      </c>
      <c r="K75" s="59">
        <f t="shared" si="70"/>
        <v>0</v>
      </c>
      <c r="L75" s="59">
        <f t="shared" si="71"/>
        <v>0</v>
      </c>
      <c r="M75" s="59">
        <f t="shared" si="72"/>
        <v>0</v>
      </c>
      <c r="N75" s="59">
        <f t="shared" si="73"/>
        <v>0</v>
      </c>
      <c r="O75" s="59">
        <f t="shared" si="74"/>
        <v>0</v>
      </c>
    </row>
    <row r="76" spans="1:15" ht="15" customHeight="1">
      <c r="A76" s="64"/>
      <c r="B76" s="84">
        <v>48</v>
      </c>
      <c r="C76" s="79"/>
      <c r="D76" s="79"/>
      <c r="E76" s="79"/>
      <c r="F76" s="65">
        <f t="shared" si="75"/>
        <v>1010.1853079602449</v>
      </c>
      <c r="G76" s="65">
        <f t="shared" si="76"/>
        <v>0.05</v>
      </c>
      <c r="H76" s="59">
        <f t="shared" si="67"/>
        <v>0</v>
      </c>
      <c r="I76" s="59">
        <f t="shared" si="68"/>
        <v>0</v>
      </c>
      <c r="J76" s="59">
        <f t="shared" si="69"/>
        <v>0</v>
      </c>
      <c r="K76" s="59">
        <f t="shared" si="70"/>
        <v>0</v>
      </c>
      <c r="L76" s="59">
        <f t="shared" si="71"/>
        <v>0</v>
      </c>
      <c r="M76" s="59">
        <f t="shared" si="72"/>
        <v>0</v>
      </c>
      <c r="N76" s="59">
        <f t="shared" si="73"/>
        <v>0</v>
      </c>
      <c r="O76" s="59">
        <f t="shared" si="74"/>
        <v>0</v>
      </c>
    </row>
    <row r="77" spans="1:15" ht="15" customHeight="1">
      <c r="A77" s="64"/>
      <c r="B77" s="85">
        <v>103</v>
      </c>
      <c r="C77" s="79"/>
      <c r="D77" s="79"/>
      <c r="E77" s="79"/>
      <c r="F77" s="65">
        <f t="shared" si="75"/>
        <v>1010.1853079602449</v>
      </c>
      <c r="G77" s="65">
        <f t="shared" si="76"/>
        <v>0.05</v>
      </c>
      <c r="H77" s="59">
        <f t="shared" si="67"/>
        <v>0</v>
      </c>
      <c r="I77" s="59">
        <f t="shared" si="68"/>
        <v>0</v>
      </c>
      <c r="J77" s="59">
        <f t="shared" si="69"/>
        <v>0</v>
      </c>
      <c r="K77" s="59">
        <f t="shared" si="70"/>
        <v>0</v>
      </c>
      <c r="L77" s="59">
        <f t="shared" si="71"/>
        <v>0</v>
      </c>
      <c r="M77" s="59">
        <f t="shared" si="72"/>
        <v>0</v>
      </c>
      <c r="N77" s="59">
        <f t="shared" si="73"/>
        <v>0</v>
      </c>
      <c r="O77" s="59">
        <f t="shared" si="74"/>
        <v>0</v>
      </c>
    </row>
    <row r="78" spans="1:15" ht="15" customHeight="1">
      <c r="A78" s="64"/>
      <c r="B78" s="85">
        <v>336</v>
      </c>
      <c r="C78" s="79"/>
      <c r="D78" s="79"/>
      <c r="E78" s="79"/>
      <c r="F78" s="65">
        <f t="shared" si="75"/>
        <v>1010.1853079602449</v>
      </c>
      <c r="G78" s="65">
        <f t="shared" si="76"/>
        <v>0.05</v>
      </c>
      <c r="H78" s="59">
        <f t="shared" si="67"/>
        <v>0</v>
      </c>
      <c r="I78" s="59">
        <f t="shared" si="68"/>
        <v>0</v>
      </c>
      <c r="J78" s="59">
        <f t="shared" si="69"/>
        <v>0</v>
      </c>
      <c r="K78" s="59">
        <f t="shared" si="70"/>
        <v>0</v>
      </c>
      <c r="L78" s="59">
        <f t="shared" si="71"/>
        <v>0</v>
      </c>
      <c r="M78" s="59">
        <f t="shared" si="72"/>
        <v>0</v>
      </c>
      <c r="N78" s="59">
        <f t="shared" si="73"/>
        <v>0</v>
      </c>
      <c r="O78" s="59">
        <f t="shared" si="74"/>
        <v>0</v>
      </c>
    </row>
    <row r="79" spans="1:15" ht="15" customHeight="1">
      <c r="A79" s="64"/>
      <c r="B79" s="85">
        <v>504</v>
      </c>
      <c r="C79" s="81"/>
      <c r="D79" s="81"/>
      <c r="E79" s="81"/>
      <c r="F79" s="65">
        <f t="shared" si="75"/>
        <v>1010.1853079602449</v>
      </c>
      <c r="G79" s="65">
        <f t="shared" si="76"/>
        <v>0.05</v>
      </c>
      <c r="H79" s="59">
        <f t="shared" si="67"/>
        <v>0</v>
      </c>
      <c r="I79" s="59">
        <f t="shared" si="68"/>
        <v>0</v>
      </c>
      <c r="J79" s="59">
        <f t="shared" si="69"/>
        <v>0</v>
      </c>
      <c r="K79" s="59">
        <f t="shared" si="70"/>
        <v>0</v>
      </c>
      <c r="L79" s="59">
        <f t="shared" si="71"/>
        <v>0</v>
      </c>
      <c r="M79" s="59">
        <f t="shared" si="72"/>
        <v>0</v>
      </c>
      <c r="N79" s="59">
        <f t="shared" si="73"/>
        <v>0</v>
      </c>
      <c r="O79" s="59">
        <f t="shared" si="74"/>
        <v>0</v>
      </c>
    </row>
    <row r="80" spans="1:15" ht="15" customHeight="1">
      <c r="A80" s="64"/>
      <c r="B80" s="59"/>
      <c r="C80" s="81"/>
      <c r="D80" s="81"/>
      <c r="E80" s="81"/>
      <c r="F80" s="65">
        <f t="shared" si="75"/>
        <v>1010.1853079602449</v>
      </c>
      <c r="G80" s="65">
        <f t="shared" si="76"/>
        <v>0.05</v>
      </c>
      <c r="H80" s="59">
        <f t="shared" si="67"/>
        <v>0</v>
      </c>
      <c r="I80" s="59">
        <f t="shared" si="68"/>
        <v>0</v>
      </c>
      <c r="J80" s="59">
        <f t="shared" si="69"/>
        <v>0</v>
      </c>
      <c r="K80" s="59">
        <f t="shared" si="70"/>
        <v>0</v>
      </c>
      <c r="L80" s="59">
        <f t="shared" si="71"/>
        <v>0</v>
      </c>
      <c r="M80" s="59">
        <f t="shared" si="72"/>
        <v>0</v>
      </c>
      <c r="N80" s="59">
        <f t="shared" si="73"/>
        <v>0</v>
      </c>
      <c r="O80" s="59">
        <f t="shared" si="74"/>
        <v>0</v>
      </c>
    </row>
    <row r="81" spans="1:15" ht="15" customHeight="1">
      <c r="A81" s="64"/>
      <c r="B81" s="59"/>
      <c r="C81" s="79"/>
      <c r="D81" s="79"/>
      <c r="E81" s="79"/>
      <c r="F81" s="65">
        <f t="shared" si="75"/>
        <v>1010.1853079602449</v>
      </c>
      <c r="G81" s="65">
        <f t="shared" si="76"/>
        <v>0.05</v>
      </c>
      <c r="H81" s="59">
        <f t="shared" si="67"/>
        <v>0</v>
      </c>
      <c r="I81" s="59">
        <f t="shared" si="68"/>
        <v>0</v>
      </c>
      <c r="J81" s="59">
        <f t="shared" si="69"/>
        <v>0</v>
      </c>
      <c r="K81" s="59">
        <f t="shared" si="70"/>
        <v>0</v>
      </c>
      <c r="L81" s="59">
        <f t="shared" si="71"/>
        <v>0</v>
      </c>
      <c r="M81" s="59">
        <f t="shared" si="72"/>
        <v>0</v>
      </c>
      <c r="N81" s="59">
        <f t="shared" si="73"/>
        <v>0</v>
      </c>
      <c r="O81" s="59">
        <f t="shared" si="74"/>
        <v>0</v>
      </c>
    </row>
    <row r="82" spans="1:15" ht="15" customHeight="1">
      <c r="A82" s="64"/>
      <c r="B82" s="59"/>
      <c r="C82" s="81"/>
      <c r="D82" s="81"/>
      <c r="E82" s="81"/>
      <c r="F82" s="65">
        <f t="shared" si="75"/>
        <v>1010.1853079602449</v>
      </c>
      <c r="G82" s="65">
        <f t="shared" si="76"/>
        <v>0.05</v>
      </c>
      <c r="H82" s="59">
        <f t="shared" si="67"/>
        <v>0</v>
      </c>
      <c r="I82" s="59">
        <f t="shared" si="68"/>
        <v>0</v>
      </c>
      <c r="J82" s="59">
        <f t="shared" si="69"/>
        <v>0</v>
      </c>
      <c r="K82" s="59">
        <f t="shared" si="70"/>
        <v>0</v>
      </c>
      <c r="L82" s="59">
        <f t="shared" si="71"/>
        <v>0</v>
      </c>
      <c r="M82" s="59">
        <f t="shared" si="72"/>
        <v>0</v>
      </c>
      <c r="N82" s="59">
        <f t="shared" si="73"/>
        <v>0</v>
      </c>
      <c r="O82" s="59">
        <f t="shared" si="74"/>
        <v>0</v>
      </c>
    </row>
    <row r="83" spans="1:15" ht="15" customHeight="1">
      <c r="A83" s="64"/>
      <c r="B83" s="59"/>
      <c r="C83" s="81"/>
      <c r="D83" s="81"/>
      <c r="E83" s="81"/>
      <c r="F83" s="65">
        <f t="shared" si="75"/>
        <v>1010.1853079602449</v>
      </c>
      <c r="G83" s="65">
        <f t="shared" si="76"/>
        <v>0.05</v>
      </c>
      <c r="H83" s="59">
        <f t="shared" si="67"/>
        <v>0</v>
      </c>
      <c r="I83" s="59">
        <f t="shared" si="68"/>
        <v>0</v>
      </c>
      <c r="J83" s="59">
        <f t="shared" si="69"/>
        <v>0</v>
      </c>
      <c r="K83" s="59">
        <f t="shared" si="70"/>
        <v>0</v>
      </c>
      <c r="L83" s="59">
        <f t="shared" si="71"/>
        <v>0</v>
      </c>
      <c r="M83" s="59">
        <f t="shared" si="72"/>
        <v>0</v>
      </c>
      <c r="N83" s="59">
        <f t="shared" si="73"/>
        <v>0</v>
      </c>
      <c r="O83" s="59">
        <f t="shared" si="74"/>
        <v>0</v>
      </c>
    </row>
    <row r="84" spans="1:15" ht="15" customHeight="1">
      <c r="A84" s="64"/>
      <c r="B84" s="59"/>
      <c r="C84" s="81"/>
      <c r="D84" s="81"/>
      <c r="E84" s="81"/>
      <c r="F84" s="65">
        <f>(SUM(C84:E84)*$S$7+$S$8)*1000</f>
        <v>1010.1853079602449</v>
      </c>
      <c r="G84" s="65">
        <f>($G$3-($S$1*C84+$S$2*D84+$S$3*E84)/F84)/(1-($S$1*C84+$S$2*D84+$S$3*E84)/F84)</f>
        <v>0.05</v>
      </c>
      <c r="H84" s="59">
        <f t="shared" ref="H84:J87" si="77">C84*(1-$G84)/$F84</f>
        <v>0</v>
      </c>
      <c r="I84" s="59">
        <f t="shared" si="77"/>
        <v>0</v>
      </c>
      <c r="J84" s="59">
        <f t="shared" si="77"/>
        <v>0</v>
      </c>
      <c r="K84" s="59">
        <f t="shared" si="70"/>
        <v>0</v>
      </c>
      <c r="L84" s="59">
        <f t="shared" si="71"/>
        <v>0</v>
      </c>
      <c r="M84" s="59">
        <f t="shared" si="72"/>
        <v>0</v>
      </c>
      <c r="N84" s="59">
        <f t="shared" si="73"/>
        <v>0</v>
      </c>
      <c r="O84" s="59">
        <f t="shared" si="74"/>
        <v>0</v>
      </c>
    </row>
    <row r="85" spans="1:15" ht="15" customHeight="1">
      <c r="A85" s="64"/>
      <c r="B85" s="59"/>
      <c r="C85" s="80"/>
      <c r="D85" s="80"/>
      <c r="E85" s="80"/>
      <c r="F85" s="65">
        <f>(SUM(C85:E85)*$S$7+$S$8)*1000</f>
        <v>1010.1853079602449</v>
      </c>
      <c r="G85" s="65">
        <f>($G$3-($S$1*C85+$S$2*D85+$S$3*E85)/F85)/(1-($S$1*C85+$S$2*D85+$S$3*E85)/F85)</f>
        <v>0.05</v>
      </c>
      <c r="H85" s="59">
        <f t="shared" si="77"/>
        <v>0</v>
      </c>
      <c r="I85" s="59">
        <f t="shared" si="77"/>
        <v>0</v>
      </c>
      <c r="J85" s="59">
        <f t="shared" si="77"/>
        <v>0</v>
      </c>
      <c r="K85" s="59">
        <f t="shared" si="70"/>
        <v>0</v>
      </c>
      <c r="L85" s="59">
        <f t="shared" si="71"/>
        <v>0</v>
      </c>
      <c r="M85" s="59">
        <f t="shared" si="72"/>
        <v>0</v>
      </c>
      <c r="N85" s="59">
        <f t="shared" si="73"/>
        <v>0</v>
      </c>
      <c r="O85" s="59">
        <f t="shared" si="74"/>
        <v>0</v>
      </c>
    </row>
    <row r="86" spans="1:15" ht="15" customHeight="1" thickBot="1">
      <c r="A86" s="64"/>
      <c r="B86" s="59"/>
      <c r="C86" s="80"/>
      <c r="D86" s="80"/>
      <c r="E86" s="80"/>
      <c r="F86" s="65">
        <f>(SUM(C86:E86)*$S$7+$S$8)*1000</f>
        <v>1010.1853079602449</v>
      </c>
      <c r="G86" s="65">
        <f>($G$3-($S$1*C86+$S$2*D86+$S$3*E86)/F86)/(1-($S$1*C86+$S$2*D86+$S$3*E86)/F86)</f>
        <v>0.05</v>
      </c>
      <c r="H86" s="59">
        <f t="shared" si="77"/>
        <v>0</v>
      </c>
      <c r="I86" s="59">
        <f t="shared" si="77"/>
        <v>0</v>
      </c>
      <c r="J86" s="59">
        <f t="shared" si="77"/>
        <v>0</v>
      </c>
      <c r="K86" s="59">
        <f t="shared" si="70"/>
        <v>0</v>
      </c>
      <c r="L86" s="59">
        <f t="shared" si="71"/>
        <v>0</v>
      </c>
      <c r="M86" s="59">
        <f t="shared" si="72"/>
        <v>0</v>
      </c>
      <c r="N86" s="59">
        <f t="shared" si="73"/>
        <v>0</v>
      </c>
      <c r="O86" s="59">
        <f t="shared" si="74"/>
        <v>0</v>
      </c>
    </row>
    <row r="87" spans="1:15" ht="15" customHeight="1" thickBot="1">
      <c r="A87" s="64" t="s">
        <v>144</v>
      </c>
      <c r="B87" s="83">
        <v>0</v>
      </c>
      <c r="C87" s="80"/>
      <c r="D87" s="80"/>
      <c r="E87" s="80"/>
      <c r="F87" s="60">
        <v>1007</v>
      </c>
      <c r="G87" s="61">
        <v>2.5000000000000001E-2</v>
      </c>
      <c r="H87" s="59">
        <f t="shared" si="77"/>
        <v>0</v>
      </c>
      <c r="I87" s="59">
        <f t="shared" si="77"/>
        <v>0</v>
      </c>
      <c r="J87" s="59">
        <f t="shared" si="77"/>
        <v>0</v>
      </c>
      <c r="K87" s="59">
        <f>($S$1*(H87-$H$3)+$S$2*(I87-$I$3))/($G$3*$X$4)</f>
        <v>0</v>
      </c>
      <c r="L87" s="59">
        <f>($S$2*(I87-$I$3))/($G$3*$X$4)</f>
        <v>0</v>
      </c>
      <c r="M87" s="59">
        <f>($S$3*(J87-$J$3))/($G$3*$X$5)</f>
        <v>0</v>
      </c>
      <c r="N87" s="59">
        <f>($S$1*(H87-$H$3)+$S$2*(I87-$I$3)+$S$3*(J87-$J$3))/($G$3*($X$4+$X$5))</f>
        <v>0</v>
      </c>
      <c r="O87" s="59">
        <f>($S$1*(H87-$H$3))/($G$3*$X$4)</f>
        <v>0</v>
      </c>
    </row>
    <row r="88" spans="1:15" ht="15" customHeight="1">
      <c r="A88" s="64"/>
      <c r="B88" s="84">
        <v>8</v>
      </c>
      <c r="C88" s="79"/>
      <c r="D88" s="79"/>
      <c r="E88" s="79"/>
      <c r="F88" s="65">
        <f t="shared" ref="F88:F96" si="78">(SUM(C88:E88)*$S$7+$S$8)*1000</f>
        <v>1010.1853079602449</v>
      </c>
      <c r="G88" s="65">
        <f t="shared" ref="G88:G96" si="79">($G$3-($S$1*C88+$S$2*D88+$S$3*E88)/F88)/(1-($S$1*C88+$S$2*D88+$S$3*E88)/F88)</f>
        <v>0.05</v>
      </c>
      <c r="H88" s="59">
        <f t="shared" ref="H88:H96" si="80">C88*(1-$G88)/$F88</f>
        <v>0</v>
      </c>
      <c r="I88" s="59">
        <f t="shared" ref="I88:I96" si="81">D88*(1-$G88)/$F88</f>
        <v>0</v>
      </c>
      <c r="J88" s="59">
        <f t="shared" ref="J88:J96" si="82">E88*(1-$G88)/$F88</f>
        <v>0</v>
      </c>
      <c r="K88" s="59">
        <f t="shared" ref="K88:K100" si="83">($S$1*(H88-$H$3)+$S$2*(I88-$I$3))/($G$3*$X$4)</f>
        <v>0</v>
      </c>
      <c r="L88" s="59">
        <f t="shared" ref="L88:L100" si="84">($S$2*(I88-$I$3))/($G$3*$X$4)</f>
        <v>0</v>
      </c>
      <c r="M88" s="59">
        <f t="shared" ref="M88:M100" si="85">($S$3*(J88-$J$3))/($G$3*$X$5)</f>
        <v>0</v>
      </c>
      <c r="N88" s="59">
        <f t="shared" ref="N88:N100" si="86">($S$1*(H88-$H$3)+$S$2*(I88-$I$3)+$S$3*(J88-$J$3))/($G$3*($X$4+$X$5))</f>
        <v>0</v>
      </c>
      <c r="O88" s="59">
        <f t="shared" ref="O88:O100" si="87">($S$1*(H88-$H$3))/($G$3*$X$4)</f>
        <v>0</v>
      </c>
    </row>
    <row r="89" spans="1:15" ht="15" customHeight="1">
      <c r="A89" s="64"/>
      <c r="B89" s="84">
        <v>24</v>
      </c>
      <c r="C89" s="79"/>
      <c r="D89" s="79"/>
      <c r="E89" s="79"/>
      <c r="F89" s="59">
        <f t="shared" si="78"/>
        <v>1010.1853079602449</v>
      </c>
      <c r="G89" s="65">
        <f t="shared" si="79"/>
        <v>0.05</v>
      </c>
      <c r="H89" s="59">
        <f t="shared" si="80"/>
        <v>0</v>
      </c>
      <c r="I89" s="59">
        <f t="shared" si="81"/>
        <v>0</v>
      </c>
      <c r="J89" s="59">
        <f t="shared" si="82"/>
        <v>0</v>
      </c>
      <c r="K89" s="59">
        <f t="shared" si="83"/>
        <v>0</v>
      </c>
      <c r="L89" s="59">
        <f t="shared" si="84"/>
        <v>0</v>
      </c>
      <c r="M89" s="59">
        <f t="shared" si="85"/>
        <v>0</v>
      </c>
      <c r="N89" s="59">
        <f t="shared" si="86"/>
        <v>0</v>
      </c>
      <c r="O89" s="59">
        <f t="shared" si="87"/>
        <v>0</v>
      </c>
    </row>
    <row r="90" spans="1:15" ht="15" customHeight="1">
      <c r="A90" s="64"/>
      <c r="B90" s="84">
        <v>48</v>
      </c>
      <c r="C90" s="79"/>
      <c r="D90" s="79"/>
      <c r="E90" s="79"/>
      <c r="F90" s="59">
        <f t="shared" si="78"/>
        <v>1010.1853079602449</v>
      </c>
      <c r="G90" s="65">
        <f t="shared" si="79"/>
        <v>0.05</v>
      </c>
      <c r="H90" s="59">
        <f t="shared" si="80"/>
        <v>0</v>
      </c>
      <c r="I90" s="59">
        <f t="shared" si="81"/>
        <v>0</v>
      </c>
      <c r="J90" s="59">
        <f t="shared" si="82"/>
        <v>0</v>
      </c>
      <c r="K90" s="59">
        <f t="shared" si="83"/>
        <v>0</v>
      </c>
      <c r="L90" s="59">
        <f t="shared" si="84"/>
        <v>0</v>
      </c>
      <c r="M90" s="59">
        <f t="shared" si="85"/>
        <v>0</v>
      </c>
      <c r="N90" s="59">
        <f t="shared" si="86"/>
        <v>0</v>
      </c>
      <c r="O90" s="59">
        <f t="shared" si="87"/>
        <v>0</v>
      </c>
    </row>
    <row r="91" spans="1:15" ht="15" customHeight="1">
      <c r="A91" s="64"/>
      <c r="B91" s="85">
        <v>103</v>
      </c>
      <c r="C91" s="79"/>
      <c r="D91" s="79"/>
      <c r="E91" s="79"/>
      <c r="F91" s="65">
        <f t="shared" si="78"/>
        <v>1010.1853079602449</v>
      </c>
      <c r="G91" s="65">
        <f t="shared" si="79"/>
        <v>0.05</v>
      </c>
      <c r="H91" s="59">
        <f t="shared" si="80"/>
        <v>0</v>
      </c>
      <c r="I91" s="59">
        <f t="shared" si="81"/>
        <v>0</v>
      </c>
      <c r="J91" s="59">
        <f t="shared" si="82"/>
        <v>0</v>
      </c>
      <c r="K91" s="59">
        <f t="shared" si="83"/>
        <v>0</v>
      </c>
      <c r="L91" s="59">
        <f t="shared" si="84"/>
        <v>0</v>
      </c>
      <c r="M91" s="59">
        <f t="shared" si="85"/>
        <v>0</v>
      </c>
      <c r="N91" s="59">
        <f t="shared" si="86"/>
        <v>0</v>
      </c>
      <c r="O91" s="59">
        <f t="shared" si="87"/>
        <v>0</v>
      </c>
    </row>
    <row r="92" spans="1:15" ht="15" customHeight="1">
      <c r="A92" s="64"/>
      <c r="B92" s="85">
        <v>336</v>
      </c>
      <c r="C92" s="79"/>
      <c r="D92" s="79"/>
      <c r="E92" s="79"/>
      <c r="F92" s="65">
        <f t="shared" si="78"/>
        <v>1010.1853079602449</v>
      </c>
      <c r="G92" s="65">
        <f t="shared" si="79"/>
        <v>0.05</v>
      </c>
      <c r="H92" s="59">
        <f t="shared" si="80"/>
        <v>0</v>
      </c>
      <c r="I92" s="59">
        <f t="shared" si="81"/>
        <v>0</v>
      </c>
      <c r="J92" s="59">
        <f t="shared" si="82"/>
        <v>0</v>
      </c>
      <c r="K92" s="59">
        <f t="shared" si="83"/>
        <v>0</v>
      </c>
      <c r="L92" s="59">
        <f t="shared" si="84"/>
        <v>0</v>
      </c>
      <c r="M92" s="59">
        <f t="shared" si="85"/>
        <v>0</v>
      </c>
      <c r="N92" s="59">
        <f t="shared" si="86"/>
        <v>0</v>
      </c>
      <c r="O92" s="59">
        <f t="shared" si="87"/>
        <v>0</v>
      </c>
    </row>
    <row r="93" spans="1:15" ht="15" customHeight="1">
      <c r="A93" s="64"/>
      <c r="B93" s="85">
        <v>504</v>
      </c>
      <c r="C93" s="81"/>
      <c r="D93" s="81"/>
      <c r="E93" s="81"/>
      <c r="F93" s="65">
        <f t="shared" si="78"/>
        <v>1010.1853079602449</v>
      </c>
      <c r="G93" s="65">
        <f t="shared" si="79"/>
        <v>0.05</v>
      </c>
      <c r="H93" s="59">
        <f t="shared" si="80"/>
        <v>0</v>
      </c>
      <c r="I93" s="59">
        <f t="shared" si="81"/>
        <v>0</v>
      </c>
      <c r="J93" s="59">
        <f t="shared" si="82"/>
        <v>0</v>
      </c>
      <c r="K93" s="59">
        <f t="shared" si="83"/>
        <v>0</v>
      </c>
      <c r="L93" s="59">
        <f t="shared" si="84"/>
        <v>0</v>
      </c>
      <c r="M93" s="59">
        <f t="shared" si="85"/>
        <v>0</v>
      </c>
      <c r="N93" s="59">
        <f t="shared" si="86"/>
        <v>0</v>
      </c>
      <c r="O93" s="59">
        <f t="shared" si="87"/>
        <v>0</v>
      </c>
    </row>
    <row r="94" spans="1:15" ht="15" customHeight="1">
      <c r="A94" s="64"/>
      <c r="B94" s="59"/>
      <c r="C94" s="81"/>
      <c r="D94" s="81"/>
      <c r="E94" s="81"/>
      <c r="F94" s="65">
        <f t="shared" si="78"/>
        <v>1010.1853079602449</v>
      </c>
      <c r="G94" s="65">
        <f t="shared" si="79"/>
        <v>0.05</v>
      </c>
      <c r="H94" s="59">
        <f t="shared" si="80"/>
        <v>0</v>
      </c>
      <c r="I94" s="59">
        <f t="shared" si="81"/>
        <v>0</v>
      </c>
      <c r="J94" s="59">
        <f t="shared" si="82"/>
        <v>0</v>
      </c>
      <c r="K94" s="59">
        <f t="shared" si="83"/>
        <v>0</v>
      </c>
      <c r="L94" s="59">
        <f t="shared" si="84"/>
        <v>0</v>
      </c>
      <c r="M94" s="59">
        <f t="shared" si="85"/>
        <v>0</v>
      </c>
      <c r="N94" s="59">
        <f t="shared" si="86"/>
        <v>0</v>
      </c>
      <c r="O94" s="59">
        <f t="shared" si="87"/>
        <v>0</v>
      </c>
    </row>
    <row r="95" spans="1:15" ht="15" customHeight="1">
      <c r="A95" s="64"/>
      <c r="B95" s="59"/>
      <c r="C95" s="79"/>
      <c r="D95" s="79"/>
      <c r="E95" s="79"/>
      <c r="F95" s="65">
        <f t="shared" si="78"/>
        <v>1010.1853079602449</v>
      </c>
      <c r="G95" s="65">
        <f t="shared" si="79"/>
        <v>0.05</v>
      </c>
      <c r="H95" s="59">
        <f t="shared" si="80"/>
        <v>0</v>
      </c>
      <c r="I95" s="59">
        <f t="shared" si="81"/>
        <v>0</v>
      </c>
      <c r="J95" s="59">
        <f t="shared" si="82"/>
        <v>0</v>
      </c>
      <c r="K95" s="59">
        <f t="shared" si="83"/>
        <v>0</v>
      </c>
      <c r="L95" s="59">
        <f t="shared" si="84"/>
        <v>0</v>
      </c>
      <c r="M95" s="59">
        <f t="shared" si="85"/>
        <v>0</v>
      </c>
      <c r="N95" s="59">
        <f t="shared" si="86"/>
        <v>0</v>
      </c>
      <c r="O95" s="59">
        <f t="shared" si="87"/>
        <v>0</v>
      </c>
    </row>
    <row r="96" spans="1:15" ht="15" customHeight="1">
      <c r="A96" s="64"/>
      <c r="B96" s="59"/>
      <c r="C96" s="81"/>
      <c r="D96" s="81"/>
      <c r="E96" s="81"/>
      <c r="F96" s="65">
        <f t="shared" si="78"/>
        <v>1010.1853079602449</v>
      </c>
      <c r="G96" s="65">
        <f t="shared" si="79"/>
        <v>0.05</v>
      </c>
      <c r="H96" s="59">
        <f t="shared" si="80"/>
        <v>0</v>
      </c>
      <c r="I96" s="59">
        <f t="shared" si="81"/>
        <v>0</v>
      </c>
      <c r="J96" s="59">
        <f t="shared" si="82"/>
        <v>0</v>
      </c>
      <c r="K96" s="59">
        <f t="shared" si="83"/>
        <v>0</v>
      </c>
      <c r="L96" s="59">
        <f t="shared" si="84"/>
        <v>0</v>
      </c>
      <c r="M96" s="59">
        <f t="shared" si="85"/>
        <v>0</v>
      </c>
      <c r="N96" s="59">
        <f t="shared" si="86"/>
        <v>0</v>
      </c>
      <c r="O96" s="59">
        <f t="shared" si="87"/>
        <v>0</v>
      </c>
    </row>
    <row r="97" spans="1:15" ht="15" customHeight="1">
      <c r="A97" s="64"/>
      <c r="B97" s="59"/>
      <c r="C97" s="81"/>
      <c r="D97" s="81"/>
      <c r="E97" s="81"/>
      <c r="F97" s="65">
        <f>(SUM(C97:E97)*$S$7+$S$8)*1000</f>
        <v>1010.1853079602449</v>
      </c>
      <c r="G97" s="65">
        <f>($G$3-($S$1*C97+$S$2*D97+$S$3*E97)/F97)/(1-($S$1*C97+$S$2*D97+$S$3*E97)/F97)</f>
        <v>0.05</v>
      </c>
      <c r="H97" s="59">
        <f t="shared" ref="H97:J101" si="88">C97*(1-$G97)/$F97</f>
        <v>0</v>
      </c>
      <c r="I97" s="59">
        <f t="shared" si="88"/>
        <v>0</v>
      </c>
      <c r="J97" s="59">
        <f t="shared" si="88"/>
        <v>0</v>
      </c>
      <c r="K97" s="59">
        <f t="shared" si="83"/>
        <v>0</v>
      </c>
      <c r="L97" s="59">
        <f t="shared" si="84"/>
        <v>0</v>
      </c>
      <c r="M97" s="59">
        <f t="shared" si="85"/>
        <v>0</v>
      </c>
      <c r="N97" s="59">
        <f t="shared" si="86"/>
        <v>0</v>
      </c>
      <c r="O97" s="59">
        <f t="shared" si="87"/>
        <v>0</v>
      </c>
    </row>
    <row r="98" spans="1:15" ht="15" customHeight="1">
      <c r="A98" s="64"/>
      <c r="B98" s="59"/>
      <c r="F98" s="65">
        <f>(SUM(C98:E98)*$S$7+$S$8)*1000</f>
        <v>1010.1853079602449</v>
      </c>
      <c r="G98" s="65">
        <f>($G$3-($S$1*C98+$S$2*D98+$S$3*E98)/F98)/(1-($S$1*C98+$S$2*D98+$S$3*E98)/F98)</f>
        <v>0.05</v>
      </c>
      <c r="H98" s="59">
        <f t="shared" si="88"/>
        <v>0</v>
      </c>
      <c r="I98" s="59">
        <f t="shared" si="88"/>
        <v>0</v>
      </c>
      <c r="J98" s="59">
        <f t="shared" si="88"/>
        <v>0</v>
      </c>
      <c r="K98" s="59">
        <f t="shared" si="83"/>
        <v>0</v>
      </c>
      <c r="L98" s="59">
        <f t="shared" si="84"/>
        <v>0</v>
      </c>
      <c r="M98" s="59">
        <f t="shared" si="85"/>
        <v>0</v>
      </c>
      <c r="N98" s="59">
        <f t="shared" si="86"/>
        <v>0</v>
      </c>
      <c r="O98" s="59">
        <f t="shared" si="87"/>
        <v>0</v>
      </c>
    </row>
    <row r="99" spans="1:15" ht="15" customHeight="1">
      <c r="A99" s="64"/>
      <c r="B99" s="59"/>
      <c r="C99" s="28"/>
      <c r="D99" s="28"/>
      <c r="E99" s="80"/>
      <c r="F99" s="65">
        <f>(SUM(C99:E99)*$S$7+$S$8)*1000</f>
        <v>1010.1853079602449</v>
      </c>
      <c r="G99" s="65">
        <f>($G$3-($S$1*C99+$S$2*D99+$S$3*E99)/F99)/(1-($S$1*C99+$S$2*D99+$S$3*E99)/F99)</f>
        <v>0.05</v>
      </c>
      <c r="H99" s="59">
        <f t="shared" si="88"/>
        <v>0</v>
      </c>
      <c r="I99" s="59">
        <f t="shared" si="88"/>
        <v>0</v>
      </c>
      <c r="J99" s="59">
        <f t="shared" si="88"/>
        <v>0</v>
      </c>
      <c r="K99" s="59">
        <f t="shared" si="83"/>
        <v>0</v>
      </c>
      <c r="L99" s="59">
        <f t="shared" si="84"/>
        <v>0</v>
      </c>
      <c r="M99" s="59">
        <f t="shared" si="85"/>
        <v>0</v>
      </c>
      <c r="N99" s="59">
        <f t="shared" si="86"/>
        <v>0</v>
      </c>
      <c r="O99" s="59">
        <f t="shared" si="87"/>
        <v>0</v>
      </c>
    </row>
    <row r="100" spans="1:15" ht="15" customHeight="1" thickBot="1">
      <c r="A100" s="64"/>
      <c r="B100" s="59"/>
      <c r="C100" s="28"/>
      <c r="D100" s="28"/>
      <c r="E100" s="80"/>
      <c r="F100" s="65">
        <f>(SUM(C100:E100)*$S$7+$S$8)*1000</f>
        <v>1010.1853079602449</v>
      </c>
      <c r="G100" s="65">
        <f>($G$3-($S$1*C100+$S$2*D100+$S$3*E100)/F100)/(1-($S$1*C100+$S$2*D100+$S$3*E100)/F100)</f>
        <v>0.05</v>
      </c>
      <c r="H100" s="59">
        <f t="shared" si="88"/>
        <v>0</v>
      </c>
      <c r="I100" s="59">
        <f t="shared" si="88"/>
        <v>0</v>
      </c>
      <c r="J100" s="59">
        <f t="shared" si="88"/>
        <v>0</v>
      </c>
      <c r="K100" s="59">
        <f t="shared" si="83"/>
        <v>0</v>
      </c>
      <c r="L100" s="59">
        <f t="shared" si="84"/>
        <v>0</v>
      </c>
      <c r="M100" s="59">
        <f t="shared" si="85"/>
        <v>0</v>
      </c>
      <c r="N100" s="59">
        <f t="shared" si="86"/>
        <v>0</v>
      </c>
      <c r="O100" s="59">
        <f t="shared" si="87"/>
        <v>0</v>
      </c>
    </row>
    <row r="101" spans="1:15" ht="15" customHeight="1" thickBot="1">
      <c r="A101" s="64" t="s">
        <v>149</v>
      </c>
      <c r="B101" s="83">
        <v>0</v>
      </c>
      <c r="C101" s="18"/>
      <c r="D101" s="18"/>
      <c r="E101" s="80"/>
      <c r="F101" s="60">
        <v>1007</v>
      </c>
      <c r="G101" s="61">
        <v>2.5000000000000001E-2</v>
      </c>
      <c r="H101" s="59">
        <f t="shared" si="88"/>
        <v>0</v>
      </c>
      <c r="I101" s="59">
        <f t="shared" si="88"/>
        <v>0</v>
      </c>
      <c r="J101" s="59">
        <f t="shared" si="88"/>
        <v>0</v>
      </c>
      <c r="K101" s="59">
        <f>($S$1*(H101-$H$3)+$S$2*(I101-$I$3))/($G$3*$X$4)</f>
        <v>0</v>
      </c>
      <c r="L101" s="59">
        <f>($S$2*(I101-$I$3))/($G$3*$X$4)</f>
        <v>0</v>
      </c>
      <c r="M101" s="59">
        <f>($S$3*(J101-$J$3))/($G$3*$X$5)</f>
        <v>0</v>
      </c>
      <c r="N101" s="59">
        <f>($S$1*(H101-$H$3)+$S$2*(I101-$I$3)+$S$3*(J101-$J$3))/($G$3*($X$4+$X$5))</f>
        <v>0</v>
      </c>
      <c r="O101" s="59">
        <f>($S$1*(H101-$H$3))/($G$3*$X$4)</f>
        <v>0</v>
      </c>
    </row>
    <row r="102" spans="1:15" ht="15" customHeight="1">
      <c r="A102" s="64"/>
      <c r="B102" s="84">
        <v>8</v>
      </c>
      <c r="C102" s="79"/>
      <c r="D102" s="79"/>
      <c r="E102" s="79"/>
      <c r="F102" s="65">
        <f>(SUM(C102:E102)*$S$7+$S$8)*1000</f>
        <v>1010.1853079602449</v>
      </c>
      <c r="G102" s="65">
        <f>($G$3-($S$1*C102+$S$2*D102+$S$3*E102)/F102)/(1-($S$1*C102+$S$2*D102+$S$3*E102)/F102)</f>
        <v>0.05</v>
      </c>
      <c r="H102" s="59">
        <f t="shared" ref="H102:H110" si="89">C102*(1-$G102)/$F102</f>
        <v>0</v>
      </c>
      <c r="I102" s="59">
        <f t="shared" ref="I102:I110" si="90">D102*(1-$G102)/$F102</f>
        <v>0</v>
      </c>
      <c r="J102" s="59">
        <f t="shared" ref="J102:J110" si="91">E102*(1-$G102)/$F102</f>
        <v>0</v>
      </c>
      <c r="K102" s="59">
        <f t="shared" ref="K102:K114" si="92">($S$1*(H102-$H$3)+$S$2*(I102-$I$3))/($G$3*$X$4)</f>
        <v>0</v>
      </c>
      <c r="L102" s="59">
        <f t="shared" ref="L102:L114" si="93">($S$2*(I102-$I$3))/($G$3*$X$4)</f>
        <v>0</v>
      </c>
      <c r="M102" s="59">
        <f t="shared" ref="M102:M114" si="94">($S$3*(J102-$J$3))/($G$3*$X$5)</f>
        <v>0</v>
      </c>
      <c r="N102" s="59">
        <f t="shared" ref="N102:N114" si="95">($S$1*(H102-$H$3)+$S$2*(I102-$I$3)+$S$3*(J102-$J$3))/($G$3*($X$4+$X$5))</f>
        <v>0</v>
      </c>
      <c r="O102" s="59">
        <f t="shared" ref="O102:O114" si="96">($S$1*(H102-$H$3))/($G$3*$X$4)</f>
        <v>0</v>
      </c>
    </row>
    <row r="103" spans="1:15" ht="15" customHeight="1">
      <c r="A103" s="64"/>
      <c r="B103" s="84">
        <v>24</v>
      </c>
      <c r="C103" s="79"/>
      <c r="D103" s="79"/>
      <c r="E103" s="79"/>
      <c r="F103" s="65">
        <f t="shared" ref="F103:F110" si="97">(SUM(C103:E103)*$S$7+$S$8)*1000</f>
        <v>1010.1853079602449</v>
      </c>
      <c r="G103" s="65">
        <f t="shared" ref="G103:G110" si="98">($G$3-($S$1*C103+$S$2*D103+$S$3*E103)/F103)/(1-($S$1*C103+$S$2*D103+$S$3*E103)/F103)</f>
        <v>0.05</v>
      </c>
      <c r="H103" s="59">
        <f t="shared" si="89"/>
        <v>0</v>
      </c>
      <c r="I103" s="59">
        <f t="shared" si="90"/>
        <v>0</v>
      </c>
      <c r="J103" s="59">
        <f t="shared" si="91"/>
        <v>0</v>
      </c>
      <c r="K103" s="59">
        <f t="shared" si="92"/>
        <v>0</v>
      </c>
      <c r="L103" s="59">
        <f t="shared" si="93"/>
        <v>0</v>
      </c>
      <c r="M103" s="59">
        <f t="shared" si="94"/>
        <v>0</v>
      </c>
      <c r="N103" s="59">
        <f t="shared" si="95"/>
        <v>0</v>
      </c>
      <c r="O103" s="59">
        <f t="shared" si="96"/>
        <v>0</v>
      </c>
    </row>
    <row r="104" spans="1:15" ht="15" customHeight="1">
      <c r="A104" s="64"/>
      <c r="B104" s="84">
        <v>48</v>
      </c>
      <c r="C104" s="79"/>
      <c r="D104" s="79"/>
      <c r="E104" s="79"/>
      <c r="F104" s="65">
        <f t="shared" si="97"/>
        <v>1010.1853079602449</v>
      </c>
      <c r="G104" s="65">
        <f t="shared" si="98"/>
        <v>0.05</v>
      </c>
      <c r="H104" s="59">
        <f t="shared" si="89"/>
        <v>0</v>
      </c>
      <c r="I104" s="59">
        <f t="shared" si="90"/>
        <v>0</v>
      </c>
      <c r="J104" s="59">
        <f t="shared" si="91"/>
        <v>0</v>
      </c>
      <c r="K104" s="59">
        <f t="shared" si="92"/>
        <v>0</v>
      </c>
      <c r="L104" s="59">
        <f t="shared" si="93"/>
        <v>0</v>
      </c>
      <c r="M104" s="59">
        <f t="shared" si="94"/>
        <v>0</v>
      </c>
      <c r="N104" s="59">
        <f t="shared" si="95"/>
        <v>0</v>
      </c>
      <c r="O104" s="59">
        <f t="shared" si="96"/>
        <v>0</v>
      </c>
    </row>
    <row r="105" spans="1:15" ht="15" customHeight="1">
      <c r="A105" s="64"/>
      <c r="B105" s="85">
        <v>103</v>
      </c>
      <c r="C105" s="79"/>
      <c r="D105" s="79"/>
      <c r="E105" s="79"/>
      <c r="F105" s="65">
        <f t="shared" si="97"/>
        <v>1010.1853079602449</v>
      </c>
      <c r="G105" s="65">
        <f t="shared" si="98"/>
        <v>0.05</v>
      </c>
      <c r="H105" s="59">
        <f t="shared" si="89"/>
        <v>0</v>
      </c>
      <c r="I105" s="59">
        <f t="shared" si="90"/>
        <v>0</v>
      </c>
      <c r="J105" s="59">
        <f t="shared" si="91"/>
        <v>0</v>
      </c>
      <c r="K105" s="59">
        <f t="shared" si="92"/>
        <v>0</v>
      </c>
      <c r="L105" s="59">
        <f t="shared" si="93"/>
        <v>0</v>
      </c>
      <c r="M105" s="59">
        <f t="shared" si="94"/>
        <v>0</v>
      </c>
      <c r="N105" s="59">
        <f t="shared" si="95"/>
        <v>0</v>
      </c>
      <c r="O105" s="59">
        <f t="shared" si="96"/>
        <v>0</v>
      </c>
    </row>
    <row r="106" spans="1:15" ht="15" customHeight="1">
      <c r="A106" s="64"/>
      <c r="B106" s="85">
        <v>336</v>
      </c>
      <c r="C106" s="79"/>
      <c r="D106" s="79"/>
      <c r="E106" s="79"/>
      <c r="F106" s="65">
        <f t="shared" si="97"/>
        <v>1010.1853079602449</v>
      </c>
      <c r="G106" s="65">
        <f t="shared" si="98"/>
        <v>0.05</v>
      </c>
      <c r="H106" s="59">
        <f t="shared" si="89"/>
        <v>0</v>
      </c>
      <c r="I106" s="59">
        <f t="shared" si="90"/>
        <v>0</v>
      </c>
      <c r="J106" s="59">
        <f t="shared" si="91"/>
        <v>0</v>
      </c>
      <c r="K106" s="59">
        <f t="shared" si="92"/>
        <v>0</v>
      </c>
      <c r="L106" s="59">
        <f t="shared" si="93"/>
        <v>0</v>
      </c>
      <c r="M106" s="59">
        <f t="shared" si="94"/>
        <v>0</v>
      </c>
      <c r="N106" s="59">
        <f t="shared" si="95"/>
        <v>0</v>
      </c>
      <c r="O106" s="59">
        <f t="shared" si="96"/>
        <v>0</v>
      </c>
    </row>
    <row r="107" spans="1:15" ht="15" customHeight="1">
      <c r="A107" s="64"/>
      <c r="B107" s="85">
        <v>504</v>
      </c>
      <c r="C107" s="81"/>
      <c r="D107" s="81"/>
      <c r="E107" s="81"/>
      <c r="F107" s="65">
        <f t="shared" si="97"/>
        <v>1010.1853079602449</v>
      </c>
      <c r="G107" s="65">
        <f t="shared" si="98"/>
        <v>0.05</v>
      </c>
      <c r="H107" s="59">
        <f t="shared" si="89"/>
        <v>0</v>
      </c>
      <c r="I107" s="59">
        <f t="shared" si="90"/>
        <v>0</v>
      </c>
      <c r="J107" s="59">
        <f t="shared" si="91"/>
        <v>0</v>
      </c>
      <c r="K107" s="59">
        <f t="shared" si="92"/>
        <v>0</v>
      </c>
      <c r="L107" s="59">
        <f t="shared" si="93"/>
        <v>0</v>
      </c>
      <c r="M107" s="59">
        <f t="shared" si="94"/>
        <v>0</v>
      </c>
      <c r="N107" s="59">
        <f t="shared" si="95"/>
        <v>0</v>
      </c>
      <c r="O107" s="59">
        <f t="shared" si="96"/>
        <v>0</v>
      </c>
    </row>
    <row r="108" spans="1:15" ht="15" customHeight="1">
      <c r="A108" s="64"/>
      <c r="B108" s="59"/>
      <c r="C108" s="81"/>
      <c r="D108" s="81"/>
      <c r="E108" s="81"/>
      <c r="F108" s="65">
        <f t="shared" si="97"/>
        <v>1010.1853079602449</v>
      </c>
      <c r="G108" s="65">
        <f t="shared" si="98"/>
        <v>0.05</v>
      </c>
      <c r="H108" s="59">
        <f t="shared" si="89"/>
        <v>0</v>
      </c>
      <c r="I108" s="59">
        <f t="shared" si="90"/>
        <v>0</v>
      </c>
      <c r="J108" s="59">
        <f t="shared" si="91"/>
        <v>0</v>
      </c>
      <c r="K108" s="59">
        <f t="shared" si="92"/>
        <v>0</v>
      </c>
      <c r="L108" s="59">
        <f t="shared" si="93"/>
        <v>0</v>
      </c>
      <c r="M108" s="59">
        <f t="shared" si="94"/>
        <v>0</v>
      </c>
      <c r="N108" s="59">
        <f t="shared" si="95"/>
        <v>0</v>
      </c>
      <c r="O108" s="59">
        <f t="shared" si="96"/>
        <v>0</v>
      </c>
    </row>
    <row r="109" spans="1:15" ht="15" customHeight="1">
      <c r="A109" s="64"/>
      <c r="B109" s="59"/>
      <c r="C109" s="79"/>
      <c r="D109" s="79"/>
      <c r="E109" s="79"/>
      <c r="F109" s="65">
        <f t="shared" si="97"/>
        <v>1010.1853079602449</v>
      </c>
      <c r="G109" s="65">
        <f t="shared" si="98"/>
        <v>0.05</v>
      </c>
      <c r="H109" s="59">
        <f t="shared" si="89"/>
        <v>0</v>
      </c>
      <c r="I109" s="59">
        <f t="shared" si="90"/>
        <v>0</v>
      </c>
      <c r="J109" s="59">
        <f t="shared" si="91"/>
        <v>0</v>
      </c>
      <c r="K109" s="59">
        <f t="shared" si="92"/>
        <v>0</v>
      </c>
      <c r="L109" s="59">
        <f t="shared" si="93"/>
        <v>0</v>
      </c>
      <c r="M109" s="59">
        <f t="shared" si="94"/>
        <v>0</v>
      </c>
      <c r="N109" s="59">
        <f t="shared" si="95"/>
        <v>0</v>
      </c>
      <c r="O109" s="59">
        <f t="shared" si="96"/>
        <v>0</v>
      </c>
    </row>
    <row r="110" spans="1:15" ht="15" customHeight="1">
      <c r="A110" s="64"/>
      <c r="B110" s="59"/>
      <c r="C110" s="81"/>
      <c r="D110" s="81"/>
      <c r="E110" s="81"/>
      <c r="F110" s="65">
        <f t="shared" si="97"/>
        <v>1010.1853079602449</v>
      </c>
      <c r="G110" s="65">
        <f t="shared" si="98"/>
        <v>0.05</v>
      </c>
      <c r="H110" s="59">
        <f t="shared" si="89"/>
        <v>0</v>
      </c>
      <c r="I110" s="59">
        <f t="shared" si="90"/>
        <v>0</v>
      </c>
      <c r="J110" s="59">
        <f t="shared" si="91"/>
        <v>0</v>
      </c>
      <c r="K110" s="59">
        <f t="shared" si="92"/>
        <v>0</v>
      </c>
      <c r="L110" s="59">
        <f t="shared" si="93"/>
        <v>0</v>
      </c>
      <c r="M110" s="59">
        <f t="shared" si="94"/>
        <v>0</v>
      </c>
      <c r="N110" s="59">
        <f t="shared" si="95"/>
        <v>0</v>
      </c>
      <c r="O110" s="59">
        <f t="shared" si="96"/>
        <v>0</v>
      </c>
    </row>
    <row r="111" spans="1:15" ht="15" customHeight="1">
      <c r="A111" s="64"/>
      <c r="B111" s="59"/>
      <c r="C111" s="81"/>
      <c r="D111" s="81"/>
      <c r="E111" s="81"/>
      <c r="F111" s="65">
        <f>(SUM(C111:E111)*$S$7+$S$8)*1000</f>
        <v>1010.1853079602449</v>
      </c>
      <c r="G111" s="65">
        <f>($G$3-($S$1*C111+$S$2*D111+$S$3*E111)/F111)/(1-($S$1*C111+$S$2*D111+$S$3*E111)/F111)</f>
        <v>0.05</v>
      </c>
      <c r="H111" s="59">
        <f t="shared" ref="H111:J115" si="99">C111*(1-$G111)/$F111</f>
        <v>0</v>
      </c>
      <c r="I111" s="59">
        <f t="shared" si="99"/>
        <v>0</v>
      </c>
      <c r="J111" s="59">
        <f t="shared" si="99"/>
        <v>0</v>
      </c>
      <c r="K111" s="59">
        <f t="shared" si="92"/>
        <v>0</v>
      </c>
      <c r="L111" s="59">
        <f t="shared" si="93"/>
        <v>0</v>
      </c>
      <c r="M111" s="59">
        <f t="shared" si="94"/>
        <v>0</v>
      </c>
      <c r="N111" s="59">
        <f t="shared" si="95"/>
        <v>0</v>
      </c>
      <c r="O111" s="59">
        <f t="shared" si="96"/>
        <v>0</v>
      </c>
    </row>
    <row r="112" spans="1:15" ht="15" customHeight="1">
      <c r="A112" s="64"/>
      <c r="B112" s="59"/>
      <c r="C112" s="81"/>
      <c r="D112" s="81"/>
      <c r="E112" s="81"/>
      <c r="F112" s="65">
        <f>(SUM(C112:E112)*$S$7+$S$8)*1000</f>
        <v>1010.1853079602449</v>
      </c>
      <c r="G112" s="65">
        <f>($G$3-($S$1*C112+$S$2*D112+$S$3*E112)/F112)/(1-($S$1*C112+$S$2*D112+$S$3*E112)/F112)</f>
        <v>0.05</v>
      </c>
      <c r="H112" s="59">
        <f t="shared" si="99"/>
        <v>0</v>
      </c>
      <c r="I112" s="59">
        <f t="shared" si="99"/>
        <v>0</v>
      </c>
      <c r="J112" s="59">
        <f t="shared" si="99"/>
        <v>0</v>
      </c>
      <c r="K112" s="59">
        <f t="shared" si="92"/>
        <v>0</v>
      </c>
      <c r="L112" s="59">
        <f t="shared" si="93"/>
        <v>0</v>
      </c>
      <c r="M112" s="59">
        <f t="shared" si="94"/>
        <v>0</v>
      </c>
      <c r="N112" s="59">
        <f t="shared" si="95"/>
        <v>0</v>
      </c>
      <c r="O112" s="59">
        <f t="shared" si="96"/>
        <v>0</v>
      </c>
    </row>
    <row r="113" spans="1:15" ht="15" customHeight="1">
      <c r="A113" s="64"/>
      <c r="B113" s="59"/>
      <c r="C113" s="80"/>
      <c r="D113" s="80"/>
      <c r="E113" s="80"/>
      <c r="F113" s="65">
        <f>(SUM(C113:E113)*$S$7+$S$8)*1000</f>
        <v>1010.1853079602449</v>
      </c>
      <c r="G113" s="65">
        <f>($G$3-($S$1*C113+$S$2*D113+$S$3*E113)/F113)/(1-($S$1*C113+$S$2*D113+$S$3*E113)/F113)</f>
        <v>0.05</v>
      </c>
      <c r="H113" s="59">
        <f t="shared" si="99"/>
        <v>0</v>
      </c>
      <c r="I113" s="59">
        <f t="shared" si="99"/>
        <v>0</v>
      </c>
      <c r="J113" s="59">
        <f t="shared" si="99"/>
        <v>0</v>
      </c>
      <c r="K113" s="59">
        <f t="shared" si="92"/>
        <v>0</v>
      </c>
      <c r="L113" s="59">
        <f t="shared" si="93"/>
        <v>0</v>
      </c>
      <c r="M113" s="59">
        <f t="shared" si="94"/>
        <v>0</v>
      </c>
      <c r="N113" s="59">
        <f t="shared" si="95"/>
        <v>0</v>
      </c>
      <c r="O113" s="59">
        <f t="shared" si="96"/>
        <v>0</v>
      </c>
    </row>
    <row r="114" spans="1:15" ht="15" customHeight="1" thickBot="1">
      <c r="A114" s="64"/>
      <c r="B114" s="59"/>
      <c r="C114" s="80"/>
      <c r="D114" s="80"/>
      <c r="E114" s="80"/>
      <c r="F114" s="65">
        <f>(SUM(C114:E114)*$S$7+$S$8)*1000</f>
        <v>1010.1853079602449</v>
      </c>
      <c r="G114" s="65">
        <f>($G$3-($S$1*C114+$S$2*D114+$S$3*E114)/F114)/(1-($S$1*C114+$S$2*D114+$S$3*E114)/F114)</f>
        <v>0.05</v>
      </c>
      <c r="H114" s="59">
        <f t="shared" si="99"/>
        <v>0</v>
      </c>
      <c r="I114" s="59">
        <f t="shared" si="99"/>
        <v>0</v>
      </c>
      <c r="J114" s="59">
        <f t="shared" si="99"/>
        <v>0</v>
      </c>
      <c r="K114" s="59">
        <f t="shared" si="92"/>
        <v>0</v>
      </c>
      <c r="L114" s="59">
        <f t="shared" si="93"/>
        <v>0</v>
      </c>
      <c r="M114" s="59">
        <f t="shared" si="94"/>
        <v>0</v>
      </c>
      <c r="N114" s="59">
        <f t="shared" si="95"/>
        <v>0</v>
      </c>
      <c r="O114" s="59">
        <f t="shared" si="96"/>
        <v>0</v>
      </c>
    </row>
    <row r="115" spans="1:15" ht="15" customHeight="1" thickBot="1">
      <c r="A115" s="64" t="s">
        <v>148</v>
      </c>
      <c r="B115" s="83">
        <v>0</v>
      </c>
      <c r="C115" s="80"/>
      <c r="D115" s="80"/>
      <c r="E115" s="80"/>
      <c r="F115" s="60">
        <v>1007</v>
      </c>
      <c r="G115" s="61">
        <v>2.5000000000000001E-2</v>
      </c>
      <c r="H115" s="59">
        <f t="shared" si="99"/>
        <v>0</v>
      </c>
      <c r="I115" s="59">
        <f t="shared" si="99"/>
        <v>0</v>
      </c>
      <c r="J115" s="59">
        <f t="shared" si="99"/>
        <v>0</v>
      </c>
      <c r="K115" s="59">
        <f>($S$1*(H115-$H$3)+$S$2*(I115-$I$3))/($G$3*$X$4)</f>
        <v>0</v>
      </c>
      <c r="L115" s="59">
        <f>($S$2*(I115-$I$3))/($G$3*$X$4)</f>
        <v>0</v>
      </c>
      <c r="M115" s="59">
        <f>($S$3*(J115-$J$3))/($G$3*$X$5)</f>
        <v>0</v>
      </c>
      <c r="N115" s="59">
        <f>($S$1*(H115-$H$3)+$S$2*(I115-$I$3)+$S$3*(J115-$J$3))/($G$3*($X$4+$X$5))</f>
        <v>0</v>
      </c>
      <c r="O115" s="59">
        <f>($S$1*(H115-$H$3))/($G$3*$X$4)</f>
        <v>0</v>
      </c>
    </row>
    <row r="116" spans="1:15" ht="15" customHeight="1">
      <c r="A116" s="64"/>
      <c r="B116" s="84">
        <v>8</v>
      </c>
      <c r="C116" s="79"/>
      <c r="D116" s="79"/>
      <c r="E116" s="79"/>
      <c r="F116" s="65">
        <f>(SUM(C116:E116)*$S$7+$S$8)*1000</f>
        <v>1010.1853079602449</v>
      </c>
      <c r="G116" s="65">
        <f>($G$3-($S$1*C116+$S$2*D116+$S$3*E116)/F116)/(1-($S$1*C116+$S$2*D116+$S$3*E116)/F116)</f>
        <v>0.05</v>
      </c>
      <c r="H116" s="59">
        <f t="shared" ref="H116:H124" si="100">C116*(1-$G116)/$F116</f>
        <v>0</v>
      </c>
      <c r="I116" s="59">
        <f t="shared" ref="I116:I124" si="101">D116*(1-$G116)/$F116</f>
        <v>0</v>
      </c>
      <c r="J116" s="59">
        <f t="shared" ref="J116:J124" si="102">E116*(1-$G116)/$F116</f>
        <v>0</v>
      </c>
      <c r="K116" s="59">
        <f t="shared" ref="K116:K128" si="103">($S$1*(H116-$H$3)+$S$2*(I116-$I$3))/($G$3*$X$4)</f>
        <v>0</v>
      </c>
      <c r="L116" s="59">
        <f t="shared" ref="L116:L128" si="104">($S$2*(I116-$I$3))/($G$3*$X$4)</f>
        <v>0</v>
      </c>
      <c r="M116" s="59">
        <f t="shared" ref="M116:M128" si="105">($S$3*(J116-$J$3))/($G$3*$X$5)</f>
        <v>0</v>
      </c>
      <c r="N116" s="59">
        <f t="shared" ref="N116:N128" si="106">($S$1*(H116-$H$3)+$S$2*(I116-$I$3)+$S$3*(J116-$J$3))/($G$3*($X$4+$X$5))</f>
        <v>0</v>
      </c>
      <c r="O116" s="59">
        <f t="shared" ref="O116:O128" si="107">($S$1*(H116-$H$3))/($G$3*$X$4)</f>
        <v>0</v>
      </c>
    </row>
    <row r="117" spans="1:15" ht="15" customHeight="1">
      <c r="A117" s="64"/>
      <c r="B117" s="84">
        <v>24</v>
      </c>
      <c r="C117" s="79"/>
      <c r="D117" s="79"/>
      <c r="E117" s="79"/>
      <c r="F117" s="65">
        <f t="shared" ref="F117:F124" si="108">(SUM(C117:E117)*$S$7+$S$8)*1000</f>
        <v>1010.1853079602449</v>
      </c>
      <c r="G117" s="65">
        <f t="shared" ref="G117:G124" si="109">($G$3-($S$1*C117+$S$2*D117+$S$3*E117)/F117)/(1-($S$1*C117+$S$2*D117+$S$3*E117)/F117)</f>
        <v>0.05</v>
      </c>
      <c r="H117" s="59">
        <f t="shared" si="100"/>
        <v>0</v>
      </c>
      <c r="I117" s="59">
        <f t="shared" si="101"/>
        <v>0</v>
      </c>
      <c r="J117" s="59">
        <f t="shared" si="102"/>
        <v>0</v>
      </c>
      <c r="K117" s="59">
        <f t="shared" si="103"/>
        <v>0</v>
      </c>
      <c r="L117" s="59">
        <f t="shared" si="104"/>
        <v>0</v>
      </c>
      <c r="M117" s="59">
        <f t="shared" si="105"/>
        <v>0</v>
      </c>
      <c r="N117" s="59">
        <f t="shared" si="106"/>
        <v>0</v>
      </c>
      <c r="O117" s="59">
        <f t="shared" si="107"/>
        <v>0</v>
      </c>
    </row>
    <row r="118" spans="1:15" ht="15" customHeight="1">
      <c r="A118" s="64"/>
      <c r="B118" s="84">
        <v>48</v>
      </c>
      <c r="C118" s="79"/>
      <c r="D118" s="79"/>
      <c r="E118" s="79"/>
      <c r="F118" s="65">
        <f t="shared" si="108"/>
        <v>1010.1853079602449</v>
      </c>
      <c r="G118" s="65">
        <f t="shared" si="109"/>
        <v>0.05</v>
      </c>
      <c r="H118" s="59">
        <f t="shared" si="100"/>
        <v>0</v>
      </c>
      <c r="I118" s="59">
        <f t="shared" si="101"/>
        <v>0</v>
      </c>
      <c r="J118" s="59">
        <f t="shared" si="102"/>
        <v>0</v>
      </c>
      <c r="K118" s="59">
        <f t="shared" si="103"/>
        <v>0</v>
      </c>
      <c r="L118" s="59">
        <f t="shared" si="104"/>
        <v>0</v>
      </c>
      <c r="M118" s="59">
        <f t="shared" si="105"/>
        <v>0</v>
      </c>
      <c r="N118" s="59">
        <f t="shared" si="106"/>
        <v>0</v>
      </c>
      <c r="O118" s="59">
        <f t="shared" si="107"/>
        <v>0</v>
      </c>
    </row>
    <row r="119" spans="1:15" ht="15" customHeight="1">
      <c r="A119" s="64"/>
      <c r="B119" s="85">
        <v>103</v>
      </c>
      <c r="C119" s="79"/>
      <c r="D119" s="79"/>
      <c r="E119" s="79"/>
      <c r="F119" s="65">
        <f t="shared" si="108"/>
        <v>1010.1853079602449</v>
      </c>
      <c r="G119" s="65">
        <f t="shared" si="109"/>
        <v>0.05</v>
      </c>
      <c r="H119" s="59">
        <f t="shared" si="100"/>
        <v>0</v>
      </c>
      <c r="I119" s="59">
        <f t="shared" si="101"/>
        <v>0</v>
      </c>
      <c r="J119" s="59">
        <f t="shared" si="102"/>
        <v>0</v>
      </c>
      <c r="K119" s="59">
        <f t="shared" si="103"/>
        <v>0</v>
      </c>
      <c r="L119" s="59">
        <f t="shared" si="104"/>
        <v>0</v>
      </c>
      <c r="M119" s="59">
        <f t="shared" si="105"/>
        <v>0</v>
      </c>
      <c r="N119" s="59">
        <f t="shared" si="106"/>
        <v>0</v>
      </c>
      <c r="O119" s="59">
        <f t="shared" si="107"/>
        <v>0</v>
      </c>
    </row>
    <row r="120" spans="1:15" ht="15" customHeight="1">
      <c r="A120" s="64"/>
      <c r="B120" s="85">
        <v>336</v>
      </c>
      <c r="C120" s="79"/>
      <c r="D120" s="79"/>
      <c r="E120" s="79"/>
      <c r="F120" s="65">
        <f t="shared" si="108"/>
        <v>1010.1853079602449</v>
      </c>
      <c r="G120" s="65">
        <f t="shared" si="109"/>
        <v>0.05</v>
      </c>
      <c r="H120" s="59">
        <f t="shared" si="100"/>
        <v>0</v>
      </c>
      <c r="I120" s="59">
        <f t="shared" si="101"/>
        <v>0</v>
      </c>
      <c r="J120" s="59">
        <f t="shared" si="102"/>
        <v>0</v>
      </c>
      <c r="K120" s="59">
        <f t="shared" si="103"/>
        <v>0</v>
      </c>
      <c r="L120" s="59">
        <f t="shared" si="104"/>
        <v>0</v>
      </c>
      <c r="M120" s="59">
        <f t="shared" si="105"/>
        <v>0</v>
      </c>
      <c r="N120" s="59">
        <f t="shared" si="106"/>
        <v>0</v>
      </c>
      <c r="O120" s="59">
        <f t="shared" si="107"/>
        <v>0</v>
      </c>
    </row>
    <row r="121" spans="1:15" ht="15" customHeight="1">
      <c r="A121" s="64"/>
      <c r="B121" s="85">
        <v>504</v>
      </c>
      <c r="C121" s="81"/>
      <c r="D121" s="81"/>
      <c r="E121" s="81"/>
      <c r="F121" s="65">
        <f t="shared" si="108"/>
        <v>1010.1853079602449</v>
      </c>
      <c r="G121" s="65">
        <f t="shared" si="109"/>
        <v>0.05</v>
      </c>
      <c r="H121" s="59">
        <f t="shared" si="100"/>
        <v>0</v>
      </c>
      <c r="I121" s="59">
        <f t="shared" si="101"/>
        <v>0</v>
      </c>
      <c r="J121" s="59">
        <f t="shared" si="102"/>
        <v>0</v>
      </c>
      <c r="K121" s="59">
        <f t="shared" si="103"/>
        <v>0</v>
      </c>
      <c r="L121" s="59">
        <f t="shared" si="104"/>
        <v>0</v>
      </c>
      <c r="M121" s="59">
        <f t="shared" si="105"/>
        <v>0</v>
      </c>
      <c r="N121" s="59">
        <f t="shared" si="106"/>
        <v>0</v>
      </c>
      <c r="O121" s="59">
        <f t="shared" si="107"/>
        <v>0</v>
      </c>
    </row>
    <row r="122" spans="1:15" ht="15" customHeight="1">
      <c r="A122" s="64"/>
      <c r="B122" s="59"/>
      <c r="C122" s="81"/>
      <c r="D122" s="81"/>
      <c r="E122" s="81"/>
      <c r="F122" s="65">
        <f t="shared" si="108"/>
        <v>1010.1853079602449</v>
      </c>
      <c r="G122" s="65">
        <f t="shared" si="109"/>
        <v>0.05</v>
      </c>
      <c r="H122" s="59">
        <f t="shared" si="100"/>
        <v>0</v>
      </c>
      <c r="I122" s="59">
        <f t="shared" si="101"/>
        <v>0</v>
      </c>
      <c r="J122" s="59">
        <f t="shared" si="102"/>
        <v>0</v>
      </c>
      <c r="K122" s="59">
        <f t="shared" si="103"/>
        <v>0</v>
      </c>
      <c r="L122" s="59">
        <f t="shared" si="104"/>
        <v>0</v>
      </c>
      <c r="M122" s="59">
        <f t="shared" si="105"/>
        <v>0</v>
      </c>
      <c r="N122" s="59">
        <f t="shared" si="106"/>
        <v>0</v>
      </c>
      <c r="O122" s="59">
        <f t="shared" si="107"/>
        <v>0</v>
      </c>
    </row>
    <row r="123" spans="1:15" ht="15" customHeight="1">
      <c r="A123" s="64"/>
      <c r="B123" s="59"/>
      <c r="C123" s="79"/>
      <c r="D123" s="79"/>
      <c r="E123" s="79"/>
      <c r="F123" s="65">
        <f t="shared" si="108"/>
        <v>1010.1853079602449</v>
      </c>
      <c r="G123" s="65">
        <f t="shared" si="109"/>
        <v>0.05</v>
      </c>
      <c r="H123" s="59">
        <f t="shared" si="100"/>
        <v>0</v>
      </c>
      <c r="I123" s="59">
        <f t="shared" si="101"/>
        <v>0</v>
      </c>
      <c r="J123" s="59">
        <f t="shared" si="102"/>
        <v>0</v>
      </c>
      <c r="K123" s="59">
        <f t="shared" si="103"/>
        <v>0</v>
      </c>
      <c r="L123" s="59">
        <f t="shared" si="104"/>
        <v>0</v>
      </c>
      <c r="M123" s="59">
        <f t="shared" si="105"/>
        <v>0</v>
      </c>
      <c r="N123" s="59">
        <f t="shared" si="106"/>
        <v>0</v>
      </c>
      <c r="O123" s="59">
        <f t="shared" si="107"/>
        <v>0</v>
      </c>
    </row>
    <row r="124" spans="1:15" ht="15" customHeight="1">
      <c r="A124" s="64"/>
      <c r="B124" s="59"/>
      <c r="C124" s="81"/>
      <c r="D124" s="81"/>
      <c r="E124" s="81"/>
      <c r="F124" s="65">
        <f t="shared" si="108"/>
        <v>1010.1853079602449</v>
      </c>
      <c r="G124" s="65">
        <f t="shared" si="109"/>
        <v>0.05</v>
      </c>
      <c r="H124" s="59">
        <f t="shared" si="100"/>
        <v>0</v>
      </c>
      <c r="I124" s="59">
        <f t="shared" si="101"/>
        <v>0</v>
      </c>
      <c r="J124" s="59">
        <f t="shared" si="102"/>
        <v>0</v>
      </c>
      <c r="K124" s="59">
        <f t="shared" si="103"/>
        <v>0</v>
      </c>
      <c r="L124" s="59">
        <f t="shared" si="104"/>
        <v>0</v>
      </c>
      <c r="M124" s="59">
        <f t="shared" si="105"/>
        <v>0</v>
      </c>
      <c r="N124" s="59">
        <f t="shared" si="106"/>
        <v>0</v>
      </c>
      <c r="O124" s="59">
        <f t="shared" si="107"/>
        <v>0</v>
      </c>
    </row>
    <row r="125" spans="1:15" ht="15" customHeight="1">
      <c r="A125" s="64"/>
      <c r="B125" s="59"/>
      <c r="C125" s="81"/>
      <c r="D125" s="81"/>
      <c r="E125" s="81"/>
      <c r="F125" s="65">
        <f>(SUM(C125:E125)*$S$7+$S$8)*1000</f>
        <v>1010.1853079602449</v>
      </c>
      <c r="G125" s="65">
        <f>($G$3-($S$1*C125+$S$2*D125+$S$3*E125)/F125)/(1-($S$1*C125+$S$2*D125+$S$3*E125)/F125)</f>
        <v>0.05</v>
      </c>
      <c r="H125" s="59">
        <f t="shared" ref="H125:J129" si="110">C125*(1-$G125)/$F125</f>
        <v>0</v>
      </c>
      <c r="I125" s="59">
        <f t="shared" si="110"/>
        <v>0</v>
      </c>
      <c r="J125" s="59">
        <f t="shared" si="110"/>
        <v>0</v>
      </c>
      <c r="K125" s="59">
        <f t="shared" si="103"/>
        <v>0</v>
      </c>
      <c r="L125" s="59">
        <f t="shared" si="104"/>
        <v>0</v>
      </c>
      <c r="M125" s="59">
        <f t="shared" si="105"/>
        <v>0</v>
      </c>
      <c r="N125" s="59">
        <f t="shared" si="106"/>
        <v>0</v>
      </c>
      <c r="O125" s="59">
        <f t="shared" si="107"/>
        <v>0</v>
      </c>
    </row>
    <row r="126" spans="1:15" ht="15" customHeight="1">
      <c r="A126" s="64"/>
      <c r="B126" s="59"/>
      <c r="C126" s="81"/>
      <c r="D126" s="81"/>
      <c r="E126" s="81"/>
      <c r="F126" s="65">
        <f>(SUM(C126:E126)*$S$7+$S$8)*1000</f>
        <v>1010.1853079602449</v>
      </c>
      <c r="G126" s="65">
        <f>($G$3-($S$1*C126+$S$2*D126+$S$3*E126)/F126)/(1-($S$1*C126+$S$2*D126+$S$3*E126)/F126)</f>
        <v>0.05</v>
      </c>
      <c r="H126" s="59">
        <f t="shared" si="110"/>
        <v>0</v>
      </c>
      <c r="I126" s="59">
        <f t="shared" si="110"/>
        <v>0</v>
      </c>
      <c r="J126" s="59">
        <f t="shared" si="110"/>
        <v>0</v>
      </c>
      <c r="K126" s="59">
        <f t="shared" si="103"/>
        <v>0</v>
      </c>
      <c r="L126" s="59">
        <f t="shared" si="104"/>
        <v>0</v>
      </c>
      <c r="M126" s="59">
        <f t="shared" si="105"/>
        <v>0</v>
      </c>
      <c r="N126" s="59">
        <f t="shared" si="106"/>
        <v>0</v>
      </c>
      <c r="O126" s="59">
        <f t="shared" si="107"/>
        <v>0</v>
      </c>
    </row>
    <row r="127" spans="1:15" ht="15" customHeight="1">
      <c r="A127" s="64"/>
      <c r="B127" s="59"/>
      <c r="C127" s="80"/>
      <c r="D127" s="80"/>
      <c r="E127" s="80"/>
      <c r="F127" s="65">
        <f>(SUM(C127:E127)*$S$7+$S$8)*1000</f>
        <v>1010.1853079602449</v>
      </c>
      <c r="G127" s="65">
        <f>($G$3-($S$1*C127+$S$2*D127+$S$3*E127)/F127)/(1-($S$1*C127+$S$2*D127+$S$3*E127)/F127)</f>
        <v>0.05</v>
      </c>
      <c r="H127" s="59">
        <f t="shared" si="110"/>
        <v>0</v>
      </c>
      <c r="I127" s="59">
        <f t="shared" si="110"/>
        <v>0</v>
      </c>
      <c r="J127" s="59">
        <f t="shared" si="110"/>
        <v>0</v>
      </c>
      <c r="K127" s="59">
        <f t="shared" si="103"/>
        <v>0</v>
      </c>
      <c r="L127" s="59">
        <f t="shared" si="104"/>
        <v>0</v>
      </c>
      <c r="M127" s="59">
        <f t="shared" si="105"/>
        <v>0</v>
      </c>
      <c r="N127" s="59">
        <f t="shared" si="106"/>
        <v>0</v>
      </c>
      <c r="O127" s="59">
        <f t="shared" si="107"/>
        <v>0</v>
      </c>
    </row>
    <row r="128" spans="1:15" ht="15" customHeight="1" thickBot="1">
      <c r="A128" s="64"/>
      <c r="B128" s="59"/>
      <c r="C128" s="80"/>
      <c r="D128" s="80"/>
      <c r="E128" s="80"/>
      <c r="F128" s="65">
        <f>(SUM(C128:E128)*$S$7+$S$8)*1000</f>
        <v>1010.1853079602449</v>
      </c>
      <c r="G128" s="65">
        <f>($G$3-($S$1*C128+$S$2*D128+$S$3*E128)/F128)/(1-($S$1*C128+$S$2*D128+$S$3*E128)/F128)</f>
        <v>0.05</v>
      </c>
      <c r="H128" s="59">
        <f t="shared" si="110"/>
        <v>0</v>
      </c>
      <c r="I128" s="59">
        <f t="shared" si="110"/>
        <v>0</v>
      </c>
      <c r="J128" s="59">
        <f t="shared" si="110"/>
        <v>0</v>
      </c>
      <c r="K128" s="59">
        <f t="shared" si="103"/>
        <v>0</v>
      </c>
      <c r="L128" s="59">
        <f t="shared" si="104"/>
        <v>0</v>
      </c>
      <c r="M128" s="59">
        <f t="shared" si="105"/>
        <v>0</v>
      </c>
      <c r="N128" s="59">
        <f t="shared" si="106"/>
        <v>0</v>
      </c>
      <c r="O128" s="59">
        <f t="shared" si="107"/>
        <v>0</v>
      </c>
    </row>
    <row r="129" spans="1:15" ht="15" customHeight="1" thickBot="1">
      <c r="A129" s="64" t="s">
        <v>145</v>
      </c>
      <c r="B129" s="83">
        <v>0</v>
      </c>
      <c r="C129" s="80"/>
      <c r="D129" s="80"/>
      <c r="E129" s="80"/>
      <c r="F129" s="60">
        <v>1007</v>
      </c>
      <c r="G129" s="61">
        <v>0.05</v>
      </c>
      <c r="H129" s="59">
        <f t="shared" si="110"/>
        <v>0</v>
      </c>
      <c r="I129" s="59">
        <f t="shared" si="110"/>
        <v>0</v>
      </c>
      <c r="J129" s="59">
        <f t="shared" si="110"/>
        <v>0</v>
      </c>
      <c r="K129" s="59">
        <f>($S$1*(H129-$H$3)+$S$2*(I129-$I$3))/($G$3*$X$4)</f>
        <v>0</v>
      </c>
      <c r="L129" s="59">
        <f>($S$2*(I129-$I$3))/($G$3*$X$4)</f>
        <v>0</v>
      </c>
      <c r="M129" s="59">
        <f>($S$3*(J129-$J$3))/($G$3*$X$5)</f>
        <v>0</v>
      </c>
      <c r="N129" s="59">
        <f>($S$1*(H129-$H$3)+$S$2*(I129-$I$3)+$S$3*(J129-$J$3))/($G$3*($X$4+$X$5))</f>
        <v>0</v>
      </c>
      <c r="O129" s="59">
        <f>($S$1*(H129-$H$3))/($G$3*$X$4)</f>
        <v>0</v>
      </c>
    </row>
    <row r="130" spans="1:15" ht="15" customHeight="1">
      <c r="A130" s="64"/>
      <c r="B130" s="84">
        <v>8</v>
      </c>
      <c r="C130" s="80"/>
      <c r="D130" s="80"/>
      <c r="E130" s="80"/>
      <c r="F130" s="65">
        <f t="shared" ref="F130:F139" si="111">(SUM(C130:E130)*$S$7+$S$8)*1000</f>
        <v>1010.1853079602449</v>
      </c>
      <c r="G130" s="65">
        <f t="shared" ref="G130:G139" si="112">($G$3-($S$1*C130+$S$2*D130+$S$3*E130)/F130)/(1-($S$1*C130+$S$2*D130+$S$3*E130)/F130)</f>
        <v>0.05</v>
      </c>
      <c r="H130" s="59">
        <f t="shared" ref="H130:H139" si="113">C130*(1-$G130)/$F130</f>
        <v>0</v>
      </c>
      <c r="I130" s="59">
        <f t="shared" ref="I130:I139" si="114">D130*(1-$G130)/$F130</f>
        <v>0</v>
      </c>
      <c r="J130" s="59">
        <f t="shared" ref="J130:J139" si="115">E130*(1-$G130)/$F130</f>
        <v>0</v>
      </c>
      <c r="K130" s="59">
        <f t="shared" ref="K130:K142" si="116">($S$1*(H130-$H$3)+$S$2*(I130-$I$3))/($G$3*$X$4)</f>
        <v>0</v>
      </c>
      <c r="L130" s="59">
        <f t="shared" ref="L130:L142" si="117">($S$2*(I130-$I$3))/($G$3*$X$4)</f>
        <v>0</v>
      </c>
      <c r="M130" s="59">
        <f t="shared" ref="M130:M142" si="118">($S$3*(J130-$J$3))/($G$3*$X$5)</f>
        <v>0</v>
      </c>
      <c r="N130" s="59">
        <f t="shared" ref="N130:N142" si="119">($S$1*(H130-$H$3)+$S$2*(I130-$I$3)+$S$3*(J130-$J$3))/($G$3*($X$4+$X$5))</f>
        <v>0</v>
      </c>
      <c r="O130" s="59">
        <f t="shared" ref="O130:O142" si="120">($S$1*(H130-$H$3))/($G$3*$X$4)</f>
        <v>0</v>
      </c>
    </row>
    <row r="131" spans="1:15" ht="15" customHeight="1">
      <c r="A131" s="64"/>
      <c r="B131" s="84">
        <v>24</v>
      </c>
      <c r="C131" s="80"/>
      <c r="D131" s="80"/>
      <c r="E131" s="80"/>
      <c r="F131" s="59">
        <f t="shared" si="111"/>
        <v>1010.1853079602449</v>
      </c>
      <c r="G131" s="65">
        <f t="shared" si="112"/>
        <v>0.05</v>
      </c>
      <c r="H131" s="59">
        <f t="shared" si="113"/>
        <v>0</v>
      </c>
      <c r="I131" s="59">
        <f t="shared" si="114"/>
        <v>0</v>
      </c>
      <c r="J131" s="59">
        <f t="shared" si="115"/>
        <v>0</v>
      </c>
      <c r="K131" s="59">
        <f t="shared" si="116"/>
        <v>0</v>
      </c>
      <c r="L131" s="59">
        <f t="shared" si="117"/>
        <v>0</v>
      </c>
      <c r="M131" s="59">
        <f t="shared" si="118"/>
        <v>0</v>
      </c>
      <c r="N131" s="59">
        <f t="shared" si="119"/>
        <v>0</v>
      </c>
      <c r="O131" s="59">
        <f t="shared" si="120"/>
        <v>0</v>
      </c>
    </row>
    <row r="132" spans="1:15" ht="15" customHeight="1">
      <c r="A132" s="64"/>
      <c r="B132" s="84">
        <v>48</v>
      </c>
      <c r="C132" s="80"/>
      <c r="D132" s="80"/>
      <c r="E132" s="80"/>
      <c r="F132" s="59">
        <f t="shared" si="111"/>
        <v>1010.1853079602449</v>
      </c>
      <c r="G132" s="65">
        <f t="shared" si="112"/>
        <v>0.05</v>
      </c>
      <c r="H132" s="59">
        <f t="shared" si="113"/>
        <v>0</v>
      </c>
      <c r="I132" s="59">
        <f t="shared" si="114"/>
        <v>0</v>
      </c>
      <c r="J132" s="59">
        <f t="shared" si="115"/>
        <v>0</v>
      </c>
      <c r="K132" s="59">
        <f t="shared" si="116"/>
        <v>0</v>
      </c>
      <c r="L132" s="59">
        <f t="shared" si="117"/>
        <v>0</v>
      </c>
      <c r="M132" s="59">
        <f t="shared" si="118"/>
        <v>0</v>
      </c>
      <c r="N132" s="59">
        <f t="shared" si="119"/>
        <v>0</v>
      </c>
      <c r="O132" s="59">
        <f t="shared" si="120"/>
        <v>0</v>
      </c>
    </row>
    <row r="133" spans="1:15" ht="15" customHeight="1">
      <c r="A133" s="64"/>
      <c r="B133" s="85">
        <v>103</v>
      </c>
      <c r="C133" s="80"/>
      <c r="D133" s="80"/>
      <c r="E133" s="80"/>
      <c r="F133" s="65">
        <f t="shared" si="111"/>
        <v>1010.1853079602449</v>
      </c>
      <c r="G133" s="65">
        <f t="shared" si="112"/>
        <v>0.05</v>
      </c>
      <c r="H133" s="59">
        <f t="shared" si="113"/>
        <v>0</v>
      </c>
      <c r="I133" s="59">
        <f t="shared" si="114"/>
        <v>0</v>
      </c>
      <c r="J133" s="59">
        <f t="shared" si="115"/>
        <v>0</v>
      </c>
      <c r="K133" s="59">
        <f t="shared" si="116"/>
        <v>0</v>
      </c>
      <c r="L133" s="59">
        <f t="shared" si="117"/>
        <v>0</v>
      </c>
      <c r="M133" s="59">
        <f t="shared" si="118"/>
        <v>0</v>
      </c>
      <c r="N133" s="59">
        <f t="shared" si="119"/>
        <v>0</v>
      </c>
      <c r="O133" s="59">
        <f t="shared" si="120"/>
        <v>0</v>
      </c>
    </row>
    <row r="134" spans="1:15" ht="15" customHeight="1">
      <c r="A134" s="64"/>
      <c r="B134" s="85">
        <v>336</v>
      </c>
      <c r="C134" s="80"/>
      <c r="D134" s="80"/>
      <c r="E134" s="80"/>
      <c r="F134" s="65">
        <f t="shared" si="111"/>
        <v>1010.1853079602449</v>
      </c>
      <c r="G134" s="65">
        <f t="shared" si="112"/>
        <v>0.05</v>
      </c>
      <c r="H134" s="59">
        <f t="shared" si="113"/>
        <v>0</v>
      </c>
      <c r="I134" s="59">
        <f t="shared" si="114"/>
        <v>0</v>
      </c>
      <c r="J134" s="59">
        <f t="shared" si="115"/>
        <v>0</v>
      </c>
      <c r="K134" s="59">
        <f t="shared" si="116"/>
        <v>0</v>
      </c>
      <c r="L134" s="59">
        <f t="shared" si="117"/>
        <v>0</v>
      </c>
      <c r="M134" s="59">
        <f t="shared" si="118"/>
        <v>0</v>
      </c>
      <c r="N134" s="59">
        <f t="shared" si="119"/>
        <v>0</v>
      </c>
      <c r="O134" s="59">
        <f t="shared" si="120"/>
        <v>0</v>
      </c>
    </row>
    <row r="135" spans="1:15" ht="15" customHeight="1">
      <c r="A135" s="64"/>
      <c r="B135" s="85">
        <v>504</v>
      </c>
      <c r="C135" s="80"/>
      <c r="D135" s="80"/>
      <c r="E135" s="80"/>
      <c r="F135" s="65">
        <f t="shared" si="111"/>
        <v>1010.1853079602449</v>
      </c>
      <c r="G135" s="65">
        <f t="shared" si="112"/>
        <v>0.05</v>
      </c>
      <c r="H135" s="59">
        <f t="shared" si="113"/>
        <v>0</v>
      </c>
      <c r="I135" s="59">
        <f t="shared" si="114"/>
        <v>0</v>
      </c>
      <c r="J135" s="59">
        <f t="shared" si="115"/>
        <v>0</v>
      </c>
      <c r="K135" s="59">
        <f t="shared" si="116"/>
        <v>0</v>
      </c>
      <c r="L135" s="59">
        <f t="shared" si="117"/>
        <v>0</v>
      </c>
      <c r="M135" s="59">
        <f t="shared" si="118"/>
        <v>0</v>
      </c>
      <c r="N135" s="59">
        <f t="shared" si="119"/>
        <v>0</v>
      </c>
      <c r="O135" s="59">
        <f t="shared" si="120"/>
        <v>0</v>
      </c>
    </row>
    <row r="136" spans="1:15" ht="15" customHeight="1">
      <c r="A136" s="64"/>
      <c r="B136" s="59"/>
      <c r="C136" s="80"/>
      <c r="D136" s="80"/>
      <c r="E136" s="80"/>
      <c r="F136" s="65">
        <f t="shared" si="111"/>
        <v>1010.1853079602449</v>
      </c>
      <c r="G136" s="65">
        <f t="shared" si="112"/>
        <v>0.05</v>
      </c>
      <c r="H136" s="59">
        <f t="shared" si="113"/>
        <v>0</v>
      </c>
      <c r="I136" s="59">
        <f t="shared" si="114"/>
        <v>0</v>
      </c>
      <c r="J136" s="59">
        <f t="shared" si="115"/>
        <v>0</v>
      </c>
      <c r="K136" s="59">
        <f t="shared" si="116"/>
        <v>0</v>
      </c>
      <c r="L136" s="59">
        <f t="shared" si="117"/>
        <v>0</v>
      </c>
      <c r="M136" s="59">
        <f t="shared" si="118"/>
        <v>0</v>
      </c>
      <c r="N136" s="59">
        <f t="shared" si="119"/>
        <v>0</v>
      </c>
      <c r="O136" s="59">
        <f t="shared" si="120"/>
        <v>0</v>
      </c>
    </row>
    <row r="137" spans="1:15" ht="15" customHeight="1">
      <c r="A137" s="64"/>
      <c r="B137" s="59"/>
      <c r="C137" s="80"/>
      <c r="D137" s="80"/>
      <c r="E137" s="80"/>
      <c r="F137" s="65">
        <f t="shared" si="111"/>
        <v>1010.1853079602449</v>
      </c>
      <c r="G137" s="65">
        <f t="shared" si="112"/>
        <v>0.05</v>
      </c>
      <c r="H137" s="59">
        <f t="shared" si="113"/>
        <v>0</v>
      </c>
      <c r="I137" s="59">
        <f t="shared" si="114"/>
        <v>0</v>
      </c>
      <c r="J137" s="59">
        <f t="shared" si="115"/>
        <v>0</v>
      </c>
      <c r="K137" s="59">
        <f t="shared" si="116"/>
        <v>0</v>
      </c>
      <c r="L137" s="59">
        <f t="shared" si="117"/>
        <v>0</v>
      </c>
      <c r="M137" s="59">
        <f t="shared" si="118"/>
        <v>0</v>
      </c>
      <c r="N137" s="59">
        <f t="shared" si="119"/>
        <v>0</v>
      </c>
      <c r="O137" s="59">
        <f t="shared" si="120"/>
        <v>0</v>
      </c>
    </row>
    <row r="138" spans="1:15" ht="15" customHeight="1">
      <c r="A138" s="64"/>
      <c r="B138" s="59"/>
      <c r="C138" s="80"/>
      <c r="D138" s="80"/>
      <c r="E138" s="80"/>
      <c r="F138" s="65">
        <f t="shared" si="111"/>
        <v>1010.1853079602449</v>
      </c>
      <c r="G138" s="65">
        <f t="shared" si="112"/>
        <v>0.05</v>
      </c>
      <c r="H138" s="59">
        <f t="shared" si="113"/>
        <v>0</v>
      </c>
      <c r="I138" s="59">
        <f t="shared" si="114"/>
        <v>0</v>
      </c>
      <c r="J138" s="59">
        <f t="shared" si="115"/>
        <v>0</v>
      </c>
      <c r="K138" s="59">
        <f t="shared" si="116"/>
        <v>0</v>
      </c>
      <c r="L138" s="59">
        <f t="shared" si="117"/>
        <v>0</v>
      </c>
      <c r="M138" s="59">
        <f t="shared" si="118"/>
        <v>0</v>
      </c>
      <c r="N138" s="59">
        <f t="shared" si="119"/>
        <v>0</v>
      </c>
      <c r="O138" s="59">
        <f t="shared" si="120"/>
        <v>0</v>
      </c>
    </row>
    <row r="139" spans="1:15" ht="15" customHeight="1">
      <c r="A139" s="64"/>
      <c r="B139" s="59"/>
      <c r="C139" s="80"/>
      <c r="D139" s="80"/>
      <c r="E139" s="80"/>
      <c r="F139" s="65">
        <f t="shared" si="111"/>
        <v>1010.1853079602449</v>
      </c>
      <c r="G139" s="65">
        <f t="shared" si="112"/>
        <v>0.05</v>
      </c>
      <c r="H139" s="59">
        <f t="shared" si="113"/>
        <v>0</v>
      </c>
      <c r="I139" s="59">
        <f t="shared" si="114"/>
        <v>0</v>
      </c>
      <c r="J139" s="59">
        <f t="shared" si="115"/>
        <v>0</v>
      </c>
      <c r="K139" s="59">
        <f t="shared" si="116"/>
        <v>0</v>
      </c>
      <c r="L139" s="59">
        <f t="shared" si="117"/>
        <v>0</v>
      </c>
      <c r="M139" s="59">
        <f t="shared" si="118"/>
        <v>0</v>
      </c>
      <c r="N139" s="59">
        <f t="shared" si="119"/>
        <v>0</v>
      </c>
      <c r="O139" s="59">
        <f t="shared" si="120"/>
        <v>0</v>
      </c>
    </row>
    <row r="140" spans="1:15" ht="15" customHeight="1">
      <c r="A140" s="64"/>
      <c r="B140" s="59"/>
      <c r="C140" s="80"/>
      <c r="D140" s="80"/>
      <c r="E140" s="80"/>
      <c r="F140" s="65">
        <f>(SUM(C140:E140)*$S$7+$S$8)*1000</f>
        <v>1010.1853079602449</v>
      </c>
      <c r="G140" s="65">
        <f>($G$3-($S$1*C140+$S$2*D140+$S$3*E140)/F140)/(1-($S$1*C140+$S$2*D140+$S$3*E140)/F140)</f>
        <v>0.05</v>
      </c>
      <c r="H140" s="59">
        <f t="shared" ref="H140:J143" si="121">C140*(1-$G140)/$F140</f>
        <v>0</v>
      </c>
      <c r="I140" s="59">
        <f t="shared" si="121"/>
        <v>0</v>
      </c>
      <c r="J140" s="59">
        <f t="shared" si="121"/>
        <v>0</v>
      </c>
      <c r="K140" s="59">
        <f t="shared" si="116"/>
        <v>0</v>
      </c>
      <c r="L140" s="59">
        <f t="shared" si="117"/>
        <v>0</v>
      </c>
      <c r="M140" s="59">
        <f t="shared" si="118"/>
        <v>0</v>
      </c>
      <c r="N140" s="59">
        <f t="shared" si="119"/>
        <v>0</v>
      </c>
      <c r="O140" s="59">
        <f t="shared" si="120"/>
        <v>0</v>
      </c>
    </row>
    <row r="141" spans="1:15" ht="15" customHeight="1">
      <c r="A141" s="64"/>
      <c r="B141" s="59"/>
      <c r="C141" s="28"/>
      <c r="D141" s="28"/>
      <c r="E141" s="80"/>
      <c r="F141" s="65">
        <f>(SUM(C141:E141)*$S$7+$S$8)*1000</f>
        <v>1010.1853079602449</v>
      </c>
      <c r="G141" s="65">
        <f>($G$3-($S$1*C141+$S$2*D141+$S$3*E141)/F141)/(1-($S$1*C141+$S$2*D141+$S$3*E141)/F141)</f>
        <v>0.05</v>
      </c>
      <c r="H141" s="59">
        <f t="shared" si="121"/>
        <v>0</v>
      </c>
      <c r="I141" s="59">
        <f t="shared" si="121"/>
        <v>0</v>
      </c>
      <c r="J141" s="59">
        <f t="shared" si="121"/>
        <v>0</v>
      </c>
      <c r="K141" s="59">
        <f t="shared" si="116"/>
        <v>0</v>
      </c>
      <c r="L141" s="59">
        <f t="shared" si="117"/>
        <v>0</v>
      </c>
      <c r="M141" s="59">
        <f t="shared" si="118"/>
        <v>0</v>
      </c>
      <c r="N141" s="59">
        <f t="shared" si="119"/>
        <v>0</v>
      </c>
      <c r="O141" s="59">
        <f t="shared" si="120"/>
        <v>0</v>
      </c>
    </row>
    <row r="142" spans="1:15" ht="15" customHeight="1" thickBot="1">
      <c r="A142" s="64"/>
      <c r="B142" s="59"/>
      <c r="C142" s="28"/>
      <c r="D142" s="28"/>
      <c r="E142" s="80"/>
      <c r="F142" s="65">
        <f>(SUM(C142:E142)*$S$7+$S$8)*1000</f>
        <v>1010.1853079602449</v>
      </c>
      <c r="G142" s="65">
        <f>($G$3-($S$1*C142+$S$2*D142+$S$3*E142)/F142)/(1-($S$1*C142+$S$2*D142+$S$3*E142)/F142)</f>
        <v>0.05</v>
      </c>
      <c r="H142" s="59">
        <f t="shared" si="121"/>
        <v>0</v>
      </c>
      <c r="I142" s="59">
        <f t="shared" si="121"/>
        <v>0</v>
      </c>
      <c r="J142" s="59">
        <f t="shared" si="121"/>
        <v>0</v>
      </c>
      <c r="K142" s="59">
        <f t="shared" si="116"/>
        <v>0</v>
      </c>
      <c r="L142" s="59">
        <f t="shared" si="117"/>
        <v>0</v>
      </c>
      <c r="M142" s="59">
        <f t="shared" si="118"/>
        <v>0</v>
      </c>
      <c r="N142" s="59">
        <f t="shared" si="119"/>
        <v>0</v>
      </c>
      <c r="O142" s="59">
        <f t="shared" si="120"/>
        <v>0</v>
      </c>
    </row>
    <row r="143" spans="1:15" ht="15" customHeight="1" thickBot="1">
      <c r="A143" s="64" t="s">
        <v>146</v>
      </c>
      <c r="B143" s="83">
        <v>0</v>
      </c>
      <c r="C143" s="18"/>
      <c r="D143" s="18"/>
      <c r="E143" s="80"/>
      <c r="F143" s="60">
        <v>1007</v>
      </c>
      <c r="G143" s="61">
        <v>0.05</v>
      </c>
      <c r="H143" s="59">
        <f t="shared" si="121"/>
        <v>0</v>
      </c>
      <c r="I143" s="59">
        <f t="shared" si="121"/>
        <v>0</v>
      </c>
      <c r="J143" s="59">
        <f t="shared" si="121"/>
        <v>0</v>
      </c>
      <c r="K143" s="59">
        <f>($S$1*(H143-$H$3)+$S$2*(I143-$I$3))/($G$3*$X$4)</f>
        <v>0</v>
      </c>
      <c r="L143" s="59">
        <f>($S$2*(I143-$I$3))/($G$3*$X$4)</f>
        <v>0</v>
      </c>
      <c r="M143" s="59">
        <f>($S$3*(J143-$J$3))/($G$3*$X$5)</f>
        <v>0</v>
      </c>
      <c r="N143" s="59">
        <f>($S$1*(H143-$H$3)+$S$2*(I143-$I$3)+$S$3*(J143-$J$3))/($G$3*($X$4+$X$5))</f>
        <v>0</v>
      </c>
      <c r="O143" s="59">
        <f>($S$1*(H143-$H$3))/($G$3*$X$4)</f>
        <v>0</v>
      </c>
    </row>
    <row r="144" spans="1:15" ht="15" customHeight="1">
      <c r="A144" s="64"/>
      <c r="B144" s="84">
        <v>8</v>
      </c>
      <c r="C144" s="79"/>
      <c r="D144" s="79"/>
      <c r="E144" s="79"/>
      <c r="F144" s="65">
        <f>(SUM(C144:E144)*$S$7+$S$8)*1000</f>
        <v>1010.1853079602449</v>
      </c>
      <c r="G144" s="65">
        <f>($G$3-($S$1*C144+$S$2*D144+$S$3*E144)/F144)/(1-($S$1*C144+$S$2*D144+$S$3*E144)/F144)</f>
        <v>0.05</v>
      </c>
      <c r="H144" s="59">
        <f t="shared" ref="H144:H152" si="122">C144*(1-$G144)/$F144</f>
        <v>0</v>
      </c>
      <c r="I144" s="59">
        <f t="shared" ref="I144:I152" si="123">D144*(1-$G144)/$F144</f>
        <v>0</v>
      </c>
      <c r="J144" s="59">
        <f t="shared" ref="J144:J152" si="124">E144*(1-$G144)/$F144</f>
        <v>0</v>
      </c>
      <c r="K144" s="59">
        <f t="shared" ref="K144:K156" si="125">($S$1*(H144-$H$3)+$S$2*(I144-$I$3))/($G$3*$X$4)</f>
        <v>0</v>
      </c>
      <c r="L144" s="59">
        <f t="shared" ref="L144:L156" si="126">($S$2*(I144-$I$3))/($G$3*$X$4)</f>
        <v>0</v>
      </c>
      <c r="M144" s="59">
        <f t="shared" ref="M144:M156" si="127">($S$3*(J144-$J$3))/($G$3*$X$5)</f>
        <v>0</v>
      </c>
      <c r="N144" s="59">
        <f t="shared" ref="N144:N156" si="128">($S$1*(H144-$H$3)+$S$2*(I144-$I$3)+$S$3*(J144-$J$3))/($G$3*($X$4+$X$5))</f>
        <v>0</v>
      </c>
      <c r="O144" s="59">
        <f t="shared" ref="O144:O156" si="129">($S$1*(H144-$H$3))/($G$3*$X$4)</f>
        <v>0</v>
      </c>
    </row>
    <row r="145" spans="1:15" ht="15" customHeight="1">
      <c r="A145" s="64"/>
      <c r="B145" s="84">
        <v>24</v>
      </c>
      <c r="C145" s="79"/>
      <c r="D145" s="79"/>
      <c r="E145" s="79"/>
      <c r="F145" s="65">
        <f t="shared" ref="F145:F152" si="130">(SUM(C145:E145)*$S$7+$S$8)*1000</f>
        <v>1010.1853079602449</v>
      </c>
      <c r="G145" s="65">
        <f t="shared" ref="G145:G152" si="131">($G$3-($S$1*C145+$S$2*D145+$S$3*E145)/F145)/(1-($S$1*C145+$S$2*D145+$S$3*E145)/F145)</f>
        <v>0.05</v>
      </c>
      <c r="H145" s="59">
        <f t="shared" si="122"/>
        <v>0</v>
      </c>
      <c r="I145" s="59">
        <f t="shared" si="123"/>
        <v>0</v>
      </c>
      <c r="J145" s="59">
        <f t="shared" si="124"/>
        <v>0</v>
      </c>
      <c r="K145" s="59">
        <f t="shared" si="125"/>
        <v>0</v>
      </c>
      <c r="L145" s="59">
        <f t="shared" si="126"/>
        <v>0</v>
      </c>
      <c r="M145" s="59">
        <f t="shared" si="127"/>
        <v>0</v>
      </c>
      <c r="N145" s="59">
        <f t="shared" si="128"/>
        <v>0</v>
      </c>
      <c r="O145" s="59">
        <f t="shared" si="129"/>
        <v>0</v>
      </c>
    </row>
    <row r="146" spans="1:15" ht="15" customHeight="1">
      <c r="A146" s="64"/>
      <c r="B146" s="84">
        <v>48</v>
      </c>
      <c r="C146" s="79"/>
      <c r="D146" s="79"/>
      <c r="E146" s="79"/>
      <c r="F146" s="65">
        <f t="shared" si="130"/>
        <v>1010.1853079602449</v>
      </c>
      <c r="G146" s="65">
        <f t="shared" si="131"/>
        <v>0.05</v>
      </c>
      <c r="H146" s="59">
        <f t="shared" si="122"/>
        <v>0</v>
      </c>
      <c r="I146" s="59">
        <f t="shared" si="123"/>
        <v>0</v>
      </c>
      <c r="J146" s="59">
        <f t="shared" si="124"/>
        <v>0</v>
      </c>
      <c r="K146" s="59">
        <f t="shared" si="125"/>
        <v>0</v>
      </c>
      <c r="L146" s="59">
        <f t="shared" si="126"/>
        <v>0</v>
      </c>
      <c r="M146" s="59">
        <f t="shared" si="127"/>
        <v>0</v>
      </c>
      <c r="N146" s="59">
        <f t="shared" si="128"/>
        <v>0</v>
      </c>
      <c r="O146" s="59">
        <f t="shared" si="129"/>
        <v>0</v>
      </c>
    </row>
    <row r="147" spans="1:15" ht="15" customHeight="1">
      <c r="A147" s="64"/>
      <c r="B147" s="85">
        <v>103</v>
      </c>
      <c r="C147" s="79"/>
      <c r="D147" s="79"/>
      <c r="E147" s="79"/>
      <c r="F147" s="65">
        <f t="shared" si="130"/>
        <v>1010.1853079602449</v>
      </c>
      <c r="G147" s="65">
        <f t="shared" si="131"/>
        <v>0.05</v>
      </c>
      <c r="H147" s="59">
        <f t="shared" si="122"/>
        <v>0</v>
      </c>
      <c r="I147" s="59">
        <f t="shared" si="123"/>
        <v>0</v>
      </c>
      <c r="J147" s="59">
        <f t="shared" si="124"/>
        <v>0</v>
      </c>
      <c r="K147" s="59">
        <f t="shared" si="125"/>
        <v>0</v>
      </c>
      <c r="L147" s="59">
        <f t="shared" si="126"/>
        <v>0</v>
      </c>
      <c r="M147" s="59">
        <f t="shared" si="127"/>
        <v>0</v>
      </c>
      <c r="N147" s="59">
        <f t="shared" si="128"/>
        <v>0</v>
      </c>
      <c r="O147" s="59">
        <f t="shared" si="129"/>
        <v>0</v>
      </c>
    </row>
    <row r="148" spans="1:15" ht="15" customHeight="1">
      <c r="A148" s="64"/>
      <c r="B148" s="85">
        <v>336</v>
      </c>
      <c r="C148" s="79"/>
      <c r="D148" s="79"/>
      <c r="E148" s="79"/>
      <c r="F148" s="65">
        <f t="shared" si="130"/>
        <v>1010.1853079602449</v>
      </c>
      <c r="G148" s="65">
        <f t="shared" si="131"/>
        <v>0.05</v>
      </c>
      <c r="H148" s="59">
        <f t="shared" si="122"/>
        <v>0</v>
      </c>
      <c r="I148" s="59">
        <f t="shared" si="123"/>
        <v>0</v>
      </c>
      <c r="J148" s="59">
        <f t="shared" si="124"/>
        <v>0</v>
      </c>
      <c r="K148" s="59">
        <f t="shared" si="125"/>
        <v>0</v>
      </c>
      <c r="L148" s="59">
        <f t="shared" si="126"/>
        <v>0</v>
      </c>
      <c r="M148" s="59">
        <f t="shared" si="127"/>
        <v>0</v>
      </c>
      <c r="N148" s="59">
        <f t="shared" si="128"/>
        <v>0</v>
      </c>
      <c r="O148" s="59">
        <f t="shared" si="129"/>
        <v>0</v>
      </c>
    </row>
    <row r="149" spans="1:15" ht="15" customHeight="1">
      <c r="A149" s="64"/>
      <c r="B149" s="85">
        <v>504</v>
      </c>
      <c r="C149" s="81"/>
      <c r="D149" s="81"/>
      <c r="E149" s="81"/>
      <c r="F149" s="65">
        <f t="shared" si="130"/>
        <v>1010.1853079602449</v>
      </c>
      <c r="G149" s="65">
        <f t="shared" si="131"/>
        <v>0.05</v>
      </c>
      <c r="H149" s="59">
        <f t="shared" si="122"/>
        <v>0</v>
      </c>
      <c r="I149" s="59">
        <f t="shared" si="123"/>
        <v>0</v>
      </c>
      <c r="J149" s="59">
        <f t="shared" si="124"/>
        <v>0</v>
      </c>
      <c r="K149" s="59">
        <f t="shared" si="125"/>
        <v>0</v>
      </c>
      <c r="L149" s="59">
        <f t="shared" si="126"/>
        <v>0</v>
      </c>
      <c r="M149" s="59">
        <f t="shared" si="127"/>
        <v>0</v>
      </c>
      <c r="N149" s="59">
        <f t="shared" si="128"/>
        <v>0</v>
      </c>
      <c r="O149" s="59">
        <f t="shared" si="129"/>
        <v>0</v>
      </c>
    </row>
    <row r="150" spans="1:15" ht="15" customHeight="1">
      <c r="A150" s="64"/>
      <c r="B150" s="59"/>
      <c r="C150" s="81"/>
      <c r="D150" s="81"/>
      <c r="E150" s="81"/>
      <c r="F150" s="65">
        <f t="shared" si="130"/>
        <v>1010.1853079602449</v>
      </c>
      <c r="G150" s="65">
        <f t="shared" si="131"/>
        <v>0.05</v>
      </c>
      <c r="H150" s="59">
        <f t="shared" si="122"/>
        <v>0</v>
      </c>
      <c r="I150" s="59">
        <f t="shared" si="123"/>
        <v>0</v>
      </c>
      <c r="J150" s="59">
        <f t="shared" si="124"/>
        <v>0</v>
      </c>
      <c r="K150" s="59">
        <f t="shared" si="125"/>
        <v>0</v>
      </c>
      <c r="L150" s="59">
        <f t="shared" si="126"/>
        <v>0</v>
      </c>
      <c r="M150" s="59">
        <f t="shared" si="127"/>
        <v>0</v>
      </c>
      <c r="N150" s="59">
        <f t="shared" si="128"/>
        <v>0</v>
      </c>
      <c r="O150" s="59">
        <f t="shared" si="129"/>
        <v>0</v>
      </c>
    </row>
    <row r="151" spans="1:15" ht="15" customHeight="1">
      <c r="A151" s="64"/>
      <c r="B151" s="59"/>
      <c r="C151" s="79"/>
      <c r="D151" s="79"/>
      <c r="E151" s="79"/>
      <c r="F151" s="65">
        <f t="shared" si="130"/>
        <v>1010.1853079602449</v>
      </c>
      <c r="G151" s="65">
        <f t="shared" si="131"/>
        <v>0.05</v>
      </c>
      <c r="H151" s="59">
        <f t="shared" si="122"/>
        <v>0</v>
      </c>
      <c r="I151" s="59">
        <f t="shared" si="123"/>
        <v>0</v>
      </c>
      <c r="J151" s="59">
        <f t="shared" si="124"/>
        <v>0</v>
      </c>
      <c r="K151" s="59">
        <f t="shared" si="125"/>
        <v>0</v>
      </c>
      <c r="L151" s="59">
        <f t="shared" si="126"/>
        <v>0</v>
      </c>
      <c r="M151" s="59">
        <f t="shared" si="127"/>
        <v>0</v>
      </c>
      <c r="N151" s="59">
        <f t="shared" si="128"/>
        <v>0</v>
      </c>
      <c r="O151" s="59">
        <f t="shared" si="129"/>
        <v>0</v>
      </c>
    </row>
    <row r="152" spans="1:15" ht="15" customHeight="1">
      <c r="A152" s="64"/>
      <c r="B152" s="59"/>
      <c r="C152" s="81"/>
      <c r="D152" s="81"/>
      <c r="E152" s="81"/>
      <c r="F152" s="65">
        <f t="shared" si="130"/>
        <v>1010.1853079602449</v>
      </c>
      <c r="G152" s="65">
        <f t="shared" si="131"/>
        <v>0.05</v>
      </c>
      <c r="H152" s="59">
        <f t="shared" si="122"/>
        <v>0</v>
      </c>
      <c r="I152" s="59">
        <f t="shared" si="123"/>
        <v>0</v>
      </c>
      <c r="J152" s="59">
        <f t="shared" si="124"/>
        <v>0</v>
      </c>
      <c r="K152" s="59">
        <f t="shared" si="125"/>
        <v>0</v>
      </c>
      <c r="L152" s="59">
        <f t="shared" si="126"/>
        <v>0</v>
      </c>
      <c r="M152" s="59">
        <f t="shared" si="127"/>
        <v>0</v>
      </c>
      <c r="N152" s="59">
        <f t="shared" si="128"/>
        <v>0</v>
      </c>
      <c r="O152" s="59">
        <f t="shared" si="129"/>
        <v>0</v>
      </c>
    </row>
    <row r="153" spans="1:15" ht="15" customHeight="1">
      <c r="A153" s="64"/>
      <c r="B153" s="59"/>
      <c r="C153" s="81"/>
      <c r="D153" s="81"/>
      <c r="E153" s="81"/>
      <c r="F153" s="65">
        <f>(SUM(C153:E153)*$S$7+$S$8)*1000</f>
        <v>1010.1853079602449</v>
      </c>
      <c r="G153" s="65">
        <f>($G$3-($S$1*C153+$S$2*D153+$S$3*E153)/F153)/(1-($S$1*C153+$S$2*D153+$S$3*E153)/F153)</f>
        <v>0.05</v>
      </c>
      <c r="H153" s="59">
        <f t="shared" ref="H153:J157" si="132">C153*(1-$G153)/$F153</f>
        <v>0</v>
      </c>
      <c r="I153" s="59">
        <f t="shared" si="132"/>
        <v>0</v>
      </c>
      <c r="J153" s="59">
        <f t="shared" si="132"/>
        <v>0</v>
      </c>
      <c r="K153" s="59">
        <f t="shared" si="125"/>
        <v>0</v>
      </c>
      <c r="L153" s="59">
        <f t="shared" si="126"/>
        <v>0</v>
      </c>
      <c r="M153" s="59">
        <f t="shared" si="127"/>
        <v>0</v>
      </c>
      <c r="N153" s="59">
        <f t="shared" si="128"/>
        <v>0</v>
      </c>
      <c r="O153" s="59">
        <f t="shared" si="129"/>
        <v>0</v>
      </c>
    </row>
    <row r="154" spans="1:15" ht="15" customHeight="1">
      <c r="A154" s="64"/>
      <c r="B154" s="59"/>
      <c r="C154" s="80"/>
      <c r="D154" s="80"/>
      <c r="E154" s="80"/>
      <c r="F154" s="65">
        <f>(SUM(C154:E154)*$S$7+$S$8)*1000</f>
        <v>1010.1853079602449</v>
      </c>
      <c r="G154" s="65">
        <f>($G$3-($S$1*C154+$S$2*D154+$S$3*E154)/F154)/(1-($S$1*C154+$S$2*D154+$S$3*E154)/F154)</f>
        <v>0.05</v>
      </c>
      <c r="H154" s="59">
        <f t="shared" si="132"/>
        <v>0</v>
      </c>
      <c r="I154" s="59">
        <f t="shared" si="132"/>
        <v>0</v>
      </c>
      <c r="J154" s="59">
        <f t="shared" si="132"/>
        <v>0</v>
      </c>
      <c r="K154" s="59">
        <f t="shared" si="125"/>
        <v>0</v>
      </c>
      <c r="L154" s="59">
        <f t="shared" si="126"/>
        <v>0</v>
      </c>
      <c r="M154" s="59">
        <f t="shared" si="127"/>
        <v>0</v>
      </c>
      <c r="N154" s="59">
        <f t="shared" si="128"/>
        <v>0</v>
      </c>
      <c r="O154" s="59">
        <f t="shared" si="129"/>
        <v>0</v>
      </c>
    </row>
    <row r="155" spans="1:15" ht="15" customHeight="1">
      <c r="A155" s="64"/>
      <c r="B155" s="59"/>
      <c r="C155" s="80"/>
      <c r="D155" s="80"/>
      <c r="E155" s="80"/>
      <c r="F155" s="65">
        <f>(SUM(C155:E155)*$S$7+$S$8)*1000</f>
        <v>1010.1853079602449</v>
      </c>
      <c r="G155" s="65">
        <f>($G$3-($S$1*C155+$S$2*D155+$S$3*E155)/F155)/(1-($S$1*C155+$S$2*D155+$S$3*E155)/F155)</f>
        <v>0.05</v>
      </c>
      <c r="H155" s="59">
        <f t="shared" si="132"/>
        <v>0</v>
      </c>
      <c r="I155" s="59">
        <f t="shared" si="132"/>
        <v>0</v>
      </c>
      <c r="J155" s="59">
        <f t="shared" si="132"/>
        <v>0</v>
      </c>
      <c r="K155" s="59">
        <f t="shared" si="125"/>
        <v>0</v>
      </c>
      <c r="L155" s="59">
        <f t="shared" si="126"/>
        <v>0</v>
      </c>
      <c r="M155" s="59">
        <f t="shared" si="127"/>
        <v>0</v>
      </c>
      <c r="N155" s="59">
        <f t="shared" si="128"/>
        <v>0</v>
      </c>
      <c r="O155" s="59">
        <f t="shared" si="129"/>
        <v>0</v>
      </c>
    </row>
    <row r="156" spans="1:15" ht="15" customHeight="1" thickBot="1">
      <c r="A156" s="64"/>
      <c r="B156" s="59"/>
      <c r="C156" s="80"/>
      <c r="D156" s="80"/>
      <c r="E156" s="80"/>
      <c r="F156" s="65">
        <f>(SUM(C156:E156)*$S$7+$S$8)*1000</f>
        <v>1010.1853079602449</v>
      </c>
      <c r="G156" s="65">
        <f>($G$3-($S$1*C156+$S$2*D156+$S$3*E156)/F156)/(1-($S$1*C156+$S$2*D156+$S$3*E156)/F156)</f>
        <v>0.05</v>
      </c>
      <c r="H156" s="59">
        <f t="shared" si="132"/>
        <v>0</v>
      </c>
      <c r="I156" s="59">
        <f t="shared" si="132"/>
        <v>0</v>
      </c>
      <c r="J156" s="59">
        <f t="shared" si="132"/>
        <v>0</v>
      </c>
      <c r="K156" s="59">
        <f t="shared" si="125"/>
        <v>0</v>
      </c>
      <c r="L156" s="59">
        <f t="shared" si="126"/>
        <v>0</v>
      </c>
      <c r="M156" s="59">
        <f t="shared" si="127"/>
        <v>0</v>
      </c>
      <c r="N156" s="59">
        <f t="shared" si="128"/>
        <v>0</v>
      </c>
      <c r="O156" s="59">
        <f t="shared" si="129"/>
        <v>0</v>
      </c>
    </row>
    <row r="157" spans="1:15" ht="15" customHeight="1" thickBot="1">
      <c r="A157" s="64" t="s">
        <v>147</v>
      </c>
      <c r="B157" s="83">
        <v>0</v>
      </c>
      <c r="C157" s="80"/>
      <c r="D157" s="80"/>
      <c r="E157" s="80"/>
      <c r="F157" s="60">
        <v>1007</v>
      </c>
      <c r="G157" s="61">
        <v>0.05</v>
      </c>
      <c r="H157" s="59">
        <f t="shared" si="132"/>
        <v>0</v>
      </c>
      <c r="I157" s="59">
        <f t="shared" si="132"/>
        <v>0</v>
      </c>
      <c r="J157" s="59">
        <f t="shared" si="132"/>
        <v>0</v>
      </c>
      <c r="K157" s="59">
        <f>($S$1*(H157-$H$3)+$S$2*(I157-$I$3))/($G$3*$X$4)</f>
        <v>0</v>
      </c>
      <c r="L157" s="59">
        <f>($S$2*(I157-$I$3))/($G$3*$X$4)</f>
        <v>0</v>
      </c>
      <c r="M157" s="59">
        <f>($S$3*(J157-$J$3))/($G$3*$X$5)</f>
        <v>0</v>
      </c>
      <c r="N157" s="59">
        <f>($S$1*(H157-$H$3)+$S$2*(I157-$I$3)+$S$3*(J157-$J$3))/($G$3*($X$4+$X$5))</f>
        <v>0</v>
      </c>
      <c r="O157" s="59">
        <f>($S$1*(H157-$H$3))/($G$3*$X$4)</f>
        <v>0</v>
      </c>
    </row>
    <row r="158" spans="1:15" ht="15" customHeight="1">
      <c r="A158" s="64"/>
      <c r="B158" s="84">
        <v>8</v>
      </c>
      <c r="C158" s="79"/>
      <c r="D158" s="79"/>
      <c r="E158" s="79"/>
      <c r="F158" s="65">
        <f>(SUM(C158:E158)*$S$7+$S$8)*1000</f>
        <v>1010.1853079602449</v>
      </c>
      <c r="G158" s="65">
        <f>($G$3-($S$1*C158+$S$2*D158+$S$3*E158)/F158)/(1-($S$1*C158+$S$2*D158+$S$3*E158)/F158)</f>
        <v>0.05</v>
      </c>
      <c r="H158" s="59">
        <f t="shared" ref="H158:H167" si="133">C158*(1-$G158)/$F158</f>
        <v>0</v>
      </c>
      <c r="I158" s="59">
        <f t="shared" ref="I158:I167" si="134">D158*(1-$G158)/$F158</f>
        <v>0</v>
      </c>
      <c r="J158" s="59">
        <f t="shared" ref="J158:J167" si="135">E158*(1-$G158)/$F158</f>
        <v>0</v>
      </c>
      <c r="K158" s="59">
        <f t="shared" ref="K158:K170" si="136">($S$1*(H158-$H$3)+$S$2*(I158-$I$3))/($G$3*$X$4)</f>
        <v>0</v>
      </c>
      <c r="L158" s="59">
        <f t="shared" ref="L158:L170" si="137">($S$2*(I158-$I$3))/($G$3*$X$4)</f>
        <v>0</v>
      </c>
      <c r="M158" s="59">
        <f t="shared" ref="M158:M170" si="138">($S$3*(J158-$J$3))/($G$3*$X$5)</f>
        <v>0</v>
      </c>
      <c r="N158" s="59">
        <f t="shared" ref="N158:N170" si="139">($S$1*(H158-$H$3)+$S$2*(I158-$I$3)+$S$3*(J158-$J$3))/($G$3*($X$4+$X$5))</f>
        <v>0</v>
      </c>
      <c r="O158" s="59">
        <f t="shared" ref="O158:O170" si="140">($S$1*(H158-$H$3))/($G$3*$X$4)</f>
        <v>0</v>
      </c>
    </row>
    <row r="159" spans="1:15" ht="15" customHeight="1">
      <c r="A159" s="64"/>
      <c r="B159" s="84">
        <v>24</v>
      </c>
      <c r="C159" s="79"/>
      <c r="D159" s="79"/>
      <c r="E159" s="79"/>
      <c r="F159" s="65">
        <f t="shared" ref="F159:F167" si="141">(SUM(C159:E159)*$S$7+$S$8)*1000</f>
        <v>1010.1853079602449</v>
      </c>
      <c r="G159" s="65">
        <f t="shared" ref="G159:G167" si="142">($G$3-($S$1*C159+$S$2*D159+$S$3*E159)/F159)/(1-($S$1*C159+$S$2*D159+$S$3*E159)/F159)</f>
        <v>0.05</v>
      </c>
      <c r="H159" s="59">
        <f t="shared" si="133"/>
        <v>0</v>
      </c>
      <c r="I159" s="59">
        <f t="shared" si="134"/>
        <v>0</v>
      </c>
      <c r="J159" s="59">
        <f t="shared" si="135"/>
        <v>0</v>
      </c>
      <c r="K159" s="59">
        <f t="shared" si="136"/>
        <v>0</v>
      </c>
      <c r="L159" s="59">
        <f t="shared" si="137"/>
        <v>0</v>
      </c>
      <c r="M159" s="59">
        <f t="shared" si="138"/>
        <v>0</v>
      </c>
      <c r="N159" s="59">
        <f t="shared" si="139"/>
        <v>0</v>
      </c>
      <c r="O159" s="59">
        <f t="shared" si="140"/>
        <v>0</v>
      </c>
    </row>
    <row r="160" spans="1:15" ht="15" customHeight="1">
      <c r="A160" s="64"/>
      <c r="B160" s="84">
        <v>48</v>
      </c>
      <c r="C160" s="79"/>
      <c r="D160" s="79"/>
      <c r="E160" s="79"/>
      <c r="F160" s="65">
        <f t="shared" si="141"/>
        <v>1010.1853079602449</v>
      </c>
      <c r="G160" s="65">
        <f t="shared" si="142"/>
        <v>0.05</v>
      </c>
      <c r="H160" s="59">
        <f t="shared" si="133"/>
        <v>0</v>
      </c>
      <c r="I160" s="59">
        <f t="shared" si="134"/>
        <v>0</v>
      </c>
      <c r="J160" s="59">
        <f t="shared" si="135"/>
        <v>0</v>
      </c>
      <c r="K160" s="59">
        <f t="shared" si="136"/>
        <v>0</v>
      </c>
      <c r="L160" s="59">
        <f t="shared" si="137"/>
        <v>0</v>
      </c>
      <c r="M160" s="59">
        <f t="shared" si="138"/>
        <v>0</v>
      </c>
      <c r="N160" s="59">
        <f t="shared" si="139"/>
        <v>0</v>
      </c>
      <c r="O160" s="59">
        <f t="shared" si="140"/>
        <v>0</v>
      </c>
    </row>
    <row r="161" spans="1:15" ht="15" customHeight="1">
      <c r="A161" s="64"/>
      <c r="B161" s="85">
        <v>103</v>
      </c>
      <c r="C161" s="79"/>
      <c r="D161" s="79"/>
      <c r="E161" s="79"/>
      <c r="F161" s="65">
        <f t="shared" si="141"/>
        <v>1010.1853079602449</v>
      </c>
      <c r="G161" s="65">
        <f t="shared" si="142"/>
        <v>0.05</v>
      </c>
      <c r="H161" s="59">
        <f t="shared" si="133"/>
        <v>0</v>
      </c>
      <c r="I161" s="59">
        <f t="shared" si="134"/>
        <v>0</v>
      </c>
      <c r="J161" s="59">
        <f t="shared" si="135"/>
        <v>0</v>
      </c>
      <c r="K161" s="59">
        <f t="shared" si="136"/>
        <v>0</v>
      </c>
      <c r="L161" s="59">
        <f t="shared" si="137"/>
        <v>0</v>
      </c>
      <c r="M161" s="59">
        <f t="shared" si="138"/>
        <v>0</v>
      </c>
      <c r="N161" s="59">
        <f t="shared" si="139"/>
        <v>0</v>
      </c>
      <c r="O161" s="59">
        <f t="shared" si="140"/>
        <v>0</v>
      </c>
    </row>
    <row r="162" spans="1:15" ht="15" customHeight="1">
      <c r="A162" s="64"/>
      <c r="B162" s="85">
        <v>336</v>
      </c>
      <c r="C162" s="79"/>
      <c r="D162" s="79"/>
      <c r="E162" s="79"/>
      <c r="F162" s="65">
        <f t="shared" si="141"/>
        <v>1010.1853079602449</v>
      </c>
      <c r="G162" s="65">
        <f t="shared" si="142"/>
        <v>0.05</v>
      </c>
      <c r="H162" s="59">
        <f t="shared" si="133"/>
        <v>0</v>
      </c>
      <c r="I162" s="59">
        <f t="shared" si="134"/>
        <v>0</v>
      </c>
      <c r="J162" s="59">
        <f t="shared" si="135"/>
        <v>0</v>
      </c>
      <c r="K162" s="59">
        <f t="shared" si="136"/>
        <v>0</v>
      </c>
      <c r="L162" s="59">
        <f t="shared" si="137"/>
        <v>0</v>
      </c>
      <c r="M162" s="59">
        <f t="shared" si="138"/>
        <v>0</v>
      </c>
      <c r="N162" s="59">
        <f t="shared" si="139"/>
        <v>0</v>
      </c>
      <c r="O162" s="59">
        <f t="shared" si="140"/>
        <v>0</v>
      </c>
    </row>
    <row r="163" spans="1:15" ht="15" customHeight="1">
      <c r="A163" s="64"/>
      <c r="B163" s="85">
        <v>504</v>
      </c>
      <c r="C163" s="81"/>
      <c r="D163" s="81"/>
      <c r="E163" s="81"/>
      <c r="F163" s="65">
        <f t="shared" si="141"/>
        <v>1010.1853079602449</v>
      </c>
      <c r="G163" s="65">
        <f t="shared" si="142"/>
        <v>0.05</v>
      </c>
      <c r="H163" s="59">
        <f t="shared" si="133"/>
        <v>0</v>
      </c>
      <c r="I163" s="59">
        <f t="shared" si="134"/>
        <v>0</v>
      </c>
      <c r="J163" s="59">
        <f t="shared" si="135"/>
        <v>0</v>
      </c>
      <c r="K163" s="59">
        <f t="shared" si="136"/>
        <v>0</v>
      </c>
      <c r="L163" s="59">
        <f t="shared" si="137"/>
        <v>0</v>
      </c>
      <c r="M163" s="59">
        <f t="shared" si="138"/>
        <v>0</v>
      </c>
      <c r="N163" s="59">
        <f t="shared" si="139"/>
        <v>0</v>
      </c>
      <c r="O163" s="59">
        <f t="shared" si="140"/>
        <v>0</v>
      </c>
    </row>
    <row r="164" spans="1:15" ht="15" customHeight="1">
      <c r="A164" s="64"/>
      <c r="B164" s="59"/>
      <c r="C164" s="81"/>
      <c r="D164" s="81"/>
      <c r="E164" s="81"/>
      <c r="F164" s="65">
        <f t="shared" si="141"/>
        <v>1010.1853079602449</v>
      </c>
      <c r="G164" s="65">
        <f t="shared" si="142"/>
        <v>0.05</v>
      </c>
      <c r="H164" s="59">
        <f t="shared" si="133"/>
        <v>0</v>
      </c>
      <c r="I164" s="59">
        <f t="shared" si="134"/>
        <v>0</v>
      </c>
      <c r="J164" s="59">
        <f t="shared" si="135"/>
        <v>0</v>
      </c>
      <c r="K164" s="59">
        <f t="shared" si="136"/>
        <v>0</v>
      </c>
      <c r="L164" s="59">
        <f t="shared" si="137"/>
        <v>0</v>
      </c>
      <c r="M164" s="59">
        <f t="shared" si="138"/>
        <v>0</v>
      </c>
      <c r="N164" s="59">
        <f t="shared" si="139"/>
        <v>0</v>
      </c>
      <c r="O164" s="59">
        <f t="shared" si="140"/>
        <v>0</v>
      </c>
    </row>
    <row r="165" spans="1:15" ht="15" customHeight="1">
      <c r="A165" s="64"/>
      <c r="B165" s="59"/>
      <c r="C165" s="79"/>
      <c r="D165" s="79"/>
      <c r="E165" s="79"/>
      <c r="F165" s="65">
        <f t="shared" si="141"/>
        <v>1010.1853079602449</v>
      </c>
      <c r="G165" s="65">
        <f t="shared" si="142"/>
        <v>0.05</v>
      </c>
      <c r="H165" s="59">
        <f t="shared" si="133"/>
        <v>0</v>
      </c>
      <c r="I165" s="59">
        <f t="shared" si="134"/>
        <v>0</v>
      </c>
      <c r="J165" s="59">
        <f t="shared" si="135"/>
        <v>0</v>
      </c>
      <c r="K165" s="59">
        <f t="shared" si="136"/>
        <v>0</v>
      </c>
      <c r="L165" s="59">
        <f t="shared" si="137"/>
        <v>0</v>
      </c>
      <c r="M165" s="59">
        <f t="shared" si="138"/>
        <v>0</v>
      </c>
      <c r="N165" s="59">
        <f t="shared" si="139"/>
        <v>0</v>
      </c>
      <c r="O165" s="59">
        <f t="shared" si="140"/>
        <v>0</v>
      </c>
    </row>
    <row r="166" spans="1:15" ht="15" customHeight="1">
      <c r="A166" s="64"/>
      <c r="B166" s="59"/>
      <c r="C166" s="81"/>
      <c r="D166" s="81"/>
      <c r="E166" s="81"/>
      <c r="F166" s="65">
        <f t="shared" si="141"/>
        <v>1010.1853079602449</v>
      </c>
      <c r="G166" s="65">
        <f t="shared" si="142"/>
        <v>0.05</v>
      </c>
      <c r="H166" s="59">
        <f t="shared" si="133"/>
        <v>0</v>
      </c>
      <c r="I166" s="59">
        <f t="shared" si="134"/>
        <v>0</v>
      </c>
      <c r="J166" s="59">
        <f t="shared" si="135"/>
        <v>0</v>
      </c>
      <c r="K166" s="59">
        <f t="shared" si="136"/>
        <v>0</v>
      </c>
      <c r="L166" s="59">
        <f t="shared" si="137"/>
        <v>0</v>
      </c>
      <c r="M166" s="59">
        <f t="shared" si="138"/>
        <v>0</v>
      </c>
      <c r="N166" s="59">
        <f t="shared" si="139"/>
        <v>0</v>
      </c>
      <c r="O166" s="59">
        <f t="shared" si="140"/>
        <v>0</v>
      </c>
    </row>
    <row r="167" spans="1:15" ht="15" customHeight="1">
      <c r="A167" s="64"/>
      <c r="B167" s="59"/>
      <c r="C167" s="81"/>
      <c r="D167" s="81"/>
      <c r="E167" s="81"/>
      <c r="F167" s="65">
        <f t="shared" si="141"/>
        <v>1010.1853079602449</v>
      </c>
      <c r="G167" s="65">
        <f t="shared" si="142"/>
        <v>0.05</v>
      </c>
      <c r="H167" s="59">
        <f t="shared" si="133"/>
        <v>0</v>
      </c>
      <c r="I167" s="59">
        <f t="shared" si="134"/>
        <v>0</v>
      </c>
      <c r="J167" s="59">
        <f t="shared" si="135"/>
        <v>0</v>
      </c>
      <c r="K167" s="59">
        <f t="shared" si="136"/>
        <v>0</v>
      </c>
      <c r="L167" s="59">
        <f t="shared" si="137"/>
        <v>0</v>
      </c>
      <c r="M167" s="59">
        <f t="shared" si="138"/>
        <v>0</v>
      </c>
      <c r="N167" s="59">
        <f t="shared" si="139"/>
        <v>0</v>
      </c>
      <c r="O167" s="59">
        <f t="shared" si="140"/>
        <v>0</v>
      </c>
    </row>
    <row r="168" spans="1:15" ht="15" customHeight="1">
      <c r="A168" s="64"/>
      <c r="B168" s="59"/>
      <c r="F168" s="65">
        <f>(SUM(C168:E168)*$S$7+$S$8)*1000</f>
        <v>1010.1853079602449</v>
      </c>
      <c r="G168" s="65">
        <f>($G$3-($S$1*C168+$S$2*D168+$S$3*E168)/F168)/(1-($S$1*C168+$S$2*D168+$S$3*E168)/F168)</f>
        <v>0.05</v>
      </c>
      <c r="H168" s="59">
        <f t="shared" ref="H168:J170" si="143">C168*(1-$G168)/$F168</f>
        <v>0</v>
      </c>
      <c r="I168" s="59">
        <f t="shared" si="143"/>
        <v>0</v>
      </c>
      <c r="J168" s="59">
        <f t="shared" si="143"/>
        <v>0</v>
      </c>
      <c r="K168" s="59">
        <f t="shared" si="136"/>
        <v>0</v>
      </c>
      <c r="L168" s="59">
        <f t="shared" si="137"/>
        <v>0</v>
      </c>
      <c r="M168" s="59">
        <f t="shared" si="138"/>
        <v>0</v>
      </c>
      <c r="N168" s="59">
        <f t="shared" si="139"/>
        <v>0</v>
      </c>
      <c r="O168" s="59">
        <f t="shared" si="140"/>
        <v>0</v>
      </c>
    </row>
    <row r="169" spans="1:15" ht="15" customHeight="1">
      <c r="A169" s="64"/>
      <c r="B169" s="59"/>
      <c r="F169" s="65">
        <f>(SUM(C169:E169)*$S$7+$S$8)*1000</f>
        <v>1010.1853079602449</v>
      </c>
      <c r="G169" s="65">
        <f>($G$3-($S$1*C169+$S$2*D169+$S$3*E169)/F169)/(1-($S$1*C169+$S$2*D169+$S$3*E169)/F169)</f>
        <v>0.05</v>
      </c>
      <c r="H169" s="59">
        <f t="shared" si="143"/>
        <v>0</v>
      </c>
      <c r="I169" s="59">
        <f t="shared" si="143"/>
        <v>0</v>
      </c>
      <c r="J169" s="59">
        <f t="shared" si="143"/>
        <v>0</v>
      </c>
      <c r="K169" s="59">
        <f t="shared" si="136"/>
        <v>0</v>
      </c>
      <c r="L169" s="59">
        <f t="shared" si="137"/>
        <v>0</v>
      </c>
      <c r="M169" s="59">
        <f t="shared" si="138"/>
        <v>0</v>
      </c>
      <c r="N169" s="59">
        <f t="shared" si="139"/>
        <v>0</v>
      </c>
      <c r="O169" s="59">
        <f t="shared" si="140"/>
        <v>0</v>
      </c>
    </row>
    <row r="170" spans="1:15" ht="15" customHeight="1">
      <c r="A170" s="64"/>
      <c r="B170" s="59"/>
      <c r="F170" s="65">
        <f>(SUM(C170:E170)*$S$7+$S$8)*1000</f>
        <v>1010.1853079602449</v>
      </c>
      <c r="G170" s="65">
        <f>($G$3-($S$1*C170+$S$2*D170+$S$3*E170)/F170)/(1-($S$1*C170+$S$2*D170+$S$3*E170)/F170)</f>
        <v>0.05</v>
      </c>
      <c r="H170" s="59">
        <f t="shared" si="143"/>
        <v>0</v>
      </c>
      <c r="I170" s="59">
        <f t="shared" si="143"/>
        <v>0</v>
      </c>
      <c r="J170" s="59">
        <f t="shared" si="143"/>
        <v>0</v>
      </c>
      <c r="K170" s="59">
        <f t="shared" si="136"/>
        <v>0</v>
      </c>
      <c r="L170" s="59">
        <f t="shared" si="137"/>
        <v>0</v>
      </c>
      <c r="M170" s="59">
        <f t="shared" si="138"/>
        <v>0</v>
      </c>
      <c r="N170" s="59">
        <f t="shared" si="139"/>
        <v>0</v>
      </c>
      <c r="O170" s="59">
        <f t="shared" si="140"/>
        <v>0</v>
      </c>
    </row>
    <row r="171" spans="1:15" ht="15" customHeight="1">
      <c r="A171" s="88"/>
      <c r="B171" s="87"/>
      <c r="C171" s="74"/>
      <c r="D171" s="74"/>
      <c r="E171" s="74"/>
      <c r="F171" s="87"/>
      <c r="G171" s="87"/>
      <c r="H171" s="87"/>
      <c r="I171" s="87"/>
      <c r="J171" s="87"/>
      <c r="K171" s="87"/>
      <c r="L171" s="87"/>
      <c r="M171" s="87"/>
      <c r="N171" s="87"/>
      <c r="O171" s="87"/>
    </row>
    <row r="172" spans="1:15" ht="15" customHeight="1">
      <c r="A172" s="88"/>
      <c r="B172" s="87"/>
      <c r="C172" s="74"/>
      <c r="D172" s="74"/>
      <c r="E172" s="74"/>
      <c r="F172" s="87"/>
      <c r="G172" s="87"/>
      <c r="H172" s="87"/>
      <c r="I172" s="87"/>
      <c r="J172" s="87"/>
      <c r="K172" s="87"/>
      <c r="L172" s="87"/>
      <c r="M172" s="87"/>
      <c r="N172" s="87"/>
      <c r="O172" s="87"/>
    </row>
    <row r="173" spans="1:15" ht="15" customHeight="1">
      <c r="A173" s="88"/>
      <c r="B173" s="87"/>
      <c r="C173" s="74"/>
      <c r="D173" s="74"/>
      <c r="E173" s="74"/>
      <c r="F173" s="87"/>
      <c r="G173" s="87"/>
      <c r="H173" s="87"/>
      <c r="I173" s="87"/>
      <c r="J173" s="87"/>
      <c r="K173" s="87"/>
      <c r="L173" s="87"/>
      <c r="M173" s="87"/>
      <c r="N173" s="87"/>
      <c r="O173" s="87"/>
    </row>
    <row r="174" spans="1:15" ht="15" customHeight="1">
      <c r="A174" s="88"/>
      <c r="B174" s="87"/>
      <c r="C174" s="74"/>
      <c r="D174" s="74"/>
      <c r="E174" s="74"/>
      <c r="F174" s="87"/>
      <c r="G174" s="87"/>
      <c r="H174" s="87"/>
      <c r="I174" s="87"/>
      <c r="J174" s="87"/>
      <c r="K174" s="87"/>
      <c r="L174" s="87"/>
      <c r="M174" s="87"/>
      <c r="N174" s="87"/>
      <c r="O174" s="87"/>
    </row>
    <row r="175" spans="1:15" ht="15" customHeight="1">
      <c r="A175" s="88"/>
      <c r="B175" s="87"/>
      <c r="C175" s="74"/>
      <c r="D175" s="74"/>
      <c r="E175" s="74"/>
      <c r="F175" s="87"/>
      <c r="G175" s="87"/>
      <c r="H175" s="87"/>
      <c r="I175" s="87"/>
      <c r="J175" s="87"/>
      <c r="K175" s="87"/>
      <c r="L175" s="87"/>
      <c r="M175" s="87"/>
      <c r="N175" s="87"/>
      <c r="O175" s="87"/>
    </row>
    <row r="176" spans="1:15" ht="15" customHeight="1">
      <c r="A176" s="88"/>
      <c r="B176" s="87"/>
      <c r="C176" s="74"/>
      <c r="D176" s="74"/>
      <c r="E176" s="74"/>
      <c r="F176" s="87"/>
      <c r="G176" s="87"/>
      <c r="H176" s="87"/>
      <c r="I176" s="87"/>
      <c r="J176" s="87"/>
      <c r="K176" s="87"/>
      <c r="L176" s="87"/>
      <c r="M176" s="87"/>
      <c r="N176" s="87"/>
      <c r="O176" s="87"/>
    </row>
    <row r="177" spans="1:15" ht="15" customHeight="1">
      <c r="A177" s="88"/>
      <c r="B177" s="87"/>
      <c r="C177" s="74"/>
      <c r="D177" s="74"/>
      <c r="E177" s="74"/>
      <c r="F177" s="87"/>
      <c r="G177" s="87"/>
      <c r="H177" s="87"/>
      <c r="I177" s="87"/>
      <c r="J177" s="87"/>
      <c r="K177" s="87"/>
      <c r="L177" s="87"/>
      <c r="M177" s="87"/>
      <c r="N177" s="87"/>
      <c r="O177" s="87"/>
    </row>
    <row r="178" spans="1:15" ht="15" customHeight="1">
      <c r="A178" s="88"/>
      <c r="B178" s="87"/>
      <c r="C178" s="74"/>
      <c r="D178" s="74"/>
      <c r="E178" s="74"/>
      <c r="F178" s="87"/>
      <c r="G178" s="87"/>
      <c r="H178" s="87"/>
      <c r="I178" s="87"/>
      <c r="J178" s="87"/>
      <c r="K178" s="87"/>
      <c r="L178" s="87"/>
      <c r="M178" s="87"/>
      <c r="N178" s="87"/>
      <c r="O178" s="87"/>
    </row>
    <row r="179" spans="1:15" ht="15" customHeight="1">
      <c r="A179" s="88"/>
      <c r="B179" s="87"/>
      <c r="C179" s="74"/>
      <c r="D179" s="74"/>
      <c r="E179" s="74"/>
      <c r="F179" s="89"/>
      <c r="G179" s="87"/>
      <c r="H179" s="87"/>
      <c r="I179" s="87"/>
      <c r="J179" s="87"/>
      <c r="K179" s="87"/>
      <c r="L179" s="87"/>
      <c r="M179" s="87"/>
      <c r="N179" s="87"/>
      <c r="O179" s="87"/>
    </row>
    <row r="180" spans="1:15" ht="15" customHeight="1">
      <c r="A180" s="88"/>
      <c r="B180" s="87"/>
      <c r="C180" s="74"/>
      <c r="D180" s="74"/>
      <c r="E180" s="74"/>
      <c r="F180" s="87"/>
      <c r="G180" s="87"/>
      <c r="H180" s="87"/>
      <c r="I180" s="87"/>
      <c r="J180" s="87"/>
      <c r="K180" s="87"/>
      <c r="L180" s="87"/>
      <c r="M180" s="87"/>
      <c r="N180" s="87"/>
      <c r="O180" s="87"/>
    </row>
    <row r="181" spans="1:15" ht="15" customHeight="1">
      <c r="A181" s="88"/>
      <c r="B181" s="87"/>
      <c r="C181" s="74"/>
      <c r="D181" s="74"/>
      <c r="E181" s="74"/>
      <c r="F181" s="87"/>
      <c r="G181" s="87"/>
      <c r="H181" s="87"/>
      <c r="I181" s="87"/>
      <c r="J181" s="87"/>
      <c r="K181" s="87"/>
      <c r="L181" s="87"/>
      <c r="M181" s="87"/>
      <c r="N181" s="87"/>
      <c r="O181" s="87"/>
    </row>
    <row r="182" spans="1:15" ht="15" customHeight="1">
      <c r="A182" s="88"/>
      <c r="B182" s="87"/>
      <c r="C182" s="74"/>
      <c r="D182" s="74"/>
      <c r="E182" s="74"/>
      <c r="F182" s="87"/>
      <c r="G182" s="87"/>
      <c r="H182" s="87"/>
      <c r="I182" s="87"/>
      <c r="J182" s="87"/>
      <c r="K182" s="87"/>
      <c r="L182" s="87"/>
      <c r="M182" s="87"/>
      <c r="N182" s="87"/>
      <c r="O182" s="87"/>
    </row>
    <row r="183" spans="1:15" ht="15" customHeight="1">
      <c r="A183" s="88"/>
      <c r="B183" s="87"/>
      <c r="C183" s="74"/>
      <c r="D183" s="74"/>
      <c r="E183" s="74"/>
      <c r="F183" s="87"/>
      <c r="G183" s="87"/>
      <c r="H183" s="87"/>
      <c r="I183" s="87"/>
      <c r="J183" s="87"/>
      <c r="K183" s="87"/>
      <c r="L183" s="87"/>
      <c r="M183" s="87"/>
      <c r="N183" s="87"/>
      <c r="O183" s="87"/>
    </row>
    <row r="184" spans="1:15" ht="15" customHeight="1">
      <c r="A184" s="88"/>
      <c r="B184" s="87"/>
      <c r="C184" s="74"/>
      <c r="D184" s="74"/>
      <c r="E184" s="74"/>
      <c r="F184" s="87"/>
      <c r="G184" s="87"/>
      <c r="H184" s="87"/>
      <c r="I184" s="87"/>
      <c r="J184" s="87"/>
      <c r="K184" s="87"/>
      <c r="L184" s="87"/>
      <c r="M184" s="87"/>
      <c r="N184" s="87"/>
      <c r="O184" s="87"/>
    </row>
    <row r="185" spans="1:15" ht="15" customHeight="1">
      <c r="A185" s="88"/>
      <c r="B185" s="87"/>
      <c r="C185" s="74"/>
      <c r="D185" s="74"/>
      <c r="E185" s="74"/>
      <c r="F185" s="87"/>
      <c r="G185" s="87"/>
      <c r="H185" s="87"/>
      <c r="I185" s="87"/>
      <c r="J185" s="87"/>
      <c r="K185" s="87"/>
      <c r="L185" s="87"/>
      <c r="M185" s="87"/>
      <c r="N185" s="87"/>
      <c r="O185" s="87"/>
    </row>
    <row r="186" spans="1:15" ht="15" customHeight="1">
      <c r="A186" s="88"/>
      <c r="B186" s="87"/>
      <c r="C186" s="74"/>
      <c r="D186" s="74"/>
      <c r="E186" s="74"/>
      <c r="F186" s="87"/>
      <c r="G186" s="87"/>
      <c r="H186" s="87"/>
      <c r="I186" s="87"/>
      <c r="J186" s="87"/>
      <c r="K186" s="87"/>
      <c r="L186" s="87"/>
      <c r="M186" s="87"/>
      <c r="N186" s="87"/>
      <c r="O186" s="87"/>
    </row>
    <row r="187" spans="1:15" ht="15" customHeight="1">
      <c r="A187" s="88"/>
      <c r="B187" s="87"/>
      <c r="C187" s="74"/>
      <c r="D187" s="74"/>
      <c r="E187" s="74"/>
      <c r="F187" s="87"/>
      <c r="G187" s="87"/>
      <c r="H187" s="87"/>
      <c r="I187" s="87"/>
      <c r="J187" s="87"/>
      <c r="K187" s="87"/>
      <c r="L187" s="87"/>
      <c r="M187" s="87"/>
      <c r="N187" s="87"/>
      <c r="O187" s="87"/>
    </row>
    <row r="188" spans="1:15" ht="15" customHeight="1">
      <c r="A188" s="88"/>
      <c r="B188" s="87"/>
      <c r="C188" s="74"/>
      <c r="D188" s="74"/>
      <c r="E188" s="74"/>
      <c r="F188" s="87"/>
      <c r="G188" s="87"/>
      <c r="H188" s="87"/>
      <c r="I188" s="87"/>
      <c r="J188" s="87"/>
      <c r="K188" s="87"/>
      <c r="L188" s="87"/>
      <c r="M188" s="87"/>
      <c r="N188" s="87"/>
      <c r="O188" s="87"/>
    </row>
    <row r="189" spans="1:15" ht="15" customHeight="1">
      <c r="A189" s="88"/>
      <c r="B189" s="87"/>
      <c r="C189" s="74"/>
      <c r="D189" s="74"/>
      <c r="E189" s="74"/>
      <c r="F189" s="87"/>
      <c r="G189" s="87"/>
      <c r="H189" s="87"/>
      <c r="I189" s="87"/>
      <c r="J189" s="87"/>
      <c r="K189" s="87"/>
      <c r="L189" s="87"/>
      <c r="M189" s="87"/>
      <c r="N189" s="87"/>
      <c r="O189" s="87"/>
    </row>
    <row r="190" spans="1:15" ht="15" customHeight="1">
      <c r="A190" s="88"/>
      <c r="B190" s="87"/>
      <c r="C190" s="74"/>
      <c r="D190" s="74"/>
      <c r="E190" s="74"/>
      <c r="F190" s="89"/>
      <c r="G190" s="87"/>
      <c r="H190" s="87"/>
      <c r="I190" s="87"/>
      <c r="J190" s="87"/>
      <c r="K190" s="87"/>
      <c r="L190" s="87"/>
      <c r="M190" s="87"/>
      <c r="N190" s="87"/>
      <c r="O190" s="87"/>
    </row>
    <row r="191" spans="1:15" ht="15" customHeight="1">
      <c r="A191" s="88"/>
      <c r="B191" s="87"/>
      <c r="C191" s="74"/>
      <c r="D191" s="74"/>
      <c r="E191" s="74"/>
      <c r="F191" s="87"/>
      <c r="G191" s="87"/>
      <c r="H191" s="87"/>
      <c r="I191" s="87"/>
      <c r="J191" s="87"/>
      <c r="K191" s="87"/>
      <c r="L191" s="87"/>
      <c r="M191" s="87"/>
      <c r="N191" s="87"/>
      <c r="O191" s="87"/>
    </row>
    <row r="192" spans="1:15" ht="14">
      <c r="A192" s="88"/>
      <c r="B192" s="87"/>
      <c r="C192" s="74"/>
      <c r="D192" s="74"/>
      <c r="E192" s="74"/>
      <c r="F192" s="87"/>
      <c r="G192" s="87"/>
      <c r="H192" s="87"/>
      <c r="I192" s="87"/>
      <c r="J192" s="87"/>
      <c r="K192" s="87"/>
      <c r="L192" s="87"/>
      <c r="M192" s="87"/>
      <c r="N192" s="87"/>
      <c r="O192" s="87"/>
    </row>
    <row r="193" spans="1:15" ht="14">
      <c r="A193" s="88"/>
      <c r="B193" s="87"/>
      <c r="C193" s="74"/>
      <c r="D193" s="74"/>
      <c r="E193" s="74"/>
      <c r="F193" s="87"/>
      <c r="G193" s="87"/>
      <c r="H193" s="87"/>
      <c r="I193" s="87"/>
      <c r="J193" s="87"/>
      <c r="K193" s="87"/>
      <c r="L193" s="87"/>
      <c r="M193" s="87"/>
      <c r="N193" s="87"/>
      <c r="O193" s="87"/>
    </row>
    <row r="194" spans="1:15" ht="14">
      <c r="A194" s="88"/>
      <c r="B194" s="87"/>
      <c r="C194" s="74"/>
      <c r="D194" s="74"/>
      <c r="E194" s="74"/>
      <c r="F194" s="87"/>
      <c r="G194" s="87"/>
      <c r="H194" s="87"/>
      <c r="I194" s="87"/>
      <c r="J194" s="87"/>
      <c r="K194" s="87"/>
      <c r="L194" s="87"/>
      <c r="M194" s="87"/>
      <c r="N194" s="87"/>
      <c r="O194" s="87"/>
    </row>
    <row r="195" spans="1:15" ht="14">
      <c r="A195" s="88"/>
      <c r="B195" s="87"/>
      <c r="C195" s="74"/>
      <c r="D195" s="74"/>
      <c r="E195" s="74"/>
      <c r="F195" s="87"/>
      <c r="G195" s="87"/>
      <c r="H195" s="87"/>
      <c r="I195" s="87"/>
      <c r="J195" s="87"/>
      <c r="K195" s="87"/>
      <c r="L195" s="87"/>
      <c r="M195" s="87"/>
      <c r="N195" s="87"/>
      <c r="O195" s="87"/>
    </row>
    <row r="196" spans="1:15" ht="14">
      <c r="A196" s="88"/>
      <c r="B196" s="87"/>
      <c r="C196" s="74"/>
      <c r="D196" s="74"/>
      <c r="E196" s="74"/>
      <c r="F196" s="87"/>
      <c r="G196" s="87"/>
      <c r="H196" s="87"/>
      <c r="I196" s="87"/>
      <c r="J196" s="87"/>
      <c r="K196" s="87"/>
      <c r="L196" s="87"/>
      <c r="M196" s="87"/>
      <c r="N196" s="87"/>
      <c r="O196" s="87"/>
    </row>
    <row r="197" spans="1:15" ht="14">
      <c r="A197" s="88"/>
      <c r="B197" s="87"/>
      <c r="C197" s="74"/>
      <c r="D197" s="74"/>
      <c r="E197" s="74"/>
      <c r="F197" s="87"/>
      <c r="G197" s="87"/>
      <c r="H197" s="87"/>
      <c r="I197" s="87"/>
      <c r="J197" s="87"/>
      <c r="K197" s="87"/>
      <c r="L197" s="87"/>
      <c r="M197" s="87"/>
      <c r="N197" s="87"/>
      <c r="O197" s="87"/>
    </row>
    <row r="198" spans="1:15" ht="14">
      <c r="A198" s="88"/>
      <c r="B198" s="87"/>
      <c r="C198" s="74"/>
      <c r="D198" s="74"/>
      <c r="E198" s="74"/>
      <c r="F198" s="87"/>
      <c r="G198" s="87"/>
      <c r="H198" s="87"/>
      <c r="I198" s="87"/>
      <c r="J198" s="87"/>
      <c r="K198" s="87"/>
      <c r="L198" s="87"/>
      <c r="M198" s="87"/>
      <c r="N198" s="87"/>
      <c r="O198" s="87"/>
    </row>
    <row r="199" spans="1:15" ht="14">
      <c r="A199" s="88"/>
      <c r="B199" s="87"/>
      <c r="C199" s="74"/>
      <c r="D199" s="74"/>
      <c r="E199" s="74"/>
      <c r="F199" s="87"/>
      <c r="G199" s="87"/>
      <c r="H199" s="87"/>
      <c r="I199" s="87"/>
      <c r="J199" s="87"/>
      <c r="K199" s="87"/>
      <c r="L199" s="87"/>
      <c r="M199" s="87"/>
      <c r="N199" s="87"/>
      <c r="O199" s="87"/>
    </row>
    <row r="200" spans="1:15" ht="14">
      <c r="A200" s="88"/>
      <c r="B200" s="87"/>
      <c r="C200" s="74"/>
      <c r="D200" s="74"/>
      <c r="E200" s="74"/>
      <c r="F200" s="87"/>
      <c r="G200" s="87"/>
      <c r="H200" s="87"/>
      <c r="I200" s="87"/>
      <c r="J200" s="87"/>
      <c r="K200" s="87"/>
      <c r="L200" s="87"/>
      <c r="M200" s="87"/>
      <c r="N200" s="87"/>
      <c r="O200" s="87"/>
    </row>
    <row r="201" spans="1:15" ht="12"/>
  </sheetData>
  <phoneticPr fontId="17" type="noConversion"/>
  <pageMargins left="0.75" right="0.75" top="1" bottom="1" header="0.5" footer="0.5"/>
  <pageSetup scale="6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activeCell="C21" sqref="C21"/>
    </sheetView>
  </sheetViews>
  <sheetFormatPr baseColWidth="10" defaultRowHeight="12" x14ac:dyDescent="0"/>
  <cols>
    <col min="1" max="1" width="10.83203125" style="92"/>
    <col min="2" max="2" width="12.33203125" bestFit="1" customWidth="1"/>
    <col min="3" max="3" width="13.83203125" bestFit="1" customWidth="1"/>
    <col min="4" max="4" width="15.33203125" bestFit="1" customWidth="1"/>
    <col min="5" max="5" width="17.1640625" bestFit="1" customWidth="1"/>
  </cols>
  <sheetData>
    <row r="1" spans="1:5">
      <c r="A1" s="92" t="s">
        <v>102</v>
      </c>
    </row>
    <row r="2" spans="1:5">
      <c r="A2" s="92" t="s">
        <v>150</v>
      </c>
      <c r="B2" t="s">
        <v>94</v>
      </c>
      <c r="C2" t="s">
        <v>95</v>
      </c>
      <c r="D2" t="s">
        <v>96</v>
      </c>
      <c r="E2" t="s">
        <v>153</v>
      </c>
    </row>
    <row r="3" spans="1:5" ht="14">
      <c r="A3" s="93">
        <f>'Conversion Calcs'!B3</f>
        <v>0</v>
      </c>
      <c r="B3">
        <f>'Conversion Calcs'!D3</f>
        <v>0</v>
      </c>
      <c r="C3">
        <f>'Conversion Calcs'!D17</f>
        <v>0</v>
      </c>
      <c r="D3">
        <f>'Conversion Calcs'!D31</f>
        <v>0</v>
      </c>
    </row>
    <row r="4" spans="1:5" ht="14">
      <c r="A4" s="93">
        <f>'Conversion Calcs'!B4</f>
        <v>1</v>
      </c>
      <c r="B4">
        <f>'Conversion Calcs'!D4</f>
        <v>0.37854562294309979</v>
      </c>
      <c r="C4">
        <f>'Conversion Calcs'!D18</f>
        <v>1.0812174338716218</v>
      </c>
      <c r="D4">
        <f>'Conversion Calcs'!D32</f>
        <v>10.0120098884386</v>
      </c>
    </row>
    <row r="5" spans="1:5" ht="14">
      <c r="A5" s="93">
        <f>'Conversion Calcs'!B5</f>
        <v>2</v>
      </c>
      <c r="B5">
        <f>'Conversion Calcs'!D5</f>
        <v>0.85479365724488654</v>
      </c>
      <c r="C5">
        <f>'Conversion Calcs'!D19</f>
        <v>3.6731225681611241</v>
      </c>
      <c r="D5">
        <f>'Conversion Calcs'!D33</f>
        <v>11.462554373945732</v>
      </c>
    </row>
    <row r="6" spans="1:5" ht="14">
      <c r="A6" s="93">
        <f>'Conversion Calcs'!B6</f>
        <v>4</v>
      </c>
      <c r="B6">
        <f>'Conversion Calcs'!D6</f>
        <v>1.0518371057042397</v>
      </c>
      <c r="C6">
        <f>'Conversion Calcs'!D20</f>
        <v>11.107327958356191</v>
      </c>
      <c r="D6">
        <f>'Conversion Calcs'!D34</f>
        <v>15.334560445873834</v>
      </c>
    </row>
    <row r="7" spans="1:5" ht="14">
      <c r="A7" s="93">
        <f>'Conversion Calcs'!B7</f>
        <v>8</v>
      </c>
      <c r="B7">
        <f>'Conversion Calcs'!D7</f>
        <v>1.5704915319456287</v>
      </c>
      <c r="C7">
        <f>'Conversion Calcs'!D21</f>
        <v>15.265631214698187</v>
      </c>
      <c r="D7">
        <f>'Conversion Calcs'!D35</f>
        <v>19.83126369066418</v>
      </c>
    </row>
    <row r="8" spans="1:5" ht="14">
      <c r="A8" s="93">
        <f>'Conversion Calcs'!B8</f>
        <v>24</v>
      </c>
      <c r="B8">
        <f>'Conversion Calcs'!D8</f>
        <v>5.2523714355169737</v>
      </c>
      <c r="C8">
        <f>'Conversion Calcs'!D22</f>
        <v>24.62895210737047</v>
      </c>
      <c r="D8">
        <f>'Conversion Calcs'!D36</f>
        <v>27.926164011958704</v>
      </c>
    </row>
    <row r="9" spans="1:5" ht="14">
      <c r="A9" s="93">
        <f>'Conversion Calcs'!B9</f>
        <v>0</v>
      </c>
      <c r="E9" s="82"/>
    </row>
    <row r="10" spans="1:5" ht="14">
      <c r="A10" s="93">
        <f>'Conversion Calcs'!B10</f>
        <v>0</v>
      </c>
      <c r="E10" s="82"/>
    </row>
    <row r="11" spans="1:5" ht="14">
      <c r="A11" s="93">
        <f>'Conversion Calcs'!B11</f>
        <v>0</v>
      </c>
      <c r="E11" s="82"/>
    </row>
    <row r="12" spans="1:5" ht="14">
      <c r="A12" s="93">
        <f>'Conversion Calcs'!B12</f>
        <v>0</v>
      </c>
      <c r="E12" s="82"/>
    </row>
    <row r="13" spans="1:5" ht="14">
      <c r="A13" s="93">
        <f>'Conversion Calcs'!B13</f>
        <v>0</v>
      </c>
      <c r="E13" s="82"/>
    </row>
    <row r="14" spans="1:5" ht="14">
      <c r="A14" s="93">
        <f>'Conversion Calcs'!B14</f>
        <v>0</v>
      </c>
      <c r="E14" s="82"/>
    </row>
    <row r="18" spans="1:5">
      <c r="A18" s="92" t="s">
        <v>101</v>
      </c>
    </row>
    <row r="19" spans="1:5">
      <c r="A19" s="92" t="s">
        <v>150</v>
      </c>
      <c r="B19" t="str">
        <f>B2</f>
        <v>no mixing</v>
      </c>
      <c r="C19" t="str">
        <f>C2</f>
        <v>30 rpm</v>
      </c>
      <c r="D19" t="str">
        <f>D2</f>
        <v>100 rpm</v>
      </c>
      <c r="E19" t="str">
        <f>E2</f>
        <v>c_h3</v>
      </c>
    </row>
    <row r="20" spans="1:5" ht="14">
      <c r="A20" s="93">
        <f>A3</f>
        <v>0</v>
      </c>
      <c r="B20">
        <f>'Conversion Calcs'!K3</f>
        <v>0</v>
      </c>
      <c r="C20">
        <f>'Conversion Calcs'!K17</f>
        <v>0</v>
      </c>
      <c r="D20">
        <f>'Conversion Calcs'!K31</f>
        <v>0</v>
      </c>
    </row>
    <row r="21" spans="1:5" ht="14">
      <c r="A21" s="93">
        <f t="shared" ref="A21:A30" si="0">A4</f>
        <v>1</v>
      </c>
      <c r="B21">
        <f>'Conversion Calcs'!K4</f>
        <v>8.0131588675722079E-3</v>
      </c>
      <c r="C21">
        <f>'Conversion Calcs'!K18</f>
        <v>2.2895709380825462E-2</v>
      </c>
      <c r="D21">
        <f>'Conversion Calcs'!K32</f>
        <v>0.21299565792496045</v>
      </c>
    </row>
    <row r="22" spans="1:5" ht="14">
      <c r="A22" s="93">
        <f t="shared" si="0"/>
        <v>2</v>
      </c>
      <c r="B22">
        <f>'Conversion Calcs'!K5</f>
        <v>1.8096086885716695E-2</v>
      </c>
      <c r="C22">
        <f>'Conversion Calcs'!K19</f>
        <v>7.7886578469018655E-2</v>
      </c>
      <c r="D22">
        <f>'Conversion Calcs'!K33</f>
        <v>0.24403958334354772</v>
      </c>
    </row>
    <row r="23" spans="1:5" ht="14">
      <c r="A23" s="93">
        <f t="shared" si="0"/>
        <v>4</v>
      </c>
      <c r="B23">
        <f>'Conversion Calcs'!K6</f>
        <v>2.2376799349555956E-2</v>
      </c>
      <c r="C23">
        <f>'Conversion Calcs'!K20</f>
        <v>0.23643563877472926</v>
      </c>
      <c r="D23">
        <f>'Conversion Calcs'!K34</f>
        <v>0.32711535287201482</v>
      </c>
    </row>
    <row r="24" spans="1:5" ht="14">
      <c r="A24" s="93">
        <f t="shared" si="0"/>
        <v>8</v>
      </c>
      <c r="B24">
        <f>'Conversion Calcs'!K7</f>
        <v>3.3264499669161549E-2</v>
      </c>
      <c r="C24">
        <f>'Conversion Calcs'!K21</f>
        <v>0.32564174211663027</v>
      </c>
      <c r="D24">
        <f>'Conversion Calcs'!K35</f>
        <v>0.42399356439895636</v>
      </c>
    </row>
    <row r="25" spans="1:5" ht="14">
      <c r="A25" s="93">
        <f t="shared" si="0"/>
        <v>24</v>
      </c>
      <c r="B25">
        <f>'Conversion Calcs'!K8</f>
        <v>0.11147323143273556</v>
      </c>
      <c r="C25">
        <f>'Conversion Calcs'!K22</f>
        <v>0.52785764215511921</v>
      </c>
      <c r="D25">
        <f>'Conversion Calcs'!K36</f>
        <v>0.59949006124372861</v>
      </c>
    </row>
    <row r="26" spans="1:5" ht="14">
      <c r="A26" s="93">
        <f t="shared" si="0"/>
        <v>0</v>
      </c>
    </row>
    <row r="27" spans="1:5" ht="14">
      <c r="A27" s="93">
        <f t="shared" si="0"/>
        <v>0</v>
      </c>
    </row>
    <row r="28" spans="1:5" ht="14">
      <c r="A28" s="93">
        <f t="shared" si="0"/>
        <v>0</v>
      </c>
    </row>
    <row r="29" spans="1:5" ht="14">
      <c r="A29" s="93">
        <f t="shared" si="0"/>
        <v>0</v>
      </c>
    </row>
    <row r="30" spans="1:5" ht="14">
      <c r="A30" s="93">
        <f t="shared" si="0"/>
        <v>0</v>
      </c>
    </row>
    <row r="31" spans="1:5" ht="14">
      <c r="A31" s="86"/>
    </row>
    <row r="32" spans="1:5" ht="14">
      <c r="A32" s="94"/>
    </row>
    <row r="33" spans="1:5" ht="14">
      <c r="A33" s="94"/>
    </row>
    <row r="35" spans="1:5">
      <c r="A35" s="92" t="s">
        <v>103</v>
      </c>
    </row>
    <row r="36" spans="1:5">
      <c r="A36" s="92" t="s">
        <v>150</v>
      </c>
      <c r="B36" t="s">
        <v>151</v>
      </c>
      <c r="C36" t="s">
        <v>152</v>
      </c>
      <c r="D36" t="s">
        <v>154</v>
      </c>
      <c r="E36" t="s">
        <v>153</v>
      </c>
    </row>
    <row r="37" spans="1:5" ht="14">
      <c r="A37" s="93">
        <f>A3</f>
        <v>0</v>
      </c>
    </row>
    <row r="38" spans="1:5" ht="14">
      <c r="A38" s="93">
        <f t="shared" ref="A38:A46" si="1">A4</f>
        <v>1</v>
      </c>
    </row>
    <row r="39" spans="1:5" ht="14">
      <c r="A39" s="93">
        <f t="shared" si="1"/>
        <v>2</v>
      </c>
    </row>
    <row r="40" spans="1:5" ht="14">
      <c r="A40" s="93">
        <f t="shared" si="1"/>
        <v>4</v>
      </c>
    </row>
    <row r="41" spans="1:5" ht="14">
      <c r="A41" s="93">
        <f t="shared" si="1"/>
        <v>8</v>
      </c>
    </row>
    <row r="42" spans="1:5" ht="14">
      <c r="A42" s="93">
        <f t="shared" si="1"/>
        <v>24</v>
      </c>
    </row>
    <row r="43" spans="1:5" ht="14">
      <c r="A43" s="93">
        <f t="shared" si="1"/>
        <v>0</v>
      </c>
    </row>
    <row r="44" spans="1:5" ht="14">
      <c r="A44" s="93">
        <f t="shared" si="1"/>
        <v>0</v>
      </c>
    </row>
    <row r="45" spans="1:5" ht="14">
      <c r="A45" s="93">
        <f t="shared" si="1"/>
        <v>0</v>
      </c>
    </row>
    <row r="46" spans="1:5" ht="14">
      <c r="A46" s="93">
        <f t="shared" si="1"/>
        <v>0</v>
      </c>
    </row>
    <row r="47" spans="1:5" ht="14">
      <c r="A47" s="86"/>
    </row>
    <row r="48" spans="1:5" ht="14">
      <c r="A48" s="86"/>
    </row>
    <row r="49" spans="1:5" ht="14">
      <c r="A49" s="94"/>
    </row>
    <row r="50" spans="1:5" ht="14">
      <c r="A50" s="94"/>
    </row>
    <row r="52" spans="1:5">
      <c r="A52" s="92" t="s">
        <v>104</v>
      </c>
    </row>
    <row r="53" spans="1:5">
      <c r="A53" s="92" t="s">
        <v>150</v>
      </c>
      <c r="B53" t="s">
        <v>151</v>
      </c>
      <c r="C53" t="s">
        <v>152</v>
      </c>
      <c r="D53" t="s">
        <v>154</v>
      </c>
      <c r="E53" t="s">
        <v>153</v>
      </c>
    </row>
    <row r="54" spans="1:5" ht="14">
      <c r="A54" s="93">
        <f>A3</f>
        <v>0</v>
      </c>
    </row>
    <row r="55" spans="1:5" ht="14">
      <c r="A55" s="93">
        <f t="shared" ref="A55:A61" si="2">A4</f>
        <v>1</v>
      </c>
    </row>
    <row r="56" spans="1:5" ht="14">
      <c r="A56" s="93">
        <f t="shared" si="2"/>
        <v>2</v>
      </c>
    </row>
    <row r="57" spans="1:5" ht="14">
      <c r="A57" s="93">
        <f t="shared" si="2"/>
        <v>4</v>
      </c>
    </row>
    <row r="58" spans="1:5" ht="14">
      <c r="A58" s="93">
        <f t="shared" si="2"/>
        <v>8</v>
      </c>
    </row>
    <row r="59" spans="1:5" ht="14">
      <c r="A59" s="93">
        <f t="shared" si="2"/>
        <v>24</v>
      </c>
    </row>
    <row r="60" spans="1:5" ht="14">
      <c r="A60" s="93">
        <f t="shared" si="2"/>
        <v>0</v>
      </c>
    </row>
    <row r="61" spans="1:5" ht="14">
      <c r="A61" s="93">
        <f t="shared" si="2"/>
        <v>0</v>
      </c>
    </row>
    <row r="62" spans="1:5" ht="14">
      <c r="A62" s="86"/>
    </row>
    <row r="63" spans="1:5" ht="14">
      <c r="A63" s="86"/>
    </row>
    <row r="64" spans="1:5" ht="14">
      <c r="A64" s="86"/>
    </row>
    <row r="65" spans="1:1" ht="14">
      <c r="A65" s="86"/>
    </row>
    <row r="66" spans="1:1" ht="14">
      <c r="A66" s="94"/>
    </row>
    <row r="67" spans="1:1" ht="14">
      <c r="A67" s="94"/>
    </row>
    <row r="72" spans="1:1" ht="14">
      <c r="A72" s="86"/>
    </row>
    <row r="73" spans="1:1" ht="14">
      <c r="A73" s="86"/>
    </row>
    <row r="74" spans="1:1" ht="14">
      <c r="A74" s="86"/>
    </row>
    <row r="75" spans="1:1" ht="14">
      <c r="A75" s="86"/>
    </row>
    <row r="76" spans="1:1" ht="14">
      <c r="A76" s="86"/>
    </row>
    <row r="77" spans="1:1" ht="14">
      <c r="A77" s="86"/>
    </row>
    <row r="78" spans="1:1" ht="14">
      <c r="A78" s="86"/>
    </row>
  </sheetData>
  <phoneticPr fontId="17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Design</vt:lpstr>
      <vt:lpstr>Liquor Density</vt:lpstr>
      <vt:lpstr>HPLC data</vt:lpstr>
      <vt:lpstr>Conversion Calcs</vt:lpstr>
      <vt:lpstr>charts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croche</dc:creator>
  <cp:lastModifiedBy>Jonathan Stickel</cp:lastModifiedBy>
  <cp:lastPrinted>2012-02-22T16:42:37Z</cp:lastPrinted>
  <dcterms:created xsi:type="dcterms:W3CDTF">2008-11-06T18:44:00Z</dcterms:created>
  <dcterms:modified xsi:type="dcterms:W3CDTF">2017-08-07T20:05:53Z</dcterms:modified>
</cp:coreProperties>
</file>