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5.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nrel-my.sharepoint.com/personal/dfinegan_nrel_gov/Documents/Active/NASA work/NREL Battery safety internship shared/Trey Richardson/Battery Failure DatabankV2 Code and Resources/Code and Required Attachments/"/>
    </mc:Choice>
  </mc:AlternateContent>
  <xr:revisionPtr revIDLastSave="6" documentId="13_ncr:1_{301EA339-BA81-4800-984F-E9AF14A5554B}" xr6:coauthVersionLast="47" xr6:coauthVersionMax="47" xr10:uidLastSave="{F686AD12-CA8A-4E08-B098-408D1E0AF773}"/>
  <bookViews>
    <workbookView xWindow="14400" yWindow="0" windowWidth="14400" windowHeight="17400" tabRatio="735" activeTab="2" xr2:uid="{00000000-000D-0000-FFFF-FFFF00000000}"/>
  </bookViews>
  <sheets>
    <sheet name="Read-Me" sheetId="19" r:id="rId1"/>
    <sheet name="Cell-Characteristics" sheetId="23" r:id="rId2"/>
    <sheet name="Fractional-Calorimetry-Data" sheetId="4" r:id="rId3"/>
    <sheet name="V&amp;V-Violence-All" sheetId="31" r:id="rId4"/>
    <sheet name="V&amp;V-SD-All" sheetId="37" r:id="rId5"/>
    <sheet name="V&amp;V Headers" sheetId="40" r:id="rId6"/>
    <sheet name="Sheet1" sheetId="41" r:id="rId7"/>
    <sheet name="V&amp;V-Violence-Global" sheetId="42" r:id="rId8"/>
    <sheet name="V&amp;V-SD-Global" sheetId="38" r:id="rId9"/>
    <sheet name="Publication Images" sheetId="21" r:id="rId10"/>
  </sheets>
  <definedNames>
    <definedName name="_xlnm._FilterDatabase" localSheetId="2" hidden="1">'Fractional-Calorimetry-Data'!$B$3:$E$368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I65" i="4" l="1"/>
  <c r="BE70" i="4"/>
  <c r="BF70" i="4"/>
  <c r="BJ70" i="4" s="1"/>
  <c r="BG70" i="4"/>
  <c r="BK70" i="4" s="1"/>
  <c r="BH70" i="4"/>
  <c r="BL70" i="4" s="1"/>
  <c r="BI70" i="4"/>
  <c r="BM70" i="4" s="1"/>
  <c r="BN70" i="4"/>
  <c r="BN65" i="4"/>
  <c r="BI65" i="4"/>
  <c r="BM65" i="4" s="1"/>
  <c r="BH65" i="4"/>
  <c r="BL65" i="4" s="1"/>
  <c r="BG65" i="4"/>
  <c r="BK65" i="4" s="1"/>
  <c r="BF65" i="4"/>
  <c r="BJ65" i="4" s="1"/>
  <c r="BE65" i="4"/>
  <c r="BN78" i="4"/>
  <c r="BI78" i="4"/>
  <c r="BM78" i="4" s="1"/>
  <c r="BH78" i="4"/>
  <c r="BL78" i="4" s="1"/>
  <c r="BG78" i="4"/>
  <c r="BK78" i="4" s="1"/>
  <c r="BF78" i="4"/>
  <c r="BJ78" i="4" s="1"/>
  <c r="BE78" i="4"/>
  <c r="BN77" i="4"/>
  <c r="BI77" i="4"/>
  <c r="BM77" i="4" s="1"/>
  <c r="BH77" i="4"/>
  <c r="BL77" i="4" s="1"/>
  <c r="BG77" i="4"/>
  <c r="BK77" i="4" s="1"/>
  <c r="BF77" i="4"/>
  <c r="BJ77" i="4" s="1"/>
  <c r="BE77" i="4"/>
  <c r="BN76" i="4"/>
  <c r="BI76" i="4"/>
  <c r="BM76" i="4" s="1"/>
  <c r="BH76" i="4"/>
  <c r="BL76" i="4" s="1"/>
  <c r="BG76" i="4"/>
  <c r="BK76" i="4" s="1"/>
  <c r="BF76" i="4"/>
  <c r="BJ76" i="4" s="1"/>
  <c r="BE76" i="4"/>
  <c r="BN75" i="4"/>
  <c r="BI75" i="4"/>
  <c r="BM75" i="4" s="1"/>
  <c r="BH75" i="4"/>
  <c r="BL75" i="4" s="1"/>
  <c r="BG75" i="4"/>
  <c r="BK75" i="4" s="1"/>
  <c r="BF75" i="4"/>
  <c r="BJ75" i="4" s="1"/>
  <c r="BE75" i="4"/>
  <c r="BN42" i="4" l="1"/>
  <c r="BI42" i="4"/>
  <c r="BM42" i="4" s="1"/>
  <c r="BF42" i="4"/>
  <c r="BJ42" i="4" s="1"/>
  <c r="BE42" i="4"/>
  <c r="X55" i="4"/>
  <c r="W55" i="4"/>
  <c r="X54" i="4"/>
  <c r="W54" i="4"/>
  <c r="X43" i="4"/>
  <c r="W43" i="4"/>
  <c r="X42" i="4"/>
  <c r="BH42" i="4" s="1"/>
  <c r="BL42" i="4" s="1"/>
  <c r="W42" i="4"/>
  <c r="BG42" i="4" s="1"/>
  <c r="BK42" i="4" s="1"/>
  <c r="X33" i="4"/>
  <c r="W33" i="4"/>
  <c r="X31" i="4"/>
  <c r="W31" i="4"/>
  <c r="X30" i="4"/>
  <c r="W30" i="4"/>
  <c r="AD29" i="4"/>
  <c r="AT292" i="4" l="1"/>
  <c r="AU292" i="4" s="1"/>
  <c r="BN292" i="4"/>
  <c r="BI292" i="4"/>
  <c r="BM292" i="4" s="1"/>
  <c r="BH292" i="4"/>
  <c r="BL292" i="4" s="1"/>
  <c r="BG292" i="4"/>
  <c r="BK292" i="4" s="1"/>
  <c r="BF292" i="4"/>
  <c r="BJ292" i="4" s="1"/>
  <c r="BE292" i="4"/>
  <c r="D8" i="31" l="1"/>
  <c r="G8" i="31"/>
  <c r="B70" i="42"/>
  <c r="B71" i="42" s="1"/>
  <c r="B72" i="42" s="1"/>
  <c r="B73" i="42" s="1"/>
  <c r="B74" i="42" s="1"/>
  <c r="B75" i="42" s="1"/>
  <c r="B76" i="42" s="1"/>
  <c r="B77" i="42" s="1"/>
  <c r="B78" i="42" s="1"/>
  <c r="B79" i="42" s="1"/>
  <c r="B80" i="42" s="1"/>
  <c r="B81" i="42" s="1"/>
  <c r="B82" i="42" s="1"/>
  <c r="B83" i="42" s="1"/>
  <c r="B84" i="42" s="1"/>
  <c r="B85" i="42" s="1"/>
  <c r="B86" i="42" s="1"/>
  <c r="B87" i="42" s="1"/>
  <c r="B88" i="42" s="1"/>
  <c r="B89" i="42" s="1"/>
  <c r="B90" i="42" s="1"/>
  <c r="B91" i="42" s="1"/>
  <c r="B92" i="42" s="1"/>
  <c r="B93" i="42" s="1"/>
  <c r="B94" i="42" s="1"/>
  <c r="B95" i="42" s="1"/>
  <c r="B96" i="42" s="1"/>
  <c r="B97" i="42" s="1"/>
  <c r="B98" i="42" s="1"/>
  <c r="B99" i="42" s="1"/>
  <c r="B100" i="42" s="1"/>
  <c r="B101" i="42" s="1"/>
  <c r="B102" i="42" s="1"/>
  <c r="B103" i="42" s="1"/>
  <c r="B104" i="42" s="1"/>
  <c r="B105" i="42" s="1"/>
  <c r="B106" i="42" s="1"/>
  <c r="B107" i="42" s="1"/>
  <c r="B108" i="42" s="1"/>
  <c r="B109" i="42" s="1"/>
  <c r="B110" i="42" s="1"/>
  <c r="B111" i="42" s="1"/>
  <c r="B112" i="42" s="1"/>
  <c r="B113" i="42" s="1"/>
  <c r="B114" i="42" s="1"/>
  <c r="B115" i="42" s="1"/>
  <c r="B116" i="42" s="1"/>
  <c r="B117" i="42" s="1"/>
  <c r="B118" i="42" s="1"/>
  <c r="L33" i="42"/>
  <c r="K33" i="42"/>
  <c r="J33" i="42"/>
  <c r="I33" i="42"/>
  <c r="H33" i="42"/>
  <c r="L32" i="42"/>
  <c r="L68" i="42" s="1"/>
  <c r="L69" i="42" s="1"/>
  <c r="L70" i="42" s="1"/>
  <c r="L71" i="42" s="1"/>
  <c r="L72" i="42" s="1"/>
  <c r="L73" i="42" s="1"/>
  <c r="L74" i="42" s="1"/>
  <c r="L75" i="42" s="1"/>
  <c r="L76" i="42" s="1"/>
  <c r="L77" i="42" s="1"/>
  <c r="L78" i="42" s="1"/>
  <c r="L79" i="42" s="1"/>
  <c r="L80" i="42" s="1"/>
  <c r="L81" i="42" s="1"/>
  <c r="L82" i="42" s="1"/>
  <c r="L83" i="42" s="1"/>
  <c r="L84" i="42" s="1"/>
  <c r="L85" i="42" s="1"/>
  <c r="L86" i="42" s="1"/>
  <c r="L87" i="42" s="1"/>
  <c r="L88" i="42" s="1"/>
  <c r="L89" i="42" s="1"/>
  <c r="L90" i="42" s="1"/>
  <c r="L91" i="42" s="1"/>
  <c r="L92" i="42" s="1"/>
  <c r="L93" i="42" s="1"/>
  <c r="L94" i="42" s="1"/>
  <c r="L95" i="42" s="1"/>
  <c r="L96" i="42" s="1"/>
  <c r="L97" i="42" s="1"/>
  <c r="L98" i="42" s="1"/>
  <c r="L99" i="42" s="1"/>
  <c r="L100" i="42" s="1"/>
  <c r="L101" i="42" s="1"/>
  <c r="L102" i="42" s="1"/>
  <c r="L103" i="42" s="1"/>
  <c r="L104" i="42" s="1"/>
  <c r="L105" i="42" s="1"/>
  <c r="L106" i="42" s="1"/>
  <c r="L107" i="42" s="1"/>
  <c r="L108" i="42" s="1"/>
  <c r="L109" i="42" s="1"/>
  <c r="L110" i="42" s="1"/>
  <c r="L111" i="42" s="1"/>
  <c r="L112" i="42" s="1"/>
  <c r="L113" i="42" s="1"/>
  <c r="L114" i="42" s="1"/>
  <c r="L115" i="42" s="1"/>
  <c r="L116" i="42" s="1"/>
  <c r="L117" i="42" s="1"/>
  <c r="L118" i="42" s="1"/>
  <c r="K32" i="42"/>
  <c r="K68" i="42" s="1"/>
  <c r="K69" i="42" s="1"/>
  <c r="K70" i="42" s="1"/>
  <c r="K71" i="42" s="1"/>
  <c r="K72" i="42" s="1"/>
  <c r="K73" i="42" s="1"/>
  <c r="K74" i="42" s="1"/>
  <c r="K75" i="42" s="1"/>
  <c r="K76" i="42" s="1"/>
  <c r="K77" i="42" s="1"/>
  <c r="K78" i="42" s="1"/>
  <c r="K79" i="42" s="1"/>
  <c r="K80" i="42" s="1"/>
  <c r="K81" i="42" s="1"/>
  <c r="K82" i="42" s="1"/>
  <c r="K83" i="42" s="1"/>
  <c r="K84" i="42" s="1"/>
  <c r="K85" i="42" s="1"/>
  <c r="K86" i="42" s="1"/>
  <c r="K87" i="42" s="1"/>
  <c r="K88" i="42" s="1"/>
  <c r="K89" i="42" s="1"/>
  <c r="K90" i="42" s="1"/>
  <c r="K91" i="42" s="1"/>
  <c r="K92" i="42" s="1"/>
  <c r="K93" i="42" s="1"/>
  <c r="K94" i="42" s="1"/>
  <c r="K95" i="42" s="1"/>
  <c r="K96" i="42" s="1"/>
  <c r="K97" i="42" s="1"/>
  <c r="K98" i="42" s="1"/>
  <c r="K99" i="42" s="1"/>
  <c r="K100" i="42" s="1"/>
  <c r="K101" i="42" s="1"/>
  <c r="K102" i="42" s="1"/>
  <c r="K103" i="42" s="1"/>
  <c r="K104" i="42" s="1"/>
  <c r="K105" i="42" s="1"/>
  <c r="K106" i="42" s="1"/>
  <c r="K107" i="42" s="1"/>
  <c r="K108" i="42" s="1"/>
  <c r="K109" i="42" s="1"/>
  <c r="K110" i="42" s="1"/>
  <c r="K111" i="42" s="1"/>
  <c r="K112" i="42" s="1"/>
  <c r="K113" i="42" s="1"/>
  <c r="K114" i="42" s="1"/>
  <c r="K115" i="42" s="1"/>
  <c r="K116" i="42" s="1"/>
  <c r="K117" i="42" s="1"/>
  <c r="K118" i="42" s="1"/>
  <c r="J32" i="42"/>
  <c r="J68" i="42" s="1"/>
  <c r="J69" i="42" s="1"/>
  <c r="J70" i="42" s="1"/>
  <c r="J71" i="42" s="1"/>
  <c r="J72" i="42" s="1"/>
  <c r="J73" i="42" s="1"/>
  <c r="J74" i="42" s="1"/>
  <c r="J75" i="42" s="1"/>
  <c r="J76" i="42" s="1"/>
  <c r="J77" i="42" s="1"/>
  <c r="J78" i="42" s="1"/>
  <c r="J79" i="42" s="1"/>
  <c r="J80" i="42" s="1"/>
  <c r="J81" i="42" s="1"/>
  <c r="J82" i="42" s="1"/>
  <c r="J83" i="42" s="1"/>
  <c r="J84" i="42" s="1"/>
  <c r="J85" i="42" s="1"/>
  <c r="J86" i="42" s="1"/>
  <c r="J87" i="42" s="1"/>
  <c r="J88" i="42" s="1"/>
  <c r="J89" i="42" s="1"/>
  <c r="J90" i="42" s="1"/>
  <c r="J91" i="42" s="1"/>
  <c r="J92" i="42" s="1"/>
  <c r="J93" i="42" s="1"/>
  <c r="J94" i="42" s="1"/>
  <c r="J95" i="42" s="1"/>
  <c r="J96" i="42" s="1"/>
  <c r="J97" i="42" s="1"/>
  <c r="J98" i="42" s="1"/>
  <c r="J99" i="42" s="1"/>
  <c r="J100" i="42" s="1"/>
  <c r="J101" i="42" s="1"/>
  <c r="J102" i="42" s="1"/>
  <c r="J103" i="42" s="1"/>
  <c r="J104" i="42" s="1"/>
  <c r="J105" i="42" s="1"/>
  <c r="J106" i="42" s="1"/>
  <c r="J107" i="42" s="1"/>
  <c r="J108" i="42" s="1"/>
  <c r="J109" i="42" s="1"/>
  <c r="J110" i="42" s="1"/>
  <c r="J111" i="42" s="1"/>
  <c r="J112" i="42" s="1"/>
  <c r="J113" i="42" s="1"/>
  <c r="J114" i="42" s="1"/>
  <c r="J115" i="42" s="1"/>
  <c r="J116" i="42" s="1"/>
  <c r="J117" i="42" s="1"/>
  <c r="J118" i="42" s="1"/>
  <c r="I32" i="42"/>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I89" i="42" s="1"/>
  <c r="I90" i="42" s="1"/>
  <c r="I91" i="42" s="1"/>
  <c r="I92" i="42" s="1"/>
  <c r="I93" i="42" s="1"/>
  <c r="I94" i="42" s="1"/>
  <c r="I95" i="42" s="1"/>
  <c r="I96" i="42" s="1"/>
  <c r="I97" i="42" s="1"/>
  <c r="I98" i="42" s="1"/>
  <c r="I99" i="42" s="1"/>
  <c r="I100" i="42" s="1"/>
  <c r="I101" i="42" s="1"/>
  <c r="I102" i="42" s="1"/>
  <c r="I103" i="42" s="1"/>
  <c r="I104" i="42" s="1"/>
  <c r="I105" i="42" s="1"/>
  <c r="I106" i="42" s="1"/>
  <c r="I107" i="42" s="1"/>
  <c r="I108" i="42" s="1"/>
  <c r="I109" i="42" s="1"/>
  <c r="I110" i="42" s="1"/>
  <c r="I111" i="42" s="1"/>
  <c r="I112" i="42" s="1"/>
  <c r="I113" i="42" s="1"/>
  <c r="I114" i="42" s="1"/>
  <c r="I115" i="42" s="1"/>
  <c r="I116" i="42" s="1"/>
  <c r="I117" i="42" s="1"/>
  <c r="I118" i="42" s="1"/>
  <c r="H32" i="42"/>
  <c r="H68" i="42" s="1"/>
  <c r="H69" i="42" s="1"/>
  <c r="H70" i="42" s="1"/>
  <c r="H71" i="42" s="1"/>
  <c r="H72" i="42" s="1"/>
  <c r="H73" i="42" s="1"/>
  <c r="H74" i="42" s="1"/>
  <c r="H75" i="42" s="1"/>
  <c r="H76" i="42" s="1"/>
  <c r="H77" i="42" s="1"/>
  <c r="H78" i="42" s="1"/>
  <c r="H79" i="42" s="1"/>
  <c r="H80" i="42" s="1"/>
  <c r="H81" i="42" s="1"/>
  <c r="H82" i="42" s="1"/>
  <c r="H83" i="42" s="1"/>
  <c r="H84" i="42" s="1"/>
  <c r="H85" i="42" s="1"/>
  <c r="H86" i="42" s="1"/>
  <c r="H87" i="42" s="1"/>
  <c r="H88" i="42" s="1"/>
  <c r="H89" i="42" s="1"/>
  <c r="H90" i="42" s="1"/>
  <c r="H91" i="42" s="1"/>
  <c r="H92" i="42" s="1"/>
  <c r="H93" i="42" s="1"/>
  <c r="H94" i="42" s="1"/>
  <c r="H95" i="42" s="1"/>
  <c r="H96" i="42" s="1"/>
  <c r="H97" i="42" s="1"/>
  <c r="H98" i="42" s="1"/>
  <c r="H99" i="42" s="1"/>
  <c r="H100" i="42" s="1"/>
  <c r="H101" i="42" s="1"/>
  <c r="H102" i="42" s="1"/>
  <c r="H103" i="42" s="1"/>
  <c r="H104" i="42" s="1"/>
  <c r="H105" i="42" s="1"/>
  <c r="H106" i="42" s="1"/>
  <c r="H107" i="42" s="1"/>
  <c r="H108" i="42" s="1"/>
  <c r="H109" i="42" s="1"/>
  <c r="H110" i="42" s="1"/>
  <c r="H111" i="42" s="1"/>
  <c r="H112" i="42" s="1"/>
  <c r="H113" i="42" s="1"/>
  <c r="H114" i="42" s="1"/>
  <c r="H115" i="42" s="1"/>
  <c r="H116" i="42" s="1"/>
  <c r="H117" i="42" s="1"/>
  <c r="H118" i="42" s="1"/>
  <c r="D31" i="42"/>
  <c r="D30" i="42"/>
  <c r="D29" i="42"/>
  <c r="D28" i="42"/>
  <c r="D27" i="42"/>
  <c r="D26" i="42"/>
  <c r="D25" i="42"/>
  <c r="D24" i="42"/>
  <c r="G23" i="42"/>
  <c r="D23" i="42"/>
  <c r="G22" i="42"/>
  <c r="D22" i="42"/>
  <c r="D21" i="42"/>
  <c r="G20" i="42"/>
  <c r="D20" i="42"/>
  <c r="D19" i="42"/>
  <c r="D18" i="42"/>
  <c r="G17" i="42"/>
  <c r="D17" i="42"/>
  <c r="G16" i="42"/>
  <c r="D16" i="42"/>
  <c r="D15" i="42"/>
  <c r="D14" i="42"/>
  <c r="D13" i="42"/>
  <c r="D12" i="42"/>
  <c r="D11" i="42"/>
  <c r="D10" i="42"/>
  <c r="D9" i="42"/>
  <c r="D8" i="42"/>
  <c r="D7" i="42"/>
  <c r="D6" i="42"/>
  <c r="D5" i="42"/>
  <c r="D4" i="42"/>
  <c r="O46" i="41"/>
  <c r="O45" i="41"/>
  <c r="O44" i="41"/>
  <c r="O43" i="41"/>
  <c r="O42" i="41"/>
  <c r="O41" i="41"/>
  <c r="O40" i="41"/>
  <c r="O39" i="41"/>
  <c r="O38" i="41"/>
  <c r="O37" i="41"/>
  <c r="O36" i="41"/>
  <c r="O35" i="41"/>
  <c r="O34" i="41"/>
  <c r="O33" i="41"/>
  <c r="O32" i="41"/>
  <c r="O31" i="41"/>
  <c r="D3" i="40"/>
  <c r="E3" i="40"/>
  <c r="F3" i="40"/>
  <c r="G3" i="40" s="1"/>
  <c r="H3" i="40" s="1"/>
  <c r="I3" i="40" s="1"/>
  <c r="J3" i="40" s="1"/>
  <c r="K3" i="40" s="1"/>
  <c r="L3" i="40" s="1"/>
  <c r="M3" i="40" s="1"/>
  <c r="Q35" i="38"/>
  <c r="R35" i="38" s="1"/>
  <c r="S35" i="38" s="1"/>
  <c r="T35" i="38" s="1"/>
  <c r="U35" i="38" s="1"/>
  <c r="V35" i="38" s="1"/>
  <c r="W35" i="38" s="1"/>
  <c r="X35" i="38" s="1"/>
  <c r="Y35" i="38" s="1"/>
  <c r="Z35" i="38" s="1"/>
  <c r="AA35" i="38" s="1"/>
  <c r="AB35" i="38" s="1"/>
  <c r="AC35" i="38" s="1"/>
  <c r="AD35" i="38" s="1"/>
  <c r="H35" i="38"/>
  <c r="I35" i="38" s="1"/>
  <c r="J35" i="38" s="1"/>
  <c r="Q14" i="37"/>
  <c r="R14" i="37" s="1"/>
  <c r="S14" i="37" s="1"/>
  <c r="T14" i="37" s="1"/>
  <c r="U14" i="37" s="1"/>
  <c r="V14" i="37" s="1"/>
  <c r="W14" i="37" s="1"/>
  <c r="X14" i="37" s="1"/>
  <c r="Y14" i="37" s="1"/>
  <c r="Z14" i="37" s="1"/>
  <c r="AA14" i="37" s="1"/>
  <c r="AB14" i="37" s="1"/>
  <c r="AC14" i="37" s="1"/>
  <c r="AD14" i="37" s="1"/>
  <c r="H14" i="37"/>
  <c r="I14" i="37" s="1"/>
  <c r="J14" i="37" s="1"/>
  <c r="E18" i="40"/>
  <c r="BN368" i="4"/>
  <c r="BN367" i="4"/>
  <c r="BN366" i="4"/>
  <c r="BN365" i="4"/>
  <c r="BN364" i="4"/>
  <c r="BN363" i="4"/>
  <c r="BN362" i="4"/>
  <c r="BN361" i="4"/>
  <c r="BN360" i="4"/>
  <c r="BN359" i="4"/>
  <c r="BN358" i="4"/>
  <c r="BN357" i="4"/>
  <c r="BN356" i="4"/>
  <c r="BN355" i="4"/>
  <c r="BN354" i="4"/>
  <c r="BN353" i="4"/>
  <c r="BN352" i="4"/>
  <c r="BN351" i="4"/>
  <c r="BN350" i="4"/>
  <c r="BN349" i="4"/>
  <c r="BN348" i="4"/>
  <c r="BN347" i="4"/>
  <c r="BN346" i="4"/>
  <c r="BN345" i="4"/>
  <c r="BN344" i="4"/>
  <c r="BN343" i="4"/>
  <c r="BN342" i="4"/>
  <c r="BN341" i="4"/>
  <c r="BN340" i="4"/>
  <c r="BN339" i="4"/>
  <c r="BN338" i="4"/>
  <c r="BN337" i="4"/>
  <c r="BN336" i="4"/>
  <c r="BN335" i="4"/>
  <c r="BN334" i="4"/>
  <c r="BN333" i="4"/>
  <c r="BN332" i="4"/>
  <c r="BN331" i="4"/>
  <c r="BN330" i="4"/>
  <c r="BN329" i="4"/>
  <c r="BN328" i="4"/>
  <c r="BN327" i="4"/>
  <c r="BN326" i="4"/>
  <c r="BN325" i="4"/>
  <c r="BN324" i="4"/>
  <c r="BN323" i="4"/>
  <c r="BN322" i="4"/>
  <c r="BN321" i="4"/>
  <c r="BN320" i="4"/>
  <c r="BN319" i="4"/>
  <c r="BN318" i="4"/>
  <c r="BN317" i="4"/>
  <c r="BN316" i="4"/>
  <c r="BN315" i="4"/>
  <c r="BN314" i="4"/>
  <c r="BN313" i="4"/>
  <c r="BN312" i="4"/>
  <c r="BN311" i="4"/>
  <c r="BN310" i="4"/>
  <c r="BN309" i="4"/>
  <c r="BN308" i="4"/>
  <c r="BN307" i="4"/>
  <c r="BN306" i="4"/>
  <c r="BN305" i="4"/>
  <c r="BN304" i="4"/>
  <c r="BN303" i="4"/>
  <c r="BN302" i="4"/>
  <c r="BN301" i="4"/>
  <c r="BN300" i="4"/>
  <c r="BN299" i="4"/>
  <c r="BN298" i="4"/>
  <c r="BN297" i="4"/>
  <c r="BN296" i="4"/>
  <c r="BN295" i="4"/>
  <c r="BN294" i="4"/>
  <c r="BN293" i="4"/>
  <c r="BN291" i="4"/>
  <c r="BN290" i="4"/>
  <c r="BN289" i="4"/>
  <c r="BN288" i="4"/>
  <c r="BN287" i="4"/>
  <c r="BN286" i="4"/>
  <c r="BN285" i="4"/>
  <c r="BN284" i="4"/>
  <c r="BN283" i="4"/>
  <c r="BN282" i="4"/>
  <c r="BN281" i="4"/>
  <c r="BN280" i="4"/>
  <c r="BN279" i="4"/>
  <c r="BN278" i="4"/>
  <c r="BN277" i="4"/>
  <c r="BN276" i="4"/>
  <c r="BN275" i="4"/>
  <c r="BN274" i="4"/>
  <c r="BN273" i="4"/>
  <c r="BN272" i="4"/>
  <c r="BN271" i="4"/>
  <c r="BN270" i="4"/>
  <c r="BN269" i="4"/>
  <c r="BN268" i="4"/>
  <c r="BN267" i="4"/>
  <c r="BN266" i="4"/>
  <c r="BN265" i="4"/>
  <c r="BN264" i="4"/>
  <c r="BN263" i="4"/>
  <c r="BN262" i="4"/>
  <c r="BN261" i="4"/>
  <c r="BN260" i="4"/>
  <c r="BN259" i="4"/>
  <c r="BN258" i="4"/>
  <c r="BN257" i="4"/>
  <c r="BN256" i="4"/>
  <c r="BN255" i="4"/>
  <c r="BN254" i="4"/>
  <c r="BN253" i="4"/>
  <c r="BN252" i="4"/>
  <c r="BN251" i="4"/>
  <c r="BN250" i="4"/>
  <c r="BN249" i="4"/>
  <c r="BN248" i="4"/>
  <c r="BN247" i="4"/>
  <c r="BN246" i="4"/>
  <c r="BN245" i="4"/>
  <c r="BN244" i="4"/>
  <c r="BN243" i="4"/>
  <c r="BN242" i="4"/>
  <c r="BN241" i="4"/>
  <c r="BN240" i="4"/>
  <c r="BN239" i="4"/>
  <c r="BN238" i="4"/>
  <c r="BN237" i="4"/>
  <c r="BN236" i="4"/>
  <c r="BN235" i="4"/>
  <c r="BN234" i="4"/>
  <c r="BN233" i="4"/>
  <c r="BN232" i="4"/>
  <c r="BN231" i="4"/>
  <c r="BN230" i="4"/>
  <c r="BN229" i="4"/>
  <c r="BN228" i="4"/>
  <c r="BN227" i="4"/>
  <c r="BN226" i="4"/>
  <c r="BN225" i="4"/>
  <c r="BN224" i="4"/>
  <c r="BN223" i="4"/>
  <c r="BN222" i="4"/>
  <c r="BN221" i="4"/>
  <c r="BN220" i="4"/>
  <c r="BN219" i="4"/>
  <c r="BN218" i="4"/>
  <c r="BN217" i="4"/>
  <c r="BN216" i="4"/>
  <c r="BN215" i="4"/>
  <c r="BN214" i="4"/>
  <c r="BN213" i="4"/>
  <c r="BN212" i="4"/>
  <c r="BN211" i="4"/>
  <c r="BN210" i="4"/>
  <c r="BN209" i="4"/>
  <c r="BN208" i="4"/>
  <c r="BN207" i="4"/>
  <c r="BN206" i="4"/>
  <c r="BN205" i="4"/>
  <c r="BN204" i="4"/>
  <c r="BN203" i="4"/>
  <c r="BN202" i="4"/>
  <c r="BN201" i="4"/>
  <c r="BN200" i="4"/>
  <c r="BN199" i="4"/>
  <c r="BN198" i="4"/>
  <c r="BN197" i="4"/>
  <c r="BN196" i="4"/>
  <c r="BN195" i="4"/>
  <c r="BN194" i="4"/>
  <c r="BN193" i="4"/>
  <c r="BN192" i="4"/>
  <c r="BN191" i="4"/>
  <c r="BN190" i="4"/>
  <c r="BN189" i="4"/>
  <c r="BN188" i="4"/>
  <c r="BN187" i="4"/>
  <c r="BN186" i="4"/>
  <c r="BN185" i="4"/>
  <c r="BN184" i="4"/>
  <c r="BN183" i="4"/>
  <c r="BN182" i="4"/>
  <c r="BN181" i="4"/>
  <c r="BN180" i="4"/>
  <c r="BN179" i="4"/>
  <c r="BN178" i="4"/>
  <c r="BN177" i="4"/>
  <c r="BN176" i="4"/>
  <c r="BN175" i="4"/>
  <c r="BN174" i="4"/>
  <c r="BN173" i="4"/>
  <c r="BN172" i="4"/>
  <c r="BN171" i="4"/>
  <c r="BN170" i="4"/>
  <c r="BN169" i="4"/>
  <c r="BN168" i="4"/>
  <c r="BN167" i="4"/>
  <c r="BN166" i="4"/>
  <c r="BN165" i="4"/>
  <c r="BN164" i="4"/>
  <c r="BN163" i="4"/>
  <c r="BN162" i="4"/>
  <c r="BN161" i="4"/>
  <c r="BN160" i="4"/>
  <c r="BN159" i="4"/>
  <c r="BN158" i="4"/>
  <c r="BN157" i="4"/>
  <c r="BN156" i="4"/>
  <c r="BN155" i="4"/>
  <c r="BN154" i="4"/>
  <c r="BN153" i="4"/>
  <c r="BN152" i="4"/>
  <c r="BN151" i="4"/>
  <c r="BN150" i="4"/>
  <c r="BN149" i="4"/>
  <c r="BN148" i="4"/>
  <c r="BN147" i="4"/>
  <c r="BN146" i="4"/>
  <c r="BN145" i="4"/>
  <c r="BN144" i="4"/>
  <c r="BN143" i="4"/>
  <c r="BN142" i="4"/>
  <c r="BN141" i="4"/>
  <c r="BN140" i="4"/>
  <c r="BN139" i="4"/>
  <c r="BN138" i="4"/>
  <c r="BN137" i="4"/>
  <c r="BN136" i="4"/>
  <c r="BN135" i="4"/>
  <c r="BN134" i="4"/>
  <c r="BN133" i="4"/>
  <c r="BN132" i="4"/>
  <c r="BN131" i="4"/>
  <c r="BN130" i="4"/>
  <c r="BN129" i="4"/>
  <c r="BN128" i="4"/>
  <c r="BN127" i="4"/>
  <c r="BN126" i="4"/>
  <c r="BN125" i="4"/>
  <c r="BN124" i="4"/>
  <c r="BN123" i="4"/>
  <c r="BN122" i="4"/>
  <c r="BN121" i="4"/>
  <c r="BN120" i="4"/>
  <c r="BN119" i="4"/>
  <c r="BN118" i="4"/>
  <c r="BN117" i="4"/>
  <c r="BN116" i="4"/>
  <c r="BN115" i="4"/>
  <c r="BN114" i="4"/>
  <c r="BN105" i="4"/>
  <c r="BN104" i="4"/>
  <c r="BN103" i="4"/>
  <c r="BN102" i="4"/>
  <c r="BN101" i="4"/>
  <c r="BN98" i="4"/>
  <c r="BN97" i="4"/>
  <c r="BN96" i="4"/>
  <c r="BN95" i="4"/>
  <c r="BN94" i="4"/>
  <c r="BN106" i="4"/>
  <c r="BN108" i="4"/>
  <c r="BN107" i="4"/>
  <c r="BN100" i="4"/>
  <c r="BN99" i="4"/>
  <c r="BN113" i="4"/>
  <c r="BN112" i="4"/>
  <c r="BN111" i="4"/>
  <c r="BN110" i="4"/>
  <c r="BN109" i="4"/>
  <c r="BN93" i="4"/>
  <c r="BN92" i="4"/>
  <c r="BN91" i="4"/>
  <c r="BN90" i="4"/>
  <c r="BN89" i="4"/>
  <c r="BN88" i="4"/>
  <c r="BN87" i="4"/>
  <c r="BN86" i="4"/>
  <c r="BN85" i="4"/>
  <c r="BN84" i="4"/>
  <c r="BN83" i="4"/>
  <c r="BN82" i="4"/>
  <c r="BN81" i="4"/>
  <c r="BN80" i="4"/>
  <c r="BN79" i="4"/>
  <c r="BN74" i="4"/>
  <c r="BN73" i="4"/>
  <c r="BN72" i="4"/>
  <c r="BN71" i="4"/>
  <c r="BN69" i="4"/>
  <c r="BN68" i="4"/>
  <c r="BN67" i="4"/>
  <c r="BN66" i="4"/>
  <c r="BN64" i="4"/>
  <c r="BN63" i="4"/>
  <c r="BN62" i="4"/>
  <c r="BN61" i="4"/>
  <c r="BN60" i="4"/>
  <c r="BN59" i="4"/>
  <c r="BN58" i="4"/>
  <c r="BN57" i="4"/>
  <c r="BN56" i="4"/>
  <c r="BN55" i="4"/>
  <c r="BN54" i="4"/>
  <c r="BN53" i="4"/>
  <c r="BN52" i="4"/>
  <c r="BN51" i="4"/>
  <c r="BN50" i="4"/>
  <c r="BN49" i="4"/>
  <c r="BN48" i="4"/>
  <c r="BN47" i="4"/>
  <c r="BN46" i="4"/>
  <c r="BN45" i="4"/>
  <c r="BN44" i="4"/>
  <c r="BN43" i="4"/>
  <c r="BN41" i="4"/>
  <c r="BN40" i="4"/>
  <c r="BN39" i="4"/>
  <c r="BN38" i="4"/>
  <c r="BN37" i="4"/>
  <c r="BN36" i="4"/>
  <c r="BN35" i="4"/>
  <c r="BN34" i="4"/>
  <c r="BN33" i="4"/>
  <c r="BN32" i="4"/>
  <c r="BN31" i="4"/>
  <c r="BN30" i="4"/>
  <c r="BN29" i="4"/>
  <c r="BN28" i="4"/>
  <c r="BN27" i="4"/>
  <c r="BN26" i="4"/>
  <c r="BN25" i="4"/>
  <c r="BN24" i="4"/>
  <c r="BN23" i="4"/>
  <c r="BN22" i="4"/>
  <c r="BN21" i="4"/>
  <c r="BN20" i="4"/>
  <c r="BN19" i="4"/>
  <c r="BN18" i="4"/>
  <c r="BN17" i="4"/>
  <c r="BN16" i="4"/>
  <c r="BN15" i="4"/>
  <c r="BN14" i="4"/>
  <c r="BN13" i="4"/>
  <c r="BN12" i="4"/>
  <c r="BN11" i="4"/>
  <c r="BN10" i="4"/>
  <c r="BN9" i="4"/>
  <c r="BN8" i="4"/>
  <c r="BN7" i="4"/>
  <c r="BN6" i="4"/>
  <c r="BN5" i="4"/>
  <c r="BN4" i="4"/>
  <c r="B69" i="38"/>
  <c r="B70" i="38" s="1"/>
  <c r="B71" i="38" s="1"/>
  <c r="B72" i="38" s="1"/>
  <c r="B73" i="38" s="1"/>
  <c r="B74" i="38" s="1"/>
  <c r="B75" i="38" s="1"/>
  <c r="B76" i="38" s="1"/>
  <c r="B77" i="38" s="1"/>
  <c r="B78" i="38" s="1"/>
  <c r="B79" i="38" s="1"/>
  <c r="B80" i="38" s="1"/>
  <c r="B81" i="38" s="1"/>
  <c r="B82" i="38" s="1"/>
  <c r="B83" i="38" s="1"/>
  <c r="B84" i="38" s="1"/>
  <c r="B85" i="38" s="1"/>
  <c r="B86" i="38" s="1"/>
  <c r="B87" i="38" s="1"/>
  <c r="B88" i="38" s="1"/>
  <c r="B89" i="38" s="1"/>
  <c r="B90" i="38" s="1"/>
  <c r="B91" i="38" s="1"/>
  <c r="B92" i="38" s="1"/>
  <c r="B93" i="38" s="1"/>
  <c r="B94" i="38" s="1"/>
  <c r="B95" i="38" s="1"/>
  <c r="B96" i="38" s="1"/>
  <c r="B97" i="38" s="1"/>
  <c r="B98" i="38" s="1"/>
  <c r="B99" i="38" s="1"/>
  <c r="B100" i="38" s="1"/>
  <c r="B101" i="38" s="1"/>
  <c r="B102" i="38" s="1"/>
  <c r="B103" i="38" s="1"/>
  <c r="B104" i="38" s="1"/>
  <c r="B105" i="38" s="1"/>
  <c r="B106" i="38" s="1"/>
  <c r="B107" i="38" s="1"/>
  <c r="B108" i="38" s="1"/>
  <c r="B109" i="38" s="1"/>
  <c r="B110" i="38" s="1"/>
  <c r="B111" i="38" s="1"/>
  <c r="B112" i="38" s="1"/>
  <c r="B113" i="38" s="1"/>
  <c r="B114" i="38" s="1"/>
  <c r="B115" i="38" s="1"/>
  <c r="B116" i="38" s="1"/>
  <c r="B68" i="38"/>
  <c r="AE30" i="38" a="1"/>
  <c r="AE30" i="38" s="1"/>
  <c r="AD30" i="38" a="1"/>
  <c r="AD30" i="38" s="1"/>
  <c r="AC30" i="38" a="1"/>
  <c r="AC30" i="38" s="1"/>
  <c r="AB30" i="38" a="1"/>
  <c r="AB30" i="38" s="1"/>
  <c r="AA30" i="38" a="1"/>
  <c r="AA30" i="38" s="1"/>
  <c r="Z30" i="38" a="1"/>
  <c r="Z30" i="38" s="1"/>
  <c r="Y30" i="38" a="1"/>
  <c r="Y30" i="38" s="1"/>
  <c r="X30" i="38" a="1"/>
  <c r="X30" i="38" s="1"/>
  <c r="W30" i="38" a="1"/>
  <c r="W30" i="38" s="1"/>
  <c r="V30" i="38" a="1"/>
  <c r="V30" i="38" s="1"/>
  <c r="U30" i="38" a="1"/>
  <c r="U30" i="38" s="1"/>
  <c r="T30" i="38" a="1"/>
  <c r="T30" i="38" s="1"/>
  <c r="S30" i="38" a="1"/>
  <c r="S30" i="38" s="1"/>
  <c r="R30" i="38" a="1"/>
  <c r="R30" i="38" s="1"/>
  <c r="Q30" i="38" a="1"/>
  <c r="Q30" i="38" s="1"/>
  <c r="P30" i="38" a="1"/>
  <c r="P30" i="38" s="1"/>
  <c r="O30" i="38" a="1"/>
  <c r="O30" i="38" s="1"/>
  <c r="N30" i="38" a="1"/>
  <c r="N30" i="38" s="1"/>
  <c r="M30" i="38" a="1"/>
  <c r="M30" i="38" s="1"/>
  <c r="L30" i="38" a="1"/>
  <c r="L30" i="38" s="1"/>
  <c r="K30" i="38" a="1"/>
  <c r="K30" i="38" s="1"/>
  <c r="J30" i="38" a="1"/>
  <c r="J30" i="38" s="1"/>
  <c r="I30" i="38" a="1"/>
  <c r="I30" i="38" s="1"/>
  <c r="H30" i="38" a="1"/>
  <c r="H30" i="38" s="1"/>
  <c r="G30" i="38" a="1"/>
  <c r="G30" i="38" s="1"/>
  <c r="F30" i="38" a="1"/>
  <c r="F30" i="38" s="1"/>
  <c r="E30" i="38" a="1"/>
  <c r="E30" i="38" s="1"/>
  <c r="D30" i="38" a="1"/>
  <c r="D30" i="38" s="1"/>
  <c r="AE29" i="38" a="1"/>
  <c r="AE29" i="38" s="1"/>
  <c r="AD29" i="38" a="1"/>
  <c r="AD29" i="38" s="1"/>
  <c r="AC29" i="38" a="1"/>
  <c r="AC29" i="38" s="1"/>
  <c r="AB29" i="38" a="1"/>
  <c r="AB29" i="38" s="1"/>
  <c r="AA29" i="38" a="1"/>
  <c r="AA29" i="38" s="1"/>
  <c r="Z29" i="38" a="1"/>
  <c r="Z29" i="38" s="1"/>
  <c r="Y29" i="38" a="1"/>
  <c r="Y29" i="38" s="1"/>
  <c r="X29" i="38" a="1"/>
  <c r="X29" i="38" s="1"/>
  <c r="W29" i="38" a="1"/>
  <c r="W29" i="38" s="1"/>
  <c r="V29" i="38" a="1"/>
  <c r="V29" i="38" s="1"/>
  <c r="U29" i="38" a="1"/>
  <c r="U29" i="38" s="1"/>
  <c r="T29" i="38" a="1"/>
  <c r="T29" i="38" s="1"/>
  <c r="S29" i="38" a="1"/>
  <c r="S29" i="38" s="1"/>
  <c r="R29" i="38" a="1"/>
  <c r="R29" i="38" s="1"/>
  <c r="Q29" i="38" a="1"/>
  <c r="Q29" i="38" s="1"/>
  <c r="P29" i="38" a="1"/>
  <c r="P29" i="38" s="1"/>
  <c r="O29" i="38" a="1"/>
  <c r="O29" i="38" s="1"/>
  <c r="N29" i="38" a="1"/>
  <c r="N29" i="38" s="1"/>
  <c r="M29" i="38" a="1"/>
  <c r="M29" i="38" s="1"/>
  <c r="L29" i="38" a="1"/>
  <c r="L29" i="38" s="1"/>
  <c r="K29" i="38" a="1"/>
  <c r="K29" i="38" s="1"/>
  <c r="J29" i="38" a="1"/>
  <c r="J29" i="38" s="1"/>
  <c r="I29" i="38" a="1"/>
  <c r="I29" i="38" s="1"/>
  <c r="H29" i="38" a="1"/>
  <c r="H29" i="38" s="1"/>
  <c r="G29" i="38" a="1"/>
  <c r="G29" i="38" s="1"/>
  <c r="F29" i="38" a="1"/>
  <c r="F29" i="38" s="1"/>
  <c r="E29" i="38" a="1"/>
  <c r="E29" i="38" s="1"/>
  <c r="D29" i="38" a="1"/>
  <c r="D29" i="38" s="1"/>
  <c r="AE28" i="38" a="1"/>
  <c r="AE28" i="38" s="1"/>
  <c r="AD28" i="38" a="1"/>
  <c r="AD28" i="38" s="1"/>
  <c r="AC28" i="38" a="1"/>
  <c r="AC28" i="38" s="1"/>
  <c r="AB28" i="38" a="1"/>
  <c r="AB28" i="38" s="1"/>
  <c r="AA28" i="38" a="1"/>
  <c r="AA28" i="38" s="1"/>
  <c r="Z28" i="38" a="1"/>
  <c r="Z28" i="38" s="1"/>
  <c r="Y28" i="38" a="1"/>
  <c r="Y28" i="38" s="1"/>
  <c r="X28" i="38" a="1"/>
  <c r="X28" i="38" s="1"/>
  <c r="W28" i="38" a="1"/>
  <c r="W28" i="38" s="1"/>
  <c r="V28" i="38" a="1"/>
  <c r="V28" i="38" s="1"/>
  <c r="U28" i="38" a="1"/>
  <c r="U28" i="38" s="1"/>
  <c r="T28" i="38" a="1"/>
  <c r="T28" i="38" s="1"/>
  <c r="S28" i="38" a="1"/>
  <c r="S28" i="38" s="1"/>
  <c r="R28" i="38" a="1"/>
  <c r="R28" i="38" s="1"/>
  <c r="Q28" i="38" a="1"/>
  <c r="Q28" i="38" s="1"/>
  <c r="P28" i="38" a="1"/>
  <c r="P28" i="38" s="1"/>
  <c r="O28" i="38" a="1"/>
  <c r="O28" i="38" s="1"/>
  <c r="N28" i="38" a="1"/>
  <c r="N28" i="38" s="1"/>
  <c r="M28" i="38" a="1"/>
  <c r="M28" i="38" s="1"/>
  <c r="L28" i="38" a="1"/>
  <c r="L28" i="38" s="1"/>
  <c r="K28" i="38" a="1"/>
  <c r="K28" i="38" s="1"/>
  <c r="J28" i="38" a="1"/>
  <c r="J28" i="38" s="1"/>
  <c r="I28" i="38" a="1"/>
  <c r="I28" i="38" s="1"/>
  <c r="H28" i="38" a="1"/>
  <c r="H28" i="38" s="1"/>
  <c r="G28" i="38" a="1"/>
  <c r="G28" i="38" s="1"/>
  <c r="F28" i="38" a="1"/>
  <c r="F28" i="38" s="1"/>
  <c r="E28" i="38" a="1"/>
  <c r="E28" i="38" s="1"/>
  <c r="D28" i="38" a="1"/>
  <c r="D28" i="38" s="1"/>
  <c r="AE27" i="38" a="1"/>
  <c r="AE27" i="38" s="1"/>
  <c r="AD27" i="38" a="1"/>
  <c r="AD27" i="38" s="1"/>
  <c r="AC27" i="38" a="1"/>
  <c r="AC27" i="38" s="1"/>
  <c r="AB27" i="38" a="1"/>
  <c r="AB27" i="38" s="1"/>
  <c r="AA27" i="38" a="1"/>
  <c r="AA27" i="38" s="1"/>
  <c r="Z27" i="38" a="1"/>
  <c r="Z27" i="38" s="1"/>
  <c r="Y27" i="38" a="1"/>
  <c r="Y27" i="38" s="1"/>
  <c r="X27" i="38" a="1"/>
  <c r="X27" i="38" s="1"/>
  <c r="W27" i="38" a="1"/>
  <c r="W27" i="38" s="1"/>
  <c r="V27" i="38" a="1"/>
  <c r="V27" i="38" s="1"/>
  <c r="U27" i="38" a="1"/>
  <c r="U27" i="38" s="1"/>
  <c r="T27" i="38" a="1"/>
  <c r="T27" i="38" s="1"/>
  <c r="S27" i="38" a="1"/>
  <c r="S27" i="38" s="1"/>
  <c r="R27" i="38" a="1"/>
  <c r="R27" i="38" s="1"/>
  <c r="Q27" i="38" a="1"/>
  <c r="Q27" i="38" s="1"/>
  <c r="P27" i="38" a="1"/>
  <c r="P27" i="38" s="1"/>
  <c r="O27" i="38" a="1"/>
  <c r="O27" i="38" s="1"/>
  <c r="N27" i="38" a="1"/>
  <c r="N27" i="38" s="1"/>
  <c r="M27" i="38" a="1"/>
  <c r="M27" i="38" s="1"/>
  <c r="L27" i="38" a="1"/>
  <c r="L27" i="38" s="1"/>
  <c r="K27" i="38" a="1"/>
  <c r="K27" i="38" s="1"/>
  <c r="J27" i="38" a="1"/>
  <c r="J27" i="38" s="1"/>
  <c r="I27" i="38" a="1"/>
  <c r="I27" i="38" s="1"/>
  <c r="H27" i="38" a="1"/>
  <c r="H27" i="38" s="1"/>
  <c r="G27" i="38" a="1"/>
  <c r="G27" i="38" s="1"/>
  <c r="F27" i="38" a="1"/>
  <c r="F27" i="38" s="1"/>
  <c r="E27" i="38" a="1"/>
  <c r="E27" i="38" s="1"/>
  <c r="D27" i="38" a="1"/>
  <c r="D27" i="38" s="1"/>
  <c r="AE26" i="38" a="1"/>
  <c r="AE26" i="38" s="1"/>
  <c r="AD26" i="38" a="1"/>
  <c r="AD26" i="38" s="1"/>
  <c r="AC26" i="38" a="1"/>
  <c r="AC26" i="38" s="1"/>
  <c r="AB26" i="38" a="1"/>
  <c r="AB26" i="38" s="1"/>
  <c r="AA26" i="38" a="1"/>
  <c r="AA26" i="38" s="1"/>
  <c r="Z26" i="38" a="1"/>
  <c r="Z26" i="38" s="1"/>
  <c r="Y26" i="38" a="1"/>
  <c r="Y26" i="38" s="1"/>
  <c r="X26" i="38" a="1"/>
  <c r="X26" i="38" s="1"/>
  <c r="W26" i="38" a="1"/>
  <c r="W26" i="38" s="1"/>
  <c r="V26" i="38" a="1"/>
  <c r="V26" i="38" s="1"/>
  <c r="U26" i="38" a="1"/>
  <c r="U26" i="38" s="1"/>
  <c r="T26" i="38" a="1"/>
  <c r="T26" i="38" s="1"/>
  <c r="S26" i="38" a="1"/>
  <c r="S26" i="38" s="1"/>
  <c r="R26" i="38" a="1"/>
  <c r="R26" i="38" s="1"/>
  <c r="Q26" i="38" a="1"/>
  <c r="Q26" i="38" s="1"/>
  <c r="P26" i="38" a="1"/>
  <c r="P26" i="38" s="1"/>
  <c r="O26" i="38" a="1"/>
  <c r="O26" i="38" s="1"/>
  <c r="N26" i="38" a="1"/>
  <c r="N26" i="38" s="1"/>
  <c r="M26" i="38" a="1"/>
  <c r="M26" i="38" s="1"/>
  <c r="L26" i="38" a="1"/>
  <c r="L26" i="38" s="1"/>
  <c r="K26" i="38" a="1"/>
  <c r="K26" i="38" s="1"/>
  <c r="J26" i="38" a="1"/>
  <c r="J26" i="38" s="1"/>
  <c r="I26" i="38" a="1"/>
  <c r="I26" i="38" s="1"/>
  <c r="H26" i="38" a="1"/>
  <c r="H26" i="38" s="1"/>
  <c r="G26" i="38" a="1"/>
  <c r="G26" i="38" s="1"/>
  <c r="F26" i="38" a="1"/>
  <c r="F26" i="38" s="1"/>
  <c r="E26" i="38" a="1"/>
  <c r="E26" i="38" s="1"/>
  <c r="D26" i="38" a="1"/>
  <c r="D26" i="38" s="1"/>
  <c r="AE25" i="38" a="1"/>
  <c r="AE25" i="38" s="1"/>
  <c r="AD25" i="38" a="1"/>
  <c r="AD25" i="38" s="1"/>
  <c r="AC25" i="38" a="1"/>
  <c r="AC25" i="38" s="1"/>
  <c r="AB25" i="38" a="1"/>
  <c r="AB25" i="38" s="1"/>
  <c r="AA25" i="38" a="1"/>
  <c r="AA25" i="38" s="1"/>
  <c r="Z25" i="38" a="1"/>
  <c r="Z25" i="38" s="1"/>
  <c r="Y25" i="38" a="1"/>
  <c r="Y25" i="38" s="1"/>
  <c r="X25" i="38" a="1"/>
  <c r="X25" i="38" s="1"/>
  <c r="W25" i="38" a="1"/>
  <c r="W25" i="38" s="1"/>
  <c r="V25" i="38" a="1"/>
  <c r="V25" i="38" s="1"/>
  <c r="U25" i="38" a="1"/>
  <c r="U25" i="38" s="1"/>
  <c r="T25" i="38" a="1"/>
  <c r="T25" i="38" s="1"/>
  <c r="S25" i="38" a="1"/>
  <c r="S25" i="38" s="1"/>
  <c r="R25" i="38" a="1"/>
  <c r="R25" i="38" s="1"/>
  <c r="Q25" i="38" a="1"/>
  <c r="Q25" i="38" s="1"/>
  <c r="P25" i="38" a="1"/>
  <c r="P25" i="38" s="1"/>
  <c r="O25" i="38" a="1"/>
  <c r="O25" i="38" s="1"/>
  <c r="N25" i="38" a="1"/>
  <c r="N25" i="38" s="1"/>
  <c r="M25" i="38" a="1"/>
  <c r="M25" i="38" s="1"/>
  <c r="L25" i="38" a="1"/>
  <c r="L25" i="38" s="1"/>
  <c r="K25" i="38" a="1"/>
  <c r="K25" i="38" s="1"/>
  <c r="J25" i="38" a="1"/>
  <c r="J25" i="38" s="1"/>
  <c r="I25" i="38" a="1"/>
  <c r="I25" i="38" s="1"/>
  <c r="H25" i="38" a="1"/>
  <c r="H25" i="38" s="1"/>
  <c r="G25" i="38" a="1"/>
  <c r="G25" i="38" s="1"/>
  <c r="F25" i="38" a="1"/>
  <c r="F25" i="38" s="1"/>
  <c r="E25" i="38" a="1"/>
  <c r="E25" i="38" s="1"/>
  <c r="D25" i="38" a="1"/>
  <c r="D25" i="38" s="1"/>
  <c r="AE24" i="38" a="1"/>
  <c r="AE24" i="38" s="1"/>
  <c r="AD24" i="38" a="1"/>
  <c r="AD24" i="38" s="1"/>
  <c r="AC24" i="38" a="1"/>
  <c r="AC24" i="38" s="1"/>
  <c r="AB24" i="38" a="1"/>
  <c r="AB24" i="38" s="1"/>
  <c r="AA24" i="38" a="1"/>
  <c r="AA24" i="38" s="1"/>
  <c r="Z24" i="38" a="1"/>
  <c r="Z24" i="38" s="1"/>
  <c r="Y24" i="38" a="1"/>
  <c r="Y24" i="38" s="1"/>
  <c r="X24" i="38" a="1"/>
  <c r="X24" i="38" s="1"/>
  <c r="W24" i="38" a="1"/>
  <c r="W24" i="38" s="1"/>
  <c r="V24" i="38" a="1"/>
  <c r="V24" i="38" s="1"/>
  <c r="U24" i="38" a="1"/>
  <c r="U24" i="38" s="1"/>
  <c r="T24" i="38" a="1"/>
  <c r="T24" i="38" s="1"/>
  <c r="S24" i="38" a="1"/>
  <c r="S24" i="38" s="1"/>
  <c r="R24" i="38" a="1"/>
  <c r="R24" i="38" s="1"/>
  <c r="Q24" i="38" a="1"/>
  <c r="Q24" i="38" s="1"/>
  <c r="P24" i="38" a="1"/>
  <c r="P24" i="38" s="1"/>
  <c r="O24" i="38" a="1"/>
  <c r="O24" i="38" s="1"/>
  <c r="N24" i="38" a="1"/>
  <c r="N24" i="38" s="1"/>
  <c r="M24" i="38" a="1"/>
  <c r="M24" i="38" s="1"/>
  <c r="L24" i="38" a="1"/>
  <c r="L24" i="38" s="1"/>
  <c r="K24" i="38" a="1"/>
  <c r="K24" i="38" s="1"/>
  <c r="J24" i="38" a="1"/>
  <c r="J24" i="38" s="1"/>
  <c r="I24" i="38" a="1"/>
  <c r="I24" i="38" s="1"/>
  <c r="H24" i="38" a="1"/>
  <c r="H24" i="38" s="1"/>
  <c r="G24" i="38" a="1"/>
  <c r="G24" i="38" s="1"/>
  <c r="F24" i="38" a="1"/>
  <c r="F24" i="38" s="1"/>
  <c r="E24" i="38" a="1"/>
  <c r="E24" i="38" s="1"/>
  <c r="D24" i="38" a="1"/>
  <c r="D24" i="38" s="1"/>
  <c r="AE23" i="38" a="1"/>
  <c r="AE23" i="38" s="1"/>
  <c r="AD23" i="38" a="1"/>
  <c r="AD23" i="38" s="1"/>
  <c r="AC23" i="38" a="1"/>
  <c r="AC23" i="38" s="1"/>
  <c r="AB23" i="38" a="1"/>
  <c r="AB23" i="38" s="1"/>
  <c r="AA23" i="38" a="1"/>
  <c r="AA23" i="38" s="1"/>
  <c r="Z23" i="38" a="1"/>
  <c r="Z23" i="38" s="1"/>
  <c r="Y23" i="38" a="1"/>
  <c r="Y23" i="38" s="1"/>
  <c r="X23" i="38" a="1"/>
  <c r="X23" i="38" s="1"/>
  <c r="W23" i="38" a="1"/>
  <c r="W23" i="38" s="1"/>
  <c r="V23" i="38" a="1"/>
  <c r="V23" i="38" s="1"/>
  <c r="U23" i="38" a="1"/>
  <c r="U23" i="38" s="1"/>
  <c r="T23" i="38" a="1"/>
  <c r="T23" i="38" s="1"/>
  <c r="S23" i="38" a="1"/>
  <c r="S23" i="38" s="1"/>
  <c r="R23" i="38" a="1"/>
  <c r="R23" i="38" s="1"/>
  <c r="Q23" i="38" a="1"/>
  <c r="Q23" i="38" s="1"/>
  <c r="P23" i="38" a="1"/>
  <c r="P23" i="38" s="1"/>
  <c r="O23" i="38" a="1"/>
  <c r="O23" i="38" s="1"/>
  <c r="N23" i="38" a="1"/>
  <c r="N23" i="38" s="1"/>
  <c r="M23" i="38" a="1"/>
  <c r="M23" i="38" s="1"/>
  <c r="L23" i="38" a="1"/>
  <c r="L23" i="38" s="1"/>
  <c r="K23" i="38" a="1"/>
  <c r="K23" i="38" s="1"/>
  <c r="J23" i="38" a="1"/>
  <c r="J23" i="38" s="1"/>
  <c r="I23" i="38" a="1"/>
  <c r="I23" i="38" s="1"/>
  <c r="H23" i="38" a="1"/>
  <c r="H23" i="38" s="1"/>
  <c r="G23" i="38" a="1"/>
  <c r="G23" i="38" s="1"/>
  <c r="F23" i="38" a="1"/>
  <c r="F23" i="38" s="1"/>
  <c r="E23" i="38" a="1"/>
  <c r="E23" i="38" s="1"/>
  <c r="D23" i="38" a="1"/>
  <c r="D23" i="38" s="1"/>
  <c r="AE22" i="38" a="1"/>
  <c r="AE22" i="38" s="1"/>
  <c r="AD22" i="38" a="1"/>
  <c r="AD22" i="38" s="1"/>
  <c r="AC22" i="38" a="1"/>
  <c r="AC22" i="38" s="1"/>
  <c r="AB22" i="38" a="1"/>
  <c r="AB22" i="38" s="1"/>
  <c r="AA22" i="38" a="1"/>
  <c r="AA22" i="38" s="1"/>
  <c r="Z22" i="38" a="1"/>
  <c r="Z22" i="38" s="1"/>
  <c r="Y22" i="38" a="1"/>
  <c r="Y22" i="38" s="1"/>
  <c r="X22" i="38" a="1"/>
  <c r="X22" i="38" s="1"/>
  <c r="W22" i="38" a="1"/>
  <c r="W22" i="38" s="1"/>
  <c r="V22" i="38" a="1"/>
  <c r="V22" i="38" s="1"/>
  <c r="U22" i="38" a="1"/>
  <c r="U22" i="38" s="1"/>
  <c r="T22" i="38" a="1"/>
  <c r="T22" i="38" s="1"/>
  <c r="S22" i="38" a="1"/>
  <c r="S22" i="38" s="1"/>
  <c r="R22" i="38" a="1"/>
  <c r="R22" i="38" s="1"/>
  <c r="Q22" i="38" a="1"/>
  <c r="Q22" i="38" s="1"/>
  <c r="P22" i="38" a="1"/>
  <c r="P22" i="38" s="1"/>
  <c r="O22" i="38" a="1"/>
  <c r="O22" i="38" s="1"/>
  <c r="N22" i="38" a="1"/>
  <c r="N22" i="38" s="1"/>
  <c r="M22" i="38" a="1"/>
  <c r="M22" i="38" s="1"/>
  <c r="L22" i="38" a="1"/>
  <c r="L22" i="38" s="1"/>
  <c r="K22" i="38" a="1"/>
  <c r="K22" i="38" s="1"/>
  <c r="J22" i="38" a="1"/>
  <c r="J22" i="38" s="1"/>
  <c r="I22" i="38" a="1"/>
  <c r="I22" i="38" s="1"/>
  <c r="H22" i="38" a="1"/>
  <c r="H22" i="38" s="1"/>
  <c r="G22" i="38" a="1"/>
  <c r="G22" i="38" s="1"/>
  <c r="F22" i="38" a="1"/>
  <c r="F22" i="38" s="1"/>
  <c r="E22" i="38" a="1"/>
  <c r="E22" i="38" s="1"/>
  <c r="D22" i="38" a="1"/>
  <c r="D22" i="38" s="1"/>
  <c r="AE21" i="38" a="1"/>
  <c r="AE21" i="38" s="1"/>
  <c r="AD21" i="38" a="1"/>
  <c r="AD21" i="38" s="1"/>
  <c r="AC21" i="38" a="1"/>
  <c r="AC21" i="38" s="1"/>
  <c r="AB21" i="38" a="1"/>
  <c r="AB21" i="38" s="1"/>
  <c r="AA21" i="38" a="1"/>
  <c r="AA21" i="38" s="1"/>
  <c r="Z21" i="38" a="1"/>
  <c r="Z21" i="38" s="1"/>
  <c r="Y21" i="38" a="1"/>
  <c r="Y21" i="38" s="1"/>
  <c r="X21" i="38" a="1"/>
  <c r="X21" i="38" s="1"/>
  <c r="W21" i="38" a="1"/>
  <c r="W21" i="38" s="1"/>
  <c r="V21" i="38" a="1"/>
  <c r="V21" i="38" s="1"/>
  <c r="U21" i="38" a="1"/>
  <c r="U21" i="38" s="1"/>
  <c r="T21" i="38" a="1"/>
  <c r="T21" i="38" s="1"/>
  <c r="S21" i="38" a="1"/>
  <c r="S21" i="38" s="1"/>
  <c r="R21" i="38" a="1"/>
  <c r="R21" i="38" s="1"/>
  <c r="Q21" i="38" a="1"/>
  <c r="Q21" i="38" s="1"/>
  <c r="P21" i="38" a="1"/>
  <c r="P21" i="38" s="1"/>
  <c r="O21" i="38" a="1"/>
  <c r="O21" i="38" s="1"/>
  <c r="N21" i="38" a="1"/>
  <c r="N21" i="38" s="1"/>
  <c r="M21" i="38" a="1"/>
  <c r="M21" i="38" s="1"/>
  <c r="L21" i="38" a="1"/>
  <c r="L21" i="38" s="1"/>
  <c r="K21" i="38" a="1"/>
  <c r="K21" i="38" s="1"/>
  <c r="J21" i="38" a="1"/>
  <c r="J21" i="38" s="1"/>
  <c r="I21" i="38" a="1"/>
  <c r="I21" i="38" s="1"/>
  <c r="H21" i="38" a="1"/>
  <c r="H21" i="38" s="1"/>
  <c r="G21" i="38" a="1"/>
  <c r="G21" i="38" s="1"/>
  <c r="F21" i="38" a="1"/>
  <c r="F21" i="38" s="1"/>
  <c r="E21" i="38" a="1"/>
  <c r="E21" i="38" s="1"/>
  <c r="D21" i="38" a="1"/>
  <c r="D21" i="38" s="1"/>
  <c r="AE20" i="38" a="1"/>
  <c r="AE20" i="38" s="1"/>
  <c r="AD20" i="38" a="1"/>
  <c r="AD20" i="38" s="1"/>
  <c r="AC20" i="38" a="1"/>
  <c r="AC20" i="38" s="1"/>
  <c r="AB20" i="38" a="1"/>
  <c r="AB20" i="38" s="1"/>
  <c r="AA20" i="38" a="1"/>
  <c r="AA20" i="38" s="1"/>
  <c r="Z20" i="38" a="1"/>
  <c r="Z20" i="38" s="1"/>
  <c r="Y20" i="38" a="1"/>
  <c r="Y20" i="38" s="1"/>
  <c r="X20" i="38" a="1"/>
  <c r="X20" i="38" s="1"/>
  <c r="W20" i="38" a="1"/>
  <c r="W20" i="38" s="1"/>
  <c r="V20" i="38" a="1"/>
  <c r="V20" i="38" s="1"/>
  <c r="U20" i="38" a="1"/>
  <c r="U20" i="38" s="1"/>
  <c r="T20" i="38" a="1"/>
  <c r="T20" i="38" s="1"/>
  <c r="S20" i="38" a="1"/>
  <c r="S20" i="38" s="1"/>
  <c r="R20" i="38" a="1"/>
  <c r="R20" i="38" s="1"/>
  <c r="Q20" i="38" a="1"/>
  <c r="Q20" i="38" s="1"/>
  <c r="P20" i="38" a="1"/>
  <c r="P20" i="38" s="1"/>
  <c r="O20" i="38" a="1"/>
  <c r="O20" i="38" s="1"/>
  <c r="N20" i="38" a="1"/>
  <c r="N20" i="38" s="1"/>
  <c r="M20" i="38" a="1"/>
  <c r="M20" i="38" s="1"/>
  <c r="L20" i="38" a="1"/>
  <c r="L20" i="38" s="1"/>
  <c r="K20" i="38" a="1"/>
  <c r="K20" i="38" s="1"/>
  <c r="J20" i="38" a="1"/>
  <c r="J20" i="38" s="1"/>
  <c r="I20" i="38" a="1"/>
  <c r="I20" i="38" s="1"/>
  <c r="H20" i="38" a="1"/>
  <c r="H20" i="38" s="1"/>
  <c r="G20" i="38" a="1"/>
  <c r="G20" i="38" s="1"/>
  <c r="F20" i="38" a="1"/>
  <c r="F20" i="38" s="1"/>
  <c r="E20" i="38" a="1"/>
  <c r="E20" i="38" s="1"/>
  <c r="D20" i="38" a="1"/>
  <c r="D20" i="38" s="1"/>
  <c r="AE19" i="38" a="1"/>
  <c r="AE19" i="38" s="1"/>
  <c r="AD19" i="38" a="1"/>
  <c r="AD19" i="38" s="1"/>
  <c r="AC19" i="38" a="1"/>
  <c r="AC19" i="38" s="1"/>
  <c r="AB19" i="38" a="1"/>
  <c r="AB19" i="38" s="1"/>
  <c r="AA19" i="38" a="1"/>
  <c r="AA19" i="38" s="1"/>
  <c r="Z19" i="38" a="1"/>
  <c r="Z19" i="38" s="1"/>
  <c r="Y19" i="38" a="1"/>
  <c r="Y19" i="38" s="1"/>
  <c r="X19" i="38" a="1"/>
  <c r="X19" i="38" s="1"/>
  <c r="W19" i="38" a="1"/>
  <c r="W19" i="38" s="1"/>
  <c r="V19" i="38" a="1"/>
  <c r="V19" i="38" s="1"/>
  <c r="U19" i="38" a="1"/>
  <c r="U19" i="38" s="1"/>
  <c r="T19" i="38" a="1"/>
  <c r="T19" i="38" s="1"/>
  <c r="S19" i="38" a="1"/>
  <c r="S19" i="38" s="1"/>
  <c r="R19" i="38" a="1"/>
  <c r="R19" i="38" s="1"/>
  <c r="Q19" i="38" a="1"/>
  <c r="Q19" i="38" s="1"/>
  <c r="P19" i="38" a="1"/>
  <c r="P19" i="38" s="1"/>
  <c r="O19" i="38" a="1"/>
  <c r="O19" i="38" s="1"/>
  <c r="N19" i="38" a="1"/>
  <c r="N19" i="38" s="1"/>
  <c r="M19" i="38" a="1"/>
  <c r="M19" i="38" s="1"/>
  <c r="L19" i="38" a="1"/>
  <c r="L19" i="38" s="1"/>
  <c r="K19" i="38" a="1"/>
  <c r="K19" i="38" s="1"/>
  <c r="J19" i="38" a="1"/>
  <c r="J19" i="38" s="1"/>
  <c r="I19" i="38" a="1"/>
  <c r="I19" i="38" s="1"/>
  <c r="H19" i="38" a="1"/>
  <c r="H19" i="38" s="1"/>
  <c r="G19" i="38" a="1"/>
  <c r="G19" i="38" s="1"/>
  <c r="F19" i="38" a="1"/>
  <c r="F19" i="38" s="1"/>
  <c r="E19" i="38" a="1"/>
  <c r="E19" i="38" s="1"/>
  <c r="D19" i="38" a="1"/>
  <c r="D19" i="38" s="1"/>
  <c r="AE18" i="38" a="1"/>
  <c r="AE18" i="38" s="1"/>
  <c r="AD18" i="38" a="1"/>
  <c r="AD18" i="38" s="1"/>
  <c r="AC18" i="38" a="1"/>
  <c r="AC18" i="38" s="1"/>
  <c r="AB18" i="38" a="1"/>
  <c r="AB18" i="38" s="1"/>
  <c r="AA18" i="38" a="1"/>
  <c r="AA18" i="38" s="1"/>
  <c r="Z18" i="38" a="1"/>
  <c r="Z18" i="38" s="1"/>
  <c r="Y18" i="38" a="1"/>
  <c r="Y18" i="38" s="1"/>
  <c r="X18" i="38" a="1"/>
  <c r="X18" i="38" s="1"/>
  <c r="W18" i="38" a="1"/>
  <c r="W18" i="38" s="1"/>
  <c r="V18" i="38" a="1"/>
  <c r="V18" i="38" s="1"/>
  <c r="U18" i="38" a="1"/>
  <c r="U18" i="38" s="1"/>
  <c r="T18" i="38" a="1"/>
  <c r="T18" i="38" s="1"/>
  <c r="S18" i="38" a="1"/>
  <c r="S18" i="38" s="1"/>
  <c r="R18" i="38" a="1"/>
  <c r="R18" i="38" s="1"/>
  <c r="Q18" i="38" a="1"/>
  <c r="Q18" i="38" s="1"/>
  <c r="P18" i="38" a="1"/>
  <c r="P18" i="38" s="1"/>
  <c r="O18" i="38" a="1"/>
  <c r="O18" i="38" s="1"/>
  <c r="N18" i="38" a="1"/>
  <c r="N18" i="38" s="1"/>
  <c r="M18" i="38" a="1"/>
  <c r="M18" i="38" s="1"/>
  <c r="L18" i="38" a="1"/>
  <c r="L18" i="38" s="1"/>
  <c r="K18" i="38" a="1"/>
  <c r="K18" i="38" s="1"/>
  <c r="J18" i="38" a="1"/>
  <c r="J18" i="38" s="1"/>
  <c r="I18" i="38" a="1"/>
  <c r="I18" i="38" s="1"/>
  <c r="H18" i="38" a="1"/>
  <c r="H18" i="38" s="1"/>
  <c r="G18" i="38" a="1"/>
  <c r="G18" i="38" s="1"/>
  <c r="F18" i="38" a="1"/>
  <c r="F18" i="38" s="1"/>
  <c r="E18" i="38" a="1"/>
  <c r="E18" i="38" s="1"/>
  <c r="D18" i="38" a="1"/>
  <c r="D18" i="38" s="1"/>
  <c r="AE17" i="38" a="1"/>
  <c r="AE17" i="38" s="1"/>
  <c r="AD17" i="38" a="1"/>
  <c r="AD17" i="38" s="1"/>
  <c r="AC17" i="38" a="1"/>
  <c r="AC17" i="38" s="1"/>
  <c r="AB17" i="38" a="1"/>
  <c r="AB17" i="38" s="1"/>
  <c r="AA17" i="38" a="1"/>
  <c r="AA17" i="38" s="1"/>
  <c r="Z17" i="38" a="1"/>
  <c r="Z17" i="38" s="1"/>
  <c r="Y17" i="38" a="1"/>
  <c r="Y17" i="38" s="1"/>
  <c r="X17" i="38" a="1"/>
  <c r="X17" i="38" s="1"/>
  <c r="W17" i="38" a="1"/>
  <c r="W17" i="38" s="1"/>
  <c r="V17" i="38" a="1"/>
  <c r="V17" i="38" s="1"/>
  <c r="U17" i="38" a="1"/>
  <c r="U17" i="38" s="1"/>
  <c r="T17" i="38" a="1"/>
  <c r="T17" i="38" s="1"/>
  <c r="S17" i="38" a="1"/>
  <c r="S17" i="38" s="1"/>
  <c r="R17" i="38" a="1"/>
  <c r="R17" i="38" s="1"/>
  <c r="Q17" i="38" a="1"/>
  <c r="Q17" i="38" s="1"/>
  <c r="P17" i="38" a="1"/>
  <c r="P17" i="38" s="1"/>
  <c r="O17" i="38" a="1"/>
  <c r="O17" i="38" s="1"/>
  <c r="N17" i="38" a="1"/>
  <c r="N17" i="38" s="1"/>
  <c r="M17" i="38" a="1"/>
  <c r="M17" i="38" s="1"/>
  <c r="L17" i="38" a="1"/>
  <c r="L17" i="38" s="1"/>
  <c r="K17" i="38" a="1"/>
  <c r="K17" i="38" s="1"/>
  <c r="J17" i="38" a="1"/>
  <c r="J17" i="38" s="1"/>
  <c r="I17" i="38" a="1"/>
  <c r="I17" i="38" s="1"/>
  <c r="H17" i="38" a="1"/>
  <c r="H17" i="38" s="1"/>
  <c r="G17" i="38" a="1"/>
  <c r="G17" i="38" s="1"/>
  <c r="F17" i="38" a="1"/>
  <c r="F17" i="38" s="1"/>
  <c r="E17" i="38" a="1"/>
  <c r="E17" i="38" s="1"/>
  <c r="D17" i="38" a="1"/>
  <c r="D17" i="38" s="1"/>
  <c r="AE16" i="38" a="1"/>
  <c r="AE16" i="38" s="1"/>
  <c r="AD16" i="38" a="1"/>
  <c r="AD16" i="38" s="1"/>
  <c r="AC16" i="38" a="1"/>
  <c r="AC16" i="38" s="1"/>
  <c r="AB16" i="38" a="1"/>
  <c r="AB16" i="38" s="1"/>
  <c r="AA16" i="38" a="1"/>
  <c r="AA16" i="38" s="1"/>
  <c r="Z16" i="38" a="1"/>
  <c r="Z16" i="38" s="1"/>
  <c r="Y16" i="38" a="1"/>
  <c r="Y16" i="38" s="1"/>
  <c r="X16" i="38" a="1"/>
  <c r="X16" i="38" s="1"/>
  <c r="W16" i="38" a="1"/>
  <c r="W16" i="38" s="1"/>
  <c r="V16" i="38" a="1"/>
  <c r="V16" i="38" s="1"/>
  <c r="U16" i="38" a="1"/>
  <c r="U16" i="38" s="1"/>
  <c r="T16" i="38" a="1"/>
  <c r="T16" i="38" s="1"/>
  <c r="S16" i="38" a="1"/>
  <c r="S16" i="38" s="1"/>
  <c r="R16" i="38" a="1"/>
  <c r="R16" i="38" s="1"/>
  <c r="Q16" i="38" a="1"/>
  <c r="Q16" i="38" s="1"/>
  <c r="P16" i="38" a="1"/>
  <c r="P16" i="38" s="1"/>
  <c r="O16" i="38" a="1"/>
  <c r="O16" i="38" s="1"/>
  <c r="N16" i="38" a="1"/>
  <c r="N16" i="38" s="1"/>
  <c r="M16" i="38" a="1"/>
  <c r="M16" i="38" s="1"/>
  <c r="L16" i="38" a="1"/>
  <c r="L16" i="38" s="1"/>
  <c r="K16" i="38" a="1"/>
  <c r="K16" i="38" s="1"/>
  <c r="J16" i="38" a="1"/>
  <c r="J16" i="38" s="1"/>
  <c r="I16" i="38" a="1"/>
  <c r="I16" i="38" s="1"/>
  <c r="H16" i="38" a="1"/>
  <c r="H16" i="38" s="1"/>
  <c r="G16" i="38" a="1"/>
  <c r="G16" i="38" s="1"/>
  <c r="F16" i="38" a="1"/>
  <c r="F16" i="38" s="1"/>
  <c r="E16" i="38" a="1"/>
  <c r="E16" i="38" s="1"/>
  <c r="D16" i="38" a="1"/>
  <c r="D16" i="38" s="1"/>
  <c r="AE15" i="38" a="1"/>
  <c r="AE15" i="38" s="1"/>
  <c r="AD15" i="38" a="1"/>
  <c r="AD15" i="38" s="1"/>
  <c r="AC15" i="38" a="1"/>
  <c r="AC15" i="38" s="1"/>
  <c r="AB15" i="38" a="1"/>
  <c r="AB15" i="38" s="1"/>
  <c r="AA15" i="38" a="1"/>
  <c r="AA15" i="38" s="1"/>
  <c r="Z15" i="38" a="1"/>
  <c r="Z15" i="38" s="1"/>
  <c r="Y15" i="38" a="1"/>
  <c r="Y15" i="38" s="1"/>
  <c r="X15" i="38" a="1"/>
  <c r="X15" i="38" s="1"/>
  <c r="W15" i="38" a="1"/>
  <c r="W15" i="38" s="1"/>
  <c r="V15" i="38" a="1"/>
  <c r="V15" i="38" s="1"/>
  <c r="U15" i="38" a="1"/>
  <c r="U15" i="38" s="1"/>
  <c r="T15" i="38" a="1"/>
  <c r="T15" i="38" s="1"/>
  <c r="S15" i="38" a="1"/>
  <c r="S15" i="38" s="1"/>
  <c r="R15" i="38" a="1"/>
  <c r="R15" i="38" s="1"/>
  <c r="Q15" i="38" a="1"/>
  <c r="Q15" i="38" s="1"/>
  <c r="P15" i="38" a="1"/>
  <c r="P15" i="38" s="1"/>
  <c r="O15" i="38" a="1"/>
  <c r="O15" i="38" s="1"/>
  <c r="N15" i="38" a="1"/>
  <c r="N15" i="38" s="1"/>
  <c r="M15" i="38" a="1"/>
  <c r="M15" i="38" s="1"/>
  <c r="L15" i="38" a="1"/>
  <c r="L15" i="38" s="1"/>
  <c r="K15" i="38" a="1"/>
  <c r="K15" i="38" s="1"/>
  <c r="J15" i="38" a="1"/>
  <c r="J15" i="38" s="1"/>
  <c r="I15" i="38" a="1"/>
  <c r="I15" i="38" s="1"/>
  <c r="H15" i="38" a="1"/>
  <c r="H15" i="38" s="1"/>
  <c r="G15" i="38" a="1"/>
  <c r="G15" i="38" s="1"/>
  <c r="F15" i="38" a="1"/>
  <c r="F15" i="38" s="1"/>
  <c r="E15" i="38" a="1"/>
  <c r="E15" i="38" s="1"/>
  <c r="D15" i="38" a="1"/>
  <c r="D15" i="38" s="1"/>
  <c r="AE14" i="38" a="1"/>
  <c r="AE14" i="38" s="1"/>
  <c r="AD14" i="38" a="1"/>
  <c r="AD14" i="38" s="1"/>
  <c r="AC14" i="38" a="1"/>
  <c r="AC14" i="38" s="1"/>
  <c r="AB14" i="38" a="1"/>
  <c r="AB14" i="38" s="1"/>
  <c r="AA14" i="38" a="1"/>
  <c r="AA14" i="38" s="1"/>
  <c r="Z14" i="38" a="1"/>
  <c r="Z14" i="38" s="1"/>
  <c r="Y14" i="38" a="1"/>
  <c r="Y14" i="38" s="1"/>
  <c r="X14" i="38" a="1"/>
  <c r="X14" i="38" s="1"/>
  <c r="W14" i="38" a="1"/>
  <c r="W14" i="38" s="1"/>
  <c r="V14" i="38" a="1"/>
  <c r="V14" i="38" s="1"/>
  <c r="U14" i="38" a="1"/>
  <c r="U14" i="38" s="1"/>
  <c r="T14" i="38" a="1"/>
  <c r="T14" i="38" s="1"/>
  <c r="S14" i="38" a="1"/>
  <c r="S14" i="38" s="1"/>
  <c r="R14" i="38" a="1"/>
  <c r="R14" i="38" s="1"/>
  <c r="Q14" i="38" a="1"/>
  <c r="Q14" i="38" s="1"/>
  <c r="P14" i="38" a="1"/>
  <c r="P14" i="38" s="1"/>
  <c r="O14" i="38" a="1"/>
  <c r="O14" i="38" s="1"/>
  <c r="N14" i="38" a="1"/>
  <c r="N14" i="38" s="1"/>
  <c r="M14" i="38" a="1"/>
  <c r="M14" i="38" s="1"/>
  <c r="L14" i="38" a="1"/>
  <c r="L14" i="38" s="1"/>
  <c r="K14" i="38" a="1"/>
  <c r="K14" i="38" s="1"/>
  <c r="J14" i="38" a="1"/>
  <c r="J14" i="38" s="1"/>
  <c r="I14" i="38" a="1"/>
  <c r="I14" i="38" s="1"/>
  <c r="H14" i="38" a="1"/>
  <c r="H14" i="38" s="1"/>
  <c r="G14" i="38" a="1"/>
  <c r="G14" i="38" s="1"/>
  <c r="F14" i="38" a="1"/>
  <c r="F14" i="38" s="1"/>
  <c r="E14" i="38" a="1"/>
  <c r="E14" i="38" s="1"/>
  <c r="D14" i="38" a="1"/>
  <c r="D14" i="38" s="1"/>
  <c r="AE13" i="38" a="1"/>
  <c r="AE13" i="38" s="1"/>
  <c r="AD13" i="38" a="1"/>
  <c r="AD13" i="38" s="1"/>
  <c r="AC13" i="38" a="1"/>
  <c r="AC13" i="38" s="1"/>
  <c r="AB13" i="38" a="1"/>
  <c r="AB13" i="38" s="1"/>
  <c r="AA13" i="38" a="1"/>
  <c r="AA13" i="38" s="1"/>
  <c r="Z13" i="38" a="1"/>
  <c r="Z13" i="38" s="1"/>
  <c r="Y13" i="38" a="1"/>
  <c r="Y13" i="38" s="1"/>
  <c r="X13" i="38" a="1"/>
  <c r="X13" i="38" s="1"/>
  <c r="W13" i="38" a="1"/>
  <c r="W13" i="38" s="1"/>
  <c r="V13" i="38" a="1"/>
  <c r="V13" i="38" s="1"/>
  <c r="U13" i="38" a="1"/>
  <c r="U13" i="38" s="1"/>
  <c r="T13" i="38" a="1"/>
  <c r="T13" i="38" s="1"/>
  <c r="S13" i="38" a="1"/>
  <c r="S13" i="38" s="1"/>
  <c r="R13" i="38" a="1"/>
  <c r="R13" i="38" s="1"/>
  <c r="Q13" i="38" a="1"/>
  <c r="Q13" i="38" s="1"/>
  <c r="P13" i="38" a="1"/>
  <c r="P13" i="38" s="1"/>
  <c r="O13" i="38" a="1"/>
  <c r="O13" i="38" s="1"/>
  <c r="N13" i="38" a="1"/>
  <c r="N13" i="38" s="1"/>
  <c r="M13" i="38" a="1"/>
  <c r="M13" i="38" s="1"/>
  <c r="L13" i="38" a="1"/>
  <c r="L13" i="38" s="1"/>
  <c r="K13" i="38" a="1"/>
  <c r="K13" i="38" s="1"/>
  <c r="J13" i="38" a="1"/>
  <c r="J13" i="38" s="1"/>
  <c r="I13" i="38" a="1"/>
  <c r="I13" i="38" s="1"/>
  <c r="H13" i="38" a="1"/>
  <c r="H13" i="38" s="1"/>
  <c r="G13" i="38" a="1"/>
  <c r="G13" i="38" s="1"/>
  <c r="F13" i="38" a="1"/>
  <c r="F13" i="38" s="1"/>
  <c r="E13" i="38" a="1"/>
  <c r="E13" i="38" s="1"/>
  <c r="D13" i="38" a="1"/>
  <c r="D13" i="38" s="1"/>
  <c r="AE12" i="38" a="1"/>
  <c r="AE12" i="38" s="1"/>
  <c r="AD12" i="38" a="1"/>
  <c r="AD12" i="38" s="1"/>
  <c r="AC12" i="38" a="1"/>
  <c r="AC12" i="38" s="1"/>
  <c r="AB12" i="38" a="1"/>
  <c r="AB12" i="38" s="1"/>
  <c r="AA12" i="38" a="1"/>
  <c r="AA12" i="38" s="1"/>
  <c r="Z12" i="38" a="1"/>
  <c r="Z12" i="38" s="1"/>
  <c r="Y12" i="38" a="1"/>
  <c r="Y12" i="38" s="1"/>
  <c r="X12" i="38" a="1"/>
  <c r="X12" i="38" s="1"/>
  <c r="W12" i="38" a="1"/>
  <c r="W12" i="38" s="1"/>
  <c r="V12" i="38" a="1"/>
  <c r="V12" i="38" s="1"/>
  <c r="U12" i="38" a="1"/>
  <c r="U12" i="38" s="1"/>
  <c r="T12" i="38" a="1"/>
  <c r="T12" i="38" s="1"/>
  <c r="S12" i="38" a="1"/>
  <c r="S12" i="38" s="1"/>
  <c r="R12" i="38" a="1"/>
  <c r="R12" i="38" s="1"/>
  <c r="Q12" i="38" a="1"/>
  <c r="Q12" i="38" s="1"/>
  <c r="P12" i="38" a="1"/>
  <c r="P12" i="38" s="1"/>
  <c r="O12" i="38" a="1"/>
  <c r="O12" i="38" s="1"/>
  <c r="N12" i="38" a="1"/>
  <c r="N12" i="38" s="1"/>
  <c r="M12" i="38" a="1"/>
  <c r="M12" i="38" s="1"/>
  <c r="L12" i="38" a="1"/>
  <c r="L12" i="38" s="1"/>
  <c r="K12" i="38" a="1"/>
  <c r="K12" i="38" s="1"/>
  <c r="J12" i="38" a="1"/>
  <c r="J12" i="38" s="1"/>
  <c r="I12" i="38" a="1"/>
  <c r="I12" i="38" s="1"/>
  <c r="H12" i="38" a="1"/>
  <c r="H12" i="38" s="1"/>
  <c r="G12" i="38" a="1"/>
  <c r="G12" i="38" s="1"/>
  <c r="F12" i="38" a="1"/>
  <c r="F12" i="38" s="1"/>
  <c r="E12" i="38" a="1"/>
  <c r="E12" i="38" s="1"/>
  <c r="D12" i="38" a="1"/>
  <c r="D12" i="38" s="1"/>
  <c r="AE11" i="38" a="1"/>
  <c r="AE11" i="38" s="1"/>
  <c r="AD11" i="38" a="1"/>
  <c r="AD11" i="38" s="1"/>
  <c r="AC11" i="38" a="1"/>
  <c r="AC11" i="38" s="1"/>
  <c r="AB11" i="38" a="1"/>
  <c r="AB11" i="38" s="1"/>
  <c r="AA11" i="38" a="1"/>
  <c r="AA11" i="38" s="1"/>
  <c r="Z11" i="38" a="1"/>
  <c r="Z11" i="38" s="1"/>
  <c r="Y11" i="38" a="1"/>
  <c r="Y11" i="38" s="1"/>
  <c r="X11" i="38" a="1"/>
  <c r="X11" i="38" s="1"/>
  <c r="W11" i="38" a="1"/>
  <c r="W11" i="38" s="1"/>
  <c r="V11" i="38" a="1"/>
  <c r="V11" i="38" s="1"/>
  <c r="U11" i="38" a="1"/>
  <c r="U11" i="38" s="1"/>
  <c r="T11" i="38" a="1"/>
  <c r="T11" i="38" s="1"/>
  <c r="S11" i="38" a="1"/>
  <c r="S11" i="38" s="1"/>
  <c r="R11" i="38" a="1"/>
  <c r="R11" i="38" s="1"/>
  <c r="Q11" i="38" a="1"/>
  <c r="Q11" i="38" s="1"/>
  <c r="P11" i="38" a="1"/>
  <c r="P11" i="38" s="1"/>
  <c r="O11" i="38" a="1"/>
  <c r="O11" i="38" s="1"/>
  <c r="N11" i="38" a="1"/>
  <c r="N11" i="38" s="1"/>
  <c r="M11" i="38" a="1"/>
  <c r="M11" i="38" s="1"/>
  <c r="L11" i="38" a="1"/>
  <c r="L11" i="38" s="1"/>
  <c r="K11" i="38" a="1"/>
  <c r="K11" i="38" s="1"/>
  <c r="J11" i="38" a="1"/>
  <c r="J11" i="38" s="1"/>
  <c r="I11" i="38" a="1"/>
  <c r="I11" i="38" s="1"/>
  <c r="H11" i="38" a="1"/>
  <c r="H11" i="38" s="1"/>
  <c r="G11" i="38" a="1"/>
  <c r="G11" i="38" s="1"/>
  <c r="F11" i="38" a="1"/>
  <c r="F11" i="38" s="1"/>
  <c r="E11" i="38" a="1"/>
  <c r="E11" i="38" s="1"/>
  <c r="D11" i="38" a="1"/>
  <c r="D11" i="38" s="1"/>
  <c r="AE10" i="38" a="1"/>
  <c r="AE10" i="38" s="1"/>
  <c r="AD10" i="38" a="1"/>
  <c r="AD10" i="38" s="1"/>
  <c r="AC10" i="38" a="1"/>
  <c r="AC10" i="38" s="1"/>
  <c r="AB10" i="38" a="1"/>
  <c r="AB10" i="38" s="1"/>
  <c r="AA10" i="38" a="1"/>
  <c r="AA10" i="38" s="1"/>
  <c r="Z10" i="38" a="1"/>
  <c r="Z10" i="38" s="1"/>
  <c r="Y10" i="38" a="1"/>
  <c r="Y10" i="38" s="1"/>
  <c r="X10" i="38" a="1"/>
  <c r="X10" i="38" s="1"/>
  <c r="W10" i="38" a="1"/>
  <c r="W10" i="38" s="1"/>
  <c r="V10" i="38" a="1"/>
  <c r="V10" i="38" s="1"/>
  <c r="U10" i="38" a="1"/>
  <c r="U10" i="38" s="1"/>
  <c r="T10" i="38" a="1"/>
  <c r="T10" i="38" s="1"/>
  <c r="S10" i="38" a="1"/>
  <c r="S10" i="38" s="1"/>
  <c r="R10" i="38" a="1"/>
  <c r="R10" i="38" s="1"/>
  <c r="Q10" i="38" a="1"/>
  <c r="Q10" i="38" s="1"/>
  <c r="P10" i="38" a="1"/>
  <c r="P10" i="38" s="1"/>
  <c r="O10" i="38" a="1"/>
  <c r="O10" i="38" s="1"/>
  <c r="N10" i="38" a="1"/>
  <c r="N10" i="38" s="1"/>
  <c r="M10" i="38" a="1"/>
  <c r="M10" i="38" s="1"/>
  <c r="L10" i="38" a="1"/>
  <c r="L10" i="38" s="1"/>
  <c r="K10" i="38" a="1"/>
  <c r="K10" i="38" s="1"/>
  <c r="J10" i="38" a="1"/>
  <c r="J10" i="38" s="1"/>
  <c r="I10" i="38" a="1"/>
  <c r="I10" i="38" s="1"/>
  <c r="H10" i="38" a="1"/>
  <c r="H10" i="38" s="1"/>
  <c r="G10" i="38" a="1"/>
  <c r="G10" i="38" s="1"/>
  <c r="F10" i="38" a="1"/>
  <c r="F10" i="38" s="1"/>
  <c r="E10" i="38" a="1"/>
  <c r="E10" i="38" s="1"/>
  <c r="D10" i="38" a="1"/>
  <c r="D10" i="38" s="1"/>
  <c r="AE9" i="38" a="1"/>
  <c r="AE9" i="38" s="1"/>
  <c r="AD9" i="38" a="1"/>
  <c r="AD9" i="38" s="1"/>
  <c r="AC9" i="38" a="1"/>
  <c r="AC9" i="38" s="1"/>
  <c r="AB9" i="38" a="1"/>
  <c r="AB9" i="38" s="1"/>
  <c r="AA9" i="38" a="1"/>
  <c r="AA9" i="38" s="1"/>
  <c r="Z9" i="38" a="1"/>
  <c r="Z9" i="38" s="1"/>
  <c r="Y9" i="38" a="1"/>
  <c r="Y9" i="38" s="1"/>
  <c r="X9" i="38" a="1"/>
  <c r="X9" i="38" s="1"/>
  <c r="W9" i="38" a="1"/>
  <c r="W9" i="38" s="1"/>
  <c r="V9" i="38" a="1"/>
  <c r="V9" i="38" s="1"/>
  <c r="U9" i="38" a="1"/>
  <c r="U9" i="38" s="1"/>
  <c r="T9" i="38" a="1"/>
  <c r="T9" i="38" s="1"/>
  <c r="S9" i="38" a="1"/>
  <c r="S9" i="38" s="1"/>
  <c r="R9" i="38" a="1"/>
  <c r="R9" i="38" s="1"/>
  <c r="Q9" i="38" a="1"/>
  <c r="Q9" i="38" s="1"/>
  <c r="P9" i="38" a="1"/>
  <c r="P9" i="38" s="1"/>
  <c r="O9" i="38" a="1"/>
  <c r="O9" i="38" s="1"/>
  <c r="N9" i="38" a="1"/>
  <c r="N9" i="38" s="1"/>
  <c r="M9" i="38" a="1"/>
  <c r="M9" i="38" s="1"/>
  <c r="L9" i="38" a="1"/>
  <c r="L9" i="38" s="1"/>
  <c r="K9" i="38" a="1"/>
  <c r="K9" i="38" s="1"/>
  <c r="J9" i="38" a="1"/>
  <c r="J9" i="38" s="1"/>
  <c r="I9" i="38" a="1"/>
  <c r="I9" i="38" s="1"/>
  <c r="H9" i="38" a="1"/>
  <c r="H9" i="38" s="1"/>
  <c r="G9" i="38" a="1"/>
  <c r="G9" i="38" s="1"/>
  <c r="F9" i="38" a="1"/>
  <c r="F9" i="38" s="1"/>
  <c r="E9" i="38" a="1"/>
  <c r="E9" i="38" s="1"/>
  <c r="D9" i="38" a="1"/>
  <c r="D9" i="38" s="1"/>
  <c r="AE8" i="38" a="1"/>
  <c r="AE8" i="38" s="1"/>
  <c r="AD8" i="38" a="1"/>
  <c r="AD8" i="38" s="1"/>
  <c r="AC8" i="38" a="1"/>
  <c r="AC8" i="38" s="1"/>
  <c r="AB8" i="38" a="1"/>
  <c r="AB8" i="38" s="1"/>
  <c r="AA8" i="38" a="1"/>
  <c r="AA8" i="38" s="1"/>
  <c r="Z8" i="38" a="1"/>
  <c r="Z8" i="38" s="1"/>
  <c r="Y8" i="38" a="1"/>
  <c r="Y8" i="38" s="1"/>
  <c r="X8" i="38" a="1"/>
  <c r="X8" i="38" s="1"/>
  <c r="W8" i="38" a="1"/>
  <c r="W8" i="38" s="1"/>
  <c r="V8" i="38" a="1"/>
  <c r="V8" i="38" s="1"/>
  <c r="U8" i="38" a="1"/>
  <c r="U8" i="38" s="1"/>
  <c r="T8" i="38" a="1"/>
  <c r="T8" i="38" s="1"/>
  <c r="S8" i="38" a="1"/>
  <c r="S8" i="38" s="1"/>
  <c r="R8" i="38" a="1"/>
  <c r="R8" i="38" s="1"/>
  <c r="Q8" i="38" a="1"/>
  <c r="Q8" i="38" s="1"/>
  <c r="P8" i="38" a="1"/>
  <c r="P8" i="38" s="1"/>
  <c r="O8" i="38" a="1"/>
  <c r="O8" i="38" s="1"/>
  <c r="N8" i="38" a="1"/>
  <c r="N8" i="38" s="1"/>
  <c r="M8" i="38" a="1"/>
  <c r="M8" i="38" s="1"/>
  <c r="L8" i="38" a="1"/>
  <c r="L8" i="38" s="1"/>
  <c r="K8" i="38" a="1"/>
  <c r="K8" i="38" s="1"/>
  <c r="J8" i="38" a="1"/>
  <c r="J8" i="38" s="1"/>
  <c r="I8" i="38" a="1"/>
  <c r="I8" i="38" s="1"/>
  <c r="H8" i="38" a="1"/>
  <c r="H8" i="38" s="1"/>
  <c r="G8" i="38" a="1"/>
  <c r="G8" i="38" s="1"/>
  <c r="F8" i="38" a="1"/>
  <c r="F8" i="38" s="1"/>
  <c r="E8" i="38" a="1"/>
  <c r="E8" i="38" s="1"/>
  <c r="D8" i="38" a="1"/>
  <c r="D8" i="38" s="1"/>
  <c r="AE7" i="38" a="1"/>
  <c r="AE7" i="38" s="1"/>
  <c r="AD7" i="38" a="1"/>
  <c r="AD7" i="38" s="1"/>
  <c r="AC7" i="38" a="1"/>
  <c r="AC7" i="38" s="1"/>
  <c r="AB7" i="38" a="1"/>
  <c r="AB7" i="38" s="1"/>
  <c r="AA7" i="38" a="1"/>
  <c r="AA7" i="38" s="1"/>
  <c r="Z7" i="38" a="1"/>
  <c r="Z7" i="38" s="1"/>
  <c r="Y7" i="38" a="1"/>
  <c r="Y7" i="38" s="1"/>
  <c r="X7" i="38" a="1"/>
  <c r="X7" i="38" s="1"/>
  <c r="W7" i="38" a="1"/>
  <c r="W7" i="38" s="1"/>
  <c r="V7" i="38" a="1"/>
  <c r="V7" i="38" s="1"/>
  <c r="U7" i="38" a="1"/>
  <c r="U7" i="38" s="1"/>
  <c r="T7" i="38" a="1"/>
  <c r="T7" i="38" s="1"/>
  <c r="S7" i="38" a="1"/>
  <c r="S7" i="38" s="1"/>
  <c r="R7" i="38" a="1"/>
  <c r="R7" i="38" s="1"/>
  <c r="Q7" i="38" a="1"/>
  <c r="Q7" i="38" s="1"/>
  <c r="P7" i="38" a="1"/>
  <c r="P7" i="38" s="1"/>
  <c r="O7" i="38" a="1"/>
  <c r="O7" i="38" s="1"/>
  <c r="N7" i="38" a="1"/>
  <c r="N7" i="38" s="1"/>
  <c r="M7" i="38" a="1"/>
  <c r="M7" i="38" s="1"/>
  <c r="L7" i="38" a="1"/>
  <c r="L7" i="38" s="1"/>
  <c r="K7" i="38" a="1"/>
  <c r="K7" i="38" s="1"/>
  <c r="J7" i="38" a="1"/>
  <c r="J7" i="38" s="1"/>
  <c r="I7" i="38" a="1"/>
  <c r="I7" i="38" s="1"/>
  <c r="H7" i="38" a="1"/>
  <c r="H7" i="38" s="1"/>
  <c r="G7" i="38" a="1"/>
  <c r="G7" i="38" s="1"/>
  <c r="F7" i="38" a="1"/>
  <c r="F7" i="38" s="1"/>
  <c r="E7" i="38" a="1"/>
  <c r="E7" i="38" s="1"/>
  <c r="D7" i="38" a="1"/>
  <c r="D7" i="38" s="1"/>
  <c r="AE6" i="38" a="1"/>
  <c r="AE6" i="38" s="1"/>
  <c r="AD6" i="38" a="1"/>
  <c r="AD6" i="38" s="1"/>
  <c r="AC6" i="38" a="1"/>
  <c r="AC6" i="38" s="1"/>
  <c r="AB6" i="38" a="1"/>
  <c r="AB6" i="38" s="1"/>
  <c r="AA6" i="38" a="1"/>
  <c r="AA6" i="38" s="1"/>
  <c r="Z6" i="38" a="1"/>
  <c r="Z6" i="38" s="1"/>
  <c r="Y6" i="38" a="1"/>
  <c r="Y6" i="38" s="1"/>
  <c r="X6" i="38" a="1"/>
  <c r="X6" i="38" s="1"/>
  <c r="W6" i="38" a="1"/>
  <c r="W6" i="38" s="1"/>
  <c r="V6" i="38" a="1"/>
  <c r="V6" i="38" s="1"/>
  <c r="U6" i="38" a="1"/>
  <c r="U6" i="38" s="1"/>
  <c r="T6" i="38" a="1"/>
  <c r="T6" i="38" s="1"/>
  <c r="S6" i="38" a="1"/>
  <c r="S6" i="38" s="1"/>
  <c r="R6" i="38" a="1"/>
  <c r="R6" i="38" s="1"/>
  <c r="Q6" i="38" a="1"/>
  <c r="Q6" i="38" s="1"/>
  <c r="P6" i="38" a="1"/>
  <c r="P6" i="38" s="1"/>
  <c r="O6" i="38" a="1"/>
  <c r="O6" i="38" s="1"/>
  <c r="N6" i="38" a="1"/>
  <c r="N6" i="38" s="1"/>
  <c r="M6" i="38" a="1"/>
  <c r="M6" i="38" s="1"/>
  <c r="L6" i="38" a="1"/>
  <c r="L6" i="38" s="1"/>
  <c r="K6" i="38" a="1"/>
  <c r="K6" i="38" s="1"/>
  <c r="J6" i="38" a="1"/>
  <c r="J6" i="38" s="1"/>
  <c r="I6" i="38" a="1"/>
  <c r="I6" i="38" s="1"/>
  <c r="H6" i="38" a="1"/>
  <c r="H6" i="38" s="1"/>
  <c r="G6" i="38" a="1"/>
  <c r="G6" i="38" s="1"/>
  <c r="F6" i="38" a="1"/>
  <c r="F6" i="38" s="1"/>
  <c r="E6" i="38" a="1"/>
  <c r="E6" i="38" s="1"/>
  <c r="D6" i="38" a="1"/>
  <c r="D6" i="38" s="1"/>
  <c r="AE5" i="38" a="1"/>
  <c r="AE5" i="38" s="1"/>
  <c r="AD5" i="38" a="1"/>
  <c r="AD5" i="38" s="1"/>
  <c r="AC5" i="38" a="1"/>
  <c r="AC5" i="38" s="1"/>
  <c r="AB5" i="38" a="1"/>
  <c r="AB5" i="38" s="1"/>
  <c r="AA5" i="38" a="1"/>
  <c r="AA5" i="38" s="1"/>
  <c r="Z5" i="38" a="1"/>
  <c r="Z5" i="38" s="1"/>
  <c r="Y5" i="38" a="1"/>
  <c r="Y5" i="38" s="1"/>
  <c r="X5" i="38" a="1"/>
  <c r="X5" i="38" s="1"/>
  <c r="W5" i="38" a="1"/>
  <c r="W5" i="38" s="1"/>
  <c r="V5" i="38" a="1"/>
  <c r="V5" i="38" s="1"/>
  <c r="U5" i="38" a="1"/>
  <c r="U5" i="38" s="1"/>
  <c r="T5" i="38" a="1"/>
  <c r="T5" i="38" s="1"/>
  <c r="S5" i="38" a="1"/>
  <c r="S5" i="38" s="1"/>
  <c r="R5" i="38" a="1"/>
  <c r="R5" i="38" s="1"/>
  <c r="Q5" i="38" a="1"/>
  <c r="Q5" i="38" s="1"/>
  <c r="P5" i="38" a="1"/>
  <c r="P5" i="38" s="1"/>
  <c r="O5" i="38" a="1"/>
  <c r="O5" i="38" s="1"/>
  <c r="N5" i="38" a="1"/>
  <c r="N5" i="38" s="1"/>
  <c r="M5" i="38" a="1"/>
  <c r="M5" i="38" s="1"/>
  <c r="L5" i="38" a="1"/>
  <c r="L5" i="38" s="1"/>
  <c r="K5" i="38" a="1"/>
  <c r="K5" i="38" s="1"/>
  <c r="J5" i="38" a="1"/>
  <c r="J5" i="38" s="1"/>
  <c r="I5" i="38" a="1"/>
  <c r="I5" i="38" s="1"/>
  <c r="H5" i="38" a="1"/>
  <c r="H5" i="38" s="1"/>
  <c r="G5" i="38" a="1"/>
  <c r="G5" i="38" s="1"/>
  <c r="F5" i="38" a="1"/>
  <c r="F5" i="38" s="1"/>
  <c r="E5" i="38" a="1"/>
  <c r="E5" i="38" s="1"/>
  <c r="D5" i="38" a="1"/>
  <c r="D5" i="38" s="1"/>
  <c r="AE4" i="38" a="1"/>
  <c r="AE4" i="38" s="1"/>
  <c r="AD4" i="38" a="1"/>
  <c r="AD4" i="38" s="1"/>
  <c r="AC4" i="38" a="1"/>
  <c r="AC4" i="38" s="1"/>
  <c r="AB4" i="38" a="1"/>
  <c r="AB4" i="38" s="1"/>
  <c r="AA4" i="38" a="1"/>
  <c r="AA4" i="38" s="1"/>
  <c r="Z4" i="38" a="1"/>
  <c r="Z4" i="38" s="1"/>
  <c r="Y4" i="38" a="1"/>
  <c r="Y4" i="38" s="1"/>
  <c r="X4" i="38" a="1"/>
  <c r="X4" i="38" s="1"/>
  <c r="W4" i="38" a="1"/>
  <c r="W4" i="38" s="1"/>
  <c r="V4" i="38" a="1"/>
  <c r="V4" i="38" s="1"/>
  <c r="U4" i="38" a="1"/>
  <c r="U4" i="38" s="1"/>
  <c r="T4" i="38" a="1"/>
  <c r="T4" i="38" s="1"/>
  <c r="S4" i="38" a="1"/>
  <c r="S4" i="38" s="1"/>
  <c r="R4" i="38" a="1"/>
  <c r="R4" i="38" s="1"/>
  <c r="Q4" i="38" a="1"/>
  <c r="Q4" i="38" s="1"/>
  <c r="P4" i="38" a="1"/>
  <c r="P4" i="38" s="1"/>
  <c r="O4" i="38" a="1"/>
  <c r="O4" i="38" s="1"/>
  <c r="N4" i="38" a="1"/>
  <c r="N4" i="38" s="1"/>
  <c r="M4" i="38" a="1"/>
  <c r="M4" i="38" s="1"/>
  <c r="L4" i="38" a="1"/>
  <c r="L4" i="38" s="1"/>
  <c r="K4" i="38" a="1"/>
  <c r="K4" i="38" s="1"/>
  <c r="J4" i="38" a="1"/>
  <c r="J4" i="38" s="1"/>
  <c r="I4" i="38" a="1"/>
  <c r="I4" i="38" s="1"/>
  <c r="H4" i="38" a="1"/>
  <c r="H4" i="38" s="1"/>
  <c r="G4" i="38" a="1"/>
  <c r="G4" i="38" s="1"/>
  <c r="F4" i="38" a="1"/>
  <c r="F4" i="38" s="1"/>
  <c r="E4" i="38" a="1"/>
  <c r="E4" i="38" s="1"/>
  <c r="D4" i="38" a="1"/>
  <c r="D4" i="38" s="1"/>
  <c r="B26" i="37"/>
  <c r="B27" i="37" s="1"/>
  <c r="B28" i="37" s="1"/>
  <c r="B29" i="37" s="1"/>
  <c r="B30" i="37" s="1"/>
  <c r="B31" i="37" s="1"/>
  <c r="B32" i="37" s="1"/>
  <c r="B33" i="37" s="1"/>
  <c r="B34" i="37" s="1"/>
  <c r="B35" i="37" s="1"/>
  <c r="B36" i="37" s="1"/>
  <c r="B37" i="37" s="1"/>
  <c r="B38" i="37" s="1"/>
  <c r="B39" i="37" s="1"/>
  <c r="B40" i="37" s="1"/>
  <c r="B41" i="37" s="1"/>
  <c r="B42" i="37" s="1"/>
  <c r="B43" i="37" s="1"/>
  <c r="B44" i="37" s="1"/>
  <c r="B45" i="37" s="1"/>
  <c r="B46" i="37" s="1"/>
  <c r="B47" i="37" s="1"/>
  <c r="B48" i="37" s="1"/>
  <c r="B49" i="37" s="1"/>
  <c r="B50" i="37" s="1"/>
  <c r="B51" i="37" s="1"/>
  <c r="B52" i="37" s="1"/>
  <c r="B53" i="37" s="1"/>
  <c r="B54" i="37" s="1"/>
  <c r="B55" i="37" s="1"/>
  <c r="B56" i="37" s="1"/>
  <c r="B57" i="37" s="1"/>
  <c r="B58" i="37" s="1"/>
  <c r="B59" i="37" s="1"/>
  <c r="B60" i="37" s="1"/>
  <c r="B61" i="37" s="1"/>
  <c r="B62" i="37" s="1"/>
  <c r="B63" i="37" s="1"/>
  <c r="B64" i="37" s="1"/>
  <c r="B65" i="37" s="1"/>
  <c r="B66" i="37" s="1"/>
  <c r="B67" i="37" s="1"/>
  <c r="B68" i="37" s="1"/>
  <c r="B69" i="37" s="1"/>
  <c r="B70" i="37" s="1"/>
  <c r="B71" i="37" s="1"/>
  <c r="B72" i="37" s="1"/>
  <c r="B73" i="37" s="1"/>
  <c r="B74" i="37" s="1"/>
  <c r="AC9" i="37" a="1"/>
  <c r="AC9" i="37" s="1"/>
  <c r="AB9" i="37" a="1"/>
  <c r="AB9" i="37" s="1"/>
  <c r="AA9" i="37" a="1"/>
  <c r="AA9" i="37" s="1"/>
  <c r="Z9" i="37" a="1"/>
  <c r="Z9" i="37" s="1"/>
  <c r="Y9" i="37" a="1"/>
  <c r="Y9" i="37" s="1"/>
  <c r="X9" i="37" a="1"/>
  <c r="X9" i="37" s="1"/>
  <c r="W9" i="37" a="1"/>
  <c r="W9" i="37" s="1"/>
  <c r="V9" i="37" a="1"/>
  <c r="V9" i="37" s="1"/>
  <c r="U9" i="37" a="1"/>
  <c r="U9" i="37" s="1"/>
  <c r="T9" i="37" a="1"/>
  <c r="T9" i="37" s="1"/>
  <c r="S9" i="37" a="1"/>
  <c r="S9" i="37" s="1"/>
  <c r="R9" i="37" a="1"/>
  <c r="R9" i="37" s="1"/>
  <c r="Q9" i="37" a="1"/>
  <c r="Q9" i="37" s="1"/>
  <c r="O9" i="37" a="1"/>
  <c r="O9" i="37" s="1"/>
  <c r="N9" i="37" a="1"/>
  <c r="N9" i="37" s="1"/>
  <c r="M9" i="37" a="1"/>
  <c r="M9" i="37" s="1"/>
  <c r="L9" i="37" a="1"/>
  <c r="L9" i="37" s="1"/>
  <c r="K9" i="37" a="1"/>
  <c r="K9" i="37" s="1"/>
  <c r="J9" i="37" a="1"/>
  <c r="J9" i="37" s="1"/>
  <c r="I9" i="37" a="1"/>
  <c r="I9" i="37" s="1"/>
  <c r="H9" i="37" a="1"/>
  <c r="H9" i="37" s="1"/>
  <c r="G9" i="37" a="1"/>
  <c r="G9" i="37" s="1"/>
  <c r="F9" i="37" a="1"/>
  <c r="F9" i="37" s="1"/>
  <c r="E9" i="37" a="1"/>
  <c r="E9" i="37" s="1"/>
  <c r="D9" i="37" a="1"/>
  <c r="D9" i="37" s="1"/>
  <c r="AC8" i="37" a="1"/>
  <c r="AC8" i="37" s="1"/>
  <c r="AB8" i="37" a="1"/>
  <c r="AB8" i="37" s="1"/>
  <c r="AA8" i="37" a="1"/>
  <c r="AA8" i="37" s="1"/>
  <c r="Z8" i="37" a="1"/>
  <c r="Z8" i="37" s="1"/>
  <c r="Y8" i="37" a="1"/>
  <c r="Y8" i="37" s="1"/>
  <c r="X8" i="37" a="1"/>
  <c r="X8" i="37" s="1"/>
  <c r="W8" i="37" a="1"/>
  <c r="W8" i="37" s="1"/>
  <c r="V8" i="37" a="1"/>
  <c r="V8" i="37" s="1"/>
  <c r="U8" i="37" a="1"/>
  <c r="U8" i="37" s="1"/>
  <c r="T8" i="37" a="1"/>
  <c r="T8" i="37" s="1"/>
  <c r="S8" i="37" a="1"/>
  <c r="S8" i="37" s="1"/>
  <c r="R8" i="37" a="1"/>
  <c r="R8" i="37" s="1"/>
  <c r="Q8" i="37" a="1"/>
  <c r="Q8" i="37" s="1"/>
  <c r="O8" i="37" a="1"/>
  <c r="O8" i="37" s="1"/>
  <c r="N8" i="37" a="1"/>
  <c r="N8" i="37" s="1"/>
  <c r="M8" i="37" a="1"/>
  <c r="M8" i="37" s="1"/>
  <c r="L8" i="37" a="1"/>
  <c r="L8" i="37" s="1"/>
  <c r="K8" i="37" a="1"/>
  <c r="K8" i="37" s="1"/>
  <c r="J8" i="37" a="1"/>
  <c r="J8" i="37" s="1"/>
  <c r="I8" i="37" a="1"/>
  <c r="I8" i="37" s="1"/>
  <c r="H8" i="37" a="1"/>
  <c r="H8" i="37" s="1"/>
  <c r="G8" i="37" a="1"/>
  <c r="G8" i="37" s="1"/>
  <c r="F8" i="37" a="1"/>
  <c r="F8" i="37" s="1"/>
  <c r="E8" i="37" a="1"/>
  <c r="E8" i="37" s="1"/>
  <c r="D8" i="37" a="1"/>
  <c r="D8" i="37" s="1"/>
  <c r="AC7" i="37" a="1"/>
  <c r="AC7" i="37" s="1"/>
  <c r="AB7" i="37" a="1"/>
  <c r="AB7" i="37" s="1"/>
  <c r="AA7" i="37" a="1"/>
  <c r="AA7" i="37" s="1"/>
  <c r="Z7" i="37" a="1"/>
  <c r="Z7" i="37" s="1"/>
  <c r="Y7" i="37" a="1"/>
  <c r="Y7" i="37" s="1"/>
  <c r="X7" i="37" a="1"/>
  <c r="X7" i="37" s="1"/>
  <c r="W7" i="37" a="1"/>
  <c r="W7" i="37" s="1"/>
  <c r="V7" i="37" a="1"/>
  <c r="V7" i="37" s="1"/>
  <c r="U7" i="37" a="1"/>
  <c r="U7" i="37" s="1"/>
  <c r="T7" i="37" a="1"/>
  <c r="T7" i="37" s="1"/>
  <c r="S7" i="37" a="1"/>
  <c r="S7" i="37" s="1"/>
  <c r="R7" i="37" a="1"/>
  <c r="R7" i="37" s="1"/>
  <c r="Q7" i="37" a="1"/>
  <c r="Q7" i="37" s="1"/>
  <c r="O7" i="37" a="1"/>
  <c r="O7" i="37" s="1"/>
  <c r="N7" i="37" a="1"/>
  <c r="N7" i="37" s="1"/>
  <c r="M7" i="37" a="1"/>
  <c r="M7" i="37" s="1"/>
  <c r="L7" i="37" a="1"/>
  <c r="L7" i="37" s="1"/>
  <c r="K7" i="37" a="1"/>
  <c r="K7" i="37" s="1"/>
  <c r="J7" i="37" a="1"/>
  <c r="J7" i="37" s="1"/>
  <c r="I7" i="37" a="1"/>
  <c r="I7" i="37" s="1"/>
  <c r="H7" i="37" a="1"/>
  <c r="H7" i="37" s="1"/>
  <c r="G7" i="37" a="1"/>
  <c r="G7" i="37" s="1"/>
  <c r="F7" i="37" a="1"/>
  <c r="F7" i="37" s="1"/>
  <c r="E7" i="37" a="1"/>
  <c r="E7" i="37" s="1"/>
  <c r="D7" i="37" a="1"/>
  <c r="D7" i="37" s="1"/>
  <c r="AC6" i="37" a="1"/>
  <c r="AC6" i="37" s="1"/>
  <c r="AB6" i="37" a="1"/>
  <c r="AB6" i="37" s="1"/>
  <c r="AA6" i="37" a="1"/>
  <c r="AA6" i="37" s="1"/>
  <c r="Z6" i="37" a="1"/>
  <c r="Z6" i="37" s="1"/>
  <c r="Y6" i="37" a="1"/>
  <c r="Y6" i="37" s="1"/>
  <c r="X6" i="37" a="1"/>
  <c r="X6" i="37" s="1"/>
  <c r="W6" i="37" a="1"/>
  <c r="W6" i="37" s="1"/>
  <c r="V6" i="37" a="1"/>
  <c r="V6" i="37" s="1"/>
  <c r="U6" i="37" a="1"/>
  <c r="U6" i="37" s="1"/>
  <c r="T6" i="37" a="1"/>
  <c r="T6" i="37" s="1"/>
  <c r="S6" i="37" a="1"/>
  <c r="S6" i="37" s="1"/>
  <c r="R6" i="37" a="1"/>
  <c r="R6" i="37" s="1"/>
  <c r="Q6" i="37" a="1"/>
  <c r="Q6" i="37" s="1"/>
  <c r="O6" i="37" a="1"/>
  <c r="O6" i="37" s="1"/>
  <c r="N6" i="37" a="1"/>
  <c r="N6" i="37" s="1"/>
  <c r="M6" i="37" a="1"/>
  <c r="M6" i="37" s="1"/>
  <c r="L6" i="37" a="1"/>
  <c r="L6" i="37" s="1"/>
  <c r="K6" i="37" a="1"/>
  <c r="K6" i="37" s="1"/>
  <c r="J6" i="37" a="1"/>
  <c r="J6" i="37" s="1"/>
  <c r="I6" i="37" a="1"/>
  <c r="I6" i="37" s="1"/>
  <c r="H6" i="37" a="1"/>
  <c r="H6" i="37" s="1"/>
  <c r="G6" i="37" a="1"/>
  <c r="G6" i="37" s="1"/>
  <c r="F6" i="37" a="1"/>
  <c r="F6" i="37" s="1"/>
  <c r="E6" i="37" a="1"/>
  <c r="E6" i="37" s="1"/>
  <c r="D6" i="37" a="1"/>
  <c r="D6" i="37" s="1"/>
  <c r="AC5" i="37" a="1"/>
  <c r="AC5" i="37" s="1"/>
  <c r="AB5" i="37" a="1"/>
  <c r="AB5" i="37" s="1"/>
  <c r="AA5" i="37" a="1"/>
  <c r="AA5" i="37" s="1"/>
  <c r="Z5" i="37" a="1"/>
  <c r="Z5" i="37" s="1"/>
  <c r="Y5" i="37" a="1"/>
  <c r="Y5" i="37" s="1"/>
  <c r="X5" i="37" a="1"/>
  <c r="X5" i="37" s="1"/>
  <c r="W5" i="37" a="1"/>
  <c r="W5" i="37" s="1"/>
  <c r="V5" i="37" a="1"/>
  <c r="V5" i="37" s="1"/>
  <c r="U5" i="37" a="1"/>
  <c r="U5" i="37" s="1"/>
  <c r="T5" i="37" a="1"/>
  <c r="T5" i="37" s="1"/>
  <c r="S5" i="37" a="1"/>
  <c r="S5" i="37" s="1"/>
  <c r="R5" i="37" a="1"/>
  <c r="R5" i="37" s="1"/>
  <c r="Q5" i="37" a="1"/>
  <c r="Q5" i="37" s="1"/>
  <c r="O5" i="37" a="1"/>
  <c r="O5" i="37" s="1"/>
  <c r="N5" i="37" a="1"/>
  <c r="N5" i="37" s="1"/>
  <c r="M5" i="37" a="1"/>
  <c r="M5" i="37" s="1"/>
  <c r="L5" i="37" a="1"/>
  <c r="L5" i="37" s="1"/>
  <c r="K5" i="37" a="1"/>
  <c r="K5" i="37" s="1"/>
  <c r="J5" i="37" a="1"/>
  <c r="J5" i="37" s="1"/>
  <c r="I5" i="37" a="1"/>
  <c r="I5" i="37" s="1"/>
  <c r="H5" i="37" a="1"/>
  <c r="H5" i="37" s="1"/>
  <c r="G5" i="37" a="1"/>
  <c r="G5" i="37" s="1"/>
  <c r="F5" i="37" a="1"/>
  <c r="F5" i="37" s="1"/>
  <c r="E5" i="37" a="1"/>
  <c r="E5" i="37" s="1"/>
  <c r="D5" i="37" a="1"/>
  <c r="D5" i="37" s="1"/>
  <c r="AC4" i="37" a="1"/>
  <c r="AC4" i="37" s="1"/>
  <c r="AB4" i="37" a="1"/>
  <c r="AB4" i="37" s="1"/>
  <c r="AA4" i="37" a="1"/>
  <c r="AA4" i="37" s="1"/>
  <c r="Z4" i="37" a="1"/>
  <c r="Z4" i="37" s="1"/>
  <c r="Y4" i="37" a="1"/>
  <c r="Y4" i="37" s="1"/>
  <c r="X4" i="37" a="1"/>
  <c r="X4" i="37" s="1"/>
  <c r="W4" i="37" a="1"/>
  <c r="W4" i="37" s="1"/>
  <c r="V4" i="37" a="1"/>
  <c r="V4" i="37" s="1"/>
  <c r="U4" i="37" a="1"/>
  <c r="U4" i="37" s="1"/>
  <c r="T4" i="37" a="1"/>
  <c r="T4" i="37" s="1"/>
  <c r="S4" i="37" a="1"/>
  <c r="S4" i="37" s="1"/>
  <c r="R4" i="37" a="1"/>
  <c r="R4" i="37" s="1"/>
  <c r="Q4" i="37" a="1"/>
  <c r="Q4" i="37" s="1"/>
  <c r="O4" i="37" a="1"/>
  <c r="O4" i="37" s="1"/>
  <c r="N4" i="37" a="1"/>
  <c r="N4" i="37" s="1"/>
  <c r="M4" i="37" a="1"/>
  <c r="M4" i="37" s="1"/>
  <c r="L4" i="37" a="1"/>
  <c r="L4" i="37" s="1"/>
  <c r="K4" i="37" a="1"/>
  <c r="K4" i="37" s="1"/>
  <c r="J4" i="37" a="1"/>
  <c r="J4" i="37" s="1"/>
  <c r="I4" i="37" a="1"/>
  <c r="I4" i="37" s="1"/>
  <c r="H4" i="37" a="1"/>
  <c r="H4" i="37" s="1"/>
  <c r="G4" i="37" a="1"/>
  <c r="G4" i="37" s="1"/>
  <c r="F4" i="37" a="1"/>
  <c r="F4" i="37" s="1"/>
  <c r="E4" i="37" a="1"/>
  <c r="E4" i="37" s="1"/>
  <c r="D4" i="37" a="1"/>
  <c r="D4" i="37" s="1"/>
  <c r="AT232" i="4"/>
  <c r="AU232" i="4" s="1"/>
  <c r="AT231" i="4"/>
  <c r="AU231" i="4" s="1"/>
  <c r="G18" i="42" l="1"/>
  <c r="D32" i="42"/>
  <c r="D68" i="42" s="1"/>
  <c r="P9" i="37" a="1"/>
  <c r="P9" i="37" s="1"/>
  <c r="P4" i="37" a="1"/>
  <c r="P4" i="37" s="1"/>
  <c r="P5" i="37" a="1"/>
  <c r="P5" i="37" s="1"/>
  <c r="P6" i="37" a="1"/>
  <c r="P6" i="37" s="1"/>
  <c r="P7" i="37" a="1"/>
  <c r="P7" i="37" s="1"/>
  <c r="P8" i="37" a="1"/>
  <c r="P8" i="37" s="1"/>
  <c r="D33" i="42"/>
  <c r="E19" i="40"/>
  <c r="E20" i="40" s="1"/>
  <c r="E21" i="40" s="1"/>
  <c r="E22" i="40" s="1"/>
  <c r="E23" i="40" s="1"/>
  <c r="E24" i="40" s="1"/>
  <c r="E25" i="40" s="1"/>
  <c r="E26" i="40" s="1"/>
  <c r="E27" i="40" s="1"/>
  <c r="M32" i="38"/>
  <c r="M31" i="38"/>
  <c r="M66" i="38" s="1"/>
  <c r="D32" i="38"/>
  <c r="D31" i="38"/>
  <c r="D66" i="38" s="1"/>
  <c r="X32" i="38"/>
  <c r="X31" i="38"/>
  <c r="X66" i="38" s="1"/>
  <c r="O32" i="38"/>
  <c r="O31" i="38"/>
  <c r="O66" i="38" s="1"/>
  <c r="Y32" i="38"/>
  <c r="Y31" i="38"/>
  <c r="Y66" i="38" s="1"/>
  <c r="F32" i="38"/>
  <c r="F31" i="38"/>
  <c r="F66" i="38" s="1"/>
  <c r="P32" i="38"/>
  <c r="P31" i="38"/>
  <c r="P66" i="38" s="1"/>
  <c r="G31" i="38"/>
  <c r="G66" i="38" s="1"/>
  <c r="G32" i="38"/>
  <c r="AA32" i="38"/>
  <c r="AA31" i="38"/>
  <c r="AA66" i="38" s="1"/>
  <c r="R32" i="38"/>
  <c r="R31" i="38"/>
  <c r="R66" i="38" s="1"/>
  <c r="I31" i="38"/>
  <c r="I66" i="38" s="1"/>
  <c r="I32" i="38"/>
  <c r="AE31" i="38"/>
  <c r="AE66" i="38" s="1"/>
  <c r="AE32" i="38"/>
  <c r="V31" i="38"/>
  <c r="V66" i="38" s="1"/>
  <c r="V32" i="38"/>
  <c r="J31" i="38"/>
  <c r="J66" i="38" s="1"/>
  <c r="J32" i="38"/>
  <c r="K31" i="38"/>
  <c r="K66" i="38" s="1"/>
  <c r="K32" i="38"/>
  <c r="Z32" i="38"/>
  <c r="Z31" i="38"/>
  <c r="Z66" i="38" s="1"/>
  <c r="T31" i="38"/>
  <c r="T66" i="38" s="1"/>
  <c r="T32" i="38"/>
  <c r="E32" i="38"/>
  <c r="E31" i="38"/>
  <c r="E66" i="38" s="1"/>
  <c r="L32" i="38"/>
  <c r="L31" i="38"/>
  <c r="L66" i="38" s="1"/>
  <c r="S31" i="38"/>
  <c r="S66" i="38" s="1"/>
  <c r="S32" i="38"/>
  <c r="N32" i="38"/>
  <c r="N31" i="38"/>
  <c r="N66" i="38" s="1"/>
  <c r="U31" i="38"/>
  <c r="U66" i="38" s="1"/>
  <c r="U32" i="38"/>
  <c r="AB32" i="38"/>
  <c r="AB31" i="38"/>
  <c r="AB66" i="38" s="1"/>
  <c r="AC32" i="38"/>
  <c r="AC31" i="38"/>
  <c r="AC66" i="38" s="1"/>
  <c r="H31" i="38"/>
  <c r="H66" i="38" s="1"/>
  <c r="H32" i="38"/>
  <c r="W31" i="38"/>
  <c r="W66" i="38" s="1"/>
  <c r="W32" i="38"/>
  <c r="AD31" i="38"/>
  <c r="AD66" i="38" s="1"/>
  <c r="AD32" i="38"/>
  <c r="Q32" i="38"/>
  <c r="Q31" i="38"/>
  <c r="Q66" i="38" s="1"/>
  <c r="J10" i="37"/>
  <c r="J24" i="37" s="1"/>
  <c r="J11" i="37"/>
  <c r="T10" i="37"/>
  <c r="T24" i="37" s="1"/>
  <c r="T11" i="37"/>
  <c r="R10" i="37"/>
  <c r="R24" i="37" s="1"/>
  <c r="R11" i="37"/>
  <c r="K10" i="37"/>
  <c r="K24" i="37" s="1"/>
  <c r="K11" i="37"/>
  <c r="U10" i="37"/>
  <c r="U24" i="37" s="1"/>
  <c r="U11" i="37"/>
  <c r="I10" i="37"/>
  <c r="I24" i="37" s="1"/>
  <c r="I11" i="37"/>
  <c r="L11" i="37"/>
  <c r="L10" i="37"/>
  <c r="L24" i="37" s="1"/>
  <c r="V11" i="37"/>
  <c r="V10" i="37"/>
  <c r="V24" i="37" s="1"/>
  <c r="N11" i="37"/>
  <c r="N10" i="37"/>
  <c r="N24" i="37" s="1"/>
  <c r="O11" i="37"/>
  <c r="O10" i="37"/>
  <c r="O24" i="37" s="1"/>
  <c r="H10" i="37"/>
  <c r="H24" i="37" s="1"/>
  <c r="H11" i="37"/>
  <c r="M11" i="37"/>
  <c r="M10" i="37"/>
  <c r="M24" i="37" s="1"/>
  <c r="Z10" i="37"/>
  <c r="Z24" i="37" s="1"/>
  <c r="Z11" i="37"/>
  <c r="S10" i="37"/>
  <c r="S24" i="37" s="1"/>
  <c r="S11" i="37"/>
  <c r="X11" i="37"/>
  <c r="X10" i="37"/>
  <c r="X24" i="37" s="1"/>
  <c r="D10" i="37"/>
  <c r="D24" i="37" s="1"/>
  <c r="D11" i="37"/>
  <c r="E10" i="37"/>
  <c r="E24" i="37" s="1"/>
  <c r="E11" i="37"/>
  <c r="AA11" i="37"/>
  <c r="AA10" i="37"/>
  <c r="AA24" i="37" s="1"/>
  <c r="Y11" i="37"/>
  <c r="Y10" i="37"/>
  <c r="Y24" i="37" s="1"/>
  <c r="F10" i="37"/>
  <c r="F24" i="37" s="1"/>
  <c r="F11" i="37"/>
  <c r="AB11" i="37"/>
  <c r="AB10" i="37"/>
  <c r="AB24" i="37" s="1"/>
  <c r="W11" i="37"/>
  <c r="W10" i="37"/>
  <c r="W24" i="37" s="1"/>
  <c r="G10" i="37"/>
  <c r="G24" i="37" s="1"/>
  <c r="G11" i="37"/>
  <c r="Q10" i="37"/>
  <c r="Q24" i="37" s="1"/>
  <c r="Q11" i="37"/>
  <c r="AC10" i="37"/>
  <c r="AC24" i="37" s="1"/>
  <c r="AC11" i="37"/>
  <c r="O21" i="23"/>
  <c r="P21" i="23" s="1"/>
  <c r="Q21" i="23" s="1"/>
  <c r="N21" i="23"/>
  <c r="F21" i="23"/>
  <c r="BI232" i="4"/>
  <c r="BH232" i="4"/>
  <c r="BG232" i="4"/>
  <c r="BK232" i="4" s="1"/>
  <c r="BF232" i="4"/>
  <c r="BJ232" i="4" s="1"/>
  <c r="BE232" i="4"/>
  <c r="BI231" i="4"/>
  <c r="BH231" i="4"/>
  <c r="BG231" i="4"/>
  <c r="BK231" i="4" s="1"/>
  <c r="BF231" i="4"/>
  <c r="BJ231" i="4" s="1"/>
  <c r="BE231" i="4"/>
  <c r="C18" i="42" s="1"/>
  <c r="E18" i="42" l="1"/>
  <c r="D69" i="42"/>
  <c r="D70" i="42" s="1"/>
  <c r="D71" i="42" s="1"/>
  <c r="D72" i="42" s="1"/>
  <c r="D73" i="42" s="1"/>
  <c r="D74" i="42" s="1"/>
  <c r="D75" i="42" s="1"/>
  <c r="D76" i="42" s="1"/>
  <c r="D77" i="42" s="1"/>
  <c r="D78" i="42" s="1"/>
  <c r="D79" i="42" s="1"/>
  <c r="D80" i="42" s="1"/>
  <c r="D81" i="42" s="1"/>
  <c r="D82" i="42" s="1"/>
  <c r="D83" i="42" s="1"/>
  <c r="D84" i="42" s="1"/>
  <c r="D85" i="42" s="1"/>
  <c r="D86" i="42" s="1"/>
  <c r="D87" i="42" s="1"/>
  <c r="D88" i="42" s="1"/>
  <c r="D89" i="42" s="1"/>
  <c r="D90" i="42" s="1"/>
  <c r="D91" i="42" s="1"/>
  <c r="D92" i="42" s="1"/>
  <c r="D93" i="42" s="1"/>
  <c r="D94" i="42" s="1"/>
  <c r="D95" i="42" s="1"/>
  <c r="D96" i="42" s="1"/>
  <c r="D97" i="42" s="1"/>
  <c r="D98" i="42" s="1"/>
  <c r="D99" i="42" s="1"/>
  <c r="D100" i="42" s="1"/>
  <c r="D101" i="42" s="1"/>
  <c r="D102" i="42" s="1"/>
  <c r="D103" i="42" s="1"/>
  <c r="D104" i="42" s="1"/>
  <c r="D105" i="42" s="1"/>
  <c r="D106" i="42" s="1"/>
  <c r="D107" i="42" s="1"/>
  <c r="D108" i="42" s="1"/>
  <c r="D109" i="42" s="1"/>
  <c r="D110" i="42" s="1"/>
  <c r="D111" i="42" s="1"/>
  <c r="D112" i="42" s="1"/>
  <c r="D113" i="42" s="1"/>
  <c r="D114" i="42" s="1"/>
  <c r="D115" i="42" s="1"/>
  <c r="D116" i="42" s="1"/>
  <c r="D117" i="42" s="1"/>
  <c r="D118" i="42" s="1"/>
  <c r="P10" i="37"/>
  <c r="P24" i="37" s="1"/>
  <c r="P11" i="37"/>
  <c r="Y67" i="38"/>
  <c r="Y68" i="38" s="1"/>
  <c r="Y69" i="38" s="1"/>
  <c r="Y70" i="38" s="1"/>
  <c r="Y71" i="38" s="1"/>
  <c r="Y72" i="38" s="1"/>
  <c r="Y73" i="38" s="1"/>
  <c r="Y74" i="38" s="1"/>
  <c r="Y75" i="38" s="1"/>
  <c r="Y76" i="38" s="1"/>
  <c r="Y77" i="38" s="1"/>
  <c r="Y78" i="38" s="1"/>
  <c r="Y79" i="38" s="1"/>
  <c r="Y80" i="38" s="1"/>
  <c r="Y81" i="38" s="1"/>
  <c r="Y82" i="38" s="1"/>
  <c r="Y83" i="38" s="1"/>
  <c r="Y84" i="38" s="1"/>
  <c r="Y85" i="38" s="1"/>
  <c r="Y86" i="38" s="1"/>
  <c r="Y87" i="38" s="1"/>
  <c r="Y88" i="38" s="1"/>
  <c r="Y89" i="38" s="1"/>
  <c r="Y90" i="38" s="1"/>
  <c r="Y91" i="38" s="1"/>
  <c r="Y92" i="38" s="1"/>
  <c r="Y93" i="38" s="1"/>
  <c r="Y94" i="38" s="1"/>
  <c r="Y95" i="38" s="1"/>
  <c r="Y96" i="38" s="1"/>
  <c r="Y97" i="38" s="1"/>
  <c r="Y98" i="38" s="1"/>
  <c r="Y99" i="38" s="1"/>
  <c r="Y100" i="38" s="1"/>
  <c r="Y101" i="38" s="1"/>
  <c r="Y102" i="38" s="1"/>
  <c r="Y103" i="38" s="1"/>
  <c r="Y104" i="38" s="1"/>
  <c r="Y105" i="38" s="1"/>
  <c r="Y106" i="38" s="1"/>
  <c r="Y107" i="38" s="1"/>
  <c r="Y108" i="38" s="1"/>
  <c r="Y109" i="38" s="1"/>
  <c r="Y110" i="38" s="1"/>
  <c r="Y111" i="38" s="1"/>
  <c r="Y112" i="38" s="1"/>
  <c r="Y113" i="38" s="1"/>
  <c r="Y114" i="38" s="1"/>
  <c r="Y115" i="38" s="1"/>
  <c r="Y116" i="38" s="1"/>
  <c r="O67" i="38"/>
  <c r="O68" i="38" s="1"/>
  <c r="O69" i="38" s="1"/>
  <c r="O70" i="38" s="1"/>
  <c r="O71" i="38" s="1"/>
  <c r="O72" i="38" s="1"/>
  <c r="O73" i="38" s="1"/>
  <c r="O74" i="38" s="1"/>
  <c r="O75" i="38" s="1"/>
  <c r="O76" i="38" s="1"/>
  <c r="O77" i="38" s="1"/>
  <c r="O78" i="38" s="1"/>
  <c r="O79" i="38" s="1"/>
  <c r="O80" i="38" s="1"/>
  <c r="O81" i="38" s="1"/>
  <c r="O82" i="38" s="1"/>
  <c r="O83" i="38" s="1"/>
  <c r="O84" i="38" s="1"/>
  <c r="O85" i="38" s="1"/>
  <c r="O86" i="38" s="1"/>
  <c r="O87" i="38" s="1"/>
  <c r="O88" i="38" s="1"/>
  <c r="O89" i="38" s="1"/>
  <c r="O90" i="38" s="1"/>
  <c r="O91" i="38" s="1"/>
  <c r="O92" i="38" s="1"/>
  <c r="O93" i="38" s="1"/>
  <c r="O94" i="38" s="1"/>
  <c r="O95" i="38" s="1"/>
  <c r="O96" i="38" s="1"/>
  <c r="O97" i="38" s="1"/>
  <c r="O98" i="38" s="1"/>
  <c r="O99" i="38" s="1"/>
  <c r="O100" i="38" s="1"/>
  <c r="O101" i="38" s="1"/>
  <c r="O102" i="38" s="1"/>
  <c r="O103" i="38" s="1"/>
  <c r="O104" i="38" s="1"/>
  <c r="O105" i="38" s="1"/>
  <c r="O106" i="38" s="1"/>
  <c r="O107" i="38" s="1"/>
  <c r="O108" i="38" s="1"/>
  <c r="O109" i="38" s="1"/>
  <c r="O110" i="38" s="1"/>
  <c r="O111" i="38" s="1"/>
  <c r="O112" i="38" s="1"/>
  <c r="O113" i="38" s="1"/>
  <c r="O114" i="38" s="1"/>
  <c r="O115" i="38" s="1"/>
  <c r="O116" i="38" s="1"/>
  <c r="W67" i="38"/>
  <c r="W68" i="38" s="1"/>
  <c r="W69" i="38" s="1"/>
  <c r="W70" i="38" s="1"/>
  <c r="W71" i="38" s="1"/>
  <c r="W72" i="38" s="1"/>
  <c r="W73" i="38" s="1"/>
  <c r="W74" i="38" s="1"/>
  <c r="W75" i="38" s="1"/>
  <c r="W76" i="38" s="1"/>
  <c r="W77" i="38" s="1"/>
  <c r="W78" i="38" s="1"/>
  <c r="W79" i="38" s="1"/>
  <c r="W80" i="38" s="1"/>
  <c r="W81" i="38" s="1"/>
  <c r="W82" i="38" s="1"/>
  <c r="W83" i="38" s="1"/>
  <c r="W84" i="38" s="1"/>
  <c r="W85" i="38" s="1"/>
  <c r="W86" i="38" s="1"/>
  <c r="W87" i="38" s="1"/>
  <c r="W88" i="38" s="1"/>
  <c r="W89" i="38" s="1"/>
  <c r="W90" i="38" s="1"/>
  <c r="W91" i="38" s="1"/>
  <c r="W92" i="38" s="1"/>
  <c r="W93" i="38" s="1"/>
  <c r="W94" i="38" s="1"/>
  <c r="W95" i="38" s="1"/>
  <c r="W96" i="38" s="1"/>
  <c r="W97" i="38" s="1"/>
  <c r="W98" i="38" s="1"/>
  <c r="W99" i="38" s="1"/>
  <c r="W100" i="38" s="1"/>
  <c r="W101" i="38" s="1"/>
  <c r="W102" i="38" s="1"/>
  <c r="W103" i="38" s="1"/>
  <c r="W104" i="38" s="1"/>
  <c r="W105" i="38" s="1"/>
  <c r="W106" i="38" s="1"/>
  <c r="W107" i="38" s="1"/>
  <c r="W108" i="38" s="1"/>
  <c r="W109" i="38" s="1"/>
  <c r="W110" i="38" s="1"/>
  <c r="W111" i="38" s="1"/>
  <c r="W112" i="38" s="1"/>
  <c r="W113" i="38" s="1"/>
  <c r="W114" i="38" s="1"/>
  <c r="W115" i="38" s="1"/>
  <c r="W116" i="38" s="1"/>
  <c r="R67" i="38"/>
  <c r="R68" i="38" s="1"/>
  <c r="R69" i="38" s="1"/>
  <c r="R70" i="38" s="1"/>
  <c r="R71" i="38" s="1"/>
  <c r="R72" i="38" s="1"/>
  <c r="R73" i="38" s="1"/>
  <c r="R74" i="38" s="1"/>
  <c r="R75" i="38" s="1"/>
  <c r="R76" i="38" s="1"/>
  <c r="R77" i="38" s="1"/>
  <c r="R78" i="38" s="1"/>
  <c r="R79" i="38" s="1"/>
  <c r="R80" i="38" s="1"/>
  <c r="R81" i="38" s="1"/>
  <c r="R82" i="38" s="1"/>
  <c r="R83" i="38" s="1"/>
  <c r="R84" i="38" s="1"/>
  <c r="R85" i="38" s="1"/>
  <c r="R86" i="38" s="1"/>
  <c r="R87" i="38" s="1"/>
  <c r="R88" i="38" s="1"/>
  <c r="R89" i="38" s="1"/>
  <c r="R90" i="38" s="1"/>
  <c r="R91" i="38" s="1"/>
  <c r="R92" i="38" s="1"/>
  <c r="R93" i="38" s="1"/>
  <c r="R94" i="38" s="1"/>
  <c r="R95" i="38" s="1"/>
  <c r="R96" i="38" s="1"/>
  <c r="R97" i="38" s="1"/>
  <c r="R98" i="38" s="1"/>
  <c r="R99" i="38" s="1"/>
  <c r="R100" i="38" s="1"/>
  <c r="R101" i="38" s="1"/>
  <c r="R102" i="38" s="1"/>
  <c r="R103" i="38" s="1"/>
  <c r="R104" i="38" s="1"/>
  <c r="R105" i="38" s="1"/>
  <c r="R106" i="38" s="1"/>
  <c r="R107" i="38" s="1"/>
  <c r="R108" i="38" s="1"/>
  <c r="R109" i="38" s="1"/>
  <c r="R110" i="38" s="1"/>
  <c r="R111" i="38" s="1"/>
  <c r="R112" i="38" s="1"/>
  <c r="R113" i="38" s="1"/>
  <c r="R114" i="38" s="1"/>
  <c r="R115" i="38" s="1"/>
  <c r="R116" i="38" s="1"/>
  <c r="X67" i="38"/>
  <c r="X68" i="38" s="1"/>
  <c r="X69" i="38" s="1"/>
  <c r="X70" i="38" s="1"/>
  <c r="X71" i="38" s="1"/>
  <c r="X72" i="38" s="1"/>
  <c r="X73" i="38" s="1"/>
  <c r="X74" i="38" s="1"/>
  <c r="X75" i="38" s="1"/>
  <c r="X76" i="38" s="1"/>
  <c r="X77" i="38" s="1"/>
  <c r="X78" i="38" s="1"/>
  <c r="X79" i="38" s="1"/>
  <c r="X80" i="38" s="1"/>
  <c r="X81" i="38" s="1"/>
  <c r="X82" i="38" s="1"/>
  <c r="X83" i="38" s="1"/>
  <c r="X84" i="38" s="1"/>
  <c r="X85" i="38" s="1"/>
  <c r="X86" i="38" s="1"/>
  <c r="X87" i="38" s="1"/>
  <c r="X88" i="38" s="1"/>
  <c r="X89" i="38" s="1"/>
  <c r="X90" i="38" s="1"/>
  <c r="X91" i="38" s="1"/>
  <c r="X92" i="38" s="1"/>
  <c r="X93" i="38" s="1"/>
  <c r="X94" i="38" s="1"/>
  <c r="X95" i="38" s="1"/>
  <c r="X96" i="38" s="1"/>
  <c r="X97" i="38" s="1"/>
  <c r="X98" i="38" s="1"/>
  <c r="X99" i="38" s="1"/>
  <c r="X100" i="38" s="1"/>
  <c r="X101" i="38" s="1"/>
  <c r="X102" i="38" s="1"/>
  <c r="X103" i="38" s="1"/>
  <c r="X104" i="38" s="1"/>
  <c r="X105" i="38" s="1"/>
  <c r="X106" i="38" s="1"/>
  <c r="X107" i="38" s="1"/>
  <c r="X108" i="38" s="1"/>
  <c r="X109" i="38" s="1"/>
  <c r="X110" i="38" s="1"/>
  <c r="X111" i="38" s="1"/>
  <c r="X112" i="38" s="1"/>
  <c r="X113" i="38" s="1"/>
  <c r="X114" i="38" s="1"/>
  <c r="X115" i="38" s="1"/>
  <c r="X116" i="38" s="1"/>
  <c r="X54" i="38" s="1" a="1"/>
  <c r="X54" i="38" s="1"/>
  <c r="D67" i="38"/>
  <c r="D68" i="38" s="1"/>
  <c r="D69" i="38" s="1"/>
  <c r="D70" i="38" s="1"/>
  <c r="D71" i="38" s="1"/>
  <c r="D72" i="38" s="1"/>
  <c r="D73" i="38" s="1"/>
  <c r="D74" i="38" s="1"/>
  <c r="D75" i="38" s="1"/>
  <c r="D76" i="38" s="1"/>
  <c r="D77" i="38" s="1"/>
  <c r="D78" i="38" s="1"/>
  <c r="D79" i="38" s="1"/>
  <c r="D80" i="38" s="1"/>
  <c r="D81" i="38" s="1"/>
  <c r="D82" i="38" s="1"/>
  <c r="D83" i="38" s="1"/>
  <c r="D84" i="38" s="1"/>
  <c r="D85" i="38" s="1"/>
  <c r="D86" i="38" s="1"/>
  <c r="D87" i="38" s="1"/>
  <c r="D88" i="38" s="1"/>
  <c r="D89" i="38" s="1"/>
  <c r="D90" i="38" s="1"/>
  <c r="D91" i="38" s="1"/>
  <c r="D92" i="38" s="1"/>
  <c r="D93" i="38" s="1"/>
  <c r="D94" i="38" s="1"/>
  <c r="D95" i="38" s="1"/>
  <c r="D96" i="38" s="1"/>
  <c r="D97" i="38" s="1"/>
  <c r="D98" i="38" s="1"/>
  <c r="D99" i="38" s="1"/>
  <c r="D100" i="38" s="1"/>
  <c r="D101" i="38" s="1"/>
  <c r="D102" i="38" s="1"/>
  <c r="D103" i="38" s="1"/>
  <c r="D104" i="38" s="1"/>
  <c r="D105" i="38" s="1"/>
  <c r="D106" i="38" s="1"/>
  <c r="D107" i="38" s="1"/>
  <c r="D108" i="38" s="1"/>
  <c r="D109" i="38" s="1"/>
  <c r="D110" i="38" s="1"/>
  <c r="D111" i="38" s="1"/>
  <c r="D112" i="38" s="1"/>
  <c r="D113" i="38" s="1"/>
  <c r="D114" i="38" s="1"/>
  <c r="D115" i="38" s="1"/>
  <c r="D116" i="38" s="1"/>
  <c r="AA67" i="38"/>
  <c r="AA68" i="38" s="1"/>
  <c r="AA69" i="38" s="1"/>
  <c r="AA70" i="38" s="1"/>
  <c r="AA71" i="38" s="1"/>
  <c r="AA72" i="38" s="1"/>
  <c r="AA73" i="38" s="1"/>
  <c r="AA74" i="38" s="1"/>
  <c r="AA75" i="38" s="1"/>
  <c r="AA76" i="38" s="1"/>
  <c r="AA77" i="38" s="1"/>
  <c r="AA78" i="38" s="1"/>
  <c r="AA79" i="38" s="1"/>
  <c r="AA80" i="38" s="1"/>
  <c r="AA81" i="38" s="1"/>
  <c r="AA82" i="38" s="1"/>
  <c r="AA83" i="38" s="1"/>
  <c r="AA84" i="38" s="1"/>
  <c r="AA85" i="38" s="1"/>
  <c r="AA86" i="38" s="1"/>
  <c r="AA87" i="38" s="1"/>
  <c r="AA88" i="38" s="1"/>
  <c r="AA89" i="38" s="1"/>
  <c r="AA90" i="38" s="1"/>
  <c r="AA91" i="38" s="1"/>
  <c r="AA92" i="38" s="1"/>
  <c r="AA93" i="38" s="1"/>
  <c r="AA94" i="38" s="1"/>
  <c r="AA95" i="38" s="1"/>
  <c r="AA96" i="38" s="1"/>
  <c r="AA97" i="38" s="1"/>
  <c r="AA98" i="38" s="1"/>
  <c r="AA99" i="38" s="1"/>
  <c r="AA100" i="38" s="1"/>
  <c r="AA101" i="38" s="1"/>
  <c r="AA102" i="38" s="1"/>
  <c r="AA103" i="38" s="1"/>
  <c r="AA104" i="38" s="1"/>
  <c r="AA105" i="38" s="1"/>
  <c r="AA106" i="38" s="1"/>
  <c r="AA107" i="38" s="1"/>
  <c r="AA108" i="38" s="1"/>
  <c r="AA109" i="38" s="1"/>
  <c r="AA110" i="38" s="1"/>
  <c r="AA111" i="38" s="1"/>
  <c r="AA112" i="38" s="1"/>
  <c r="AA113" i="38" s="1"/>
  <c r="AA114" i="38" s="1"/>
  <c r="AA115" i="38" s="1"/>
  <c r="AA116" i="38" s="1"/>
  <c r="I67" i="38"/>
  <c r="I68" i="38" s="1"/>
  <c r="I69" i="38" s="1"/>
  <c r="I70" i="38" s="1"/>
  <c r="I71" i="38" s="1"/>
  <c r="I72" i="38" s="1"/>
  <c r="I73" i="38" s="1"/>
  <c r="I74" i="38" s="1"/>
  <c r="I75" i="38" s="1"/>
  <c r="I76" i="38" s="1"/>
  <c r="I77" i="38" s="1"/>
  <c r="I78" i="38" s="1"/>
  <c r="I79" i="38" s="1"/>
  <c r="I80" i="38" s="1"/>
  <c r="I81" i="38" s="1"/>
  <c r="I82" i="38" s="1"/>
  <c r="I83" i="38" s="1"/>
  <c r="I84" i="38" s="1"/>
  <c r="I85" i="38" s="1"/>
  <c r="I86" i="38" s="1"/>
  <c r="I87" i="38" s="1"/>
  <c r="I88" i="38" s="1"/>
  <c r="I89" i="38" s="1"/>
  <c r="I90" i="38" s="1"/>
  <c r="I91" i="38" s="1"/>
  <c r="I92" i="38" s="1"/>
  <c r="I93" i="38" s="1"/>
  <c r="I94" i="38" s="1"/>
  <c r="I95" i="38" s="1"/>
  <c r="I96" i="38" s="1"/>
  <c r="I97" i="38" s="1"/>
  <c r="I98" i="38" s="1"/>
  <c r="I99" i="38" s="1"/>
  <c r="I100" i="38" s="1"/>
  <c r="I101" i="38" s="1"/>
  <c r="I102" i="38" s="1"/>
  <c r="I103" i="38" s="1"/>
  <c r="I104" i="38" s="1"/>
  <c r="I105" i="38" s="1"/>
  <c r="I106" i="38" s="1"/>
  <c r="I107" i="38" s="1"/>
  <c r="I108" i="38" s="1"/>
  <c r="I109" i="38" s="1"/>
  <c r="I110" i="38" s="1"/>
  <c r="I111" i="38" s="1"/>
  <c r="I112" i="38" s="1"/>
  <c r="I113" i="38" s="1"/>
  <c r="I114" i="38" s="1"/>
  <c r="I115" i="38" s="1"/>
  <c r="I116" i="38" s="1"/>
  <c r="S67" i="38"/>
  <c r="S68" i="38" s="1"/>
  <c r="S69" i="38" s="1"/>
  <c r="S70" i="38" s="1"/>
  <c r="S71" i="38" s="1"/>
  <c r="S72" i="38" s="1"/>
  <c r="S73" i="38" s="1"/>
  <c r="S74" i="38" s="1"/>
  <c r="S75" i="38" s="1"/>
  <c r="S76" i="38" s="1"/>
  <c r="S77" i="38" s="1"/>
  <c r="S78" i="38" s="1"/>
  <c r="S79" i="38" s="1"/>
  <c r="S80" i="38" s="1"/>
  <c r="S81" i="38" s="1"/>
  <c r="S82" i="38" s="1"/>
  <c r="S83" i="38" s="1"/>
  <c r="S84" i="38" s="1"/>
  <c r="S85" i="38" s="1"/>
  <c r="S86" i="38" s="1"/>
  <c r="S87" i="38" s="1"/>
  <c r="S88" i="38" s="1"/>
  <c r="S89" i="38" s="1"/>
  <c r="S90" i="38" s="1"/>
  <c r="S91" i="38" s="1"/>
  <c r="S92" i="38" s="1"/>
  <c r="S93" i="38" s="1"/>
  <c r="S94" i="38" s="1"/>
  <c r="S95" i="38" s="1"/>
  <c r="S96" i="38" s="1"/>
  <c r="S97" i="38" s="1"/>
  <c r="S98" i="38" s="1"/>
  <c r="S99" i="38" s="1"/>
  <c r="S100" i="38" s="1"/>
  <c r="S101" i="38" s="1"/>
  <c r="S102" i="38" s="1"/>
  <c r="S103" i="38" s="1"/>
  <c r="S104" i="38" s="1"/>
  <c r="S105" i="38" s="1"/>
  <c r="S106" i="38" s="1"/>
  <c r="S107" i="38" s="1"/>
  <c r="S108" i="38" s="1"/>
  <c r="S109" i="38" s="1"/>
  <c r="S110" i="38" s="1"/>
  <c r="S111" i="38" s="1"/>
  <c r="S112" i="38" s="1"/>
  <c r="S113" i="38" s="1"/>
  <c r="S114" i="38" s="1"/>
  <c r="S115" i="38" s="1"/>
  <c r="S116" i="38" s="1"/>
  <c r="E67" i="38"/>
  <c r="E68" i="38" s="1"/>
  <c r="E69" i="38" s="1"/>
  <c r="E70" i="38" s="1"/>
  <c r="E71" i="38" s="1"/>
  <c r="E72" i="38" s="1"/>
  <c r="E73" i="38" s="1"/>
  <c r="E74" i="38" s="1"/>
  <c r="E75" i="38" s="1"/>
  <c r="E76" i="38" s="1"/>
  <c r="E77" i="38" s="1"/>
  <c r="E78" i="38" s="1"/>
  <c r="E79" i="38" s="1"/>
  <c r="E80" i="38" s="1"/>
  <c r="E81" i="38" s="1"/>
  <c r="E82" i="38" s="1"/>
  <c r="E83" i="38" s="1"/>
  <c r="E84" i="38" s="1"/>
  <c r="E85" i="38" s="1"/>
  <c r="E86" i="38" s="1"/>
  <c r="E87" i="38" s="1"/>
  <c r="E88" i="38" s="1"/>
  <c r="E89" i="38" s="1"/>
  <c r="E90" i="38" s="1"/>
  <c r="E91" i="38" s="1"/>
  <c r="E92" i="38" s="1"/>
  <c r="E93" i="38" s="1"/>
  <c r="E94" i="38" s="1"/>
  <c r="E95" i="38" s="1"/>
  <c r="E96" i="38" s="1"/>
  <c r="E97" i="38" s="1"/>
  <c r="E98" i="38" s="1"/>
  <c r="E99" i="38" s="1"/>
  <c r="E100" i="38" s="1"/>
  <c r="E101" i="38" s="1"/>
  <c r="E102" i="38" s="1"/>
  <c r="E103" i="38" s="1"/>
  <c r="E104" i="38" s="1"/>
  <c r="E105" i="38" s="1"/>
  <c r="E106" i="38" s="1"/>
  <c r="E107" i="38" s="1"/>
  <c r="E108" i="38" s="1"/>
  <c r="E109" i="38" s="1"/>
  <c r="E110" i="38" s="1"/>
  <c r="E111" i="38" s="1"/>
  <c r="E112" i="38" s="1"/>
  <c r="E113" i="38" s="1"/>
  <c r="E114" i="38" s="1"/>
  <c r="E115" i="38" s="1"/>
  <c r="E116" i="38" s="1"/>
  <c r="AB67" i="38"/>
  <c r="AB68" i="38" s="1"/>
  <c r="AB69" i="38" s="1"/>
  <c r="AB70" i="38" s="1"/>
  <c r="AB71" i="38" s="1"/>
  <c r="AB72" i="38" s="1"/>
  <c r="AB73" i="38" s="1"/>
  <c r="AB74" i="38" s="1"/>
  <c r="AB75" i="38" s="1"/>
  <c r="AB76" i="38" s="1"/>
  <c r="AB77" i="38" s="1"/>
  <c r="AB78" i="38" s="1"/>
  <c r="AB79" i="38" s="1"/>
  <c r="AB80" i="38" s="1"/>
  <c r="AB81" i="38" s="1"/>
  <c r="AB82" i="38" s="1"/>
  <c r="AB83" i="38" s="1"/>
  <c r="AB84" i="38" s="1"/>
  <c r="AB85" i="38" s="1"/>
  <c r="AB86" i="38" s="1"/>
  <c r="AB87" i="38" s="1"/>
  <c r="AB88" i="38" s="1"/>
  <c r="AB89" i="38" s="1"/>
  <c r="AB90" i="38" s="1"/>
  <c r="AB91" i="38" s="1"/>
  <c r="AB92" i="38" s="1"/>
  <c r="AB93" i="38" s="1"/>
  <c r="AB94" i="38" s="1"/>
  <c r="AB95" i="38" s="1"/>
  <c r="AB96" i="38" s="1"/>
  <c r="AB97" i="38" s="1"/>
  <c r="AB98" i="38" s="1"/>
  <c r="AB99" i="38" s="1"/>
  <c r="AB100" i="38" s="1"/>
  <c r="AB101" i="38" s="1"/>
  <c r="AB102" i="38" s="1"/>
  <c r="AB103" i="38" s="1"/>
  <c r="AB104" i="38" s="1"/>
  <c r="AB105" i="38" s="1"/>
  <c r="AB106" i="38" s="1"/>
  <c r="AB107" i="38" s="1"/>
  <c r="AB108" i="38" s="1"/>
  <c r="AB109" i="38" s="1"/>
  <c r="AB110" i="38" s="1"/>
  <c r="AB111" i="38" s="1"/>
  <c r="AB112" i="38" s="1"/>
  <c r="AB113" i="38" s="1"/>
  <c r="AB114" i="38" s="1"/>
  <c r="AB115" i="38" s="1"/>
  <c r="AB116" i="38" s="1"/>
  <c r="P67" i="38"/>
  <c r="P68" i="38" s="1"/>
  <c r="P69" i="38" s="1"/>
  <c r="P70" i="38" s="1"/>
  <c r="P71" i="38" s="1"/>
  <c r="P72" i="38" s="1"/>
  <c r="P73" i="38" s="1"/>
  <c r="P74" i="38" s="1"/>
  <c r="P75" i="38" s="1"/>
  <c r="P76" i="38" s="1"/>
  <c r="P77" i="38" s="1"/>
  <c r="P78" i="38" s="1"/>
  <c r="P79" i="38" s="1"/>
  <c r="P80" i="38" s="1"/>
  <c r="P81" i="38" s="1"/>
  <c r="P82" i="38" s="1"/>
  <c r="P83" i="38" s="1"/>
  <c r="P84" i="38" s="1"/>
  <c r="P85" i="38" s="1"/>
  <c r="P86" i="38" s="1"/>
  <c r="P87" i="38" s="1"/>
  <c r="P88" i="38" s="1"/>
  <c r="P89" i="38" s="1"/>
  <c r="P90" i="38" s="1"/>
  <c r="P91" i="38" s="1"/>
  <c r="P92" i="38" s="1"/>
  <c r="P93" i="38" s="1"/>
  <c r="P94" i="38" s="1"/>
  <c r="P95" i="38" s="1"/>
  <c r="P96" i="38" s="1"/>
  <c r="P97" i="38" s="1"/>
  <c r="P98" i="38" s="1"/>
  <c r="P99" i="38" s="1"/>
  <c r="P100" i="38" s="1"/>
  <c r="P101" i="38" s="1"/>
  <c r="P102" i="38" s="1"/>
  <c r="P103" i="38" s="1"/>
  <c r="P104" i="38" s="1"/>
  <c r="P105" i="38" s="1"/>
  <c r="P106" i="38" s="1"/>
  <c r="P107" i="38" s="1"/>
  <c r="P108" i="38" s="1"/>
  <c r="P109" i="38" s="1"/>
  <c r="P110" i="38" s="1"/>
  <c r="P111" i="38" s="1"/>
  <c r="P112" i="38" s="1"/>
  <c r="P113" i="38" s="1"/>
  <c r="P114" i="38" s="1"/>
  <c r="P115" i="38" s="1"/>
  <c r="P116" i="38" s="1"/>
  <c r="N67" i="38"/>
  <c r="N68" i="38" s="1"/>
  <c r="N69" i="38" s="1"/>
  <c r="N70" i="38" s="1"/>
  <c r="N71" i="38" s="1"/>
  <c r="N72" i="38" s="1"/>
  <c r="N73" i="38" s="1"/>
  <c r="N74" i="38" s="1"/>
  <c r="N75" i="38" s="1"/>
  <c r="N76" i="38" s="1"/>
  <c r="N77" i="38" s="1"/>
  <c r="N78" i="38" s="1"/>
  <c r="N79" i="38" s="1"/>
  <c r="N80" i="38" s="1"/>
  <c r="N81" i="38" s="1"/>
  <c r="N82" i="38" s="1"/>
  <c r="N83" i="38" s="1"/>
  <c r="N84" i="38" s="1"/>
  <c r="N85" i="38" s="1"/>
  <c r="N86" i="38" s="1"/>
  <c r="N87" i="38" s="1"/>
  <c r="N88" i="38" s="1"/>
  <c r="N89" i="38" s="1"/>
  <c r="N90" i="38" s="1"/>
  <c r="N91" i="38" s="1"/>
  <c r="N92" i="38" s="1"/>
  <c r="N93" i="38" s="1"/>
  <c r="N94" i="38" s="1"/>
  <c r="N95" i="38" s="1"/>
  <c r="N96" i="38" s="1"/>
  <c r="N97" i="38" s="1"/>
  <c r="N98" i="38" s="1"/>
  <c r="N99" i="38" s="1"/>
  <c r="N100" i="38" s="1"/>
  <c r="N101" i="38" s="1"/>
  <c r="N102" i="38" s="1"/>
  <c r="N103" i="38" s="1"/>
  <c r="N104" i="38" s="1"/>
  <c r="N105" i="38" s="1"/>
  <c r="N106" i="38" s="1"/>
  <c r="N107" i="38" s="1"/>
  <c r="N108" i="38" s="1"/>
  <c r="N109" i="38" s="1"/>
  <c r="N110" i="38" s="1"/>
  <c r="N111" i="38" s="1"/>
  <c r="N112" i="38" s="1"/>
  <c r="N113" i="38" s="1"/>
  <c r="N114" i="38" s="1"/>
  <c r="N115" i="38" s="1"/>
  <c r="N116" i="38" s="1"/>
  <c r="L67" i="38"/>
  <c r="L68" i="38" s="1"/>
  <c r="L69" i="38" s="1"/>
  <c r="L70" i="38" s="1"/>
  <c r="L71" i="38" s="1"/>
  <c r="L72" i="38" s="1"/>
  <c r="L73" i="38" s="1"/>
  <c r="L74" i="38" s="1"/>
  <c r="L75" i="38" s="1"/>
  <c r="L76" i="38" s="1"/>
  <c r="L77" i="38" s="1"/>
  <c r="L78" i="38" s="1"/>
  <c r="L79" i="38" s="1"/>
  <c r="L80" i="38" s="1"/>
  <c r="L81" i="38" s="1"/>
  <c r="L82" i="38" s="1"/>
  <c r="L83" i="38" s="1"/>
  <c r="L84" i="38" s="1"/>
  <c r="L85" i="38" s="1"/>
  <c r="L86" i="38" s="1"/>
  <c r="L87" i="38" s="1"/>
  <c r="L88" i="38" s="1"/>
  <c r="L89" i="38" s="1"/>
  <c r="L90" i="38" s="1"/>
  <c r="L91" i="38" s="1"/>
  <c r="L92" i="38" s="1"/>
  <c r="L93" i="38" s="1"/>
  <c r="L94" i="38" s="1"/>
  <c r="L95" i="38" s="1"/>
  <c r="L96" i="38" s="1"/>
  <c r="L97" i="38" s="1"/>
  <c r="L98" i="38" s="1"/>
  <c r="L99" i="38" s="1"/>
  <c r="L100" i="38" s="1"/>
  <c r="L101" i="38" s="1"/>
  <c r="L102" i="38" s="1"/>
  <c r="L103" i="38" s="1"/>
  <c r="L104" i="38" s="1"/>
  <c r="L105" i="38" s="1"/>
  <c r="L106" i="38" s="1"/>
  <c r="L107" i="38" s="1"/>
  <c r="L108" i="38" s="1"/>
  <c r="L109" i="38" s="1"/>
  <c r="L110" i="38" s="1"/>
  <c r="L111" i="38" s="1"/>
  <c r="L112" i="38" s="1"/>
  <c r="L113" i="38" s="1"/>
  <c r="L114" i="38" s="1"/>
  <c r="L115" i="38" s="1"/>
  <c r="L116" i="38" s="1"/>
  <c r="J67" i="38"/>
  <c r="J68" i="38" s="1"/>
  <c r="J69" i="38" s="1"/>
  <c r="J70" i="38" s="1"/>
  <c r="J71" i="38" s="1"/>
  <c r="J72" i="38" s="1"/>
  <c r="J73" i="38" s="1"/>
  <c r="J74" i="38" s="1"/>
  <c r="J75" i="38" s="1"/>
  <c r="J76" i="38" s="1"/>
  <c r="J77" i="38" s="1"/>
  <c r="J78" i="38" s="1"/>
  <c r="J79" i="38" s="1"/>
  <c r="J80" i="38" s="1"/>
  <c r="J81" i="38" s="1"/>
  <c r="J82" i="38" s="1"/>
  <c r="J83" i="38" s="1"/>
  <c r="J84" i="38" s="1"/>
  <c r="J85" i="38" s="1"/>
  <c r="J86" i="38" s="1"/>
  <c r="J87" i="38" s="1"/>
  <c r="J88" i="38" s="1"/>
  <c r="J89" i="38" s="1"/>
  <c r="J90" i="38" s="1"/>
  <c r="J91" i="38" s="1"/>
  <c r="J92" i="38" s="1"/>
  <c r="J93" i="38" s="1"/>
  <c r="J94" i="38" s="1"/>
  <c r="J95" i="38" s="1"/>
  <c r="J96" i="38" s="1"/>
  <c r="J97" i="38" s="1"/>
  <c r="J98" i="38" s="1"/>
  <c r="J99" i="38" s="1"/>
  <c r="J100" i="38" s="1"/>
  <c r="J101" i="38" s="1"/>
  <c r="J102" i="38" s="1"/>
  <c r="J103" i="38" s="1"/>
  <c r="J104" i="38" s="1"/>
  <c r="J105" i="38" s="1"/>
  <c r="J106" i="38" s="1"/>
  <c r="J107" i="38" s="1"/>
  <c r="J108" i="38" s="1"/>
  <c r="J109" i="38" s="1"/>
  <c r="J110" i="38" s="1"/>
  <c r="J111" i="38" s="1"/>
  <c r="J112" i="38" s="1"/>
  <c r="J113" i="38" s="1"/>
  <c r="J114" i="38" s="1"/>
  <c r="J115" i="38" s="1"/>
  <c r="J116" i="38" s="1"/>
  <c r="AC67" i="38"/>
  <c r="AC68" i="38" s="1"/>
  <c r="AC69" i="38" s="1"/>
  <c r="AC70" i="38" s="1"/>
  <c r="AC71" i="38" s="1"/>
  <c r="AC72" i="38" s="1"/>
  <c r="AC73" i="38" s="1"/>
  <c r="AC74" i="38" s="1"/>
  <c r="AC75" i="38" s="1"/>
  <c r="AC76" i="38" s="1"/>
  <c r="AC77" i="38" s="1"/>
  <c r="AC78" i="38" s="1"/>
  <c r="AC79" i="38" s="1"/>
  <c r="AC80" i="38" s="1"/>
  <c r="AC81" i="38" s="1"/>
  <c r="AC82" i="38" s="1"/>
  <c r="AC83" i="38" s="1"/>
  <c r="AC84" i="38" s="1"/>
  <c r="AC85" i="38" s="1"/>
  <c r="AC86" i="38" s="1"/>
  <c r="AC87" i="38" s="1"/>
  <c r="AC88" i="38" s="1"/>
  <c r="AC89" i="38" s="1"/>
  <c r="AC90" i="38" s="1"/>
  <c r="AC91" i="38" s="1"/>
  <c r="AC92" i="38" s="1"/>
  <c r="AC93" i="38" s="1"/>
  <c r="AC94" i="38" s="1"/>
  <c r="AC95" i="38" s="1"/>
  <c r="AC96" i="38" s="1"/>
  <c r="AC97" i="38" s="1"/>
  <c r="AC98" i="38" s="1"/>
  <c r="AC99" i="38" s="1"/>
  <c r="AC100" i="38" s="1"/>
  <c r="AC101" i="38" s="1"/>
  <c r="AC102" i="38" s="1"/>
  <c r="AC103" i="38" s="1"/>
  <c r="AC104" i="38" s="1"/>
  <c r="AC105" i="38" s="1"/>
  <c r="AC106" i="38" s="1"/>
  <c r="AC107" i="38" s="1"/>
  <c r="AC108" i="38" s="1"/>
  <c r="AC109" i="38" s="1"/>
  <c r="AC110" i="38" s="1"/>
  <c r="AC111" i="38" s="1"/>
  <c r="AC112" i="38" s="1"/>
  <c r="AC113" i="38" s="1"/>
  <c r="AC114" i="38" s="1"/>
  <c r="AC115" i="38" s="1"/>
  <c r="AC116" i="38" s="1"/>
  <c r="T67" i="38"/>
  <c r="T68" i="38" s="1"/>
  <c r="T69" i="38" s="1"/>
  <c r="T70" i="38" s="1"/>
  <c r="T71" i="38" s="1"/>
  <c r="T72" i="38" s="1"/>
  <c r="T73" i="38" s="1"/>
  <c r="T74" i="38" s="1"/>
  <c r="T75" i="38" s="1"/>
  <c r="T76" i="38" s="1"/>
  <c r="T77" i="38" s="1"/>
  <c r="T78" i="38" s="1"/>
  <c r="T79" i="38" s="1"/>
  <c r="T80" i="38" s="1"/>
  <c r="T81" i="38" s="1"/>
  <c r="T82" i="38" s="1"/>
  <c r="T83" i="38" s="1"/>
  <c r="T84" i="38" s="1"/>
  <c r="T85" i="38" s="1"/>
  <c r="T86" i="38" s="1"/>
  <c r="T87" i="38" s="1"/>
  <c r="T88" i="38" s="1"/>
  <c r="T89" i="38" s="1"/>
  <c r="T90" i="38" s="1"/>
  <c r="T91" i="38" s="1"/>
  <c r="T92" i="38" s="1"/>
  <c r="T93" i="38" s="1"/>
  <c r="T94" i="38" s="1"/>
  <c r="T95" i="38" s="1"/>
  <c r="T96" i="38" s="1"/>
  <c r="T97" i="38" s="1"/>
  <c r="T98" i="38" s="1"/>
  <c r="T99" i="38" s="1"/>
  <c r="T100" i="38" s="1"/>
  <c r="T101" i="38" s="1"/>
  <c r="T102" i="38" s="1"/>
  <c r="T103" i="38" s="1"/>
  <c r="T104" i="38" s="1"/>
  <c r="T105" i="38" s="1"/>
  <c r="T106" i="38" s="1"/>
  <c r="T107" i="38" s="1"/>
  <c r="T108" i="38" s="1"/>
  <c r="T109" i="38" s="1"/>
  <c r="T110" i="38" s="1"/>
  <c r="T111" i="38" s="1"/>
  <c r="T112" i="38" s="1"/>
  <c r="T113" i="38" s="1"/>
  <c r="T114" i="38" s="1"/>
  <c r="T115" i="38" s="1"/>
  <c r="T116" i="38" s="1"/>
  <c r="V67" i="38"/>
  <c r="V68" i="38" s="1"/>
  <c r="V69" i="38" s="1"/>
  <c r="V70" i="38" s="1"/>
  <c r="V71" i="38" s="1"/>
  <c r="V72" i="38" s="1"/>
  <c r="V73" i="38" s="1"/>
  <c r="V74" i="38" s="1"/>
  <c r="V75" i="38" s="1"/>
  <c r="V76" i="38" s="1"/>
  <c r="V77" i="38" s="1"/>
  <c r="V78" i="38" s="1"/>
  <c r="V79" i="38" s="1"/>
  <c r="V80" i="38" s="1"/>
  <c r="V81" i="38" s="1"/>
  <c r="V82" i="38" s="1"/>
  <c r="V83" i="38" s="1"/>
  <c r="V84" i="38" s="1"/>
  <c r="V85" i="38" s="1"/>
  <c r="V86" i="38" s="1"/>
  <c r="V87" i="38" s="1"/>
  <c r="V88" i="38" s="1"/>
  <c r="V89" i="38" s="1"/>
  <c r="V90" i="38" s="1"/>
  <c r="V91" i="38" s="1"/>
  <c r="V92" i="38" s="1"/>
  <c r="V93" i="38" s="1"/>
  <c r="V94" i="38" s="1"/>
  <c r="V95" i="38" s="1"/>
  <c r="V96" i="38" s="1"/>
  <c r="V97" i="38" s="1"/>
  <c r="V98" i="38" s="1"/>
  <c r="V99" i="38" s="1"/>
  <c r="V100" i="38" s="1"/>
  <c r="V101" i="38" s="1"/>
  <c r="V102" i="38" s="1"/>
  <c r="V103" i="38" s="1"/>
  <c r="V104" i="38" s="1"/>
  <c r="V105" i="38" s="1"/>
  <c r="V106" i="38" s="1"/>
  <c r="V107" i="38" s="1"/>
  <c r="V108" i="38" s="1"/>
  <c r="V109" i="38" s="1"/>
  <c r="V110" i="38" s="1"/>
  <c r="V111" i="38" s="1"/>
  <c r="V112" i="38" s="1"/>
  <c r="V113" i="38" s="1"/>
  <c r="V114" i="38" s="1"/>
  <c r="V115" i="38" s="1"/>
  <c r="V116" i="38" s="1"/>
  <c r="AD67" i="38"/>
  <c r="AD68" i="38" s="1"/>
  <c r="AD69" i="38" s="1"/>
  <c r="AD70" i="38" s="1"/>
  <c r="AD71" i="38" s="1"/>
  <c r="AD72" i="38" s="1"/>
  <c r="AD73" i="38" s="1"/>
  <c r="AD74" i="38" s="1"/>
  <c r="AD75" i="38" s="1"/>
  <c r="AD76" i="38" s="1"/>
  <c r="AD77" i="38" s="1"/>
  <c r="AD78" i="38" s="1"/>
  <c r="AD79" i="38" s="1"/>
  <c r="AD80" i="38" s="1"/>
  <c r="AD81" i="38" s="1"/>
  <c r="AD82" i="38" s="1"/>
  <c r="AD83" i="38" s="1"/>
  <c r="AD84" i="38" s="1"/>
  <c r="AD85" i="38" s="1"/>
  <c r="AD86" i="38" s="1"/>
  <c r="AD87" i="38" s="1"/>
  <c r="AD88" i="38" s="1"/>
  <c r="AD89" i="38" s="1"/>
  <c r="AD90" i="38" s="1"/>
  <c r="AD91" i="38" s="1"/>
  <c r="AD92" i="38" s="1"/>
  <c r="AD93" i="38" s="1"/>
  <c r="AD94" i="38" s="1"/>
  <c r="AD95" i="38" s="1"/>
  <c r="AD96" i="38" s="1"/>
  <c r="AD97" i="38" s="1"/>
  <c r="AD98" i="38" s="1"/>
  <c r="AD99" i="38" s="1"/>
  <c r="AD100" i="38" s="1"/>
  <c r="AD101" i="38" s="1"/>
  <c r="AD102" i="38" s="1"/>
  <c r="AD103" i="38" s="1"/>
  <c r="AD104" i="38" s="1"/>
  <c r="AD105" i="38" s="1"/>
  <c r="AD106" i="38" s="1"/>
  <c r="AD107" i="38" s="1"/>
  <c r="AD108" i="38" s="1"/>
  <c r="AD109" i="38" s="1"/>
  <c r="AD110" i="38" s="1"/>
  <c r="AD111" i="38" s="1"/>
  <c r="AD112" i="38" s="1"/>
  <c r="AD113" i="38" s="1"/>
  <c r="AD114" i="38" s="1"/>
  <c r="AD115" i="38" s="1"/>
  <c r="AD116" i="38" s="1"/>
  <c r="Q67" i="38"/>
  <c r="Q68" i="38" s="1"/>
  <c r="Q69" i="38" s="1"/>
  <c r="Q70" i="38" s="1"/>
  <c r="Q71" i="38" s="1"/>
  <c r="Q72" i="38" s="1"/>
  <c r="Q73" i="38" s="1"/>
  <c r="Q74" i="38" s="1"/>
  <c r="Q75" i="38" s="1"/>
  <c r="Q76" i="38" s="1"/>
  <c r="Q77" i="38" s="1"/>
  <c r="Q78" i="38" s="1"/>
  <c r="Q79" i="38" s="1"/>
  <c r="Q80" i="38" s="1"/>
  <c r="Q81" i="38" s="1"/>
  <c r="Q82" i="38" s="1"/>
  <c r="Q83" i="38" s="1"/>
  <c r="Q84" i="38" s="1"/>
  <c r="Q85" i="38" s="1"/>
  <c r="Q86" i="38" s="1"/>
  <c r="Q87" i="38" s="1"/>
  <c r="Q88" i="38" s="1"/>
  <c r="Q89" i="38" s="1"/>
  <c r="Q90" i="38" s="1"/>
  <c r="Q91" i="38" s="1"/>
  <c r="Q92" i="38" s="1"/>
  <c r="Q93" i="38" s="1"/>
  <c r="Q94" i="38" s="1"/>
  <c r="Q95" i="38" s="1"/>
  <c r="Q96" i="38" s="1"/>
  <c r="Q97" i="38" s="1"/>
  <c r="Q98" i="38" s="1"/>
  <c r="Q99" i="38" s="1"/>
  <c r="Q100" i="38" s="1"/>
  <c r="Q101" i="38" s="1"/>
  <c r="Q102" i="38" s="1"/>
  <c r="Q103" i="38" s="1"/>
  <c r="Q104" i="38" s="1"/>
  <c r="Q105" i="38" s="1"/>
  <c r="Q106" i="38" s="1"/>
  <c r="Q107" i="38" s="1"/>
  <c r="Q108" i="38" s="1"/>
  <c r="Q109" i="38" s="1"/>
  <c r="Q110" i="38" s="1"/>
  <c r="Q111" i="38" s="1"/>
  <c r="Q112" i="38" s="1"/>
  <c r="Q113" i="38" s="1"/>
  <c r="Q114" i="38" s="1"/>
  <c r="Q115" i="38" s="1"/>
  <c r="Q116" i="38" s="1"/>
  <c r="Z67" i="38"/>
  <c r="Z68" i="38" s="1"/>
  <c r="Z69" i="38" s="1"/>
  <c r="Z70" i="38" s="1"/>
  <c r="Z71" i="38" s="1"/>
  <c r="Z72" i="38" s="1"/>
  <c r="Z73" i="38" s="1"/>
  <c r="Z74" i="38" s="1"/>
  <c r="Z75" i="38" s="1"/>
  <c r="Z76" i="38" s="1"/>
  <c r="Z77" i="38" s="1"/>
  <c r="Z78" i="38" s="1"/>
  <c r="Z79" i="38" s="1"/>
  <c r="Z80" i="38" s="1"/>
  <c r="Z81" i="38" s="1"/>
  <c r="Z82" i="38" s="1"/>
  <c r="Z83" i="38" s="1"/>
  <c r="Z84" i="38" s="1"/>
  <c r="Z85" i="38" s="1"/>
  <c r="Z86" i="38" s="1"/>
  <c r="Z87" i="38" s="1"/>
  <c r="Z88" i="38" s="1"/>
  <c r="Z89" i="38" s="1"/>
  <c r="Z90" i="38" s="1"/>
  <c r="Z91" i="38" s="1"/>
  <c r="Z92" i="38" s="1"/>
  <c r="Z93" i="38" s="1"/>
  <c r="Z94" i="38" s="1"/>
  <c r="Z95" i="38" s="1"/>
  <c r="Z96" i="38" s="1"/>
  <c r="Z97" i="38" s="1"/>
  <c r="Z98" i="38" s="1"/>
  <c r="Z99" i="38" s="1"/>
  <c r="Z100" i="38" s="1"/>
  <c r="Z101" i="38" s="1"/>
  <c r="Z102" i="38" s="1"/>
  <c r="Z103" i="38" s="1"/>
  <c r="Z104" i="38" s="1"/>
  <c r="Z105" i="38" s="1"/>
  <c r="Z106" i="38" s="1"/>
  <c r="Z107" i="38" s="1"/>
  <c r="Z108" i="38" s="1"/>
  <c r="Z109" i="38" s="1"/>
  <c r="Z110" i="38" s="1"/>
  <c r="Z111" i="38" s="1"/>
  <c r="Z112" i="38" s="1"/>
  <c r="Z113" i="38" s="1"/>
  <c r="Z114" i="38" s="1"/>
  <c r="Z115" i="38" s="1"/>
  <c r="Z116" i="38" s="1"/>
  <c r="F67" i="38"/>
  <c r="F68" i="38" s="1"/>
  <c r="F69" i="38" s="1"/>
  <c r="F70" i="38" s="1"/>
  <c r="F71" i="38" s="1"/>
  <c r="F72" i="38" s="1"/>
  <c r="F73" i="38" s="1"/>
  <c r="F74" i="38" s="1"/>
  <c r="F75" i="38" s="1"/>
  <c r="F76" i="38" s="1"/>
  <c r="F77" i="38" s="1"/>
  <c r="F78" i="38" s="1"/>
  <c r="F79" i="38" s="1"/>
  <c r="F80" i="38" s="1"/>
  <c r="F81" i="38" s="1"/>
  <c r="F82" i="38" s="1"/>
  <c r="F83" i="38" s="1"/>
  <c r="F84" i="38" s="1"/>
  <c r="F85" i="38" s="1"/>
  <c r="F86" i="38" s="1"/>
  <c r="F87" i="38" s="1"/>
  <c r="F88" i="38" s="1"/>
  <c r="F89" i="38" s="1"/>
  <c r="F90" i="38" s="1"/>
  <c r="F91" i="38" s="1"/>
  <c r="F92" i="38" s="1"/>
  <c r="F93" i="38" s="1"/>
  <c r="F94" i="38" s="1"/>
  <c r="F95" i="38" s="1"/>
  <c r="F96" i="38" s="1"/>
  <c r="F97" i="38" s="1"/>
  <c r="F98" i="38" s="1"/>
  <c r="F99" i="38" s="1"/>
  <c r="F100" i="38" s="1"/>
  <c r="F101" i="38" s="1"/>
  <c r="F102" i="38" s="1"/>
  <c r="F103" i="38" s="1"/>
  <c r="F104" i="38" s="1"/>
  <c r="F105" i="38" s="1"/>
  <c r="F106" i="38" s="1"/>
  <c r="F107" i="38" s="1"/>
  <c r="F108" i="38" s="1"/>
  <c r="F109" i="38" s="1"/>
  <c r="F110" i="38" s="1"/>
  <c r="F111" i="38" s="1"/>
  <c r="F112" i="38" s="1"/>
  <c r="F113" i="38" s="1"/>
  <c r="F114" i="38" s="1"/>
  <c r="F115" i="38" s="1"/>
  <c r="F116" i="38" s="1"/>
  <c r="M67" i="38"/>
  <c r="M68" i="38" s="1"/>
  <c r="M69" i="38" s="1"/>
  <c r="M70" i="38" s="1"/>
  <c r="M71" i="38" s="1"/>
  <c r="M72" i="38" s="1"/>
  <c r="M73" i="38" s="1"/>
  <c r="M74" i="38" s="1"/>
  <c r="M75" i="38" s="1"/>
  <c r="M76" i="38" s="1"/>
  <c r="M77" i="38" s="1"/>
  <c r="M78" i="38" s="1"/>
  <c r="M79" i="38" s="1"/>
  <c r="M80" i="38" s="1"/>
  <c r="M81" i="38" s="1"/>
  <c r="M82" i="38" s="1"/>
  <c r="M83" i="38" s="1"/>
  <c r="M84" i="38" s="1"/>
  <c r="M85" i="38" s="1"/>
  <c r="M86" i="38" s="1"/>
  <c r="M87" i="38" s="1"/>
  <c r="M88" i="38" s="1"/>
  <c r="M89" i="38" s="1"/>
  <c r="M90" i="38" s="1"/>
  <c r="M91" i="38" s="1"/>
  <c r="M92" i="38" s="1"/>
  <c r="M93" i="38" s="1"/>
  <c r="M94" i="38" s="1"/>
  <c r="M95" i="38" s="1"/>
  <c r="M96" i="38" s="1"/>
  <c r="M97" i="38" s="1"/>
  <c r="M98" i="38" s="1"/>
  <c r="M99" i="38" s="1"/>
  <c r="M100" i="38" s="1"/>
  <c r="M101" i="38" s="1"/>
  <c r="M102" i="38" s="1"/>
  <c r="M103" i="38" s="1"/>
  <c r="M104" i="38" s="1"/>
  <c r="M105" i="38" s="1"/>
  <c r="M106" i="38" s="1"/>
  <c r="M107" i="38" s="1"/>
  <c r="M108" i="38" s="1"/>
  <c r="M109" i="38" s="1"/>
  <c r="M110" i="38" s="1"/>
  <c r="M111" i="38" s="1"/>
  <c r="M112" i="38" s="1"/>
  <c r="M113" i="38" s="1"/>
  <c r="M114" i="38" s="1"/>
  <c r="M115" i="38" s="1"/>
  <c r="M116" i="38" s="1"/>
  <c r="K67" i="38"/>
  <c r="K68" i="38" s="1"/>
  <c r="K69" i="38" s="1"/>
  <c r="K70" i="38" s="1"/>
  <c r="K71" i="38" s="1"/>
  <c r="K72" i="38" s="1"/>
  <c r="K73" i="38" s="1"/>
  <c r="K74" i="38" s="1"/>
  <c r="K75" i="38" s="1"/>
  <c r="K76" i="38" s="1"/>
  <c r="K77" i="38" s="1"/>
  <c r="K78" i="38" s="1"/>
  <c r="K79" i="38" s="1"/>
  <c r="K80" i="38" s="1"/>
  <c r="K81" i="38" s="1"/>
  <c r="K82" i="38" s="1"/>
  <c r="K83" i="38" s="1"/>
  <c r="K84" i="38" s="1"/>
  <c r="K85" i="38" s="1"/>
  <c r="K86" i="38" s="1"/>
  <c r="K87" i="38" s="1"/>
  <c r="K88" i="38" s="1"/>
  <c r="K89" i="38" s="1"/>
  <c r="K90" i="38" s="1"/>
  <c r="K91" i="38" s="1"/>
  <c r="K92" i="38" s="1"/>
  <c r="K93" i="38" s="1"/>
  <c r="K94" i="38" s="1"/>
  <c r="K95" i="38" s="1"/>
  <c r="K96" i="38" s="1"/>
  <c r="K97" i="38" s="1"/>
  <c r="K98" i="38" s="1"/>
  <c r="K99" i="38" s="1"/>
  <c r="K100" i="38" s="1"/>
  <c r="K101" i="38" s="1"/>
  <c r="K102" i="38" s="1"/>
  <c r="K103" i="38" s="1"/>
  <c r="K104" i="38" s="1"/>
  <c r="K105" i="38" s="1"/>
  <c r="K106" i="38" s="1"/>
  <c r="K107" i="38" s="1"/>
  <c r="K108" i="38" s="1"/>
  <c r="K109" i="38" s="1"/>
  <c r="K110" i="38" s="1"/>
  <c r="K111" i="38" s="1"/>
  <c r="K112" i="38" s="1"/>
  <c r="K113" i="38" s="1"/>
  <c r="K114" i="38" s="1"/>
  <c r="K115" i="38" s="1"/>
  <c r="K116" i="38" s="1"/>
  <c r="H67" i="38"/>
  <c r="H68" i="38" s="1"/>
  <c r="H69" i="38" s="1"/>
  <c r="H70" i="38" s="1"/>
  <c r="H71" i="38" s="1"/>
  <c r="H72" i="38" s="1"/>
  <c r="H73" i="38" s="1"/>
  <c r="H74" i="38" s="1"/>
  <c r="H75" i="38" s="1"/>
  <c r="H76" i="38" s="1"/>
  <c r="H77" i="38" s="1"/>
  <c r="H78" i="38" s="1"/>
  <c r="H79" i="38" s="1"/>
  <c r="H80" i="38" s="1"/>
  <c r="H81" i="38" s="1"/>
  <c r="H82" i="38" s="1"/>
  <c r="H83" i="38" s="1"/>
  <c r="H84" i="38" s="1"/>
  <c r="H85" i="38" s="1"/>
  <c r="H86" i="38" s="1"/>
  <c r="H87" i="38" s="1"/>
  <c r="H88" i="38" s="1"/>
  <c r="H89" i="38" s="1"/>
  <c r="H90" i="38" s="1"/>
  <c r="H91" i="38" s="1"/>
  <c r="H92" i="38" s="1"/>
  <c r="H93" i="38" s="1"/>
  <c r="H94" i="38" s="1"/>
  <c r="H95" i="38" s="1"/>
  <c r="H96" i="38" s="1"/>
  <c r="H97" i="38" s="1"/>
  <c r="H98" i="38" s="1"/>
  <c r="H99" i="38" s="1"/>
  <c r="H100" i="38" s="1"/>
  <c r="H101" i="38" s="1"/>
  <c r="H102" i="38" s="1"/>
  <c r="H103" i="38" s="1"/>
  <c r="H104" i="38" s="1"/>
  <c r="H105" i="38" s="1"/>
  <c r="H106" i="38" s="1"/>
  <c r="H107" i="38" s="1"/>
  <c r="H108" i="38" s="1"/>
  <c r="H109" i="38" s="1"/>
  <c r="H110" i="38" s="1"/>
  <c r="H111" i="38" s="1"/>
  <c r="H112" i="38" s="1"/>
  <c r="H113" i="38" s="1"/>
  <c r="H114" i="38" s="1"/>
  <c r="H115" i="38" s="1"/>
  <c r="H116" i="38" s="1"/>
  <c r="G67" i="38"/>
  <c r="G68" i="38" s="1"/>
  <c r="G69" i="38" s="1"/>
  <c r="G70" i="38" s="1"/>
  <c r="G71" i="38" s="1"/>
  <c r="G72" i="38" s="1"/>
  <c r="G73" i="38" s="1"/>
  <c r="G74" i="38" s="1"/>
  <c r="G75" i="38" s="1"/>
  <c r="G76" i="38" s="1"/>
  <c r="G77" i="38" s="1"/>
  <c r="G78" i="38" s="1"/>
  <c r="G79" i="38" s="1"/>
  <c r="G80" i="38" s="1"/>
  <c r="G81" i="38" s="1"/>
  <c r="G82" i="38" s="1"/>
  <c r="G83" i="38" s="1"/>
  <c r="G84" i="38" s="1"/>
  <c r="G85" i="38" s="1"/>
  <c r="G86" i="38" s="1"/>
  <c r="G87" i="38" s="1"/>
  <c r="G88" i="38" s="1"/>
  <c r="G89" i="38" s="1"/>
  <c r="G90" i="38" s="1"/>
  <c r="G91" i="38" s="1"/>
  <c r="G92" i="38" s="1"/>
  <c r="G93" i="38" s="1"/>
  <c r="G94" i="38" s="1"/>
  <c r="G95" i="38" s="1"/>
  <c r="G96" i="38" s="1"/>
  <c r="G97" i="38" s="1"/>
  <c r="G98" i="38" s="1"/>
  <c r="G99" i="38" s="1"/>
  <c r="G100" i="38" s="1"/>
  <c r="G101" i="38" s="1"/>
  <c r="G102" i="38" s="1"/>
  <c r="G103" i="38" s="1"/>
  <c r="G104" i="38" s="1"/>
  <c r="G105" i="38" s="1"/>
  <c r="G106" i="38" s="1"/>
  <c r="G107" i="38" s="1"/>
  <c r="G108" i="38" s="1"/>
  <c r="G109" i="38" s="1"/>
  <c r="G110" i="38" s="1"/>
  <c r="G111" i="38" s="1"/>
  <c r="G112" i="38" s="1"/>
  <c r="G113" i="38" s="1"/>
  <c r="G114" i="38" s="1"/>
  <c r="G115" i="38" s="1"/>
  <c r="G116" i="38" s="1"/>
  <c r="U67" i="38"/>
  <c r="U68" i="38" s="1"/>
  <c r="U69" i="38" s="1"/>
  <c r="U70" i="38" s="1"/>
  <c r="U71" i="38" s="1"/>
  <c r="U72" i="38" s="1"/>
  <c r="U73" i="38" s="1"/>
  <c r="U74" i="38" s="1"/>
  <c r="U75" i="38" s="1"/>
  <c r="U76" i="38" s="1"/>
  <c r="U77" i="38" s="1"/>
  <c r="U78" i="38" s="1"/>
  <c r="U79" i="38" s="1"/>
  <c r="U80" i="38" s="1"/>
  <c r="U81" i="38" s="1"/>
  <c r="U82" i="38" s="1"/>
  <c r="U83" i="38" s="1"/>
  <c r="U84" i="38" s="1"/>
  <c r="U85" i="38" s="1"/>
  <c r="U86" i="38" s="1"/>
  <c r="U87" i="38" s="1"/>
  <c r="U88" i="38" s="1"/>
  <c r="U89" i="38" s="1"/>
  <c r="U90" i="38" s="1"/>
  <c r="U91" i="38" s="1"/>
  <c r="U92" i="38" s="1"/>
  <c r="U93" i="38" s="1"/>
  <c r="U94" i="38" s="1"/>
  <c r="U95" i="38" s="1"/>
  <c r="U96" i="38" s="1"/>
  <c r="U97" i="38" s="1"/>
  <c r="U98" i="38" s="1"/>
  <c r="U99" i="38" s="1"/>
  <c r="U100" i="38" s="1"/>
  <c r="U101" i="38" s="1"/>
  <c r="U102" i="38" s="1"/>
  <c r="U103" i="38" s="1"/>
  <c r="U104" i="38" s="1"/>
  <c r="U105" i="38" s="1"/>
  <c r="U106" i="38" s="1"/>
  <c r="U107" i="38" s="1"/>
  <c r="U108" i="38" s="1"/>
  <c r="U109" i="38" s="1"/>
  <c r="U110" i="38" s="1"/>
  <c r="U111" i="38" s="1"/>
  <c r="U112" i="38" s="1"/>
  <c r="U113" i="38" s="1"/>
  <c r="U114" i="38" s="1"/>
  <c r="U115" i="38" s="1"/>
  <c r="U116" i="38" s="1"/>
  <c r="AE67" i="38"/>
  <c r="AE68" i="38" s="1"/>
  <c r="AE69" i="38" s="1"/>
  <c r="AE70" i="38" s="1"/>
  <c r="AE71" i="38" s="1"/>
  <c r="AE72" i="38" s="1"/>
  <c r="AE73" i="38" s="1"/>
  <c r="AE74" i="38" s="1"/>
  <c r="AE75" i="38" s="1"/>
  <c r="AE76" i="38" s="1"/>
  <c r="AE77" i="38" s="1"/>
  <c r="AE78" i="38" s="1"/>
  <c r="AE79" i="38" s="1"/>
  <c r="AE80" i="38" s="1"/>
  <c r="AE81" i="38" s="1"/>
  <c r="AE82" i="38" s="1"/>
  <c r="AE83" i="38" s="1"/>
  <c r="AE84" i="38" s="1"/>
  <c r="AE85" i="38" s="1"/>
  <c r="AE86" i="38" s="1"/>
  <c r="AE87" i="38" s="1"/>
  <c r="AE88" i="38" s="1"/>
  <c r="AE89" i="38" s="1"/>
  <c r="AE90" i="38" s="1"/>
  <c r="AE91" i="38" s="1"/>
  <c r="AE92" i="38" s="1"/>
  <c r="AE93" i="38" s="1"/>
  <c r="AE94" i="38" s="1"/>
  <c r="AE95" i="38" s="1"/>
  <c r="AE96" i="38" s="1"/>
  <c r="AE97" i="38" s="1"/>
  <c r="AE98" i="38" s="1"/>
  <c r="AE99" i="38" s="1"/>
  <c r="AE100" i="38" s="1"/>
  <c r="AE101" i="38" s="1"/>
  <c r="AE102" i="38" s="1"/>
  <c r="AE103" i="38" s="1"/>
  <c r="AE104" i="38" s="1"/>
  <c r="AE105" i="38" s="1"/>
  <c r="AE106" i="38" s="1"/>
  <c r="AE107" i="38" s="1"/>
  <c r="AE108" i="38" s="1"/>
  <c r="AE109" i="38" s="1"/>
  <c r="AE110" i="38" s="1"/>
  <c r="AE111" i="38" s="1"/>
  <c r="AE112" i="38" s="1"/>
  <c r="AE113" i="38" s="1"/>
  <c r="AE114" i="38" s="1"/>
  <c r="AE115" i="38" s="1"/>
  <c r="AE116" i="38" s="1"/>
  <c r="Q25" i="37"/>
  <c r="Q26" i="37" s="1"/>
  <c r="Q27" i="37" s="1"/>
  <c r="Q28" i="37" s="1"/>
  <c r="Q29" i="37" s="1"/>
  <c r="Q30" i="37" s="1"/>
  <c r="Q31" i="37" s="1"/>
  <c r="Q32" i="37" s="1"/>
  <c r="Q33" i="37" s="1"/>
  <c r="Q34" i="37" s="1"/>
  <c r="Q35" i="37" s="1"/>
  <c r="Q36" i="37" s="1"/>
  <c r="Q37" i="37" s="1"/>
  <c r="Q38" i="37" s="1"/>
  <c r="Q39" i="37" s="1"/>
  <c r="Q40" i="37" s="1"/>
  <c r="Q41" i="37" s="1"/>
  <c r="Q42" i="37" s="1"/>
  <c r="Q43" i="37" s="1"/>
  <c r="Q44" i="37" s="1"/>
  <c r="Q45" i="37" s="1"/>
  <c r="Q46" i="37" s="1"/>
  <c r="Q47" i="37" s="1"/>
  <c r="Q48" i="37" s="1"/>
  <c r="Q49" i="37" s="1"/>
  <c r="Q50" i="37" s="1"/>
  <c r="Q51" i="37" s="1"/>
  <c r="Q52" i="37" s="1"/>
  <c r="Q53" i="37" s="1"/>
  <c r="Q54" i="37" s="1"/>
  <c r="Q55" i="37" s="1"/>
  <c r="Q56" i="37" s="1"/>
  <c r="Q57" i="37" s="1"/>
  <c r="Q58" i="37" s="1"/>
  <c r="Q59" i="37" s="1"/>
  <c r="Q60" i="37" s="1"/>
  <c r="Q61" i="37" s="1"/>
  <c r="Q62" i="37" s="1"/>
  <c r="Q63" i="37" s="1"/>
  <c r="Q64" i="37" s="1"/>
  <c r="Q65" i="37" s="1"/>
  <c r="Q66" i="37" s="1"/>
  <c r="Q67" i="37" s="1"/>
  <c r="Q68" i="37" s="1"/>
  <c r="Q69" i="37" s="1"/>
  <c r="Q70" i="37" s="1"/>
  <c r="Q71" i="37" s="1"/>
  <c r="Q72" i="37" s="1"/>
  <c r="Q73" i="37" s="1"/>
  <c r="Q74" i="37" s="1"/>
  <c r="H25" i="37"/>
  <c r="H26" i="37" s="1"/>
  <c r="H27" i="37" s="1"/>
  <c r="H28" i="37" s="1"/>
  <c r="H29" i="37" s="1"/>
  <c r="H30" i="37" s="1"/>
  <c r="H31" i="37" s="1"/>
  <c r="H32" i="37" s="1"/>
  <c r="H33" i="37" s="1"/>
  <c r="H34" i="37" s="1"/>
  <c r="H35" i="37" s="1"/>
  <c r="H36" i="37" s="1"/>
  <c r="H37" i="37" s="1"/>
  <c r="H38" i="37" s="1"/>
  <c r="H39" i="37" s="1"/>
  <c r="H40" i="37" s="1"/>
  <c r="H41" i="37" s="1"/>
  <c r="H42" i="37" s="1"/>
  <c r="H43" i="37" s="1"/>
  <c r="H44" i="37" s="1"/>
  <c r="H45" i="37" s="1"/>
  <c r="H46" i="37" s="1"/>
  <c r="H47" i="37" s="1"/>
  <c r="H48" i="37" s="1"/>
  <c r="H49" i="37" s="1"/>
  <c r="H50" i="37" s="1"/>
  <c r="H51" i="37" s="1"/>
  <c r="H52" i="37" s="1"/>
  <c r="H53" i="37" s="1"/>
  <c r="H54" i="37" s="1"/>
  <c r="H55" i="37" s="1"/>
  <c r="H56" i="37" s="1"/>
  <c r="H57" i="37" s="1"/>
  <c r="H58" i="37" s="1"/>
  <c r="H59" i="37" s="1"/>
  <c r="H60" i="37" s="1"/>
  <c r="H61" i="37" s="1"/>
  <c r="H62" i="37" s="1"/>
  <c r="H63" i="37" s="1"/>
  <c r="H64" i="37" s="1"/>
  <c r="H65" i="37" s="1"/>
  <c r="H66" i="37" s="1"/>
  <c r="H67" i="37" s="1"/>
  <c r="H68" i="37" s="1"/>
  <c r="H69" i="37" s="1"/>
  <c r="H70" i="37" s="1"/>
  <c r="H71" i="37" s="1"/>
  <c r="H72" i="37" s="1"/>
  <c r="H73" i="37" s="1"/>
  <c r="H74" i="37" s="1"/>
  <c r="U25" i="37"/>
  <c r="U26" i="37" s="1"/>
  <c r="U27" i="37" s="1"/>
  <c r="U28" i="37" s="1"/>
  <c r="U29" i="37" s="1"/>
  <c r="U30" i="37" s="1"/>
  <c r="U31" i="37" s="1"/>
  <c r="U32" i="37" s="1"/>
  <c r="U33" i="37" s="1"/>
  <c r="U34" i="37" s="1"/>
  <c r="U35" i="37" s="1"/>
  <c r="U36" i="37" s="1"/>
  <c r="U37" i="37" s="1"/>
  <c r="U38" i="37" s="1"/>
  <c r="U39" i="37" s="1"/>
  <c r="U40" i="37" s="1"/>
  <c r="U41" i="37" s="1"/>
  <c r="U42" i="37" s="1"/>
  <c r="U43" i="37" s="1"/>
  <c r="U44" i="37" s="1"/>
  <c r="U45" i="37" s="1"/>
  <c r="U46" i="37" s="1"/>
  <c r="U47" i="37" s="1"/>
  <c r="U48" i="37" s="1"/>
  <c r="U49" i="37" s="1"/>
  <c r="U50" i="37" s="1"/>
  <c r="U51" i="37" s="1"/>
  <c r="U52" i="37" s="1"/>
  <c r="U53" i="37" s="1"/>
  <c r="U54" i="37" s="1"/>
  <c r="U55" i="37" s="1"/>
  <c r="U56" i="37" s="1"/>
  <c r="U57" i="37" s="1"/>
  <c r="U58" i="37" s="1"/>
  <c r="U59" i="37" s="1"/>
  <c r="U60" i="37" s="1"/>
  <c r="U61" i="37" s="1"/>
  <c r="U62" i="37" s="1"/>
  <c r="U63" i="37" s="1"/>
  <c r="U64" i="37" s="1"/>
  <c r="U65" i="37" s="1"/>
  <c r="U66" i="37" s="1"/>
  <c r="U67" i="37" s="1"/>
  <c r="U68" i="37" s="1"/>
  <c r="U69" i="37" s="1"/>
  <c r="U70" i="37" s="1"/>
  <c r="U71" i="37" s="1"/>
  <c r="U72" i="37" s="1"/>
  <c r="U73" i="37" s="1"/>
  <c r="U74" i="37" s="1"/>
  <c r="Y25" i="37"/>
  <c r="Y26" i="37" s="1"/>
  <c r="Y27" i="37" s="1"/>
  <c r="Y28" i="37" s="1"/>
  <c r="Y29" i="37" s="1"/>
  <c r="Y30" i="37" s="1"/>
  <c r="Y31" i="37" s="1"/>
  <c r="Y32" i="37" s="1"/>
  <c r="Y33" i="37" s="1"/>
  <c r="Y34" i="37" s="1"/>
  <c r="Y35" i="37" s="1"/>
  <c r="Y36" i="37" s="1"/>
  <c r="Y37" i="37" s="1"/>
  <c r="Y38" i="37" s="1"/>
  <c r="Y39" i="37" s="1"/>
  <c r="Y40" i="37" s="1"/>
  <c r="Y41" i="37" s="1"/>
  <c r="Y42" i="37" s="1"/>
  <c r="Y43" i="37" s="1"/>
  <c r="Y44" i="37" s="1"/>
  <c r="Y45" i="37" s="1"/>
  <c r="Y46" i="37" s="1"/>
  <c r="Y47" i="37" s="1"/>
  <c r="Y48" i="37" s="1"/>
  <c r="Y49" i="37" s="1"/>
  <c r="Y50" i="37" s="1"/>
  <c r="Y51" i="37" s="1"/>
  <c r="Y52" i="37" s="1"/>
  <c r="Y53" i="37" s="1"/>
  <c r="Y54" i="37" s="1"/>
  <c r="Y55" i="37" s="1"/>
  <c r="Y56" i="37" s="1"/>
  <c r="Y57" i="37" s="1"/>
  <c r="Y58" i="37" s="1"/>
  <c r="Y59" i="37" s="1"/>
  <c r="Y60" i="37" s="1"/>
  <c r="Y61" i="37" s="1"/>
  <c r="Y62" i="37" s="1"/>
  <c r="Y63" i="37" s="1"/>
  <c r="Y64" i="37" s="1"/>
  <c r="Y65" i="37" s="1"/>
  <c r="Y66" i="37" s="1"/>
  <c r="Y67" i="37" s="1"/>
  <c r="Y68" i="37" s="1"/>
  <c r="Y69" i="37" s="1"/>
  <c r="Y70" i="37" s="1"/>
  <c r="Y71" i="37" s="1"/>
  <c r="Y72" i="37" s="1"/>
  <c r="Y73" i="37" s="1"/>
  <c r="Y74" i="37" s="1"/>
  <c r="X25" i="37"/>
  <c r="X26" i="37" s="1"/>
  <c r="X27" i="37" s="1"/>
  <c r="X28" i="37" s="1"/>
  <c r="X29" i="37" s="1"/>
  <c r="X30" i="37" s="1"/>
  <c r="X31" i="37" s="1"/>
  <c r="X32" i="37" s="1"/>
  <c r="X33" i="37" s="1"/>
  <c r="X34" i="37" s="1"/>
  <c r="X35" i="37" s="1"/>
  <c r="X36" i="37" s="1"/>
  <c r="X37" i="37" s="1"/>
  <c r="X38" i="37" s="1"/>
  <c r="X39" i="37" s="1"/>
  <c r="X40" i="37" s="1"/>
  <c r="X41" i="37" s="1"/>
  <c r="X42" i="37" s="1"/>
  <c r="X43" i="37" s="1"/>
  <c r="X44" i="37" s="1"/>
  <c r="X45" i="37" s="1"/>
  <c r="X46" i="37" s="1"/>
  <c r="X47" i="37" s="1"/>
  <c r="X48" i="37" s="1"/>
  <c r="X49" i="37" s="1"/>
  <c r="X50" i="37" s="1"/>
  <c r="X51" i="37" s="1"/>
  <c r="X52" i="37" s="1"/>
  <c r="X53" i="37" s="1"/>
  <c r="X54" i="37" s="1"/>
  <c r="X55" i="37" s="1"/>
  <c r="X56" i="37" s="1"/>
  <c r="X57" i="37" s="1"/>
  <c r="X58" i="37" s="1"/>
  <c r="X59" i="37" s="1"/>
  <c r="X60" i="37" s="1"/>
  <c r="X61" i="37" s="1"/>
  <c r="X62" i="37" s="1"/>
  <c r="X63" i="37" s="1"/>
  <c r="X64" i="37" s="1"/>
  <c r="X65" i="37" s="1"/>
  <c r="X66" i="37" s="1"/>
  <c r="X67" i="37" s="1"/>
  <c r="X68" i="37" s="1"/>
  <c r="X69" i="37" s="1"/>
  <c r="X70" i="37" s="1"/>
  <c r="X71" i="37" s="1"/>
  <c r="X72" i="37" s="1"/>
  <c r="X73" i="37" s="1"/>
  <c r="X74" i="37" s="1"/>
  <c r="O25" i="37"/>
  <c r="O26" i="37" s="1"/>
  <c r="O27" i="37" s="1"/>
  <c r="O28" i="37" s="1"/>
  <c r="O29" i="37" s="1"/>
  <c r="O30" i="37" s="1"/>
  <c r="O31" i="37" s="1"/>
  <c r="O32" i="37" s="1"/>
  <c r="O33" i="37" s="1"/>
  <c r="O34" i="37" s="1"/>
  <c r="O35" i="37" s="1"/>
  <c r="O36" i="37" s="1"/>
  <c r="O37" i="37" s="1"/>
  <c r="O38" i="37" s="1"/>
  <c r="O39" i="37" s="1"/>
  <c r="O40" i="37" s="1"/>
  <c r="O41" i="37" s="1"/>
  <c r="O42" i="37" s="1"/>
  <c r="O43" i="37" s="1"/>
  <c r="O44" i="37" s="1"/>
  <c r="O45" i="37" s="1"/>
  <c r="O46" i="37" s="1"/>
  <c r="O47" i="37" s="1"/>
  <c r="O48" i="37" s="1"/>
  <c r="O49" i="37" s="1"/>
  <c r="O50" i="37" s="1"/>
  <c r="O51" i="37" s="1"/>
  <c r="O52" i="37" s="1"/>
  <c r="O53" i="37" s="1"/>
  <c r="O54" i="37" s="1"/>
  <c r="O55" i="37" s="1"/>
  <c r="O56" i="37" s="1"/>
  <c r="O57" i="37" s="1"/>
  <c r="O58" i="37" s="1"/>
  <c r="O59" i="37" s="1"/>
  <c r="O60" i="37" s="1"/>
  <c r="O61" i="37" s="1"/>
  <c r="O62" i="37" s="1"/>
  <c r="O63" i="37" s="1"/>
  <c r="O64" i="37" s="1"/>
  <c r="O65" i="37" s="1"/>
  <c r="O66" i="37" s="1"/>
  <c r="O67" i="37" s="1"/>
  <c r="O68" i="37" s="1"/>
  <c r="O69" i="37" s="1"/>
  <c r="O70" i="37" s="1"/>
  <c r="O71" i="37" s="1"/>
  <c r="O72" i="37" s="1"/>
  <c r="O73" i="37" s="1"/>
  <c r="O74" i="37" s="1"/>
  <c r="K25" i="37"/>
  <c r="K26" i="37" s="1"/>
  <c r="K27" i="37" s="1"/>
  <c r="K28" i="37" s="1"/>
  <c r="K29" i="37" s="1"/>
  <c r="K30" i="37" s="1"/>
  <c r="K31" i="37" s="1"/>
  <c r="K32" i="37" s="1"/>
  <c r="K33" i="37" s="1"/>
  <c r="K34" i="37" s="1"/>
  <c r="K35" i="37" s="1"/>
  <c r="K36" i="37" s="1"/>
  <c r="K37" i="37" s="1"/>
  <c r="K38" i="37" s="1"/>
  <c r="K39" i="37" s="1"/>
  <c r="K40" i="37" s="1"/>
  <c r="K41" i="37" s="1"/>
  <c r="K42" i="37" s="1"/>
  <c r="K43" i="37" s="1"/>
  <c r="K44" i="37" s="1"/>
  <c r="K45" i="37" s="1"/>
  <c r="K46" i="37" s="1"/>
  <c r="K47" i="37" s="1"/>
  <c r="K48" i="37" s="1"/>
  <c r="K49" i="37" s="1"/>
  <c r="K50" i="37" s="1"/>
  <c r="K51" i="37" s="1"/>
  <c r="K52" i="37" s="1"/>
  <c r="K53" i="37" s="1"/>
  <c r="K54" i="37" s="1"/>
  <c r="K55" i="37" s="1"/>
  <c r="K56" i="37" s="1"/>
  <c r="K57" i="37" s="1"/>
  <c r="K58" i="37" s="1"/>
  <c r="K59" i="37" s="1"/>
  <c r="K60" i="37" s="1"/>
  <c r="K61" i="37" s="1"/>
  <c r="K62" i="37" s="1"/>
  <c r="K63" i="37" s="1"/>
  <c r="K64" i="37" s="1"/>
  <c r="K65" i="37" s="1"/>
  <c r="K66" i="37" s="1"/>
  <c r="K67" i="37" s="1"/>
  <c r="K68" i="37" s="1"/>
  <c r="K69" i="37" s="1"/>
  <c r="K70" i="37" s="1"/>
  <c r="K71" i="37" s="1"/>
  <c r="K72" i="37" s="1"/>
  <c r="K73" i="37" s="1"/>
  <c r="K74" i="37" s="1"/>
  <c r="AA25" i="37"/>
  <c r="AA26" i="37" s="1"/>
  <c r="AA27" i="37" s="1"/>
  <c r="AA28" i="37" s="1"/>
  <c r="AA29" i="37" s="1"/>
  <c r="AA30" i="37" s="1"/>
  <c r="AA31" i="37" s="1"/>
  <c r="AA32" i="37" s="1"/>
  <c r="AA33" i="37" s="1"/>
  <c r="AA34" i="37" s="1"/>
  <c r="AA35" i="37" s="1"/>
  <c r="AA36" i="37" s="1"/>
  <c r="AA37" i="37" s="1"/>
  <c r="AA38" i="37" s="1"/>
  <c r="AA39" i="37" s="1"/>
  <c r="AA40" i="37" s="1"/>
  <c r="AA41" i="37" s="1"/>
  <c r="AA42" i="37" s="1"/>
  <c r="AA43" i="37" s="1"/>
  <c r="AA44" i="37" s="1"/>
  <c r="AA45" i="37" s="1"/>
  <c r="AA46" i="37" s="1"/>
  <c r="AA47" i="37" s="1"/>
  <c r="AA48" i="37" s="1"/>
  <c r="AA49" i="37" s="1"/>
  <c r="AA50" i="37" s="1"/>
  <c r="AA51" i="37" s="1"/>
  <c r="AA52" i="37" s="1"/>
  <c r="AA53" i="37" s="1"/>
  <c r="AA54" i="37" s="1"/>
  <c r="AA55" i="37" s="1"/>
  <c r="AA56" i="37" s="1"/>
  <c r="AA57" i="37" s="1"/>
  <c r="AA58" i="37" s="1"/>
  <c r="AA59" i="37" s="1"/>
  <c r="AA60" i="37" s="1"/>
  <c r="AA61" i="37" s="1"/>
  <c r="AA62" i="37" s="1"/>
  <c r="AA63" i="37" s="1"/>
  <c r="AA64" i="37" s="1"/>
  <c r="AA65" i="37" s="1"/>
  <c r="AA66" i="37" s="1"/>
  <c r="AA67" i="37" s="1"/>
  <c r="AA68" i="37" s="1"/>
  <c r="AA69" i="37" s="1"/>
  <c r="AA70" i="37" s="1"/>
  <c r="AA71" i="37" s="1"/>
  <c r="AA72" i="37" s="1"/>
  <c r="AA73" i="37" s="1"/>
  <c r="AA74" i="37" s="1"/>
  <c r="N25" i="37"/>
  <c r="N26" i="37" s="1"/>
  <c r="N27" i="37" s="1"/>
  <c r="N28" i="37" s="1"/>
  <c r="N29" i="37" s="1"/>
  <c r="N30" i="37" s="1"/>
  <c r="N31" i="37" s="1"/>
  <c r="N32" i="37" s="1"/>
  <c r="N33" i="37" s="1"/>
  <c r="N34" i="37" s="1"/>
  <c r="N35" i="37" s="1"/>
  <c r="N36" i="37" s="1"/>
  <c r="N37" i="37" s="1"/>
  <c r="N38" i="37" s="1"/>
  <c r="N39" i="37" s="1"/>
  <c r="N40" i="37" s="1"/>
  <c r="N41" i="37" s="1"/>
  <c r="N42" i="37" s="1"/>
  <c r="N43" i="37" s="1"/>
  <c r="N44" i="37" s="1"/>
  <c r="N45" i="37" s="1"/>
  <c r="N46" i="37" s="1"/>
  <c r="N47" i="37" s="1"/>
  <c r="N48" i="37" s="1"/>
  <c r="N49" i="37" s="1"/>
  <c r="N50" i="37" s="1"/>
  <c r="N51" i="37" s="1"/>
  <c r="N52" i="37" s="1"/>
  <c r="N53" i="37" s="1"/>
  <c r="N54" i="37" s="1"/>
  <c r="N55" i="37" s="1"/>
  <c r="N56" i="37" s="1"/>
  <c r="N57" i="37" s="1"/>
  <c r="N58" i="37" s="1"/>
  <c r="N59" i="37" s="1"/>
  <c r="N60" i="37" s="1"/>
  <c r="N61" i="37" s="1"/>
  <c r="N62" i="37" s="1"/>
  <c r="N63" i="37" s="1"/>
  <c r="N64" i="37" s="1"/>
  <c r="N65" i="37" s="1"/>
  <c r="N66" i="37" s="1"/>
  <c r="N67" i="37" s="1"/>
  <c r="N68" i="37" s="1"/>
  <c r="N69" i="37" s="1"/>
  <c r="N70" i="37" s="1"/>
  <c r="N71" i="37" s="1"/>
  <c r="N72" i="37" s="1"/>
  <c r="N73" i="37" s="1"/>
  <c r="N74" i="37" s="1"/>
  <c r="R25" i="37"/>
  <c r="R26" i="37" s="1"/>
  <c r="R27" i="37" s="1"/>
  <c r="R28" i="37" s="1"/>
  <c r="R29" i="37" s="1"/>
  <c r="R30" i="37" s="1"/>
  <c r="R31" i="37" s="1"/>
  <c r="R32" i="37" s="1"/>
  <c r="R33" i="37" s="1"/>
  <c r="R34" i="37" s="1"/>
  <c r="R35" i="37" s="1"/>
  <c r="R36" i="37" s="1"/>
  <c r="R37" i="37" s="1"/>
  <c r="R38" i="37" s="1"/>
  <c r="R39" i="37" s="1"/>
  <c r="R40" i="37" s="1"/>
  <c r="R41" i="37" s="1"/>
  <c r="R42" i="37" s="1"/>
  <c r="R43" i="37" s="1"/>
  <c r="R44" i="37" s="1"/>
  <c r="R45" i="37" s="1"/>
  <c r="R46" i="37" s="1"/>
  <c r="R47" i="37" s="1"/>
  <c r="R48" i="37" s="1"/>
  <c r="R49" i="37" s="1"/>
  <c r="R50" i="37" s="1"/>
  <c r="R51" i="37" s="1"/>
  <c r="R52" i="37" s="1"/>
  <c r="R53" i="37" s="1"/>
  <c r="R54" i="37" s="1"/>
  <c r="R55" i="37" s="1"/>
  <c r="R56" i="37" s="1"/>
  <c r="R57" i="37" s="1"/>
  <c r="R58" i="37" s="1"/>
  <c r="R59" i="37" s="1"/>
  <c r="R60" i="37" s="1"/>
  <c r="R61" i="37" s="1"/>
  <c r="R62" i="37" s="1"/>
  <c r="R63" i="37" s="1"/>
  <c r="R64" i="37" s="1"/>
  <c r="R65" i="37" s="1"/>
  <c r="R66" i="37" s="1"/>
  <c r="R67" i="37" s="1"/>
  <c r="R68" i="37" s="1"/>
  <c r="R69" i="37" s="1"/>
  <c r="R70" i="37" s="1"/>
  <c r="R71" i="37" s="1"/>
  <c r="R72" i="37" s="1"/>
  <c r="R73" i="37" s="1"/>
  <c r="R74" i="37" s="1"/>
  <c r="W25" i="37"/>
  <c r="W26" i="37" s="1"/>
  <c r="W27" i="37" s="1"/>
  <c r="W28" i="37" s="1"/>
  <c r="W29" i="37" s="1"/>
  <c r="W30" i="37" s="1"/>
  <c r="W31" i="37" s="1"/>
  <c r="W32" i="37" s="1"/>
  <c r="W33" i="37" s="1"/>
  <c r="W34" i="37" s="1"/>
  <c r="W35" i="37" s="1"/>
  <c r="W36" i="37" s="1"/>
  <c r="W37" i="37" s="1"/>
  <c r="W38" i="37" s="1"/>
  <c r="W39" i="37" s="1"/>
  <c r="W40" i="37" s="1"/>
  <c r="W41" i="37" s="1"/>
  <c r="W42" i="37" s="1"/>
  <c r="W43" i="37" s="1"/>
  <c r="W44" i="37" s="1"/>
  <c r="W45" i="37" s="1"/>
  <c r="W46" i="37" s="1"/>
  <c r="W47" i="37" s="1"/>
  <c r="W48" i="37" s="1"/>
  <c r="W49" i="37" s="1"/>
  <c r="W50" i="37" s="1"/>
  <c r="W51" i="37" s="1"/>
  <c r="W52" i="37" s="1"/>
  <c r="W53" i="37" s="1"/>
  <c r="W54" i="37" s="1"/>
  <c r="W55" i="37" s="1"/>
  <c r="W56" i="37" s="1"/>
  <c r="W57" i="37" s="1"/>
  <c r="W58" i="37" s="1"/>
  <c r="W59" i="37" s="1"/>
  <c r="W60" i="37" s="1"/>
  <c r="W61" i="37" s="1"/>
  <c r="W62" i="37" s="1"/>
  <c r="W63" i="37" s="1"/>
  <c r="W64" i="37" s="1"/>
  <c r="W65" i="37" s="1"/>
  <c r="W66" i="37" s="1"/>
  <c r="W67" i="37" s="1"/>
  <c r="W68" i="37" s="1"/>
  <c r="W69" i="37" s="1"/>
  <c r="W70" i="37" s="1"/>
  <c r="W71" i="37" s="1"/>
  <c r="W72" i="37" s="1"/>
  <c r="W73" i="37" s="1"/>
  <c r="W74" i="37" s="1"/>
  <c r="V25" i="37"/>
  <c r="V26" i="37" s="1"/>
  <c r="V27" i="37" s="1"/>
  <c r="V28" i="37" s="1"/>
  <c r="V29" i="37" s="1"/>
  <c r="V30" i="37" s="1"/>
  <c r="V31" i="37" s="1"/>
  <c r="V32" i="37" s="1"/>
  <c r="V33" i="37" s="1"/>
  <c r="V34" i="37" s="1"/>
  <c r="V35" i="37" s="1"/>
  <c r="V36" i="37" s="1"/>
  <c r="V37" i="37" s="1"/>
  <c r="V38" i="37" s="1"/>
  <c r="V39" i="37" s="1"/>
  <c r="V40" i="37" s="1"/>
  <c r="V41" i="37" s="1"/>
  <c r="V42" i="37" s="1"/>
  <c r="V43" i="37" s="1"/>
  <c r="V44" i="37" s="1"/>
  <c r="V45" i="37" s="1"/>
  <c r="V46" i="37" s="1"/>
  <c r="V47" i="37" s="1"/>
  <c r="V48" i="37" s="1"/>
  <c r="V49" i="37" s="1"/>
  <c r="V50" i="37" s="1"/>
  <c r="V51" i="37" s="1"/>
  <c r="V52" i="37" s="1"/>
  <c r="V53" i="37" s="1"/>
  <c r="V54" i="37" s="1"/>
  <c r="V55" i="37" s="1"/>
  <c r="V56" i="37" s="1"/>
  <c r="V57" i="37" s="1"/>
  <c r="V58" i="37" s="1"/>
  <c r="V59" i="37" s="1"/>
  <c r="V60" i="37" s="1"/>
  <c r="V61" i="37" s="1"/>
  <c r="V62" i="37" s="1"/>
  <c r="V63" i="37" s="1"/>
  <c r="V64" i="37" s="1"/>
  <c r="V65" i="37" s="1"/>
  <c r="V66" i="37" s="1"/>
  <c r="V67" i="37" s="1"/>
  <c r="V68" i="37" s="1"/>
  <c r="V69" i="37" s="1"/>
  <c r="V70" i="37" s="1"/>
  <c r="V71" i="37" s="1"/>
  <c r="V72" i="37" s="1"/>
  <c r="V73" i="37" s="1"/>
  <c r="V74" i="37" s="1"/>
  <c r="T25" i="37"/>
  <c r="T26" i="37" s="1"/>
  <c r="T27" i="37" s="1"/>
  <c r="T28" i="37" s="1"/>
  <c r="T29" i="37" s="1"/>
  <c r="T30" i="37" s="1"/>
  <c r="T31" i="37" s="1"/>
  <c r="T32" i="37" s="1"/>
  <c r="T33" i="37" s="1"/>
  <c r="T34" i="37" s="1"/>
  <c r="T35" i="37" s="1"/>
  <c r="T36" i="37" s="1"/>
  <c r="T37" i="37" s="1"/>
  <c r="T38" i="37" s="1"/>
  <c r="T39" i="37" s="1"/>
  <c r="T40" i="37" s="1"/>
  <c r="T41" i="37" s="1"/>
  <c r="T42" i="37" s="1"/>
  <c r="T43" i="37" s="1"/>
  <c r="T44" i="37" s="1"/>
  <c r="T45" i="37" s="1"/>
  <c r="T46" i="37" s="1"/>
  <c r="T47" i="37" s="1"/>
  <c r="T48" i="37" s="1"/>
  <c r="T49" i="37" s="1"/>
  <c r="T50" i="37" s="1"/>
  <c r="T51" i="37" s="1"/>
  <c r="T52" i="37" s="1"/>
  <c r="T53" i="37" s="1"/>
  <c r="T54" i="37" s="1"/>
  <c r="T55" i="37" s="1"/>
  <c r="T56" i="37" s="1"/>
  <c r="T57" i="37" s="1"/>
  <c r="T58" i="37" s="1"/>
  <c r="T59" i="37" s="1"/>
  <c r="T60" i="37" s="1"/>
  <c r="T61" i="37" s="1"/>
  <c r="T62" i="37" s="1"/>
  <c r="T63" i="37" s="1"/>
  <c r="T64" i="37" s="1"/>
  <c r="T65" i="37" s="1"/>
  <c r="T66" i="37" s="1"/>
  <c r="T67" i="37" s="1"/>
  <c r="T68" i="37" s="1"/>
  <c r="T69" i="37" s="1"/>
  <c r="T70" i="37" s="1"/>
  <c r="T71" i="37" s="1"/>
  <c r="T72" i="37" s="1"/>
  <c r="T73" i="37" s="1"/>
  <c r="T74" i="37" s="1"/>
  <c r="S25" i="37"/>
  <c r="S26" i="37" s="1"/>
  <c r="S27" i="37" s="1"/>
  <c r="S28" i="37" s="1"/>
  <c r="S29" i="37" s="1"/>
  <c r="S30" i="37" s="1"/>
  <c r="S31" i="37" s="1"/>
  <c r="S32" i="37" s="1"/>
  <c r="S33" i="37" s="1"/>
  <c r="S34" i="37" s="1"/>
  <c r="S35" i="37" s="1"/>
  <c r="S36" i="37" s="1"/>
  <c r="S37" i="37" s="1"/>
  <c r="S38" i="37" s="1"/>
  <c r="S39" i="37" s="1"/>
  <c r="S40" i="37" s="1"/>
  <c r="S41" i="37" s="1"/>
  <c r="S42" i="37" s="1"/>
  <c r="S43" i="37" s="1"/>
  <c r="S44" i="37" s="1"/>
  <c r="S45" i="37" s="1"/>
  <c r="S46" i="37" s="1"/>
  <c r="S47" i="37" s="1"/>
  <c r="S48" i="37" s="1"/>
  <c r="S49" i="37" s="1"/>
  <c r="S50" i="37" s="1"/>
  <c r="S51" i="37" s="1"/>
  <c r="S52" i="37" s="1"/>
  <c r="S53" i="37" s="1"/>
  <c r="S54" i="37" s="1"/>
  <c r="S55" i="37" s="1"/>
  <c r="S56" i="37" s="1"/>
  <c r="S57" i="37" s="1"/>
  <c r="S58" i="37" s="1"/>
  <c r="S59" i="37" s="1"/>
  <c r="S60" i="37" s="1"/>
  <c r="S61" i="37" s="1"/>
  <c r="S62" i="37" s="1"/>
  <c r="S63" i="37" s="1"/>
  <c r="S64" i="37" s="1"/>
  <c r="S65" i="37" s="1"/>
  <c r="S66" i="37" s="1"/>
  <c r="S67" i="37" s="1"/>
  <c r="S68" i="37" s="1"/>
  <c r="S69" i="37" s="1"/>
  <c r="S70" i="37" s="1"/>
  <c r="S71" i="37" s="1"/>
  <c r="S72" i="37" s="1"/>
  <c r="S73" i="37" s="1"/>
  <c r="S74" i="37" s="1"/>
  <c r="L25" i="37"/>
  <c r="L26" i="37" s="1"/>
  <c r="L27" i="37" s="1"/>
  <c r="L28" i="37" s="1"/>
  <c r="L29" i="37" s="1"/>
  <c r="L30" i="37" s="1"/>
  <c r="L31" i="37" s="1"/>
  <c r="L32" i="37" s="1"/>
  <c r="L33" i="37" s="1"/>
  <c r="L34" i="37" s="1"/>
  <c r="L35" i="37" s="1"/>
  <c r="L36" i="37" s="1"/>
  <c r="L37" i="37" s="1"/>
  <c r="L38" i="37" s="1"/>
  <c r="L39" i="37" s="1"/>
  <c r="L40" i="37" s="1"/>
  <c r="L41" i="37" s="1"/>
  <c r="L42" i="37" s="1"/>
  <c r="L43" i="37" s="1"/>
  <c r="L44" i="37" s="1"/>
  <c r="L45" i="37" s="1"/>
  <c r="L46" i="37" s="1"/>
  <c r="L47" i="37" s="1"/>
  <c r="L48" i="37" s="1"/>
  <c r="L49" i="37" s="1"/>
  <c r="L50" i="37" s="1"/>
  <c r="L51" i="37" s="1"/>
  <c r="L52" i="37" s="1"/>
  <c r="L53" i="37" s="1"/>
  <c r="L54" i="37" s="1"/>
  <c r="L55" i="37" s="1"/>
  <c r="L56" i="37" s="1"/>
  <c r="L57" i="37" s="1"/>
  <c r="L58" i="37" s="1"/>
  <c r="L59" i="37" s="1"/>
  <c r="L60" i="37" s="1"/>
  <c r="L61" i="37" s="1"/>
  <c r="L62" i="37" s="1"/>
  <c r="L63" i="37" s="1"/>
  <c r="L64" i="37" s="1"/>
  <c r="L65" i="37" s="1"/>
  <c r="L66" i="37" s="1"/>
  <c r="L67" i="37" s="1"/>
  <c r="L68" i="37" s="1"/>
  <c r="L69" i="37" s="1"/>
  <c r="L70" i="37" s="1"/>
  <c r="L71" i="37" s="1"/>
  <c r="L72" i="37" s="1"/>
  <c r="L73" i="37" s="1"/>
  <c r="L74" i="37" s="1"/>
  <c r="AB25" i="37"/>
  <c r="AB26" i="37" s="1"/>
  <c r="AB27" i="37" s="1"/>
  <c r="AB28" i="37" s="1"/>
  <c r="AB29" i="37" s="1"/>
  <c r="AB30" i="37" s="1"/>
  <c r="AB31" i="37" s="1"/>
  <c r="AB32" i="37" s="1"/>
  <c r="AB33" i="37" s="1"/>
  <c r="AB34" i="37" s="1"/>
  <c r="AB35" i="37" s="1"/>
  <c r="AB36" i="37" s="1"/>
  <c r="AB37" i="37" s="1"/>
  <c r="AB38" i="37" s="1"/>
  <c r="AB39" i="37" s="1"/>
  <c r="AB40" i="37" s="1"/>
  <c r="AB41" i="37" s="1"/>
  <c r="AB42" i="37" s="1"/>
  <c r="AB43" i="37" s="1"/>
  <c r="AB44" i="37" s="1"/>
  <c r="AB45" i="37" s="1"/>
  <c r="AB46" i="37" s="1"/>
  <c r="AB47" i="37" s="1"/>
  <c r="AB48" i="37" s="1"/>
  <c r="AB49" i="37" s="1"/>
  <c r="AB50" i="37" s="1"/>
  <c r="AB51" i="37" s="1"/>
  <c r="AB52" i="37" s="1"/>
  <c r="AB53" i="37" s="1"/>
  <c r="AB54" i="37" s="1"/>
  <c r="AB55" i="37" s="1"/>
  <c r="AB56" i="37" s="1"/>
  <c r="AB57" i="37" s="1"/>
  <c r="AB58" i="37" s="1"/>
  <c r="AB59" i="37" s="1"/>
  <c r="AB60" i="37" s="1"/>
  <c r="AB61" i="37" s="1"/>
  <c r="AB62" i="37" s="1"/>
  <c r="AB63" i="37" s="1"/>
  <c r="AB64" i="37" s="1"/>
  <c r="AB65" i="37" s="1"/>
  <c r="AB66" i="37" s="1"/>
  <c r="AB67" i="37" s="1"/>
  <c r="AB68" i="37" s="1"/>
  <c r="AB69" i="37" s="1"/>
  <c r="AB70" i="37" s="1"/>
  <c r="AB71" i="37" s="1"/>
  <c r="AB72" i="37" s="1"/>
  <c r="AB73" i="37" s="1"/>
  <c r="AB74" i="37" s="1"/>
  <c r="Z25" i="37"/>
  <c r="Z26" i="37" s="1"/>
  <c r="Z27" i="37" s="1"/>
  <c r="Z28" i="37" s="1"/>
  <c r="Z29" i="37" s="1"/>
  <c r="Z30" i="37" s="1"/>
  <c r="Z31" i="37" s="1"/>
  <c r="Z32" i="37" s="1"/>
  <c r="Z33" i="37" s="1"/>
  <c r="Z34" i="37" s="1"/>
  <c r="Z35" i="37" s="1"/>
  <c r="Z36" i="37" s="1"/>
  <c r="Z37" i="37" s="1"/>
  <c r="Z38" i="37" s="1"/>
  <c r="Z39" i="37" s="1"/>
  <c r="Z40" i="37" s="1"/>
  <c r="Z41" i="37" s="1"/>
  <c r="Z42" i="37" s="1"/>
  <c r="Z43" i="37" s="1"/>
  <c r="Z44" i="37" s="1"/>
  <c r="Z45" i="37" s="1"/>
  <c r="Z46" i="37" s="1"/>
  <c r="Z47" i="37" s="1"/>
  <c r="Z48" i="37" s="1"/>
  <c r="Z49" i="37" s="1"/>
  <c r="Z50" i="37" s="1"/>
  <c r="Z51" i="37" s="1"/>
  <c r="Z52" i="37" s="1"/>
  <c r="Z53" i="37" s="1"/>
  <c r="Z54" i="37" s="1"/>
  <c r="Z55" i="37" s="1"/>
  <c r="Z56" i="37" s="1"/>
  <c r="Z57" i="37" s="1"/>
  <c r="Z58" i="37" s="1"/>
  <c r="Z59" i="37" s="1"/>
  <c r="Z60" i="37" s="1"/>
  <c r="Z61" i="37" s="1"/>
  <c r="Z62" i="37" s="1"/>
  <c r="Z63" i="37" s="1"/>
  <c r="Z64" i="37" s="1"/>
  <c r="Z65" i="37" s="1"/>
  <c r="Z66" i="37" s="1"/>
  <c r="Z67" i="37" s="1"/>
  <c r="Z68" i="37" s="1"/>
  <c r="Z69" i="37" s="1"/>
  <c r="Z70" i="37" s="1"/>
  <c r="Z71" i="37" s="1"/>
  <c r="Z72" i="37" s="1"/>
  <c r="Z73" i="37" s="1"/>
  <c r="Z74" i="37" s="1"/>
  <c r="J25" i="37"/>
  <c r="J26" i="37" s="1"/>
  <c r="J27" i="37" s="1"/>
  <c r="J28" i="37" s="1"/>
  <c r="J29" i="37" s="1"/>
  <c r="J30" i="37" s="1"/>
  <c r="J31" i="37" s="1"/>
  <c r="J32" i="37" s="1"/>
  <c r="J33" i="37" s="1"/>
  <c r="J34" i="37" s="1"/>
  <c r="J35" i="37" s="1"/>
  <c r="J36" i="37" s="1"/>
  <c r="J37" i="37" s="1"/>
  <c r="J38" i="37" s="1"/>
  <c r="J39" i="37" s="1"/>
  <c r="J40" i="37" s="1"/>
  <c r="J41" i="37" s="1"/>
  <c r="J42" i="37" s="1"/>
  <c r="J43" i="37" s="1"/>
  <c r="J44" i="37" s="1"/>
  <c r="J45" i="37" s="1"/>
  <c r="J46" i="37" s="1"/>
  <c r="J47" i="37" s="1"/>
  <c r="J48" i="37" s="1"/>
  <c r="J49" i="37" s="1"/>
  <c r="J50" i="37" s="1"/>
  <c r="J51" i="37" s="1"/>
  <c r="J52" i="37" s="1"/>
  <c r="J53" i="37" s="1"/>
  <c r="J54" i="37" s="1"/>
  <c r="J55" i="37" s="1"/>
  <c r="J56" i="37" s="1"/>
  <c r="J57" i="37" s="1"/>
  <c r="J58" i="37" s="1"/>
  <c r="J59" i="37" s="1"/>
  <c r="J60" i="37" s="1"/>
  <c r="J61" i="37" s="1"/>
  <c r="J62" i="37" s="1"/>
  <c r="J63" i="37" s="1"/>
  <c r="J64" i="37" s="1"/>
  <c r="J65" i="37" s="1"/>
  <c r="J66" i="37" s="1"/>
  <c r="J67" i="37" s="1"/>
  <c r="J68" i="37" s="1"/>
  <c r="J69" i="37" s="1"/>
  <c r="J70" i="37" s="1"/>
  <c r="J71" i="37" s="1"/>
  <c r="J72" i="37" s="1"/>
  <c r="J73" i="37" s="1"/>
  <c r="J74" i="37" s="1"/>
  <c r="E25" i="37"/>
  <c r="E26" i="37" s="1"/>
  <c r="E27" i="37" s="1"/>
  <c r="E28" i="37" s="1"/>
  <c r="E29" i="37" s="1"/>
  <c r="E30" i="37" s="1"/>
  <c r="E31" i="37" s="1"/>
  <c r="E32" i="37" s="1"/>
  <c r="E33" i="37" s="1"/>
  <c r="E34" i="37" s="1"/>
  <c r="E35" i="37" s="1"/>
  <c r="E36" i="37" s="1"/>
  <c r="E37" i="37" s="1"/>
  <c r="E38" i="37" s="1"/>
  <c r="E39" i="37" s="1"/>
  <c r="E40" i="37" s="1"/>
  <c r="E41" i="37" s="1"/>
  <c r="E42" i="37" s="1"/>
  <c r="E43" i="37" s="1"/>
  <c r="E44" i="37" s="1"/>
  <c r="E45" i="37" s="1"/>
  <c r="E46" i="37" s="1"/>
  <c r="E47" i="37" s="1"/>
  <c r="E48" i="37" s="1"/>
  <c r="E49" i="37" s="1"/>
  <c r="E50" i="37" s="1"/>
  <c r="E51" i="37" s="1"/>
  <c r="E52" i="37" s="1"/>
  <c r="E53" i="37" s="1"/>
  <c r="E54" i="37" s="1"/>
  <c r="E55" i="37" s="1"/>
  <c r="E56" i="37" s="1"/>
  <c r="E57" i="37" s="1"/>
  <c r="E58" i="37" s="1"/>
  <c r="E59" i="37" s="1"/>
  <c r="E60" i="37" s="1"/>
  <c r="E61" i="37" s="1"/>
  <c r="E62" i="37" s="1"/>
  <c r="E63" i="37" s="1"/>
  <c r="E64" i="37" s="1"/>
  <c r="E65" i="37" s="1"/>
  <c r="E66" i="37" s="1"/>
  <c r="E67" i="37" s="1"/>
  <c r="E68" i="37" s="1"/>
  <c r="E69" i="37" s="1"/>
  <c r="E70" i="37" s="1"/>
  <c r="E71" i="37" s="1"/>
  <c r="E72" i="37" s="1"/>
  <c r="E73" i="37" s="1"/>
  <c r="E74" i="37" s="1"/>
  <c r="M25" i="37"/>
  <c r="M26" i="37" s="1"/>
  <c r="M27" i="37" s="1"/>
  <c r="M28" i="37" s="1"/>
  <c r="M29" i="37" s="1"/>
  <c r="M30" i="37" s="1"/>
  <c r="M31" i="37" s="1"/>
  <c r="M32" i="37" s="1"/>
  <c r="M33" i="37" s="1"/>
  <c r="M34" i="37" s="1"/>
  <c r="M35" i="37" s="1"/>
  <c r="M36" i="37" s="1"/>
  <c r="M37" i="37" s="1"/>
  <c r="M38" i="37" s="1"/>
  <c r="M39" i="37" s="1"/>
  <c r="M40" i="37" s="1"/>
  <c r="M41" i="37" s="1"/>
  <c r="M42" i="37" s="1"/>
  <c r="M43" i="37" s="1"/>
  <c r="M44" i="37" s="1"/>
  <c r="M45" i="37" s="1"/>
  <c r="M46" i="37" s="1"/>
  <c r="M47" i="37" s="1"/>
  <c r="M48" i="37" s="1"/>
  <c r="M49" i="37" s="1"/>
  <c r="M50" i="37" s="1"/>
  <c r="M51" i="37" s="1"/>
  <c r="M52" i="37" s="1"/>
  <c r="M53" i="37" s="1"/>
  <c r="M54" i="37" s="1"/>
  <c r="M55" i="37" s="1"/>
  <c r="M56" i="37" s="1"/>
  <c r="M57" i="37" s="1"/>
  <c r="M58" i="37" s="1"/>
  <c r="M59" i="37" s="1"/>
  <c r="M60" i="37" s="1"/>
  <c r="M61" i="37" s="1"/>
  <c r="M62" i="37" s="1"/>
  <c r="M63" i="37" s="1"/>
  <c r="M64" i="37" s="1"/>
  <c r="M65" i="37" s="1"/>
  <c r="M66" i="37" s="1"/>
  <c r="M67" i="37" s="1"/>
  <c r="M68" i="37" s="1"/>
  <c r="M69" i="37" s="1"/>
  <c r="M70" i="37" s="1"/>
  <c r="M71" i="37" s="1"/>
  <c r="M72" i="37" s="1"/>
  <c r="M73" i="37" s="1"/>
  <c r="M74" i="37" s="1"/>
  <c r="G25" i="37"/>
  <c r="G26" i="37" s="1"/>
  <c r="G27" i="37" s="1"/>
  <c r="G28" i="37" s="1"/>
  <c r="G29" i="37" s="1"/>
  <c r="G30" i="37" s="1"/>
  <c r="G31" i="37" s="1"/>
  <c r="G32" i="37" s="1"/>
  <c r="G33" i="37" s="1"/>
  <c r="G34" i="37" s="1"/>
  <c r="G35" i="37" s="1"/>
  <c r="G36" i="37" s="1"/>
  <c r="G37" i="37" s="1"/>
  <c r="G38" i="37" s="1"/>
  <c r="G39" i="37" s="1"/>
  <c r="G40" i="37" s="1"/>
  <c r="G41" i="37" s="1"/>
  <c r="G42" i="37" s="1"/>
  <c r="G43" i="37" s="1"/>
  <c r="G44" i="37" s="1"/>
  <c r="G45" i="37" s="1"/>
  <c r="G46" i="37" s="1"/>
  <c r="G47" i="37" s="1"/>
  <c r="G48" i="37" s="1"/>
  <c r="G49" i="37" s="1"/>
  <c r="G50" i="37" s="1"/>
  <c r="G51" i="37" s="1"/>
  <c r="G52" i="37" s="1"/>
  <c r="G53" i="37" s="1"/>
  <c r="G54" i="37" s="1"/>
  <c r="G55" i="37" s="1"/>
  <c r="G56" i="37" s="1"/>
  <c r="G57" i="37" s="1"/>
  <c r="G58" i="37" s="1"/>
  <c r="G59" i="37" s="1"/>
  <c r="G60" i="37" s="1"/>
  <c r="G61" i="37" s="1"/>
  <c r="G62" i="37" s="1"/>
  <c r="G63" i="37" s="1"/>
  <c r="G64" i="37" s="1"/>
  <c r="G65" i="37" s="1"/>
  <c r="G66" i="37" s="1"/>
  <c r="G67" i="37" s="1"/>
  <c r="G68" i="37" s="1"/>
  <c r="G69" i="37" s="1"/>
  <c r="G70" i="37" s="1"/>
  <c r="G71" i="37" s="1"/>
  <c r="G72" i="37" s="1"/>
  <c r="G73" i="37" s="1"/>
  <c r="G74" i="37" s="1"/>
  <c r="AC25" i="37"/>
  <c r="AC26" i="37" s="1"/>
  <c r="AC27" i="37" s="1"/>
  <c r="AC28" i="37" s="1"/>
  <c r="AC29" i="37" s="1"/>
  <c r="AC30" i="37" s="1"/>
  <c r="AC31" i="37" s="1"/>
  <c r="AC32" i="37" s="1"/>
  <c r="AC33" i="37" s="1"/>
  <c r="AC34" i="37" s="1"/>
  <c r="AC35" i="37" s="1"/>
  <c r="AC36" i="37" s="1"/>
  <c r="AC37" i="37" s="1"/>
  <c r="AC38" i="37" s="1"/>
  <c r="AC39" i="37" s="1"/>
  <c r="AC40" i="37" s="1"/>
  <c r="AC41" i="37" s="1"/>
  <c r="AC42" i="37" s="1"/>
  <c r="AC43" i="37" s="1"/>
  <c r="AC44" i="37" s="1"/>
  <c r="AC45" i="37" s="1"/>
  <c r="AC46" i="37" s="1"/>
  <c r="AC47" i="37" s="1"/>
  <c r="AC48" i="37" s="1"/>
  <c r="AC49" i="37" s="1"/>
  <c r="AC50" i="37" s="1"/>
  <c r="AC51" i="37" s="1"/>
  <c r="AC52" i="37" s="1"/>
  <c r="AC53" i="37" s="1"/>
  <c r="AC54" i="37" s="1"/>
  <c r="AC55" i="37" s="1"/>
  <c r="AC56" i="37" s="1"/>
  <c r="AC57" i="37" s="1"/>
  <c r="AC58" i="37" s="1"/>
  <c r="AC59" i="37" s="1"/>
  <c r="AC60" i="37" s="1"/>
  <c r="AC61" i="37" s="1"/>
  <c r="AC62" i="37" s="1"/>
  <c r="AC63" i="37" s="1"/>
  <c r="AC64" i="37" s="1"/>
  <c r="AC65" i="37" s="1"/>
  <c r="AC66" i="37" s="1"/>
  <c r="AC67" i="37" s="1"/>
  <c r="AC68" i="37" s="1"/>
  <c r="AC69" i="37" s="1"/>
  <c r="AC70" i="37" s="1"/>
  <c r="AC71" i="37" s="1"/>
  <c r="AC72" i="37" s="1"/>
  <c r="AC73" i="37" s="1"/>
  <c r="AC74" i="37" s="1"/>
  <c r="F25" i="37"/>
  <c r="F26" i="37" s="1"/>
  <c r="F27" i="37" s="1"/>
  <c r="F28" i="37" s="1"/>
  <c r="F29" i="37" s="1"/>
  <c r="F30" i="37" s="1"/>
  <c r="F31" i="37" s="1"/>
  <c r="F32" i="37" s="1"/>
  <c r="F33" i="37" s="1"/>
  <c r="F34" i="37" s="1"/>
  <c r="F35" i="37" s="1"/>
  <c r="F36" i="37" s="1"/>
  <c r="F37" i="37" s="1"/>
  <c r="F38" i="37" s="1"/>
  <c r="F39" i="37" s="1"/>
  <c r="F40" i="37" s="1"/>
  <c r="F41" i="37" s="1"/>
  <c r="F42" i="37" s="1"/>
  <c r="F43" i="37" s="1"/>
  <c r="F44" i="37" s="1"/>
  <c r="F45" i="37" s="1"/>
  <c r="F46" i="37" s="1"/>
  <c r="F47" i="37" s="1"/>
  <c r="F48" i="37" s="1"/>
  <c r="F49" i="37" s="1"/>
  <c r="F50" i="37" s="1"/>
  <c r="F51" i="37" s="1"/>
  <c r="F52" i="37" s="1"/>
  <c r="F53" i="37" s="1"/>
  <c r="F54" i="37" s="1"/>
  <c r="F55" i="37" s="1"/>
  <c r="F56" i="37" s="1"/>
  <c r="F57" i="37" s="1"/>
  <c r="F58" i="37" s="1"/>
  <c r="F59" i="37" s="1"/>
  <c r="F60" i="37" s="1"/>
  <c r="F61" i="37" s="1"/>
  <c r="F62" i="37" s="1"/>
  <c r="F63" i="37" s="1"/>
  <c r="F64" i="37" s="1"/>
  <c r="F65" i="37" s="1"/>
  <c r="F66" i="37" s="1"/>
  <c r="F67" i="37" s="1"/>
  <c r="F68" i="37" s="1"/>
  <c r="F69" i="37" s="1"/>
  <c r="F70" i="37" s="1"/>
  <c r="F71" i="37" s="1"/>
  <c r="F72" i="37" s="1"/>
  <c r="F73" i="37" s="1"/>
  <c r="F74" i="37" s="1"/>
  <c r="D25" i="37"/>
  <c r="D26" i="37" s="1"/>
  <c r="D27" i="37" s="1"/>
  <c r="D28" i="37" s="1"/>
  <c r="D29" i="37" s="1"/>
  <c r="D30" i="37" s="1"/>
  <c r="D31" i="37" s="1"/>
  <c r="D32" i="37" s="1"/>
  <c r="D33" i="37" s="1"/>
  <c r="D34" i="37" s="1"/>
  <c r="D35" i="37" s="1"/>
  <c r="D36" i="37" s="1"/>
  <c r="D37" i="37" s="1"/>
  <c r="D38" i="37" s="1"/>
  <c r="D39" i="37" s="1"/>
  <c r="D40" i="37" s="1"/>
  <c r="D41" i="37" s="1"/>
  <c r="D42" i="37" s="1"/>
  <c r="D43" i="37" s="1"/>
  <c r="D44" i="37" s="1"/>
  <c r="D45" i="37" s="1"/>
  <c r="D46" i="37" s="1"/>
  <c r="D47" i="37" s="1"/>
  <c r="D48" i="37" s="1"/>
  <c r="D49" i="37" s="1"/>
  <c r="D50" i="37" s="1"/>
  <c r="D51" i="37" s="1"/>
  <c r="D52" i="37" s="1"/>
  <c r="D53" i="37" s="1"/>
  <c r="D54" i="37" s="1"/>
  <c r="D55" i="37" s="1"/>
  <c r="D56" i="37" s="1"/>
  <c r="D57" i="37" s="1"/>
  <c r="D58" i="37" s="1"/>
  <c r="D59" i="37" s="1"/>
  <c r="D60" i="37" s="1"/>
  <c r="D61" i="37" s="1"/>
  <c r="D62" i="37" s="1"/>
  <c r="D63" i="37" s="1"/>
  <c r="D64" i="37" s="1"/>
  <c r="D65" i="37" s="1"/>
  <c r="D66" i="37" s="1"/>
  <c r="D67" i="37" s="1"/>
  <c r="D68" i="37" s="1"/>
  <c r="D69" i="37" s="1"/>
  <c r="D70" i="37" s="1"/>
  <c r="D71" i="37" s="1"/>
  <c r="D72" i="37" s="1"/>
  <c r="D73" i="37" s="1"/>
  <c r="D74" i="37" s="1"/>
  <c r="I25" i="37"/>
  <c r="I26" i="37" s="1"/>
  <c r="I27" i="37" s="1"/>
  <c r="I28" i="37" s="1"/>
  <c r="I29" i="37" s="1"/>
  <c r="I30" i="37" s="1"/>
  <c r="I31" i="37" s="1"/>
  <c r="I32" i="37" s="1"/>
  <c r="I33" i="37" s="1"/>
  <c r="I34" i="37" s="1"/>
  <c r="I35" i="37" s="1"/>
  <c r="I36" i="37" s="1"/>
  <c r="I37" i="37" s="1"/>
  <c r="I38" i="37" s="1"/>
  <c r="I39" i="37" s="1"/>
  <c r="I40" i="37" s="1"/>
  <c r="I41" i="37" s="1"/>
  <c r="I42" i="37" s="1"/>
  <c r="I43" i="37" s="1"/>
  <c r="I44" i="37" s="1"/>
  <c r="I45" i="37" s="1"/>
  <c r="I46" i="37" s="1"/>
  <c r="I47" i="37" s="1"/>
  <c r="I48" i="37" s="1"/>
  <c r="I49" i="37" s="1"/>
  <c r="I50" i="37" s="1"/>
  <c r="I51" i="37" s="1"/>
  <c r="I52" i="37" s="1"/>
  <c r="I53" i="37" s="1"/>
  <c r="I54" i="37" s="1"/>
  <c r="I55" i="37" s="1"/>
  <c r="I56" i="37" s="1"/>
  <c r="I57" i="37" s="1"/>
  <c r="I58" i="37" s="1"/>
  <c r="I59" i="37" s="1"/>
  <c r="I60" i="37" s="1"/>
  <c r="I61" i="37" s="1"/>
  <c r="I62" i="37" s="1"/>
  <c r="I63" i="37" s="1"/>
  <c r="I64" i="37" s="1"/>
  <c r="I65" i="37" s="1"/>
  <c r="I66" i="37" s="1"/>
  <c r="I67" i="37" s="1"/>
  <c r="I68" i="37" s="1"/>
  <c r="I69" i="37" s="1"/>
  <c r="I70" i="37" s="1"/>
  <c r="I71" i="37" s="1"/>
  <c r="I72" i="37" s="1"/>
  <c r="I73" i="37" s="1"/>
  <c r="I74" i="37" s="1"/>
  <c r="BL231" i="4"/>
  <c r="BL232" i="4"/>
  <c r="BM232" i="4"/>
  <c r="BM231" i="4"/>
  <c r="G7" i="23"/>
  <c r="O6" i="23"/>
  <c r="N6" i="23"/>
  <c r="G6" i="23"/>
  <c r="G5" i="23"/>
  <c r="G4" i="23"/>
  <c r="O34" i="23"/>
  <c r="O33" i="23"/>
  <c r="O32" i="23"/>
  <c r="O31" i="23"/>
  <c r="O30" i="23"/>
  <c r="O29" i="23"/>
  <c r="O28" i="23"/>
  <c r="O27" i="23"/>
  <c r="O26" i="23"/>
  <c r="O25" i="23"/>
  <c r="O24" i="23"/>
  <c r="O23" i="23"/>
  <c r="O22" i="23"/>
  <c r="O19" i="23"/>
  <c r="O18" i="23"/>
  <c r="O17" i="23"/>
  <c r="O16" i="23"/>
  <c r="O15" i="23"/>
  <c r="O13" i="23"/>
  <c r="O12" i="23"/>
  <c r="O11" i="23"/>
  <c r="O10" i="23"/>
  <c r="O9" i="23"/>
  <c r="O8" i="23"/>
  <c r="O7" i="23"/>
  <c r="O20" i="23"/>
  <c r="N20" i="23"/>
  <c r="N34" i="23"/>
  <c r="N33" i="23"/>
  <c r="N32" i="23"/>
  <c r="N31" i="23"/>
  <c r="N30" i="23"/>
  <c r="N29" i="23"/>
  <c r="N28" i="23"/>
  <c r="N27" i="23"/>
  <c r="N26" i="23"/>
  <c r="N25" i="23"/>
  <c r="N24" i="23"/>
  <c r="N23" i="23"/>
  <c r="N22" i="23"/>
  <c r="N19" i="23"/>
  <c r="N18" i="23"/>
  <c r="N17" i="23"/>
  <c r="N16" i="23"/>
  <c r="N15" i="23"/>
  <c r="O14" i="23"/>
  <c r="N14" i="23"/>
  <c r="N13" i="23"/>
  <c r="N12" i="23"/>
  <c r="N11" i="23"/>
  <c r="N10" i="23"/>
  <c r="N9" i="23"/>
  <c r="N8" i="23"/>
  <c r="N7" i="23"/>
  <c r="N5" i="23"/>
  <c r="O5" i="23"/>
  <c r="O4" i="23"/>
  <c r="N4" i="23"/>
  <c r="F18" i="42" l="1"/>
  <c r="J40" i="38" a="1"/>
  <c r="J40" i="38" s="1"/>
  <c r="V52" i="38" a="1"/>
  <c r="V52" i="38" s="1"/>
  <c r="I51" i="38" a="1"/>
  <c r="I51" i="38" s="1"/>
  <c r="D61" i="42" a="1"/>
  <c r="D61" i="42" s="1"/>
  <c r="D46" i="42" a="1"/>
  <c r="D46" i="42" s="1"/>
  <c r="D38" i="42" a="1"/>
  <c r="D38" i="42" s="1"/>
  <c r="D64" i="42" a="1"/>
  <c r="D64" i="42" s="1"/>
  <c r="D49" i="42" a="1"/>
  <c r="D49" i="42" s="1"/>
  <c r="D63" i="42" a="1"/>
  <c r="D63" i="42" s="1"/>
  <c r="D47" i="42" a="1"/>
  <c r="D47" i="42" s="1"/>
  <c r="D41" i="42" a="1"/>
  <c r="D41" i="42" s="1"/>
  <c r="D50" i="42" a="1"/>
  <c r="D50" i="42" s="1"/>
  <c r="D56" i="42" a="1"/>
  <c r="D56" i="42" s="1"/>
  <c r="D59" i="42" a="1"/>
  <c r="D59" i="42" s="1"/>
  <c r="D45" i="42" a="1"/>
  <c r="D45" i="42" s="1"/>
  <c r="D43" i="42" a="1"/>
  <c r="D43" i="42" s="1"/>
  <c r="D54" i="42" a="1"/>
  <c r="D54" i="42" s="1"/>
  <c r="D58" i="42" a="1"/>
  <c r="D58" i="42" s="1"/>
  <c r="D44" i="42" a="1"/>
  <c r="D44" i="42" s="1"/>
  <c r="D53" i="42" a="1"/>
  <c r="D53" i="42" s="1"/>
  <c r="D39" i="42" a="1"/>
  <c r="D39" i="42" s="1"/>
  <c r="D52" i="42" a="1"/>
  <c r="D52" i="42" s="1"/>
  <c r="D37" i="42" a="1"/>
  <c r="D37" i="42" s="1"/>
  <c r="D48" i="42" a="1"/>
  <c r="D48" i="42" s="1"/>
  <c r="D55" i="42" a="1"/>
  <c r="D55" i="42" s="1"/>
  <c r="D62" i="42" a="1"/>
  <c r="D62" i="42" s="1"/>
  <c r="D42" i="42" a="1"/>
  <c r="D42" i="42" s="1"/>
  <c r="D60" i="42" a="1"/>
  <c r="D60" i="42" s="1"/>
  <c r="D51" i="42" a="1"/>
  <c r="D51" i="42" s="1"/>
  <c r="D40" i="42" a="1"/>
  <c r="D40" i="42" s="1"/>
  <c r="D57" i="42" a="1"/>
  <c r="D57" i="42" s="1"/>
  <c r="G57" i="38" a="1"/>
  <c r="G57" i="38" s="1"/>
  <c r="T43" i="38" a="1"/>
  <c r="T43" i="38" s="1"/>
  <c r="K43" i="38" a="1"/>
  <c r="K43" i="38" s="1"/>
  <c r="T53" i="38" a="1"/>
  <c r="T53" i="38" s="1"/>
  <c r="K60" i="38" a="1"/>
  <c r="K60" i="38" s="1"/>
  <c r="I48" i="38" a="1"/>
  <c r="I48" i="38" s="1"/>
  <c r="J54" i="38" a="1"/>
  <c r="J54" i="38" s="1"/>
  <c r="I61" i="38" a="1"/>
  <c r="I61" i="38" s="1"/>
  <c r="Z41" i="38" a="1"/>
  <c r="Z41" i="38" s="1"/>
  <c r="J45" i="38" a="1"/>
  <c r="J45" i="38" s="1"/>
  <c r="I49" i="38" a="1"/>
  <c r="I49" i="38" s="1"/>
  <c r="J57" i="38" a="1"/>
  <c r="J57" i="38" s="1"/>
  <c r="D46" i="38" a="1"/>
  <c r="D46" i="38" s="1"/>
  <c r="P25" i="37"/>
  <c r="P26" i="37" s="1"/>
  <c r="P27" i="37" s="1"/>
  <c r="P28" i="37" s="1"/>
  <c r="P29" i="37" s="1"/>
  <c r="P30" i="37" s="1"/>
  <c r="P31" i="37" s="1"/>
  <c r="P32" i="37" s="1"/>
  <c r="P33" i="37" s="1"/>
  <c r="P34" i="37" s="1"/>
  <c r="P35" i="37" s="1"/>
  <c r="P36" i="37" s="1"/>
  <c r="P37" i="37" s="1"/>
  <c r="P38" i="37" s="1"/>
  <c r="P39" i="37" s="1"/>
  <c r="P40" i="37" s="1"/>
  <c r="P41" i="37" s="1"/>
  <c r="P42" i="37" s="1"/>
  <c r="P43" i="37" s="1"/>
  <c r="P44" i="37" s="1"/>
  <c r="P45" i="37" s="1"/>
  <c r="P46" i="37" s="1"/>
  <c r="P47" i="37" s="1"/>
  <c r="P48" i="37" s="1"/>
  <c r="P49" i="37" s="1"/>
  <c r="P50" i="37" s="1"/>
  <c r="P51" i="37" s="1"/>
  <c r="P52" i="37" s="1"/>
  <c r="P53" i="37" s="1"/>
  <c r="P54" i="37" s="1"/>
  <c r="P55" i="37" s="1"/>
  <c r="P56" i="37" s="1"/>
  <c r="P57" i="37" s="1"/>
  <c r="P58" i="37" s="1"/>
  <c r="P59" i="37" s="1"/>
  <c r="P60" i="37" s="1"/>
  <c r="P61" i="37" s="1"/>
  <c r="P62" i="37" s="1"/>
  <c r="P63" i="37" s="1"/>
  <c r="P64" i="37" s="1"/>
  <c r="P65" i="37" s="1"/>
  <c r="P66" i="37" s="1"/>
  <c r="P67" i="37" s="1"/>
  <c r="P68" i="37" s="1"/>
  <c r="P69" i="37" s="1"/>
  <c r="P70" i="37" s="1"/>
  <c r="P71" i="37" s="1"/>
  <c r="P72" i="37" s="1"/>
  <c r="P73" i="37" s="1"/>
  <c r="P74" i="37" s="1"/>
  <c r="K38" i="38" a="1"/>
  <c r="K38" i="38" s="1"/>
  <c r="AD37" i="38" a="1"/>
  <c r="AD37" i="38" s="1"/>
  <c r="T44" i="38" a="1"/>
  <c r="T44" i="38" s="1"/>
  <c r="J43" i="38" a="1"/>
  <c r="J43" i="38" s="1"/>
  <c r="I36" i="38" a="1"/>
  <c r="I36" i="38" s="1"/>
  <c r="D40" i="38" a="1"/>
  <c r="D40" i="38" s="1"/>
  <c r="T38" i="38" a="1"/>
  <c r="T38" i="38" s="1"/>
  <c r="T39" i="38" a="1"/>
  <c r="T39" i="38" s="1"/>
  <c r="K52" i="38" a="1"/>
  <c r="K52" i="38" s="1"/>
  <c r="AD45" i="38" a="1"/>
  <c r="AD45" i="38" s="1"/>
  <c r="T57" i="38" a="1"/>
  <c r="T57" i="38" s="1"/>
  <c r="J50" i="38" a="1"/>
  <c r="J50" i="38" s="1"/>
  <c r="I54" i="38" a="1"/>
  <c r="I54" i="38" s="1"/>
  <c r="D41" i="38" a="1"/>
  <c r="D41" i="38" s="1"/>
  <c r="Y53" i="38" a="1"/>
  <c r="Y53" i="38" s="1"/>
  <c r="K46" i="38" a="1"/>
  <c r="K46" i="38" s="1"/>
  <c r="AD59" i="38" a="1"/>
  <c r="AD59" i="38" s="1"/>
  <c r="T40" i="38" a="1"/>
  <c r="T40" i="38" s="1"/>
  <c r="J62" i="38" a="1"/>
  <c r="J62" i="38" s="1"/>
  <c r="I45" i="38" a="1"/>
  <c r="I45" i="38" s="1"/>
  <c r="D52" i="38" a="1"/>
  <c r="D52" i="38" s="1"/>
  <c r="U40" i="38" a="1"/>
  <c r="U40" i="38" s="1"/>
  <c r="K58" i="38" a="1"/>
  <c r="K58" i="38" s="1"/>
  <c r="V45" i="38" a="1"/>
  <c r="V45" i="38" s="1"/>
  <c r="T52" i="38" a="1"/>
  <c r="T52" i="38" s="1"/>
  <c r="I37" i="38" a="1"/>
  <c r="I37" i="38" s="1"/>
  <c r="D59" i="38" a="1"/>
  <c r="D59" i="38" s="1"/>
  <c r="T61" i="38" a="1"/>
  <c r="T61" i="38" s="1"/>
  <c r="I62" i="38" a="1"/>
  <c r="I62" i="38" s="1"/>
  <c r="D57" i="38" a="1"/>
  <c r="D57" i="38" s="1"/>
  <c r="G43" i="38" a="1"/>
  <c r="G43" i="38" s="1"/>
  <c r="G61" i="38" a="1"/>
  <c r="G61" i="38" s="1"/>
  <c r="T37" i="38" a="1"/>
  <c r="T37" i="38" s="1"/>
  <c r="T59" i="38" a="1"/>
  <c r="T59" i="38" s="1"/>
  <c r="I53" i="38" a="1"/>
  <c r="I53" i="38" s="1"/>
  <c r="X51" i="38" a="1"/>
  <c r="X51" i="38" s="1"/>
  <c r="G54" i="38" a="1"/>
  <c r="G54" i="38" s="1"/>
  <c r="T58" i="38" a="1"/>
  <c r="T58" i="38" s="1"/>
  <c r="I55" i="38" a="1"/>
  <c r="I55" i="38" s="1"/>
  <c r="X41" i="38" a="1"/>
  <c r="X41" i="38" s="1"/>
  <c r="V38" i="38" a="1"/>
  <c r="V38" i="38" s="1"/>
  <c r="H61" i="38" a="1"/>
  <c r="H61" i="38" s="1"/>
  <c r="F46" i="38" a="1"/>
  <c r="F46" i="38" s="1"/>
  <c r="AA40" i="38" a="1"/>
  <c r="AA40" i="38" s="1"/>
  <c r="AA61" i="38" a="1"/>
  <c r="AA61" i="38" s="1"/>
  <c r="W55" i="38" a="1"/>
  <c r="W55" i="38" s="1"/>
  <c r="H50" i="38" a="1"/>
  <c r="H50" i="38" s="1"/>
  <c r="K48" i="38" a="1"/>
  <c r="K48" i="38" s="1"/>
  <c r="F53" i="38" a="1"/>
  <c r="F53" i="38" s="1"/>
  <c r="V42" i="38" a="1"/>
  <c r="V42" i="38" s="1"/>
  <c r="T51" i="38" a="1"/>
  <c r="T51" i="38" s="1"/>
  <c r="T60" i="38" a="1"/>
  <c r="T60" i="38" s="1"/>
  <c r="N48" i="38" a="1"/>
  <c r="N48" i="38" s="1"/>
  <c r="I42" i="38" a="1"/>
  <c r="I42" i="38" s="1"/>
  <c r="AA36" i="38" a="1"/>
  <c r="AA36" i="38" s="1"/>
  <c r="AA60" i="38" a="1"/>
  <c r="AA60" i="38" s="1"/>
  <c r="D44" i="38" a="1"/>
  <c r="D44" i="38" s="1"/>
  <c r="X46" i="38" a="1"/>
  <c r="X46" i="38" s="1"/>
  <c r="W49" i="38" a="1"/>
  <c r="W49" i="38" s="1"/>
  <c r="AA41" i="38" a="1"/>
  <c r="AA41" i="38" s="1"/>
  <c r="AA43" i="38" a="1"/>
  <c r="AA43" i="38" s="1"/>
  <c r="D39" i="38" a="1"/>
  <c r="D39" i="38" s="1"/>
  <c r="D45" i="38" a="1"/>
  <c r="D45" i="38" s="1"/>
  <c r="K50" i="38" a="1"/>
  <c r="K50" i="38" s="1"/>
  <c r="K56" i="38" a="1"/>
  <c r="K56" i="38" s="1"/>
  <c r="Z38" i="38" a="1"/>
  <c r="Z38" i="38" s="1"/>
  <c r="V50" i="38" a="1"/>
  <c r="V50" i="38" s="1"/>
  <c r="K39" i="38" a="1"/>
  <c r="K39" i="38" s="1"/>
  <c r="K62" i="38" a="1"/>
  <c r="K62" i="38" s="1"/>
  <c r="Z52" i="38" a="1"/>
  <c r="Z52" i="38" s="1"/>
  <c r="V59" i="38" a="1"/>
  <c r="V59" i="38" s="1"/>
  <c r="T46" i="38" a="1"/>
  <c r="T46" i="38" s="1"/>
  <c r="E47" i="38" a="1"/>
  <c r="E47" i="38" s="1"/>
  <c r="I38" i="38" a="1"/>
  <c r="I38" i="38" s="1"/>
  <c r="AA49" i="38" a="1"/>
  <c r="AA49" i="38" s="1"/>
  <c r="D49" i="38" a="1"/>
  <c r="D49" i="38" s="1"/>
  <c r="D54" i="38" a="1"/>
  <c r="D54" i="38" s="1"/>
  <c r="X48" i="38" a="1"/>
  <c r="X48" i="38" s="1"/>
  <c r="V57" i="38" a="1"/>
  <c r="V57" i="38" s="1"/>
  <c r="AA53" i="38" a="1"/>
  <c r="AA53" i="38" s="1"/>
  <c r="D50" i="38" a="1"/>
  <c r="D50" i="38" s="1"/>
  <c r="D38" i="38" a="1"/>
  <c r="D38" i="38" s="1"/>
  <c r="K47" i="38" a="1"/>
  <c r="K47" i="38" s="1"/>
  <c r="M48" i="38" a="1"/>
  <c r="M48" i="38" s="1"/>
  <c r="AA47" i="38" a="1"/>
  <c r="AA47" i="38" s="1"/>
  <c r="D53" i="38" a="1"/>
  <c r="D53" i="38" s="1"/>
  <c r="D60" i="38" a="1"/>
  <c r="D60" i="38" s="1"/>
  <c r="X58" i="38" a="1"/>
  <c r="X58" i="38" s="1"/>
  <c r="AA44" i="38" a="1"/>
  <c r="AA44" i="38" s="1"/>
  <c r="X53" i="38" a="1"/>
  <c r="X53" i="38" s="1"/>
  <c r="AA56" i="38" a="1"/>
  <c r="AA56" i="38" s="1"/>
  <c r="D47" i="38" a="1"/>
  <c r="D47" i="38" s="1"/>
  <c r="D55" i="38" a="1"/>
  <c r="D55" i="38" s="1"/>
  <c r="X61" i="38" a="1"/>
  <c r="X61" i="38" s="1"/>
  <c r="K42" i="38" a="1"/>
  <c r="K42" i="38" s="1"/>
  <c r="F49" i="38" a="1"/>
  <c r="F49" i="38" s="1"/>
  <c r="K49" i="38" a="1"/>
  <c r="K49" i="38" s="1"/>
  <c r="F51" i="38" a="1"/>
  <c r="F51" i="38" s="1"/>
  <c r="AA39" i="38" a="1"/>
  <c r="AA39" i="38" s="1"/>
  <c r="D36" i="38" a="1"/>
  <c r="D36" i="38" s="1"/>
  <c r="D62" i="38" a="1"/>
  <c r="D62" i="38" s="1"/>
  <c r="AA51" i="38" a="1"/>
  <c r="AA51" i="38" s="1"/>
  <c r="T42" i="38" a="1"/>
  <c r="T42" i="38" s="1"/>
  <c r="H36" i="38" a="1"/>
  <c r="H36" i="38" s="1"/>
  <c r="K37" i="38" a="1"/>
  <c r="K37" i="38" s="1"/>
  <c r="F50" i="38" a="1"/>
  <c r="F50" i="38" s="1"/>
  <c r="T56" i="38" a="1"/>
  <c r="T56" i="38" s="1"/>
  <c r="T49" i="38" a="1"/>
  <c r="T49" i="38" s="1"/>
  <c r="I46" i="38" a="1"/>
  <c r="I46" i="38" s="1"/>
  <c r="I58" i="38" a="1"/>
  <c r="I58" i="38" s="1"/>
  <c r="AA62" i="38" a="1"/>
  <c r="AA62" i="38" s="1"/>
  <c r="D42" i="38" a="1"/>
  <c r="D42" i="38" s="1"/>
  <c r="D61" i="38" a="1"/>
  <c r="D61" i="38" s="1"/>
  <c r="W38" i="38" a="1"/>
  <c r="W38" i="38" s="1"/>
  <c r="U36" i="38" a="1"/>
  <c r="U36" i="38" s="1"/>
  <c r="H37" i="38" a="1"/>
  <c r="H37" i="38" s="1"/>
  <c r="H46" i="38" a="1"/>
  <c r="H46" i="38" s="1"/>
  <c r="M39" i="38" a="1"/>
  <c r="M39" i="38" s="1"/>
  <c r="F42" i="38" a="1"/>
  <c r="F42" i="38" s="1"/>
  <c r="AD55" i="38" a="1"/>
  <c r="AD55" i="38" s="1"/>
  <c r="V36" i="38" a="1"/>
  <c r="V36" i="38" s="1"/>
  <c r="V49" i="38" a="1"/>
  <c r="V49" i="38" s="1"/>
  <c r="J39" i="38" a="1"/>
  <c r="J39" i="38" s="1"/>
  <c r="J37" i="38" a="1"/>
  <c r="J37" i="38" s="1"/>
  <c r="J58" i="38" a="1"/>
  <c r="J58" i="38" s="1"/>
  <c r="L57" i="38" a="1"/>
  <c r="L57" i="38" s="1"/>
  <c r="S54" i="38" a="1"/>
  <c r="S54" i="38" s="1"/>
  <c r="AA55" i="38" a="1"/>
  <c r="AA55" i="38" s="1"/>
  <c r="AA54" i="38" a="1"/>
  <c r="AA54" i="38" s="1"/>
  <c r="W60" i="38" a="1"/>
  <c r="W60" i="38" s="1"/>
  <c r="S40" i="38" a="1"/>
  <c r="S40" i="38" s="1"/>
  <c r="L55" i="38" a="1"/>
  <c r="L55" i="38" s="1"/>
  <c r="S49" i="38" a="1"/>
  <c r="S49" i="38" s="1"/>
  <c r="M54" i="38" a="1"/>
  <c r="M54" i="38" s="1"/>
  <c r="AD38" i="38" a="1"/>
  <c r="AD38" i="38" s="1"/>
  <c r="V54" i="38" a="1"/>
  <c r="V54" i="38" s="1"/>
  <c r="J38" i="38" a="1"/>
  <c r="J38" i="38" s="1"/>
  <c r="L61" i="38" a="1"/>
  <c r="L61" i="38" s="1"/>
  <c r="S37" i="38" a="1"/>
  <c r="S37" i="38" s="1"/>
  <c r="S41" i="38" a="1"/>
  <c r="S41" i="38" s="1"/>
  <c r="U44" i="38" a="1"/>
  <c r="U44" i="38" s="1"/>
  <c r="H47" i="38" a="1"/>
  <c r="H47" i="38" s="1"/>
  <c r="H52" i="38" a="1"/>
  <c r="H52" i="38" s="1"/>
  <c r="U49" i="38" a="1"/>
  <c r="U49" i="38" s="1"/>
  <c r="H41" i="38" a="1"/>
  <c r="H41" i="38" s="1"/>
  <c r="H53" i="38" a="1"/>
  <c r="H53" i="38" s="1"/>
  <c r="F45" i="38" a="1"/>
  <c r="F45" i="38" s="1"/>
  <c r="V48" i="38" a="1"/>
  <c r="V48" i="38" s="1"/>
  <c r="J48" i="38" a="1"/>
  <c r="J48" i="38" s="1"/>
  <c r="L39" i="38" a="1"/>
  <c r="L39" i="38" s="1"/>
  <c r="U51" i="38" a="1"/>
  <c r="U51" i="38" s="1"/>
  <c r="H48" i="38" a="1"/>
  <c r="H48" i="38" s="1"/>
  <c r="H49" i="38" a="1"/>
  <c r="H49" i="38" s="1"/>
  <c r="F37" i="38" a="1"/>
  <c r="F37" i="38" s="1"/>
  <c r="F54" i="38" a="1"/>
  <c r="F54" i="38" s="1"/>
  <c r="AD48" i="38" a="1"/>
  <c r="AD48" i="38" s="1"/>
  <c r="V60" i="38" a="1"/>
  <c r="V60" i="38" s="1"/>
  <c r="V56" i="38" a="1"/>
  <c r="V56" i="38" s="1"/>
  <c r="T48" i="38" a="1"/>
  <c r="T48" i="38" s="1"/>
  <c r="T55" i="38" a="1"/>
  <c r="T55" i="38" s="1"/>
  <c r="J41" i="38" a="1"/>
  <c r="J41" i="38" s="1"/>
  <c r="J52" i="38" a="1"/>
  <c r="J52" i="38" s="1"/>
  <c r="L37" i="38" a="1"/>
  <c r="L37" i="38" s="1"/>
  <c r="S58" i="38" a="1"/>
  <c r="S58" i="38" s="1"/>
  <c r="S45" i="38" a="1"/>
  <c r="S45" i="38" s="1"/>
  <c r="AA37" i="38" a="1"/>
  <c r="AA37" i="38" s="1"/>
  <c r="AA52" i="38" a="1"/>
  <c r="AA52" i="38" s="1"/>
  <c r="O36" i="38" a="1"/>
  <c r="O36" i="38" s="1"/>
  <c r="U62" i="38" a="1"/>
  <c r="U62" i="38" s="1"/>
  <c r="H60" i="38" a="1"/>
  <c r="H60" i="38" s="1"/>
  <c r="H54" i="38" a="1"/>
  <c r="H54" i="38" s="1"/>
  <c r="F38" i="38" a="1"/>
  <c r="F38" i="38" s="1"/>
  <c r="F56" i="38" a="1"/>
  <c r="F56" i="38" s="1"/>
  <c r="AD42" i="38" a="1"/>
  <c r="AD42" i="38" s="1"/>
  <c r="V39" i="38" a="1"/>
  <c r="V39" i="38" s="1"/>
  <c r="V37" i="38" a="1"/>
  <c r="V37" i="38" s="1"/>
  <c r="V51" i="38" a="1"/>
  <c r="V51" i="38" s="1"/>
  <c r="J46" i="38" a="1"/>
  <c r="J46" i="38" s="1"/>
  <c r="J47" i="38" a="1"/>
  <c r="J47" i="38" s="1"/>
  <c r="L43" i="38" a="1"/>
  <c r="L43" i="38" s="1"/>
  <c r="S36" i="38" a="1"/>
  <c r="S36" i="38" s="1"/>
  <c r="S53" i="38" a="1"/>
  <c r="S53" i="38" s="1"/>
  <c r="AA45" i="38" a="1"/>
  <c r="AA45" i="38" s="1"/>
  <c r="AA59" i="38" a="1"/>
  <c r="AA59" i="38" s="1"/>
  <c r="O51" i="38" a="1"/>
  <c r="O51" i="38" s="1"/>
  <c r="H43" i="38" a="1"/>
  <c r="H43" i="38" s="1"/>
  <c r="H58" i="38" a="1"/>
  <c r="H58" i="38" s="1"/>
  <c r="AD46" i="38" a="1"/>
  <c r="AD46" i="38" s="1"/>
  <c r="V40" i="38" a="1"/>
  <c r="V40" i="38" s="1"/>
  <c r="V43" i="38" a="1"/>
  <c r="V43" i="38" s="1"/>
  <c r="V55" i="38" a="1"/>
  <c r="V55" i="38" s="1"/>
  <c r="J44" i="38" a="1"/>
  <c r="J44" i="38" s="1"/>
  <c r="J51" i="38" a="1"/>
  <c r="J51" i="38" s="1"/>
  <c r="L60" i="38" a="1"/>
  <c r="L60" i="38" s="1"/>
  <c r="S38" i="38" a="1"/>
  <c r="S38" i="38" s="1"/>
  <c r="S56" i="38" a="1"/>
  <c r="S56" i="38" s="1"/>
  <c r="O43" i="38" a="1"/>
  <c r="O43" i="38" s="1"/>
  <c r="L48" i="38" a="1"/>
  <c r="L48" i="38" s="1"/>
  <c r="S48" i="38" a="1"/>
  <c r="S48" i="38" s="1"/>
  <c r="V44" i="38" a="1"/>
  <c r="V44" i="38" s="1"/>
  <c r="V46" i="38" a="1"/>
  <c r="V46" i="38" s="1"/>
  <c r="S43" i="38" a="1"/>
  <c r="S43" i="38" s="1"/>
  <c r="S61" i="38" a="1"/>
  <c r="S61" i="38" s="1"/>
  <c r="O58" i="38" a="1"/>
  <c r="O58" i="38" s="1"/>
  <c r="H38" i="38" a="1"/>
  <c r="H38" i="38" s="1"/>
  <c r="S47" i="38" a="1"/>
  <c r="S47" i="38" s="1"/>
  <c r="S50" i="38" a="1"/>
  <c r="S50" i="38" s="1"/>
  <c r="F52" i="38" a="1"/>
  <c r="F52" i="38" s="1"/>
  <c r="AD49" i="38" a="1"/>
  <c r="AD49" i="38" s="1"/>
  <c r="V61" i="38" a="1"/>
  <c r="V61" i="38" s="1"/>
  <c r="J42" i="38" a="1"/>
  <c r="J42" i="38" s="1"/>
  <c r="L45" i="38" a="1"/>
  <c r="L45" i="38" s="1"/>
  <c r="H40" i="38" a="1"/>
  <c r="H40" i="38" s="1"/>
  <c r="F41" i="38" a="1"/>
  <c r="F41" i="38" s="1"/>
  <c r="AD56" i="38" a="1"/>
  <c r="AD56" i="38" s="1"/>
  <c r="V53" i="38" a="1"/>
  <c r="V53" i="38" s="1"/>
  <c r="V58" i="38" a="1"/>
  <c r="V58" i="38" s="1"/>
  <c r="T41" i="38" a="1"/>
  <c r="T41" i="38" s="1"/>
  <c r="T50" i="38" a="1"/>
  <c r="T50" i="38" s="1"/>
  <c r="J55" i="38" a="1"/>
  <c r="J55" i="38" s="1"/>
  <c r="J53" i="38" a="1"/>
  <c r="J53" i="38" s="1"/>
  <c r="L51" i="38" a="1"/>
  <c r="L51" i="38" s="1"/>
  <c r="N56" i="38" a="1"/>
  <c r="N56" i="38" s="1"/>
  <c r="S39" i="38" a="1"/>
  <c r="S39" i="38" s="1"/>
  <c r="S52" i="38" a="1"/>
  <c r="S52" i="38" s="1"/>
  <c r="I52" i="38" a="1"/>
  <c r="I52" i="38" s="1"/>
  <c r="AA42" i="38" a="1"/>
  <c r="AA42" i="38" s="1"/>
  <c r="AA46" i="38" a="1"/>
  <c r="AA46" i="38" s="1"/>
  <c r="D51" i="38" a="1"/>
  <c r="D51" i="38" s="1"/>
  <c r="D37" i="38" a="1"/>
  <c r="D37" i="38" s="1"/>
  <c r="X37" i="38" a="1"/>
  <c r="X37" i="38" s="1"/>
  <c r="W59" i="38" a="1"/>
  <c r="W59" i="38" s="1"/>
  <c r="J36" i="38" a="1"/>
  <c r="J36" i="38" s="1"/>
  <c r="J61" i="38" a="1"/>
  <c r="J61" i="38" s="1"/>
  <c r="L41" i="38" a="1"/>
  <c r="L41" i="38" s="1"/>
  <c r="H39" i="38" a="1"/>
  <c r="H39" i="38" s="1"/>
  <c r="V47" i="38" a="1"/>
  <c r="V47" i="38" s="1"/>
  <c r="J60" i="38" a="1"/>
  <c r="J60" i="38" s="1"/>
  <c r="H55" i="38" a="1"/>
  <c r="H55" i="38" s="1"/>
  <c r="F48" i="38" a="1"/>
  <c r="F48" i="38" s="1"/>
  <c r="AD62" i="38" a="1"/>
  <c r="AD62" i="38" s="1"/>
  <c r="V41" i="38" a="1"/>
  <c r="V41" i="38" s="1"/>
  <c r="V62" i="38" a="1"/>
  <c r="V62" i="38" s="1"/>
  <c r="T36" i="38" a="1"/>
  <c r="T36" i="38" s="1"/>
  <c r="T54" i="38" a="1"/>
  <c r="T54" i="38" s="1"/>
  <c r="J56" i="38" a="1"/>
  <c r="J56" i="38" s="1"/>
  <c r="J49" i="38" a="1"/>
  <c r="J49" i="38" s="1"/>
  <c r="J59" i="38" a="1"/>
  <c r="J59" i="38" s="1"/>
  <c r="L59" i="38" a="1"/>
  <c r="L59" i="38" s="1"/>
  <c r="S44" i="38" a="1"/>
  <c r="S44" i="38" s="1"/>
  <c r="S60" i="38" a="1"/>
  <c r="S60" i="38" s="1"/>
  <c r="I56" i="38" a="1"/>
  <c r="I56" i="38" s="1"/>
  <c r="AA50" i="38" a="1"/>
  <c r="AA50" i="38" s="1"/>
  <c r="AA57" i="38" a="1"/>
  <c r="AA57" i="38" s="1"/>
  <c r="D58" i="38" a="1"/>
  <c r="D58" i="38" s="1"/>
  <c r="D43" i="38" a="1"/>
  <c r="D43" i="38" s="1"/>
  <c r="X40" i="38" a="1"/>
  <c r="X40" i="38" s="1"/>
  <c r="W51" i="38" a="1"/>
  <c r="W51" i="38" s="1"/>
  <c r="P39" i="38" a="1"/>
  <c r="P39" i="38" s="1"/>
  <c r="P51" i="38" a="1"/>
  <c r="P51" i="38" s="1"/>
  <c r="P55" i="38" a="1"/>
  <c r="P55" i="38" s="1"/>
  <c r="R60" i="38" a="1"/>
  <c r="R60" i="38" s="1"/>
  <c r="P62" i="38" a="1"/>
  <c r="P62" i="38" s="1"/>
  <c r="P56" i="38" a="1"/>
  <c r="P56" i="38" s="1"/>
  <c r="P48" i="38" a="1"/>
  <c r="P48" i="38" s="1"/>
  <c r="P45" i="38" a="1"/>
  <c r="P45" i="38" s="1"/>
  <c r="P47" i="38" a="1"/>
  <c r="P47" i="38" s="1"/>
  <c r="P44" i="38" a="1"/>
  <c r="P44" i="38" s="1"/>
  <c r="P60" i="38" a="1"/>
  <c r="P60" i="38" s="1"/>
  <c r="Q49" i="38" a="1"/>
  <c r="Q49" i="38" s="1"/>
  <c r="P50" i="38" a="1"/>
  <c r="P50" i="38" s="1"/>
  <c r="P59" i="38" a="1"/>
  <c r="P59" i="38" s="1"/>
  <c r="R37" i="38" a="1"/>
  <c r="R37" i="38" s="1"/>
  <c r="Q54" i="38" a="1"/>
  <c r="Q54" i="38" s="1"/>
  <c r="P41" i="38" a="1"/>
  <c r="P41" i="38" s="1"/>
  <c r="P53" i="38" a="1"/>
  <c r="P53" i="38" s="1"/>
  <c r="R47" i="38" a="1"/>
  <c r="R47" i="38" s="1"/>
  <c r="P42" i="38" a="1"/>
  <c r="P42" i="38" s="1"/>
  <c r="P58" i="38" a="1"/>
  <c r="P58" i="38" s="1"/>
  <c r="R46" i="38" a="1"/>
  <c r="R46" i="38" s="1"/>
  <c r="Q60" i="38" a="1"/>
  <c r="Q60" i="38" s="1"/>
  <c r="P37" i="38" a="1"/>
  <c r="P37" i="38" s="1"/>
  <c r="P57" i="38" a="1"/>
  <c r="P57" i="38" s="1"/>
  <c r="R49" i="38" a="1"/>
  <c r="R49" i="38" s="1"/>
  <c r="Q59" i="38" a="1"/>
  <c r="Q59" i="38" s="1"/>
  <c r="P46" i="38" a="1"/>
  <c r="P46" i="38" s="1"/>
  <c r="P43" i="38" a="1"/>
  <c r="P43" i="38" s="1"/>
  <c r="R54" i="38" a="1"/>
  <c r="R54" i="38" s="1"/>
  <c r="R56" i="38" a="1"/>
  <c r="R56" i="38" s="1"/>
  <c r="P61" i="38" a="1"/>
  <c r="P61" i="38" s="1"/>
  <c r="P40" i="38" a="1"/>
  <c r="P40" i="38" s="1"/>
  <c r="P38" i="38" a="1"/>
  <c r="P38" i="38" s="1"/>
  <c r="R57" i="38" a="1"/>
  <c r="R57" i="38" s="1"/>
  <c r="N15" i="37" a="1"/>
  <c r="N15" i="37" s="1"/>
  <c r="L17" i="37" a="1"/>
  <c r="L17" i="37" s="1"/>
  <c r="W16" i="37" a="1"/>
  <c r="W16" i="37" s="1"/>
  <c r="V18" i="37" a="1"/>
  <c r="V18" i="37" s="1"/>
  <c r="R20" i="37" a="1"/>
  <c r="R20" i="37" s="1"/>
  <c r="O16" i="37" a="1"/>
  <c r="O16" i="37" s="1"/>
  <c r="F19" i="37" a="1"/>
  <c r="F19" i="37" s="1"/>
  <c r="G16" i="37" a="1"/>
  <c r="G16" i="37" s="1"/>
  <c r="G17" i="37" a="1"/>
  <c r="G17" i="37" s="1"/>
  <c r="F20" i="37" a="1"/>
  <c r="F20" i="37" s="1"/>
  <c r="H15" i="37" a="1"/>
  <c r="H15" i="37" s="1"/>
  <c r="L19" i="37" a="1"/>
  <c r="L19" i="37" s="1"/>
  <c r="N20" i="37" a="1"/>
  <c r="N20" i="37" s="1"/>
  <c r="N19" i="37" a="1"/>
  <c r="N19" i="37" s="1"/>
  <c r="AA20" i="37" a="1"/>
  <c r="AA20" i="37" s="1"/>
  <c r="M16" i="37" a="1"/>
  <c r="M16" i="37" s="1"/>
  <c r="G20" i="37" a="1"/>
  <c r="G20" i="37" s="1"/>
  <c r="G18" i="37" a="1"/>
  <c r="G18" i="37" s="1"/>
  <c r="G15" i="37" a="1"/>
  <c r="G15" i="37" s="1"/>
  <c r="E20" i="37" a="1"/>
  <c r="E20" i="37" s="1"/>
  <c r="T16" i="37" a="1"/>
  <c r="T16" i="37" s="1"/>
  <c r="V17" i="37" a="1"/>
  <c r="V17" i="37" s="1"/>
  <c r="J15" i="37" a="1"/>
  <c r="J15" i="37" s="1"/>
  <c r="Q16" i="37" a="1"/>
  <c r="Q16" i="37" s="1"/>
  <c r="J16" i="37" a="1"/>
  <c r="J16" i="37" s="1"/>
  <c r="E18" i="37" a="1"/>
  <c r="E18" i="37" s="1"/>
  <c r="E16" i="37" a="1"/>
  <c r="E16" i="37" s="1"/>
  <c r="V16" i="37" a="1"/>
  <c r="V16" i="37" s="1"/>
  <c r="M17" i="37" a="1"/>
  <c r="M17" i="37" s="1"/>
  <c r="V15" i="37" a="1"/>
  <c r="V15" i="37" s="1"/>
  <c r="V20" i="37" a="1"/>
  <c r="V20" i="37" s="1"/>
  <c r="R16" i="37" a="1"/>
  <c r="R16" i="37" s="1"/>
  <c r="AA19" i="37" a="1"/>
  <c r="AA19" i="37" s="1"/>
  <c r="X19" i="37" a="1"/>
  <c r="X19" i="37" s="1"/>
  <c r="E17" i="37" a="1"/>
  <c r="E17" i="37" s="1"/>
  <c r="AA16" i="37" a="1"/>
  <c r="AA16" i="37" s="1"/>
  <c r="Q17" i="37" a="1"/>
  <c r="Q17" i="37" s="1"/>
  <c r="F15" i="37" a="1"/>
  <c r="F15" i="37" s="1"/>
  <c r="AC15" i="37" a="1"/>
  <c r="AC15" i="37" s="1"/>
  <c r="Z19" i="37" a="1"/>
  <c r="Z19" i="37" s="1"/>
  <c r="O19" i="37" a="1"/>
  <c r="O19" i="37" s="1"/>
  <c r="X18" i="37" a="1"/>
  <c r="X18" i="37" s="1"/>
  <c r="H16" i="37" a="1"/>
  <c r="H16" i="37" s="1"/>
  <c r="Q15" i="37" a="1"/>
  <c r="Q15" i="37" s="1"/>
  <c r="S19" i="37" a="1"/>
  <c r="S19" i="37" s="1"/>
  <c r="I18" i="37" a="1"/>
  <c r="I18" i="37" s="1"/>
  <c r="F16" i="37" a="1"/>
  <c r="F16" i="37" s="1"/>
  <c r="Z20" i="37" a="1"/>
  <c r="Z20" i="37" s="1"/>
  <c r="T20" i="37" a="1"/>
  <c r="T20" i="37" s="1"/>
  <c r="AA18" i="37" a="1"/>
  <c r="AA18" i="37" s="1"/>
  <c r="AA15" i="37" a="1"/>
  <c r="AA15" i="37" s="1"/>
  <c r="O20" i="37" a="1"/>
  <c r="O20" i="37" s="1"/>
  <c r="U18" i="37" a="1"/>
  <c r="U18" i="37" s="1"/>
  <c r="Q18" i="37" a="1"/>
  <c r="Q18" i="37" s="1"/>
  <c r="Z17" i="37" a="1"/>
  <c r="Z17" i="37" s="1"/>
  <c r="AC18" i="37" a="1"/>
  <c r="AC18" i="37" s="1"/>
  <c r="T17" i="37" a="1"/>
  <c r="T17" i="37" s="1"/>
  <c r="J18" i="37" a="1"/>
  <c r="J18" i="37" s="1"/>
  <c r="I17" i="37" a="1"/>
  <c r="I17" i="37" s="1"/>
  <c r="I20" i="37" a="1"/>
  <c r="I20" i="37" s="1"/>
  <c r="E15" i="37" a="1"/>
  <c r="E15" i="37" s="1"/>
  <c r="J17" i="37" a="1"/>
  <c r="J17" i="37" s="1"/>
  <c r="Z15" i="37" a="1"/>
  <c r="Z15" i="37" s="1"/>
  <c r="Z18" i="37" a="1"/>
  <c r="Z18" i="37" s="1"/>
  <c r="R17" i="37" a="1"/>
  <c r="R17" i="37" s="1"/>
  <c r="N16" i="37" a="1"/>
  <c r="N16" i="37" s="1"/>
  <c r="K16" i="37" a="1"/>
  <c r="K16" i="37" s="1"/>
  <c r="X15" i="37" a="1"/>
  <c r="X15" i="37" s="1"/>
  <c r="H20" i="37" a="1"/>
  <c r="H20" i="37" s="1"/>
  <c r="I16" i="37" a="1"/>
  <c r="I16" i="37" s="1"/>
  <c r="I15" i="37" a="1"/>
  <c r="I15" i="37" s="1"/>
  <c r="F17" i="37" a="1"/>
  <c r="F17" i="37" s="1"/>
  <c r="F18" i="37" a="1"/>
  <c r="F18" i="37" s="1"/>
  <c r="M15" i="37" a="1"/>
  <c r="M15" i="37" s="1"/>
  <c r="E19" i="37" a="1"/>
  <c r="E19" i="37" s="1"/>
  <c r="Z16" i="37" a="1"/>
  <c r="Z16" i="37" s="1"/>
  <c r="R15" i="37" a="1"/>
  <c r="R15" i="37" s="1"/>
  <c r="N18" i="37" a="1"/>
  <c r="N18" i="37" s="1"/>
  <c r="X17" i="37" a="1"/>
  <c r="X17" i="37" s="1"/>
  <c r="AA17" i="37" a="1"/>
  <c r="AA17" i="37" s="1"/>
  <c r="O15" i="37" a="1"/>
  <c r="O15" i="37" s="1"/>
  <c r="U19" i="37" a="1"/>
  <c r="U19" i="37" s="1"/>
  <c r="U17" i="37" a="1"/>
  <c r="U17" i="37" s="1"/>
  <c r="S18" i="37" a="1"/>
  <c r="S18" i="37" s="1"/>
  <c r="T15" i="37" a="1"/>
  <c r="T15" i="37" s="1"/>
  <c r="X20" i="37" a="1"/>
  <c r="X20" i="37" s="1"/>
  <c r="Y16" i="37" a="1"/>
  <c r="Y16" i="37" s="1"/>
  <c r="U16" i="37" a="1"/>
  <c r="U16" i="37" s="1"/>
  <c r="Q20" i="37" a="1"/>
  <c r="Q20" i="37" s="1"/>
  <c r="Z36" i="38" a="1"/>
  <c r="Z36" i="38" s="1"/>
  <c r="Z62" i="38" a="1"/>
  <c r="Z62" i="38" s="1"/>
  <c r="Z49" i="38" a="1"/>
  <c r="Z49" i="38" s="1"/>
  <c r="Q45" i="38" a="1"/>
  <c r="Q45" i="38" s="1"/>
  <c r="Q61" i="38" a="1"/>
  <c r="Q61" i="38" s="1"/>
  <c r="AC36" i="38" a="1"/>
  <c r="AC36" i="38" s="1"/>
  <c r="AC52" i="38" a="1"/>
  <c r="AC52" i="38" s="1"/>
  <c r="L38" i="38" a="1"/>
  <c r="L38" i="38" s="1"/>
  <c r="L46" i="38" a="1"/>
  <c r="L46" i="38" s="1"/>
  <c r="L52" i="38" a="1"/>
  <c r="L52" i="38" s="1"/>
  <c r="N44" i="38" a="1"/>
  <c r="N44" i="38" s="1"/>
  <c r="N50" i="38" a="1"/>
  <c r="N50" i="38" s="1"/>
  <c r="AB50" i="38" a="1"/>
  <c r="AB50" i="38" s="1"/>
  <c r="AB58" i="38" a="1"/>
  <c r="AB58" i="38" s="1"/>
  <c r="E39" i="38" a="1"/>
  <c r="E39" i="38" s="1"/>
  <c r="E43" i="38" a="1"/>
  <c r="E43" i="38" s="1"/>
  <c r="X45" i="38" a="1"/>
  <c r="X45" i="38" s="1"/>
  <c r="X59" i="38" a="1"/>
  <c r="X59" i="38" s="1"/>
  <c r="R53" i="38" a="1"/>
  <c r="R53" i="38" s="1"/>
  <c r="R36" i="38" a="1"/>
  <c r="R36" i="38" s="1"/>
  <c r="W39" i="38" a="1"/>
  <c r="W39" i="38" s="1"/>
  <c r="W52" i="38" a="1"/>
  <c r="W52" i="38" s="1"/>
  <c r="W57" i="38" a="1"/>
  <c r="W57" i="38" s="1"/>
  <c r="O53" i="38" a="1"/>
  <c r="O53" i="38" s="1"/>
  <c r="O39" i="38" a="1"/>
  <c r="O39" i="38" s="1"/>
  <c r="Y37" i="38" a="1"/>
  <c r="Y37" i="38" s="1"/>
  <c r="Y51" i="38" a="1"/>
  <c r="Y51" i="38" s="1"/>
  <c r="AC42" i="38" a="1"/>
  <c r="AC42" i="38" s="1"/>
  <c r="AC57" i="38" a="1"/>
  <c r="AC57" i="38" s="1"/>
  <c r="N42" i="38" a="1"/>
  <c r="N42" i="38" s="1"/>
  <c r="N61" i="38" a="1"/>
  <c r="N61" i="38" s="1"/>
  <c r="AB59" i="38" a="1"/>
  <c r="AB59" i="38" s="1"/>
  <c r="AB56" i="38" a="1"/>
  <c r="AB56" i="38" s="1"/>
  <c r="E49" i="38" a="1"/>
  <c r="E49" i="38" s="1"/>
  <c r="E45" i="38" a="1"/>
  <c r="E45" i="38" s="1"/>
  <c r="R62" i="38" a="1"/>
  <c r="R62" i="38" s="1"/>
  <c r="R42" i="38" a="1"/>
  <c r="R42" i="38" s="1"/>
  <c r="W46" i="38" a="1"/>
  <c r="W46" i="38" s="1"/>
  <c r="W48" i="38" a="1"/>
  <c r="W48" i="38" s="1"/>
  <c r="W56" i="38" a="1"/>
  <c r="W56" i="38" s="1"/>
  <c r="O59" i="38" a="1"/>
  <c r="O59" i="38" s="1"/>
  <c r="O60" i="38" a="1"/>
  <c r="O60" i="38" s="1"/>
  <c r="Y52" i="38" a="1"/>
  <c r="Y52" i="38" s="1"/>
  <c r="Y41" i="38" a="1"/>
  <c r="Y41" i="38" s="1"/>
  <c r="Z37" i="38" a="1"/>
  <c r="Z37" i="38" s="1"/>
  <c r="Z56" i="38" a="1"/>
  <c r="Z56" i="38" s="1"/>
  <c r="AC46" i="38" a="1"/>
  <c r="AC46" i="38" s="1"/>
  <c r="AC61" i="38" a="1"/>
  <c r="AC61" i="38" s="1"/>
  <c r="N52" i="38" a="1"/>
  <c r="N52" i="38" s="1"/>
  <c r="N62" i="38" a="1"/>
  <c r="N62" i="38" s="1"/>
  <c r="AB43" i="38" a="1"/>
  <c r="AB43" i="38" s="1"/>
  <c r="AB54" i="38" a="1"/>
  <c r="AB54" i="38" s="1"/>
  <c r="E51" i="38" a="1"/>
  <c r="E51" i="38" s="1"/>
  <c r="E59" i="38" a="1"/>
  <c r="E59" i="38" s="1"/>
  <c r="W45" i="38" a="1"/>
  <c r="W45" i="38" s="1"/>
  <c r="W54" i="38" a="1"/>
  <c r="W54" i="38" s="1"/>
  <c r="W62" i="38" a="1"/>
  <c r="W62" i="38" s="1"/>
  <c r="O41" i="38" a="1"/>
  <c r="O41" i="38" s="1"/>
  <c r="O49" i="38" a="1"/>
  <c r="O49" i="38" s="1"/>
  <c r="Y48" i="38" a="1"/>
  <c r="Y48" i="38" s="1"/>
  <c r="Y57" i="38" a="1"/>
  <c r="Y57" i="38" s="1"/>
  <c r="M58" i="38" a="1"/>
  <c r="M58" i="38" s="1"/>
  <c r="M56" i="38" a="1"/>
  <c r="M56" i="38" s="1"/>
  <c r="M40" i="38" a="1"/>
  <c r="M40" i="38" s="1"/>
  <c r="M55" i="38" a="1"/>
  <c r="M55" i="38" s="1"/>
  <c r="AD61" i="38" a="1"/>
  <c r="AD61" i="38" s="1"/>
  <c r="N43" i="38" a="1"/>
  <c r="N43" i="38" s="1"/>
  <c r="AB46" i="38" a="1"/>
  <c r="AB46" i="38" s="1"/>
  <c r="AB55" i="38" a="1"/>
  <c r="AB55" i="38" s="1"/>
  <c r="E61" i="38" a="1"/>
  <c r="E61" i="38" s="1"/>
  <c r="E44" i="38" a="1"/>
  <c r="E44" i="38" s="1"/>
  <c r="O50" i="38" a="1"/>
  <c r="O50" i="38" s="1"/>
  <c r="O61" i="38" a="1"/>
  <c r="O61" i="38" s="1"/>
  <c r="Y47" i="38" a="1"/>
  <c r="Y47" i="38" s="1"/>
  <c r="Y61" i="38" a="1"/>
  <c r="Y61" i="38" s="1"/>
  <c r="AE61" i="38" a="1"/>
  <c r="AE61" i="38" s="1"/>
  <c r="U61" i="38" a="1"/>
  <c r="U61" i="38" s="1"/>
  <c r="G40" i="38" a="1"/>
  <c r="G40" i="38" s="1"/>
  <c r="Z48" i="38" a="1"/>
  <c r="Z48" i="38" s="1"/>
  <c r="Z39" i="38" a="1"/>
  <c r="Z39" i="38" s="1"/>
  <c r="Z59" i="38" a="1"/>
  <c r="Z59" i="38" s="1"/>
  <c r="Q50" i="38" a="1"/>
  <c r="Q50" i="38" s="1"/>
  <c r="Q53" i="38" a="1"/>
  <c r="Q53" i="38" s="1"/>
  <c r="AD39" i="38" a="1"/>
  <c r="AD39" i="38" s="1"/>
  <c r="AE54" i="38" a="1"/>
  <c r="AE54" i="38" s="1"/>
  <c r="AE59" i="38" a="1"/>
  <c r="AE59" i="38" s="1"/>
  <c r="U48" i="38" a="1"/>
  <c r="U48" i="38" s="1"/>
  <c r="U59" i="38" a="1"/>
  <c r="U59" i="38" s="1"/>
  <c r="G37" i="38" a="1"/>
  <c r="G37" i="38" s="1"/>
  <c r="G62" i="38" a="1"/>
  <c r="G62" i="38" s="1"/>
  <c r="G51" i="38" a="1"/>
  <c r="G51" i="38" s="1"/>
  <c r="H42" i="38" a="1"/>
  <c r="H42" i="38" s="1"/>
  <c r="H56" i="38" a="1"/>
  <c r="H56" i="38" s="1"/>
  <c r="K57" i="38" a="1"/>
  <c r="K57" i="38" s="1"/>
  <c r="K54" i="38" a="1"/>
  <c r="K54" i="38" s="1"/>
  <c r="M36" i="38" a="1"/>
  <c r="M36" i="38" s="1"/>
  <c r="M47" i="38" a="1"/>
  <c r="M47" i="38" s="1"/>
  <c r="M50" i="38" a="1"/>
  <c r="M50" i="38" s="1"/>
  <c r="F40" i="38" a="1"/>
  <c r="F40" i="38" s="1"/>
  <c r="F59" i="38" a="1"/>
  <c r="F59" i="38" s="1"/>
  <c r="Z42" i="38" a="1"/>
  <c r="Z42" i="38" s="1"/>
  <c r="Z40" i="38" a="1"/>
  <c r="Z40" i="38" s="1"/>
  <c r="Q47" i="38" a="1"/>
  <c r="Q47" i="38" s="1"/>
  <c r="Q41" i="38" a="1"/>
  <c r="Q41" i="38" s="1"/>
  <c r="Q58" i="38" a="1"/>
  <c r="Q58" i="38" s="1"/>
  <c r="AD54" i="38" a="1"/>
  <c r="AD54" i="38" s="1"/>
  <c r="AD43" i="38" a="1"/>
  <c r="AD43" i="38" s="1"/>
  <c r="AC38" i="38" a="1"/>
  <c r="AC38" i="38" s="1"/>
  <c r="AC43" i="38" a="1"/>
  <c r="AC43" i="38" s="1"/>
  <c r="AC54" i="38" a="1"/>
  <c r="AC54" i="38" s="1"/>
  <c r="L49" i="38" a="1"/>
  <c r="L49" i="38" s="1"/>
  <c r="L53" i="38" a="1"/>
  <c r="L53" i="38" s="1"/>
  <c r="N60" i="38" a="1"/>
  <c r="N60" i="38" s="1"/>
  <c r="N58" i="38" a="1"/>
  <c r="N58" i="38" s="1"/>
  <c r="AB39" i="38" a="1"/>
  <c r="AB39" i="38" s="1"/>
  <c r="AB47" i="38" a="1"/>
  <c r="AB47" i="38" s="1"/>
  <c r="AB51" i="38" a="1"/>
  <c r="AB51" i="38" s="1"/>
  <c r="E58" i="38" a="1"/>
  <c r="E58" i="38" s="1"/>
  <c r="E50" i="38" a="1"/>
  <c r="E50" i="38" s="1"/>
  <c r="S42" i="38" a="1"/>
  <c r="S42" i="38" s="1"/>
  <c r="S55" i="38" a="1"/>
  <c r="S55" i="38" s="1"/>
  <c r="I41" i="38" a="1"/>
  <c r="I41" i="38" s="1"/>
  <c r="I43" i="38" a="1"/>
  <c r="I43" i="38" s="1"/>
  <c r="I60" i="38" a="1"/>
  <c r="I60" i="38" s="1"/>
  <c r="X38" i="38" a="1"/>
  <c r="X38" i="38" s="1"/>
  <c r="X36" i="38" a="1"/>
  <c r="X36" i="38" s="1"/>
  <c r="X57" i="38" a="1"/>
  <c r="X57" i="38" s="1"/>
  <c r="R44" i="38" a="1"/>
  <c r="R44" i="38" s="1"/>
  <c r="R48" i="38" a="1"/>
  <c r="R48" i="38" s="1"/>
  <c r="W44" i="38" a="1"/>
  <c r="W44" i="38" s="1"/>
  <c r="W37" i="38" a="1"/>
  <c r="W37" i="38" s="1"/>
  <c r="O45" i="38" a="1"/>
  <c r="O45" i="38" s="1"/>
  <c r="O52" i="38" a="1"/>
  <c r="O52" i="38" s="1"/>
  <c r="O54" i="38" a="1"/>
  <c r="O54" i="38" s="1"/>
  <c r="Y44" i="38" a="1"/>
  <c r="Y44" i="38" s="1"/>
  <c r="Y54" i="38" a="1"/>
  <c r="Y54" i="38" s="1"/>
  <c r="AE45" i="38" a="1"/>
  <c r="AE45" i="38" s="1"/>
  <c r="U42" i="38" a="1"/>
  <c r="U42" i="38" s="1"/>
  <c r="U58" i="38" a="1"/>
  <c r="U58" i="38" s="1"/>
  <c r="G50" i="38" a="1"/>
  <c r="G50" i="38" s="1"/>
  <c r="AC59" i="38" a="1"/>
  <c r="AC59" i="38" s="1"/>
  <c r="AC51" i="38" a="1"/>
  <c r="AC51" i="38" s="1"/>
  <c r="AE51" i="38" a="1"/>
  <c r="AE51" i="38" s="1"/>
  <c r="AE58" i="38" a="1"/>
  <c r="AE58" i="38" s="1"/>
  <c r="U52" i="38" a="1"/>
  <c r="U52" i="38" s="1"/>
  <c r="U46" i="38" a="1"/>
  <c r="U46" i="38" s="1"/>
  <c r="G42" i="38" a="1"/>
  <c r="G42" i="38" s="1"/>
  <c r="G41" i="38" a="1"/>
  <c r="G41" i="38" s="1"/>
  <c r="G56" i="38" a="1"/>
  <c r="G56" i="38" s="1"/>
  <c r="K40" i="38" a="1"/>
  <c r="K40" i="38" s="1"/>
  <c r="K44" i="38" a="1"/>
  <c r="K44" i="38" s="1"/>
  <c r="M38" i="38" a="1"/>
  <c r="M38" i="38" s="1"/>
  <c r="M44" i="38" a="1"/>
  <c r="M44" i="38" s="1"/>
  <c r="M62" i="38" a="1"/>
  <c r="M62" i="38" s="1"/>
  <c r="F58" i="38" a="1"/>
  <c r="F58" i="38" s="1"/>
  <c r="F57" i="38" a="1"/>
  <c r="F57" i="38" s="1"/>
  <c r="Z50" i="38" a="1"/>
  <c r="Z50" i="38" s="1"/>
  <c r="Z57" i="38" a="1"/>
  <c r="Z57" i="38" s="1"/>
  <c r="Q38" i="38" a="1"/>
  <c r="Q38" i="38" s="1"/>
  <c r="Q36" i="38" a="1"/>
  <c r="Q36" i="38" s="1"/>
  <c r="Q57" i="38" a="1"/>
  <c r="Q57" i="38" s="1"/>
  <c r="AD58" i="38" a="1"/>
  <c r="AD58" i="38" s="1"/>
  <c r="AD44" i="38" a="1"/>
  <c r="AD44" i="38" s="1"/>
  <c r="AC44" i="38" a="1"/>
  <c r="AC44" i="38" s="1"/>
  <c r="AC37" i="38" a="1"/>
  <c r="AC37" i="38" s="1"/>
  <c r="AC55" i="38" a="1"/>
  <c r="AC55" i="38" s="1"/>
  <c r="L56" i="38" a="1"/>
  <c r="L56" i="38" s="1"/>
  <c r="L36" i="38" a="1"/>
  <c r="L36" i="38" s="1"/>
  <c r="N38" i="38" a="1"/>
  <c r="N38" i="38" s="1"/>
  <c r="N54" i="38" a="1"/>
  <c r="N54" i="38" s="1"/>
  <c r="AB40" i="38" a="1"/>
  <c r="AB40" i="38" s="1"/>
  <c r="AB49" i="38" a="1"/>
  <c r="AB49" i="38" s="1"/>
  <c r="AB62" i="38" a="1"/>
  <c r="AB62" i="38" s="1"/>
  <c r="E53" i="38" a="1"/>
  <c r="E53" i="38" s="1"/>
  <c r="E48" i="38" a="1"/>
  <c r="E48" i="38" s="1"/>
  <c r="S59" i="38" a="1"/>
  <c r="S59" i="38" s="1"/>
  <c r="I40" i="38" a="1"/>
  <c r="I40" i="38" s="1"/>
  <c r="I50" i="38" a="1"/>
  <c r="I50" i="38" s="1"/>
  <c r="I59" i="38" a="1"/>
  <c r="I59" i="38" s="1"/>
  <c r="X39" i="38" a="1"/>
  <c r="X39" i="38" s="1"/>
  <c r="X42" i="38" a="1"/>
  <c r="X42" i="38" s="1"/>
  <c r="X56" i="38" a="1"/>
  <c r="X56" i="38" s="1"/>
  <c r="R45" i="38" a="1"/>
  <c r="R45" i="38" s="1"/>
  <c r="R51" i="38" a="1"/>
  <c r="R51" i="38" s="1"/>
  <c r="W61" i="38" a="1"/>
  <c r="W61" i="38" s="1"/>
  <c r="W43" i="38" a="1"/>
  <c r="W43" i="38" s="1"/>
  <c r="O47" i="38" a="1"/>
  <c r="O47" i="38" s="1"/>
  <c r="O42" i="38" a="1"/>
  <c r="O42" i="38" s="1"/>
  <c r="O57" i="38" a="1"/>
  <c r="O57" i="38" s="1"/>
  <c r="Y46" i="38" a="1"/>
  <c r="Y46" i="38" s="1"/>
  <c r="Y62" i="38" a="1"/>
  <c r="Y62" i="38" s="1"/>
  <c r="AE36" i="38" a="1"/>
  <c r="AE36" i="38" s="1"/>
  <c r="AE38" i="38" a="1"/>
  <c r="AE38" i="38" s="1"/>
  <c r="AE48" i="38" a="1"/>
  <c r="AE48" i="38" s="1"/>
  <c r="U41" i="38" a="1"/>
  <c r="U41" i="38" s="1"/>
  <c r="U50" i="38" a="1"/>
  <c r="U50" i="38" s="1"/>
  <c r="G39" i="38" a="1"/>
  <c r="G39" i="38" s="1"/>
  <c r="AE52" i="38" a="1"/>
  <c r="AE52" i="38" s="1"/>
  <c r="AE57" i="38" a="1"/>
  <c r="AE57" i="38" s="1"/>
  <c r="U37" i="38" a="1"/>
  <c r="U37" i="38" s="1"/>
  <c r="U53" i="38" a="1"/>
  <c r="U53" i="38" s="1"/>
  <c r="G36" i="38" a="1"/>
  <c r="G36" i="38" s="1"/>
  <c r="G48" i="38" a="1"/>
  <c r="G48" i="38" s="1"/>
  <c r="G55" i="38" a="1"/>
  <c r="G55" i="38" s="1"/>
  <c r="M42" i="38" a="1"/>
  <c r="M42" i="38" s="1"/>
  <c r="M46" i="38" a="1"/>
  <c r="M46" i="38" s="1"/>
  <c r="M61" i="38" a="1"/>
  <c r="M61" i="38" s="1"/>
  <c r="Z55" i="38" a="1"/>
  <c r="Z55" i="38" s="1"/>
  <c r="Z51" i="38" a="1"/>
  <c r="Z51" i="38" s="1"/>
  <c r="Q39" i="38" a="1"/>
  <c r="Q39" i="38" s="1"/>
  <c r="Q42" i="38" a="1"/>
  <c r="Q42" i="38" s="1"/>
  <c r="Q56" i="38" a="1"/>
  <c r="Q56" i="38" s="1"/>
  <c r="AD40" i="38" a="1"/>
  <c r="AD40" i="38" s="1"/>
  <c r="AD60" i="38" a="1"/>
  <c r="AD60" i="38" s="1"/>
  <c r="AC39" i="38" a="1"/>
  <c r="AC39" i="38" s="1"/>
  <c r="AC45" i="38" a="1"/>
  <c r="AC45" i="38" s="1"/>
  <c r="AC56" i="38" a="1"/>
  <c r="AC56" i="38" s="1"/>
  <c r="L50" i="38" a="1"/>
  <c r="L50" i="38" s="1"/>
  <c r="L42" i="38" a="1"/>
  <c r="L42" i="38" s="1"/>
  <c r="N39" i="38" a="1"/>
  <c r="N39" i="38" s="1"/>
  <c r="N57" i="38" a="1"/>
  <c r="N57" i="38" s="1"/>
  <c r="AB60" i="38" a="1"/>
  <c r="AB60" i="38" s="1"/>
  <c r="AB53" i="38" a="1"/>
  <c r="AB53" i="38" s="1"/>
  <c r="AB61" i="38" a="1"/>
  <c r="AB61" i="38" s="1"/>
  <c r="E41" i="38" a="1"/>
  <c r="E41" i="38" s="1"/>
  <c r="E60" i="38" a="1"/>
  <c r="E60" i="38" s="1"/>
  <c r="X43" i="38" a="1"/>
  <c r="X43" i="38" s="1"/>
  <c r="X52" i="38" a="1"/>
  <c r="X52" i="38" s="1"/>
  <c r="X55" i="38" a="1"/>
  <c r="X55" i="38" s="1"/>
  <c r="R40" i="38" a="1"/>
  <c r="R40" i="38" s="1"/>
  <c r="R52" i="38" a="1"/>
  <c r="R52" i="38" s="1"/>
  <c r="W40" i="38" a="1"/>
  <c r="W40" i="38" s="1"/>
  <c r="W47" i="38" a="1"/>
  <c r="W47" i="38" s="1"/>
  <c r="O44" i="38" a="1"/>
  <c r="O44" i="38" s="1"/>
  <c r="O37" i="38" a="1"/>
  <c r="O37" i="38" s="1"/>
  <c r="O56" i="38" a="1"/>
  <c r="O56" i="38" s="1"/>
  <c r="Y49" i="38" a="1"/>
  <c r="Y49" i="38" s="1"/>
  <c r="Y55" i="38" a="1"/>
  <c r="Y55" i="38" s="1"/>
  <c r="AB37" i="38" a="1"/>
  <c r="AB37" i="38" s="1"/>
  <c r="AB57" i="38" a="1"/>
  <c r="AB57" i="38" s="1"/>
  <c r="Z43" i="38" a="1"/>
  <c r="Z43" i="38" s="1"/>
  <c r="Z45" i="38" a="1"/>
  <c r="Z45" i="38" s="1"/>
  <c r="AB48" i="38" a="1"/>
  <c r="AB48" i="38" s="1"/>
  <c r="AB45" i="38" a="1"/>
  <c r="AB45" i="38" s="1"/>
  <c r="E40" i="38" a="1"/>
  <c r="E40" i="38" s="1"/>
  <c r="E36" i="38" a="1"/>
  <c r="E36" i="38" s="1"/>
  <c r="E52" i="38" a="1"/>
  <c r="E52" i="38" s="1"/>
  <c r="Y36" i="38" a="1"/>
  <c r="Y36" i="38" s="1"/>
  <c r="Y45" i="38" a="1"/>
  <c r="Y45" i="38" s="1"/>
  <c r="Y50" i="38" a="1"/>
  <c r="Y50" i="38" s="1"/>
  <c r="AE46" i="38" a="1"/>
  <c r="AE46" i="38" s="1"/>
  <c r="AE39" i="38" a="1"/>
  <c r="AE39" i="38" s="1"/>
  <c r="AE50" i="38" a="1"/>
  <c r="AE50" i="38" s="1"/>
  <c r="U43" i="38" a="1"/>
  <c r="U43" i="38" s="1"/>
  <c r="U60" i="38" a="1"/>
  <c r="U60" i="38" s="1"/>
  <c r="G44" i="38" a="1"/>
  <c r="G44" i="38" s="1"/>
  <c r="G49" i="38" a="1"/>
  <c r="G49" i="38" s="1"/>
  <c r="G60" i="38" a="1"/>
  <c r="G60" i="38" s="1"/>
  <c r="Q55" i="38" a="1"/>
  <c r="Q55" i="38" s="1"/>
  <c r="AC53" i="38" a="1"/>
  <c r="AC53" i="38" s="1"/>
  <c r="AC62" i="38" a="1"/>
  <c r="AC62" i="38" s="1"/>
  <c r="K41" i="38" a="1"/>
  <c r="K41" i="38" s="1"/>
  <c r="K53" i="38" a="1"/>
  <c r="K53" i="38" s="1"/>
  <c r="M52" i="38" a="1"/>
  <c r="M52" i="38" s="1"/>
  <c r="M51" i="38" a="1"/>
  <c r="M51" i="38" s="1"/>
  <c r="N36" i="38" a="1"/>
  <c r="N36" i="38" s="1"/>
  <c r="N49" i="38" a="1"/>
  <c r="N49" i="38" s="1"/>
  <c r="K51" i="38" a="1"/>
  <c r="K51" i="38" s="1"/>
  <c r="K59" i="38" a="1"/>
  <c r="K59" i="38" s="1"/>
  <c r="M59" i="38" a="1"/>
  <c r="M59" i="38" s="1"/>
  <c r="M53" i="38" a="1"/>
  <c r="M53" i="38" s="1"/>
  <c r="F39" i="38" a="1"/>
  <c r="F39" i="38" s="1"/>
  <c r="F44" i="38" a="1"/>
  <c r="F44" i="38" s="1"/>
  <c r="F62" i="38" a="1"/>
  <c r="F62" i="38" s="1"/>
  <c r="Z53" i="38" a="1"/>
  <c r="Z53" i="38" s="1"/>
  <c r="Z58" i="38" a="1"/>
  <c r="Z58" i="38" s="1"/>
  <c r="Q51" i="38" a="1"/>
  <c r="Q51" i="38" s="1"/>
  <c r="Q43" i="38" a="1"/>
  <c r="Q43" i="38" s="1"/>
  <c r="AD50" i="38" a="1"/>
  <c r="AD50" i="38" s="1"/>
  <c r="AD52" i="38" a="1"/>
  <c r="AD52" i="38" s="1"/>
  <c r="N41" i="38" a="1"/>
  <c r="N41" i="38" s="1"/>
  <c r="AB41" i="38" a="1"/>
  <c r="AB41" i="38" s="1"/>
  <c r="AB44" i="38" a="1"/>
  <c r="AB44" i="38" s="1"/>
  <c r="E57" i="38" a="1"/>
  <c r="E57" i="38" s="1"/>
  <c r="E42" i="38" a="1"/>
  <c r="E42" i="38" s="1"/>
  <c r="E55" i="38" a="1"/>
  <c r="E55" i="38" s="1"/>
  <c r="X47" i="38" a="1"/>
  <c r="X47" i="38" s="1"/>
  <c r="X62" i="38" a="1"/>
  <c r="X62" i="38" s="1"/>
  <c r="R43" i="38" a="1"/>
  <c r="R43" i="38" s="1"/>
  <c r="R50" i="38" a="1"/>
  <c r="R50" i="38" s="1"/>
  <c r="R59" i="38" a="1"/>
  <c r="R59" i="38" s="1"/>
  <c r="W41" i="38" a="1"/>
  <c r="W41" i="38" s="1"/>
  <c r="W50" i="38" a="1"/>
  <c r="W50" i="38" s="1"/>
  <c r="O40" i="38" a="1"/>
  <c r="O40" i="38" s="1"/>
  <c r="O38" i="38" a="1"/>
  <c r="O38" i="38" s="1"/>
  <c r="Y42" i="38" a="1"/>
  <c r="Y42" i="38" s="1"/>
  <c r="Y56" i="38" a="1"/>
  <c r="Y56" i="38" s="1"/>
  <c r="Y59" i="38" a="1"/>
  <c r="Y59" i="38" s="1"/>
  <c r="M37" i="38" a="1"/>
  <c r="M37" i="38" s="1"/>
  <c r="M41" i="38" a="1"/>
  <c r="M41" i="38" s="1"/>
  <c r="M60" i="38" a="1"/>
  <c r="M60" i="38" s="1"/>
  <c r="Q62" i="38" a="1"/>
  <c r="Q62" i="38" s="1"/>
  <c r="AC58" i="38" a="1"/>
  <c r="AC58" i="38" s="1"/>
  <c r="AC60" i="38" a="1"/>
  <c r="AC60" i="38" s="1"/>
  <c r="AE42" i="38" a="1"/>
  <c r="AE42" i="38" s="1"/>
  <c r="AE40" i="38" a="1"/>
  <c r="AE40" i="38" s="1"/>
  <c r="AE56" i="38" a="1"/>
  <c r="AE56" i="38" s="1"/>
  <c r="U45" i="38" a="1"/>
  <c r="U45" i="38" s="1"/>
  <c r="U54" i="38" a="1"/>
  <c r="U54" i="38" s="1"/>
  <c r="G47" i="38" a="1"/>
  <c r="G47" i="38" s="1"/>
  <c r="G53" i="38" a="1"/>
  <c r="G53" i="38" s="1"/>
  <c r="AC40" i="38" a="1"/>
  <c r="AC40" i="38" s="1"/>
  <c r="L54" i="38" a="1"/>
  <c r="L54" i="38" s="1"/>
  <c r="AE41" i="38" a="1"/>
  <c r="AE41" i="38" s="1"/>
  <c r="U47" i="38" a="1"/>
  <c r="U47" i="38" s="1"/>
  <c r="G46" i="38" a="1"/>
  <c r="G46" i="38" s="1"/>
  <c r="H44" i="38" a="1"/>
  <c r="H44" i="38" s="1"/>
  <c r="H57" i="38" a="1"/>
  <c r="H57" i="38" s="1"/>
  <c r="K55" i="38" a="1"/>
  <c r="K55" i="38" s="1"/>
  <c r="F43" i="38" a="1"/>
  <c r="F43" i="38" s="1"/>
  <c r="T45" i="38" a="1"/>
  <c r="T45" i="38" s="1"/>
  <c r="AC48" i="38" a="1"/>
  <c r="AC48" i="38" s="1"/>
  <c r="AC50" i="38" a="1"/>
  <c r="AC50" i="38" s="1"/>
  <c r="L47" i="38" a="1"/>
  <c r="L47" i="38" s="1"/>
  <c r="L58" i="38" a="1"/>
  <c r="L58" i="38" s="1"/>
  <c r="N53" i="38" a="1"/>
  <c r="N53" i="38" s="1"/>
  <c r="N47" i="38" a="1"/>
  <c r="N47" i="38" s="1"/>
  <c r="N55" i="38" a="1"/>
  <c r="N55" i="38" s="1"/>
  <c r="P52" i="38" a="1"/>
  <c r="P52" i="38" s="1"/>
  <c r="P54" i="38" a="1"/>
  <c r="P54" i="38" s="1"/>
  <c r="AB36" i="38" a="1"/>
  <c r="AB36" i="38" s="1"/>
  <c r="AB38" i="38" a="1"/>
  <c r="AB38" i="38" s="1"/>
  <c r="E38" i="38" a="1"/>
  <c r="E38" i="38" s="1"/>
  <c r="E46" i="38" a="1"/>
  <c r="E46" i="38" s="1"/>
  <c r="E56" i="38" a="1"/>
  <c r="E56" i="38" s="1"/>
  <c r="S46" i="38" a="1"/>
  <c r="S46" i="38" s="1"/>
  <c r="S51" i="38" a="1"/>
  <c r="S51" i="38" s="1"/>
  <c r="I57" i="38" a="1"/>
  <c r="I57" i="38" s="1"/>
  <c r="I39" i="38" a="1"/>
  <c r="I39" i="38" s="1"/>
  <c r="X49" i="38" a="1"/>
  <c r="X49" i="38" s="1"/>
  <c r="X44" i="38" a="1"/>
  <c r="X44" i="38" s="1"/>
  <c r="R38" i="38" a="1"/>
  <c r="R38" i="38" s="1"/>
  <c r="R41" i="38" a="1"/>
  <c r="R41" i="38" s="1"/>
  <c r="R55" i="38" a="1"/>
  <c r="R55" i="38" s="1"/>
  <c r="W36" i="38" a="1"/>
  <c r="W36" i="38" s="1"/>
  <c r="W58" i="38" a="1"/>
  <c r="W58" i="38" s="1"/>
  <c r="O62" i="38" a="1"/>
  <c r="O62" i="38" s="1"/>
  <c r="O55" i="38" a="1"/>
  <c r="O55" i="38" s="1"/>
  <c r="Y38" i="38" a="1"/>
  <c r="Y38" i="38" s="1"/>
  <c r="Y39" i="38" a="1"/>
  <c r="Y39" i="38" s="1"/>
  <c r="Y58" i="38" a="1"/>
  <c r="Y58" i="38" s="1"/>
  <c r="AE44" i="38" a="1"/>
  <c r="AE44" i="38" s="1"/>
  <c r="AE37" i="38" a="1"/>
  <c r="AE37" i="38" s="1"/>
  <c r="AE62" i="38" a="1"/>
  <c r="AE62" i="38" s="1"/>
  <c r="AE53" i="38" a="1"/>
  <c r="AE53" i="38" s="1"/>
  <c r="U38" i="38" a="1"/>
  <c r="U38" i="38" s="1"/>
  <c r="U57" i="38" a="1"/>
  <c r="U57" i="38" s="1"/>
  <c r="G45" i="38" a="1"/>
  <c r="G45" i="38" s="1"/>
  <c r="G52" i="38" a="1"/>
  <c r="G52" i="38" s="1"/>
  <c r="Z47" i="38" a="1"/>
  <c r="Z47" i="38" s="1"/>
  <c r="Z54" i="38" a="1"/>
  <c r="Z54" i="38" s="1"/>
  <c r="Q48" i="38" a="1"/>
  <c r="Q48" i="38" s="1"/>
  <c r="Q37" i="38" a="1"/>
  <c r="Q37" i="38" s="1"/>
  <c r="AD41" i="38" a="1"/>
  <c r="AD41" i="38" s="1"/>
  <c r="AD51" i="38" a="1"/>
  <c r="AD51" i="38" s="1"/>
  <c r="N40" i="38" a="1"/>
  <c r="N40" i="38" s="1"/>
  <c r="AC47" i="38" a="1"/>
  <c r="AC47" i="38" s="1"/>
  <c r="L40" i="38" a="1"/>
  <c r="L40" i="38" s="1"/>
  <c r="N45" i="38" a="1"/>
  <c r="N45" i="38" s="1"/>
  <c r="N51" i="38" a="1"/>
  <c r="N51" i="38" s="1"/>
  <c r="AE47" i="38" a="1"/>
  <c r="AE47" i="38" s="1"/>
  <c r="AE55" i="38" a="1"/>
  <c r="AE55" i="38" s="1"/>
  <c r="U56" i="38" a="1"/>
  <c r="U56" i="38" s="1"/>
  <c r="G59" i="38" a="1"/>
  <c r="G59" i="38" s="1"/>
  <c r="H62" i="38" a="1"/>
  <c r="H62" i="38" s="1"/>
  <c r="K45" i="38" a="1"/>
  <c r="K45" i="38" s="1"/>
  <c r="M49" i="38" a="1"/>
  <c r="M49" i="38" s="1"/>
  <c r="M45" i="38" a="1"/>
  <c r="M45" i="38" s="1"/>
  <c r="F47" i="38" a="1"/>
  <c r="F47" i="38" s="1"/>
  <c r="F55" i="38" a="1"/>
  <c r="F55" i="38" s="1"/>
  <c r="Z44" i="38" a="1"/>
  <c r="Z44" i="38" s="1"/>
  <c r="Z61" i="38" a="1"/>
  <c r="Z61" i="38" s="1"/>
  <c r="Q46" i="38" a="1"/>
  <c r="Q46" i="38" s="1"/>
  <c r="Q44" i="38" a="1"/>
  <c r="Q44" i="38" s="1"/>
  <c r="AD47" i="38" a="1"/>
  <c r="AD47" i="38" s="1"/>
  <c r="AD57" i="38" a="1"/>
  <c r="AD57" i="38" s="1"/>
  <c r="AE43" i="38" a="1"/>
  <c r="AE43" i="38" s="1"/>
  <c r="AE49" i="38" a="1"/>
  <c r="AE49" i="38" s="1"/>
  <c r="AE60" i="38" a="1"/>
  <c r="AE60" i="38" s="1"/>
  <c r="U39" i="38" a="1"/>
  <c r="U39" i="38" s="1"/>
  <c r="U55" i="38" a="1"/>
  <c r="U55" i="38" s="1"/>
  <c r="G38" i="38" a="1"/>
  <c r="G38" i="38" s="1"/>
  <c r="G58" i="38" a="1"/>
  <c r="G58" i="38" s="1"/>
  <c r="H45" i="38" a="1"/>
  <c r="H45" i="38" s="1"/>
  <c r="H51" i="38" a="1"/>
  <c r="H51" i="38" s="1"/>
  <c r="H59" i="38" a="1"/>
  <c r="H59" i="38" s="1"/>
  <c r="K36" i="38" a="1"/>
  <c r="K36" i="38" s="1"/>
  <c r="K61" i="38" a="1"/>
  <c r="K61" i="38" s="1"/>
  <c r="M43" i="38" a="1"/>
  <c r="M43" i="38" s="1"/>
  <c r="M57" i="38" a="1"/>
  <c r="M57" i="38" s="1"/>
  <c r="F60" i="38" a="1"/>
  <c r="F60" i="38" s="1"/>
  <c r="F36" i="38" a="1"/>
  <c r="F36" i="38" s="1"/>
  <c r="F61" i="38" a="1"/>
  <c r="F61" i="38" s="1"/>
  <c r="Z46" i="38" a="1"/>
  <c r="Z46" i="38" s="1"/>
  <c r="Z60" i="38" a="1"/>
  <c r="Z60" i="38" s="1"/>
  <c r="Q40" i="38" a="1"/>
  <c r="Q40" i="38" s="1"/>
  <c r="Q52" i="38" a="1"/>
  <c r="Q52" i="38" s="1"/>
  <c r="AD36" i="38" a="1"/>
  <c r="AD36" i="38" s="1"/>
  <c r="AD53" i="38" a="1"/>
  <c r="AD53" i="38" s="1"/>
  <c r="T47" i="38" a="1"/>
  <c r="T47" i="38" s="1"/>
  <c r="T62" i="38" a="1"/>
  <c r="T62" i="38" s="1"/>
  <c r="AC41" i="38" a="1"/>
  <c r="AC41" i="38" s="1"/>
  <c r="AC49" i="38" a="1"/>
  <c r="AC49" i="38" s="1"/>
  <c r="L44" i="38" a="1"/>
  <c r="L44" i="38" s="1"/>
  <c r="L62" i="38" a="1"/>
  <c r="L62" i="38" s="1"/>
  <c r="N37" i="38" a="1"/>
  <c r="N37" i="38" s="1"/>
  <c r="N46" i="38" a="1"/>
  <c r="N46" i="38" s="1"/>
  <c r="N59" i="38" a="1"/>
  <c r="N59" i="38" s="1"/>
  <c r="P36" i="38" a="1"/>
  <c r="P36" i="38" s="1"/>
  <c r="P49" i="38" a="1"/>
  <c r="P49" i="38" s="1"/>
  <c r="AB42" i="38" a="1"/>
  <c r="AB42" i="38" s="1"/>
  <c r="AB52" i="38" a="1"/>
  <c r="AB52" i="38" s="1"/>
  <c r="E54" i="38" a="1"/>
  <c r="E54" i="38" s="1"/>
  <c r="E37" i="38" a="1"/>
  <c r="E37" i="38" s="1"/>
  <c r="E62" i="38" a="1"/>
  <c r="E62" i="38" s="1"/>
  <c r="S57" i="38" a="1"/>
  <c r="S57" i="38" s="1"/>
  <c r="S62" i="38" a="1"/>
  <c r="S62" i="38" s="1"/>
  <c r="I44" i="38" a="1"/>
  <c r="I44" i="38" s="1"/>
  <c r="I47" i="38" a="1"/>
  <c r="I47" i="38" s="1"/>
  <c r="AA48" i="38" a="1"/>
  <c r="AA48" i="38" s="1"/>
  <c r="AA38" i="38" a="1"/>
  <c r="AA38" i="38" s="1"/>
  <c r="AA58" i="38" a="1"/>
  <c r="AA58" i="38" s="1"/>
  <c r="D48" i="38" a="1"/>
  <c r="D48" i="38" s="1"/>
  <c r="D56" i="38" a="1"/>
  <c r="D56" i="38" s="1"/>
  <c r="X50" i="38" a="1"/>
  <c r="X50" i="38" s="1"/>
  <c r="X60" i="38" a="1"/>
  <c r="X60" i="38" s="1"/>
  <c r="R39" i="38" a="1"/>
  <c r="R39" i="38" s="1"/>
  <c r="R58" i="38" a="1"/>
  <c r="R58" i="38" s="1"/>
  <c r="R61" i="38" a="1"/>
  <c r="R61" i="38" s="1"/>
  <c r="W42" i="38" a="1"/>
  <c r="W42" i="38" s="1"/>
  <c r="W53" i="38" a="1"/>
  <c r="W53" i="38" s="1"/>
  <c r="O46" i="38" a="1"/>
  <c r="O46" i="38" s="1"/>
  <c r="O48" i="38" a="1"/>
  <c r="O48" i="38" s="1"/>
  <c r="Y43" i="38" a="1"/>
  <c r="Y43" i="38" s="1"/>
  <c r="Y40" i="38" a="1"/>
  <c r="Y40" i="38" s="1"/>
  <c r="Y60" i="38" a="1"/>
  <c r="Y60" i="38" s="1"/>
  <c r="W17" i="37" a="1"/>
  <c r="W17" i="37" s="1"/>
  <c r="Y20" i="37" a="1"/>
  <c r="Y20" i="37" s="1"/>
  <c r="J20" i="37" a="1"/>
  <c r="J20" i="37" s="1"/>
  <c r="AB18" i="37" a="1"/>
  <c r="AB18" i="37" s="1"/>
  <c r="K15" i="37" a="1"/>
  <c r="K15" i="37" s="1"/>
  <c r="Y15" i="37" a="1"/>
  <c r="Y15" i="37" s="1"/>
  <c r="D20" i="37" a="1"/>
  <c r="D20" i="37" s="1"/>
  <c r="K18" i="37" a="1"/>
  <c r="K18" i="37" s="1"/>
  <c r="Y17" i="37" a="1"/>
  <c r="Y17" i="37" s="1"/>
  <c r="D18" i="37" a="1"/>
  <c r="D18" i="37" s="1"/>
  <c r="L16" i="37" a="1"/>
  <c r="L16" i="37" s="1"/>
  <c r="AB17" i="37" a="1"/>
  <c r="AB17" i="37" s="1"/>
  <c r="L18" i="37" a="1"/>
  <c r="L18" i="37" s="1"/>
  <c r="K19" i="37" a="1"/>
  <c r="K19" i="37" s="1"/>
  <c r="Y19" i="37" a="1"/>
  <c r="Y19" i="37" s="1"/>
  <c r="Y18" i="37" a="1"/>
  <c r="Y18" i="37" s="1"/>
  <c r="U15" i="37" a="1"/>
  <c r="U15" i="37" s="1"/>
  <c r="H17" i="37" a="1"/>
  <c r="H17" i="37" s="1"/>
  <c r="J19" i="37" a="1"/>
  <c r="J19" i="37" s="1"/>
  <c r="R19" i="37" a="1"/>
  <c r="R19" i="37" s="1"/>
  <c r="H19" i="37" a="1"/>
  <c r="H19" i="37" s="1"/>
  <c r="D15" i="37" a="1"/>
  <c r="D15" i="37" s="1"/>
  <c r="G19" i="37" a="1"/>
  <c r="G19" i="37" s="1"/>
  <c r="M18" i="37" a="1"/>
  <c r="M18" i="37" s="1"/>
  <c r="L20" i="37" a="1"/>
  <c r="L20" i="37" s="1"/>
  <c r="S15" i="37" a="1"/>
  <c r="S15" i="37" s="1"/>
  <c r="S20" i="37" a="1"/>
  <c r="S20" i="37" s="1"/>
  <c r="R18" i="37" a="1"/>
  <c r="R18" i="37" s="1"/>
  <c r="N17" i="37" a="1"/>
  <c r="N17" i="37" s="1"/>
  <c r="O18" i="37" a="1"/>
  <c r="O18" i="37" s="1"/>
  <c r="O17" i="37" a="1"/>
  <c r="O17" i="37" s="1"/>
  <c r="AB15" i="37" a="1"/>
  <c r="AB15" i="37" s="1"/>
  <c r="AB16" i="37" a="1"/>
  <c r="AB16" i="37" s="1"/>
  <c r="D17" i="37" a="1"/>
  <c r="D17" i="37" s="1"/>
  <c r="D16" i="37" a="1"/>
  <c r="D16" i="37" s="1"/>
  <c r="AC19" i="37" a="1"/>
  <c r="AC19" i="37" s="1"/>
  <c r="K17" i="37" a="1"/>
  <c r="K17" i="37" s="1"/>
  <c r="Q19" i="37" a="1"/>
  <c r="Q19" i="37" s="1"/>
  <c r="AC17" i="37" a="1"/>
  <c r="AC17" i="37" s="1"/>
  <c r="AC16" i="37" a="1"/>
  <c r="AC16" i="37" s="1"/>
  <c r="AB20" i="37" a="1"/>
  <c r="AB20" i="37" s="1"/>
  <c r="AC20" i="37" a="1"/>
  <c r="AC20" i="37" s="1"/>
  <c r="L15" i="37" a="1"/>
  <c r="L15" i="37" s="1"/>
  <c r="W18" i="37" a="1"/>
  <c r="W18" i="37" s="1"/>
  <c r="W20" i="37" a="1"/>
  <c r="W20" i="37" s="1"/>
  <c r="I19" i="37" a="1"/>
  <c r="I19" i="37" s="1"/>
  <c r="AB19" i="37" a="1"/>
  <c r="AB19" i="37" s="1"/>
  <c r="T18" i="37" a="1"/>
  <c r="T18" i="37" s="1"/>
  <c r="K20" i="37" a="1"/>
  <c r="K20" i="37" s="1"/>
  <c r="M20" i="37" a="1"/>
  <c r="M20" i="37" s="1"/>
  <c r="D19" i="37" a="1"/>
  <c r="D19" i="37" s="1"/>
  <c r="M19" i="37" a="1"/>
  <c r="M19" i="37" s="1"/>
  <c r="S16" i="37" a="1"/>
  <c r="S16" i="37" s="1"/>
  <c r="S17" i="37" a="1"/>
  <c r="S17" i="37" s="1"/>
  <c r="T19" i="37" a="1"/>
  <c r="T19" i="37" s="1"/>
  <c r="V19" i="37" a="1"/>
  <c r="V19" i="37" s="1"/>
  <c r="W15" i="37" a="1"/>
  <c r="W15" i="37" s="1"/>
  <c r="W19" i="37" a="1"/>
  <c r="W19" i="37" s="1"/>
  <c r="X16" i="37" a="1"/>
  <c r="X16" i="37" s="1"/>
  <c r="U20" i="37" a="1"/>
  <c r="U20" i="37" s="1"/>
  <c r="H18" i="37" a="1"/>
  <c r="H18" i="37" s="1"/>
  <c r="C2" i="23"/>
  <c r="D2" i="23" s="1"/>
  <c r="E2" i="23" s="1"/>
  <c r="F2" i="23" s="1"/>
  <c r="G2" i="23" s="1"/>
  <c r="H2" i="23" s="1"/>
  <c r="I2" i="23" s="1"/>
  <c r="J2" i="23" s="1"/>
  <c r="K2" i="23" s="1"/>
  <c r="L2" i="23" s="1"/>
  <c r="M2" i="23" s="1"/>
  <c r="N2" i="23" s="1"/>
  <c r="O2" i="23" s="1"/>
  <c r="P2" i="23" s="1"/>
  <c r="Q2" i="23" s="1"/>
  <c r="BI368" i="4"/>
  <c r="BI367" i="4"/>
  <c r="BI366" i="4"/>
  <c r="BI365" i="4"/>
  <c r="BI364" i="4"/>
  <c r="BI363" i="4"/>
  <c r="BI362" i="4"/>
  <c r="BI361" i="4"/>
  <c r="BI360" i="4"/>
  <c r="BI359" i="4"/>
  <c r="BI358" i="4"/>
  <c r="BI357" i="4"/>
  <c r="BI356" i="4"/>
  <c r="BI355" i="4"/>
  <c r="BI354" i="4"/>
  <c r="BI353" i="4"/>
  <c r="BI352" i="4"/>
  <c r="BI351" i="4"/>
  <c r="BI350" i="4"/>
  <c r="BI349" i="4"/>
  <c r="BI348" i="4"/>
  <c r="BI347" i="4"/>
  <c r="BI346" i="4"/>
  <c r="BI345" i="4"/>
  <c r="BI344" i="4"/>
  <c r="BI343" i="4"/>
  <c r="BI342" i="4"/>
  <c r="BI341" i="4"/>
  <c r="BI340" i="4"/>
  <c r="BI339" i="4"/>
  <c r="BI338" i="4"/>
  <c r="BI337" i="4"/>
  <c r="BI336" i="4"/>
  <c r="BI335" i="4"/>
  <c r="BI334" i="4"/>
  <c r="BI333" i="4"/>
  <c r="BI332" i="4"/>
  <c r="BI331" i="4"/>
  <c r="BI330" i="4"/>
  <c r="BI329" i="4"/>
  <c r="BI328" i="4"/>
  <c r="BI327" i="4"/>
  <c r="BI326" i="4"/>
  <c r="BI325" i="4"/>
  <c r="BI324" i="4"/>
  <c r="BI323" i="4"/>
  <c r="BI322" i="4"/>
  <c r="BI321" i="4"/>
  <c r="BI320" i="4"/>
  <c r="BI319" i="4"/>
  <c r="BI318" i="4"/>
  <c r="BI317" i="4"/>
  <c r="BI316" i="4"/>
  <c r="BI315" i="4"/>
  <c r="BI314" i="4"/>
  <c r="BI313" i="4"/>
  <c r="BI312" i="4"/>
  <c r="BI311" i="4"/>
  <c r="BI310" i="4"/>
  <c r="BI309" i="4"/>
  <c r="BI308" i="4"/>
  <c r="BI307" i="4"/>
  <c r="BI306" i="4"/>
  <c r="BI305" i="4"/>
  <c r="BI304" i="4"/>
  <c r="BI303" i="4"/>
  <c r="BI302" i="4"/>
  <c r="BI301" i="4"/>
  <c r="BI300" i="4"/>
  <c r="BI299" i="4"/>
  <c r="BI298" i="4"/>
  <c r="BI297" i="4"/>
  <c r="BI296" i="4"/>
  <c r="BI295" i="4"/>
  <c r="BI294" i="4"/>
  <c r="BI293" i="4"/>
  <c r="BI291" i="4"/>
  <c r="BI290" i="4"/>
  <c r="BI289" i="4"/>
  <c r="BI288" i="4"/>
  <c r="BI287" i="4"/>
  <c r="BI286" i="4"/>
  <c r="BI285" i="4"/>
  <c r="BI284" i="4"/>
  <c r="BI283" i="4"/>
  <c r="BI282" i="4"/>
  <c r="BI281" i="4"/>
  <c r="BI280" i="4"/>
  <c r="BI279" i="4"/>
  <c r="BI278" i="4"/>
  <c r="BI277" i="4"/>
  <c r="BI276" i="4"/>
  <c r="BI275" i="4"/>
  <c r="BI274" i="4"/>
  <c r="BI273" i="4"/>
  <c r="BI272" i="4"/>
  <c r="BI271" i="4"/>
  <c r="BI270" i="4"/>
  <c r="BI269" i="4"/>
  <c r="BI268" i="4"/>
  <c r="BI267" i="4"/>
  <c r="BI266" i="4"/>
  <c r="BI265" i="4"/>
  <c r="BI264" i="4"/>
  <c r="BI263" i="4"/>
  <c r="BI262" i="4"/>
  <c r="BI261" i="4"/>
  <c r="BI260" i="4"/>
  <c r="BI259" i="4"/>
  <c r="BI258" i="4"/>
  <c r="BI257" i="4"/>
  <c r="BI256" i="4"/>
  <c r="BI255" i="4"/>
  <c r="BI254" i="4"/>
  <c r="BI253" i="4"/>
  <c r="BI252" i="4"/>
  <c r="BI251" i="4"/>
  <c r="BI250" i="4"/>
  <c r="BI249" i="4"/>
  <c r="BI248" i="4"/>
  <c r="BI247" i="4"/>
  <c r="BI246" i="4"/>
  <c r="BI245" i="4"/>
  <c r="BI244" i="4"/>
  <c r="BI243" i="4"/>
  <c r="BI242" i="4"/>
  <c r="BI241" i="4"/>
  <c r="BI240" i="4"/>
  <c r="BI239" i="4"/>
  <c r="BI238" i="4"/>
  <c r="BI237" i="4"/>
  <c r="BI236" i="4"/>
  <c r="BI235" i="4"/>
  <c r="BI234" i="4"/>
  <c r="BI233" i="4"/>
  <c r="BI230" i="4"/>
  <c r="BI229" i="4"/>
  <c r="BI228" i="4"/>
  <c r="BI227" i="4"/>
  <c r="BI226" i="4"/>
  <c r="BI225" i="4"/>
  <c r="BI224" i="4"/>
  <c r="BI223" i="4"/>
  <c r="BI222" i="4"/>
  <c r="BI221" i="4"/>
  <c r="BI220" i="4"/>
  <c r="BI219" i="4"/>
  <c r="BI218" i="4"/>
  <c r="BI217" i="4"/>
  <c r="BI216" i="4"/>
  <c r="BI215" i="4"/>
  <c r="BI214" i="4"/>
  <c r="BI213" i="4"/>
  <c r="BI212" i="4"/>
  <c r="BI211" i="4"/>
  <c r="BI210" i="4"/>
  <c r="BI209" i="4"/>
  <c r="BI208" i="4"/>
  <c r="BI207" i="4"/>
  <c r="BI206" i="4"/>
  <c r="BI205" i="4"/>
  <c r="BI204" i="4"/>
  <c r="BI203" i="4"/>
  <c r="BI202" i="4"/>
  <c r="BI201" i="4"/>
  <c r="BI200" i="4"/>
  <c r="BI199" i="4"/>
  <c r="BI198" i="4"/>
  <c r="BI197" i="4"/>
  <c r="BI196" i="4"/>
  <c r="BI195" i="4"/>
  <c r="BI194" i="4"/>
  <c r="BI193" i="4"/>
  <c r="BI192" i="4"/>
  <c r="BI191" i="4"/>
  <c r="BI190" i="4"/>
  <c r="BI189" i="4"/>
  <c r="BI188" i="4"/>
  <c r="BI187" i="4"/>
  <c r="BI186" i="4"/>
  <c r="BI185" i="4"/>
  <c r="BI184" i="4"/>
  <c r="BI183" i="4"/>
  <c r="BI182" i="4"/>
  <c r="BI181" i="4"/>
  <c r="BI180" i="4"/>
  <c r="BI179" i="4"/>
  <c r="BI178" i="4"/>
  <c r="BI177" i="4"/>
  <c r="BI176" i="4"/>
  <c r="BI175" i="4"/>
  <c r="BI174" i="4"/>
  <c r="BI173" i="4"/>
  <c r="BI172" i="4"/>
  <c r="BI171" i="4"/>
  <c r="BI170" i="4"/>
  <c r="BI169" i="4"/>
  <c r="BI168" i="4"/>
  <c r="BI167" i="4"/>
  <c r="BI166" i="4"/>
  <c r="BI165" i="4"/>
  <c r="BI164" i="4"/>
  <c r="BI163" i="4"/>
  <c r="BI162" i="4"/>
  <c r="BI161" i="4"/>
  <c r="BI160" i="4"/>
  <c r="BI159" i="4"/>
  <c r="BI158" i="4"/>
  <c r="BI157" i="4"/>
  <c r="BI156" i="4"/>
  <c r="BI155" i="4"/>
  <c r="BI154" i="4"/>
  <c r="BI153" i="4"/>
  <c r="BI152" i="4"/>
  <c r="BI151" i="4"/>
  <c r="BI150" i="4"/>
  <c r="BI149" i="4"/>
  <c r="BI148" i="4"/>
  <c r="BI147" i="4"/>
  <c r="BI146" i="4"/>
  <c r="BI145" i="4"/>
  <c r="BI144" i="4"/>
  <c r="BI143" i="4"/>
  <c r="BI142" i="4"/>
  <c r="BI141" i="4"/>
  <c r="BI140" i="4"/>
  <c r="BI139" i="4"/>
  <c r="BI138" i="4"/>
  <c r="BI137" i="4"/>
  <c r="BI136" i="4"/>
  <c r="BI135" i="4"/>
  <c r="BI134" i="4"/>
  <c r="BI133" i="4"/>
  <c r="BI132" i="4"/>
  <c r="BI131" i="4"/>
  <c r="BI130" i="4"/>
  <c r="BI129" i="4"/>
  <c r="BI128" i="4"/>
  <c r="BI127" i="4"/>
  <c r="BI126" i="4"/>
  <c r="BI125" i="4"/>
  <c r="BI124" i="4"/>
  <c r="BI123" i="4"/>
  <c r="BI122" i="4"/>
  <c r="BI121" i="4"/>
  <c r="BI120" i="4"/>
  <c r="BI119" i="4"/>
  <c r="BI118" i="4"/>
  <c r="BI117" i="4"/>
  <c r="BI116" i="4"/>
  <c r="BI115" i="4"/>
  <c r="BI114" i="4"/>
  <c r="BI105" i="4"/>
  <c r="BI104" i="4"/>
  <c r="BI103" i="4"/>
  <c r="BI102" i="4"/>
  <c r="BI101" i="4"/>
  <c r="BI98" i="4"/>
  <c r="BI97" i="4"/>
  <c r="BI96" i="4"/>
  <c r="BI95" i="4"/>
  <c r="BI94" i="4"/>
  <c r="BI106" i="4"/>
  <c r="BI108" i="4"/>
  <c r="BI107" i="4"/>
  <c r="BI100" i="4"/>
  <c r="BI99" i="4"/>
  <c r="BI113" i="4"/>
  <c r="BI112" i="4"/>
  <c r="BI111" i="4"/>
  <c r="BI110" i="4"/>
  <c r="BI109" i="4"/>
  <c r="BI93" i="4"/>
  <c r="BI92" i="4"/>
  <c r="BI91" i="4"/>
  <c r="BI90" i="4"/>
  <c r="BI89" i="4"/>
  <c r="BI88" i="4"/>
  <c r="BI87" i="4"/>
  <c r="BI86" i="4"/>
  <c r="BI85" i="4"/>
  <c r="BI84" i="4"/>
  <c r="BI83" i="4"/>
  <c r="BI82" i="4"/>
  <c r="BI81" i="4"/>
  <c r="BI80" i="4"/>
  <c r="BI79" i="4"/>
  <c r="BI74" i="4"/>
  <c r="BI73" i="4"/>
  <c r="BI72" i="4"/>
  <c r="BI71" i="4"/>
  <c r="BI69" i="4"/>
  <c r="BI68" i="4"/>
  <c r="BI67" i="4"/>
  <c r="BI66" i="4"/>
  <c r="BI64" i="4"/>
  <c r="BI63" i="4"/>
  <c r="BI62" i="4"/>
  <c r="BI61" i="4"/>
  <c r="BI60" i="4"/>
  <c r="BI59" i="4"/>
  <c r="BI58" i="4"/>
  <c r="BI57" i="4"/>
  <c r="BI56" i="4"/>
  <c r="BI55" i="4"/>
  <c r="BI54" i="4"/>
  <c r="BI53" i="4"/>
  <c r="BI52" i="4"/>
  <c r="BI51" i="4"/>
  <c r="BI50" i="4"/>
  <c r="BI49" i="4"/>
  <c r="BI48" i="4"/>
  <c r="BI47" i="4"/>
  <c r="BI46" i="4"/>
  <c r="BI45" i="4"/>
  <c r="BI44" i="4"/>
  <c r="BI43" i="4"/>
  <c r="BI41" i="4"/>
  <c r="BI40" i="4"/>
  <c r="BI39" i="4"/>
  <c r="BI38" i="4"/>
  <c r="BI37" i="4"/>
  <c r="BI36" i="4"/>
  <c r="BI35" i="4"/>
  <c r="BI34" i="4"/>
  <c r="BI33" i="4"/>
  <c r="BI32" i="4"/>
  <c r="BI31" i="4"/>
  <c r="BI30" i="4"/>
  <c r="BI29" i="4"/>
  <c r="BI28" i="4"/>
  <c r="BI27" i="4"/>
  <c r="BI26" i="4"/>
  <c r="BI25" i="4"/>
  <c r="BI24" i="4"/>
  <c r="BI23" i="4"/>
  <c r="BI22" i="4"/>
  <c r="BI21" i="4"/>
  <c r="BI20" i="4"/>
  <c r="BI19" i="4"/>
  <c r="BI18" i="4"/>
  <c r="BI17" i="4"/>
  <c r="BI16" i="4"/>
  <c r="BI15" i="4"/>
  <c r="BI14" i="4"/>
  <c r="BI13" i="4"/>
  <c r="BI12" i="4"/>
  <c r="BI11" i="4"/>
  <c r="BI10" i="4"/>
  <c r="BI9" i="4"/>
  <c r="BI8" i="4"/>
  <c r="BI7" i="4"/>
  <c r="BI6" i="4"/>
  <c r="BI5" i="4"/>
  <c r="BI4" i="4"/>
  <c r="BH368" i="4"/>
  <c r="BG368" i="4"/>
  <c r="BK368" i="4" s="1"/>
  <c r="BF368" i="4"/>
  <c r="BJ368" i="4" s="1"/>
  <c r="BH367" i="4"/>
  <c r="BG367" i="4"/>
  <c r="BK367" i="4" s="1"/>
  <c r="BF367" i="4"/>
  <c r="BJ367" i="4" s="1"/>
  <c r="BH366" i="4"/>
  <c r="BG366" i="4"/>
  <c r="BK366" i="4" s="1"/>
  <c r="BF366" i="4"/>
  <c r="BJ366" i="4" s="1"/>
  <c r="BH365" i="4"/>
  <c r="BG365" i="4"/>
  <c r="BK365" i="4" s="1"/>
  <c r="BF365" i="4"/>
  <c r="BJ365" i="4" s="1"/>
  <c r="BH364" i="4"/>
  <c r="BG364" i="4"/>
  <c r="BK364" i="4" s="1"/>
  <c r="BF364" i="4"/>
  <c r="BJ364" i="4" s="1"/>
  <c r="BH363" i="4"/>
  <c r="BG363" i="4"/>
  <c r="BK363" i="4" s="1"/>
  <c r="BF363" i="4"/>
  <c r="BJ363" i="4" s="1"/>
  <c r="BH362" i="4"/>
  <c r="BG362" i="4"/>
  <c r="BK362" i="4" s="1"/>
  <c r="BF362" i="4"/>
  <c r="BJ362" i="4" s="1"/>
  <c r="BH361" i="4"/>
  <c r="BG361" i="4"/>
  <c r="BK361" i="4" s="1"/>
  <c r="BF361" i="4"/>
  <c r="BJ361" i="4" s="1"/>
  <c r="BH360" i="4"/>
  <c r="BG360" i="4"/>
  <c r="BK360" i="4" s="1"/>
  <c r="BF360" i="4"/>
  <c r="BJ360" i="4" s="1"/>
  <c r="BH359" i="4"/>
  <c r="BG359" i="4"/>
  <c r="BK359" i="4" s="1"/>
  <c r="BF359" i="4"/>
  <c r="BJ359" i="4" s="1"/>
  <c r="BH358" i="4"/>
  <c r="BG358" i="4"/>
  <c r="BK358" i="4" s="1"/>
  <c r="BF358" i="4"/>
  <c r="BJ358" i="4" s="1"/>
  <c r="BH357" i="4"/>
  <c r="BG357" i="4"/>
  <c r="BK357" i="4" s="1"/>
  <c r="BF357" i="4"/>
  <c r="BJ357" i="4" s="1"/>
  <c r="BH356" i="4"/>
  <c r="BG356" i="4"/>
  <c r="BK356" i="4" s="1"/>
  <c r="BF356" i="4"/>
  <c r="BJ356" i="4" s="1"/>
  <c r="BH355" i="4"/>
  <c r="BG355" i="4"/>
  <c r="BK355" i="4" s="1"/>
  <c r="BF355" i="4"/>
  <c r="BJ355" i="4" s="1"/>
  <c r="BH354" i="4"/>
  <c r="BG354" i="4"/>
  <c r="BK354" i="4" s="1"/>
  <c r="BF354" i="4"/>
  <c r="BJ354" i="4" s="1"/>
  <c r="BH353" i="4"/>
  <c r="BG353" i="4"/>
  <c r="BK353" i="4" s="1"/>
  <c r="BF353" i="4"/>
  <c r="BJ353" i="4" s="1"/>
  <c r="BH352" i="4"/>
  <c r="BG352" i="4"/>
  <c r="BK352" i="4" s="1"/>
  <c r="BF352" i="4"/>
  <c r="BJ352" i="4" s="1"/>
  <c r="BH351" i="4"/>
  <c r="BG351" i="4"/>
  <c r="BK351" i="4" s="1"/>
  <c r="BF351" i="4"/>
  <c r="BJ351" i="4" s="1"/>
  <c r="BH350" i="4"/>
  <c r="BG350" i="4"/>
  <c r="BK350" i="4" s="1"/>
  <c r="BF350" i="4"/>
  <c r="BJ350" i="4" s="1"/>
  <c r="BH349" i="4"/>
  <c r="BG349" i="4"/>
  <c r="BK349" i="4" s="1"/>
  <c r="BF349" i="4"/>
  <c r="BJ349" i="4" s="1"/>
  <c r="BH348" i="4"/>
  <c r="BG348" i="4"/>
  <c r="BK348" i="4" s="1"/>
  <c r="BF348" i="4"/>
  <c r="BJ348" i="4" s="1"/>
  <c r="BH347" i="4"/>
  <c r="BG347" i="4"/>
  <c r="BK347" i="4" s="1"/>
  <c r="BF347" i="4"/>
  <c r="BJ347" i="4" s="1"/>
  <c r="BH346" i="4"/>
  <c r="BG346" i="4"/>
  <c r="BK346" i="4" s="1"/>
  <c r="BF346" i="4"/>
  <c r="BJ346" i="4" s="1"/>
  <c r="BH345" i="4"/>
  <c r="BG345" i="4"/>
  <c r="BK345" i="4" s="1"/>
  <c r="BF345" i="4"/>
  <c r="BJ345" i="4" s="1"/>
  <c r="BH344" i="4"/>
  <c r="BG344" i="4"/>
  <c r="BK344" i="4" s="1"/>
  <c r="BF344" i="4"/>
  <c r="BJ344" i="4" s="1"/>
  <c r="BH343" i="4"/>
  <c r="BG343" i="4"/>
  <c r="BK343" i="4" s="1"/>
  <c r="BF343" i="4"/>
  <c r="BJ343" i="4" s="1"/>
  <c r="BH342" i="4"/>
  <c r="BG342" i="4"/>
  <c r="BK342" i="4" s="1"/>
  <c r="BF342" i="4"/>
  <c r="BJ342" i="4" s="1"/>
  <c r="BH341" i="4"/>
  <c r="BG341" i="4"/>
  <c r="BK341" i="4" s="1"/>
  <c r="BF341" i="4"/>
  <c r="BJ341" i="4" s="1"/>
  <c r="BH340" i="4"/>
  <c r="BG340" i="4"/>
  <c r="BK340" i="4" s="1"/>
  <c r="BF340" i="4"/>
  <c r="BJ340" i="4" s="1"/>
  <c r="BH339" i="4"/>
  <c r="BG339" i="4"/>
  <c r="BK339" i="4" s="1"/>
  <c r="BF339" i="4"/>
  <c r="BJ339" i="4" s="1"/>
  <c r="BH338" i="4"/>
  <c r="BG338" i="4"/>
  <c r="BK338" i="4" s="1"/>
  <c r="BF338" i="4"/>
  <c r="BJ338" i="4" s="1"/>
  <c r="BH337" i="4"/>
  <c r="BG337" i="4"/>
  <c r="BK337" i="4" s="1"/>
  <c r="BF337" i="4"/>
  <c r="BJ337" i="4" s="1"/>
  <c r="BH336" i="4"/>
  <c r="BG336" i="4"/>
  <c r="BK336" i="4" s="1"/>
  <c r="BF336" i="4"/>
  <c r="BJ336" i="4" s="1"/>
  <c r="BH335" i="4"/>
  <c r="BG335" i="4"/>
  <c r="BK335" i="4" s="1"/>
  <c r="BF335" i="4"/>
  <c r="BJ335" i="4" s="1"/>
  <c r="BH333" i="4"/>
  <c r="BG333" i="4"/>
  <c r="BK333" i="4" s="1"/>
  <c r="BF333" i="4"/>
  <c r="BJ333" i="4" s="1"/>
  <c r="BH332" i="4"/>
  <c r="BG332" i="4"/>
  <c r="BK332" i="4" s="1"/>
  <c r="BF332" i="4"/>
  <c r="BJ332" i="4" s="1"/>
  <c r="BH331" i="4"/>
  <c r="BG331" i="4"/>
  <c r="BK331" i="4" s="1"/>
  <c r="BF331" i="4"/>
  <c r="BJ331" i="4" s="1"/>
  <c r="BH330" i="4"/>
  <c r="BG330" i="4"/>
  <c r="BK330" i="4" s="1"/>
  <c r="BF330" i="4"/>
  <c r="BJ330" i="4" s="1"/>
  <c r="BH329" i="4"/>
  <c r="BG329" i="4"/>
  <c r="BK329" i="4" s="1"/>
  <c r="BF329" i="4"/>
  <c r="BJ329" i="4" s="1"/>
  <c r="BH328" i="4"/>
  <c r="BG328" i="4"/>
  <c r="BK328" i="4" s="1"/>
  <c r="BF328" i="4"/>
  <c r="BJ328" i="4" s="1"/>
  <c r="BH327" i="4"/>
  <c r="BG327" i="4"/>
  <c r="BK327" i="4" s="1"/>
  <c r="BF327" i="4"/>
  <c r="BJ327" i="4" s="1"/>
  <c r="BH326" i="4"/>
  <c r="BG326" i="4"/>
  <c r="BK326" i="4" s="1"/>
  <c r="BF326" i="4"/>
  <c r="BJ326" i="4" s="1"/>
  <c r="BH325" i="4"/>
  <c r="BG325" i="4"/>
  <c r="BK325" i="4" s="1"/>
  <c r="BF325" i="4"/>
  <c r="BJ325" i="4" s="1"/>
  <c r="BH324" i="4"/>
  <c r="BG324" i="4"/>
  <c r="BK324" i="4" s="1"/>
  <c r="BF324" i="4"/>
  <c r="BJ324" i="4" s="1"/>
  <c r="BH323" i="4"/>
  <c r="BG323" i="4"/>
  <c r="BK323" i="4" s="1"/>
  <c r="BF323" i="4"/>
  <c r="BJ323" i="4" s="1"/>
  <c r="BH322" i="4"/>
  <c r="BG322" i="4"/>
  <c r="BK322" i="4" s="1"/>
  <c r="BF322" i="4"/>
  <c r="BJ322" i="4" s="1"/>
  <c r="BH321" i="4"/>
  <c r="BG321" i="4"/>
  <c r="BK321" i="4" s="1"/>
  <c r="BF321" i="4"/>
  <c r="BJ321" i="4" s="1"/>
  <c r="BH320" i="4"/>
  <c r="BG320" i="4"/>
  <c r="BK320" i="4" s="1"/>
  <c r="BF320" i="4"/>
  <c r="BJ320" i="4" s="1"/>
  <c r="BH319" i="4"/>
  <c r="BG319" i="4"/>
  <c r="BK319" i="4" s="1"/>
  <c r="BF319" i="4"/>
  <c r="BJ319" i="4" s="1"/>
  <c r="BH318" i="4"/>
  <c r="BG318" i="4"/>
  <c r="BK318" i="4" s="1"/>
  <c r="BF318" i="4"/>
  <c r="BJ318" i="4" s="1"/>
  <c r="BH317" i="4"/>
  <c r="BG317" i="4"/>
  <c r="BK317" i="4" s="1"/>
  <c r="BF317" i="4"/>
  <c r="BJ317" i="4" s="1"/>
  <c r="BH316" i="4"/>
  <c r="BG316" i="4"/>
  <c r="BK316" i="4" s="1"/>
  <c r="BF316" i="4"/>
  <c r="BJ316" i="4" s="1"/>
  <c r="BH315" i="4"/>
  <c r="BG315" i="4"/>
  <c r="BK315" i="4" s="1"/>
  <c r="BF315" i="4"/>
  <c r="BJ315" i="4" s="1"/>
  <c r="BH314" i="4"/>
  <c r="BG314" i="4"/>
  <c r="BK314" i="4" s="1"/>
  <c r="BF314" i="4"/>
  <c r="BJ314" i="4" s="1"/>
  <c r="BH313" i="4"/>
  <c r="BG313" i="4"/>
  <c r="BK313" i="4" s="1"/>
  <c r="BF313" i="4"/>
  <c r="BJ313" i="4" s="1"/>
  <c r="BH312" i="4"/>
  <c r="BG312" i="4"/>
  <c r="BK312" i="4" s="1"/>
  <c r="BF312" i="4"/>
  <c r="BJ312" i="4" s="1"/>
  <c r="BH311" i="4"/>
  <c r="BG311" i="4"/>
  <c r="BK311" i="4" s="1"/>
  <c r="BF311" i="4"/>
  <c r="BJ311" i="4" s="1"/>
  <c r="BH310" i="4"/>
  <c r="BG310" i="4"/>
  <c r="BK310" i="4" s="1"/>
  <c r="BF310" i="4"/>
  <c r="BJ310" i="4" s="1"/>
  <c r="BH309" i="4"/>
  <c r="BG309" i="4"/>
  <c r="BK309" i="4" s="1"/>
  <c r="BF309" i="4"/>
  <c r="BJ309" i="4" s="1"/>
  <c r="BH308" i="4"/>
  <c r="BG308" i="4"/>
  <c r="BK308" i="4" s="1"/>
  <c r="BF308" i="4"/>
  <c r="BJ308" i="4" s="1"/>
  <c r="BH307" i="4"/>
  <c r="BG307" i="4"/>
  <c r="BK307" i="4" s="1"/>
  <c r="BF307" i="4"/>
  <c r="BJ307" i="4" s="1"/>
  <c r="BH306" i="4"/>
  <c r="BG306" i="4"/>
  <c r="BK306" i="4" s="1"/>
  <c r="BF306" i="4"/>
  <c r="BJ306" i="4" s="1"/>
  <c r="BH305" i="4"/>
  <c r="BG305" i="4"/>
  <c r="BK305" i="4" s="1"/>
  <c r="BF305" i="4"/>
  <c r="BJ305" i="4" s="1"/>
  <c r="BH304" i="4"/>
  <c r="BG304" i="4"/>
  <c r="BK304" i="4" s="1"/>
  <c r="BF304" i="4"/>
  <c r="BJ304" i="4" s="1"/>
  <c r="BH303" i="4"/>
  <c r="BG303" i="4"/>
  <c r="BK303" i="4" s="1"/>
  <c r="BF303" i="4"/>
  <c r="BJ303" i="4" s="1"/>
  <c r="BH302" i="4"/>
  <c r="BG302" i="4"/>
  <c r="BK302" i="4" s="1"/>
  <c r="BF302" i="4"/>
  <c r="BJ302" i="4" s="1"/>
  <c r="BH301" i="4"/>
  <c r="BG301" i="4"/>
  <c r="BK301" i="4" s="1"/>
  <c r="BF301" i="4"/>
  <c r="BJ301" i="4" s="1"/>
  <c r="BH300" i="4"/>
  <c r="BG300" i="4"/>
  <c r="BK300" i="4" s="1"/>
  <c r="BF300" i="4"/>
  <c r="BJ300" i="4" s="1"/>
  <c r="BH299" i="4"/>
  <c r="BG299" i="4"/>
  <c r="BK299" i="4" s="1"/>
  <c r="BF299" i="4"/>
  <c r="BJ299" i="4" s="1"/>
  <c r="BH298" i="4"/>
  <c r="BG298" i="4"/>
  <c r="BK298" i="4" s="1"/>
  <c r="BF298" i="4"/>
  <c r="BJ298" i="4" s="1"/>
  <c r="BH297" i="4"/>
  <c r="BG297" i="4"/>
  <c r="BK297" i="4" s="1"/>
  <c r="BF297" i="4"/>
  <c r="BJ297" i="4" s="1"/>
  <c r="BH296" i="4"/>
  <c r="BG296" i="4"/>
  <c r="BK296" i="4" s="1"/>
  <c r="BF296" i="4"/>
  <c r="BJ296" i="4" s="1"/>
  <c r="BH295" i="4"/>
  <c r="BG295" i="4"/>
  <c r="BK295" i="4" s="1"/>
  <c r="BF295" i="4"/>
  <c r="BJ295" i="4" s="1"/>
  <c r="BH294" i="4"/>
  <c r="BG294" i="4"/>
  <c r="BK294" i="4" s="1"/>
  <c r="BF294" i="4"/>
  <c r="BJ294" i="4" s="1"/>
  <c r="BH293" i="4"/>
  <c r="BG293" i="4"/>
  <c r="BK293" i="4" s="1"/>
  <c r="BF293" i="4"/>
  <c r="BJ293" i="4" s="1"/>
  <c r="BH291" i="4"/>
  <c r="BG291" i="4"/>
  <c r="BK291" i="4" s="1"/>
  <c r="BF291" i="4"/>
  <c r="BJ291" i="4" s="1"/>
  <c r="BH290" i="4"/>
  <c r="BG290" i="4"/>
  <c r="BK290" i="4" s="1"/>
  <c r="BF290" i="4"/>
  <c r="BJ290" i="4" s="1"/>
  <c r="BH289" i="4"/>
  <c r="BG289" i="4"/>
  <c r="BK289" i="4" s="1"/>
  <c r="BF289" i="4"/>
  <c r="BJ289" i="4" s="1"/>
  <c r="BH288" i="4"/>
  <c r="BG288" i="4"/>
  <c r="BK288" i="4" s="1"/>
  <c r="BF288" i="4"/>
  <c r="BJ288" i="4" s="1"/>
  <c r="BH287" i="4"/>
  <c r="BG287" i="4"/>
  <c r="BK287" i="4" s="1"/>
  <c r="BF287" i="4"/>
  <c r="BJ287" i="4" s="1"/>
  <c r="BH286" i="4"/>
  <c r="BG286" i="4"/>
  <c r="BK286" i="4" s="1"/>
  <c r="BF286" i="4"/>
  <c r="BJ286" i="4" s="1"/>
  <c r="BH285" i="4"/>
  <c r="BG285" i="4"/>
  <c r="BK285" i="4" s="1"/>
  <c r="BF285" i="4"/>
  <c r="BJ285" i="4" s="1"/>
  <c r="BH284" i="4"/>
  <c r="BG284" i="4"/>
  <c r="BK284" i="4" s="1"/>
  <c r="BF284" i="4"/>
  <c r="BJ284" i="4" s="1"/>
  <c r="BH283" i="4"/>
  <c r="BG283" i="4"/>
  <c r="BK283" i="4" s="1"/>
  <c r="BF283" i="4"/>
  <c r="BJ283" i="4" s="1"/>
  <c r="BH282" i="4"/>
  <c r="BG282" i="4"/>
  <c r="BK282" i="4" s="1"/>
  <c r="BF282" i="4"/>
  <c r="BJ282" i="4" s="1"/>
  <c r="BH281" i="4"/>
  <c r="BG281" i="4"/>
  <c r="BK281" i="4" s="1"/>
  <c r="BF281" i="4"/>
  <c r="BJ281" i="4" s="1"/>
  <c r="BH280" i="4"/>
  <c r="BG280" i="4"/>
  <c r="BK280" i="4" s="1"/>
  <c r="BF280" i="4"/>
  <c r="BJ280" i="4" s="1"/>
  <c r="BH279" i="4"/>
  <c r="BG279" i="4"/>
  <c r="BK279" i="4" s="1"/>
  <c r="BF279" i="4"/>
  <c r="BJ279" i="4" s="1"/>
  <c r="BH278" i="4"/>
  <c r="BG278" i="4"/>
  <c r="BK278" i="4" s="1"/>
  <c r="BF278" i="4"/>
  <c r="BJ278" i="4" s="1"/>
  <c r="BH277" i="4"/>
  <c r="BG277" i="4"/>
  <c r="BK277" i="4" s="1"/>
  <c r="BF277" i="4"/>
  <c r="BJ277" i="4" s="1"/>
  <c r="BH276" i="4"/>
  <c r="BG276" i="4"/>
  <c r="BK276" i="4" s="1"/>
  <c r="BF276" i="4"/>
  <c r="BJ276" i="4" s="1"/>
  <c r="BH275" i="4"/>
  <c r="BG275" i="4"/>
  <c r="BK275" i="4" s="1"/>
  <c r="BF275" i="4"/>
  <c r="BJ275" i="4" s="1"/>
  <c r="BH274" i="4"/>
  <c r="BG274" i="4"/>
  <c r="BK274" i="4" s="1"/>
  <c r="BF274" i="4"/>
  <c r="BJ274" i="4" s="1"/>
  <c r="BH273" i="4"/>
  <c r="BG273" i="4"/>
  <c r="BK273" i="4" s="1"/>
  <c r="BF273" i="4"/>
  <c r="BJ273" i="4" s="1"/>
  <c r="BH272" i="4"/>
  <c r="BG272" i="4"/>
  <c r="BK272" i="4" s="1"/>
  <c r="BF272" i="4"/>
  <c r="BJ272" i="4" s="1"/>
  <c r="BH271" i="4"/>
  <c r="BG271" i="4"/>
  <c r="BK271" i="4" s="1"/>
  <c r="BF271" i="4"/>
  <c r="BJ271" i="4" s="1"/>
  <c r="BH270" i="4"/>
  <c r="BG270" i="4"/>
  <c r="BK270" i="4" s="1"/>
  <c r="BF270" i="4"/>
  <c r="BJ270" i="4" s="1"/>
  <c r="BH269" i="4"/>
  <c r="BG269" i="4"/>
  <c r="BK269" i="4" s="1"/>
  <c r="BF269" i="4"/>
  <c r="BJ269" i="4" s="1"/>
  <c r="BH268" i="4"/>
  <c r="BG268" i="4"/>
  <c r="BK268" i="4" s="1"/>
  <c r="BF268" i="4"/>
  <c r="BJ268" i="4" s="1"/>
  <c r="BH267" i="4"/>
  <c r="BG267" i="4"/>
  <c r="BK267" i="4" s="1"/>
  <c r="BF267" i="4"/>
  <c r="BJ267" i="4" s="1"/>
  <c r="BH266" i="4"/>
  <c r="BG266" i="4"/>
  <c r="BK266" i="4" s="1"/>
  <c r="BF266" i="4"/>
  <c r="BJ266" i="4" s="1"/>
  <c r="BH265" i="4"/>
  <c r="BG265" i="4"/>
  <c r="BK265" i="4" s="1"/>
  <c r="BF265" i="4"/>
  <c r="BJ265" i="4" s="1"/>
  <c r="BH264" i="4"/>
  <c r="BG264" i="4"/>
  <c r="BK264" i="4" s="1"/>
  <c r="BF264" i="4"/>
  <c r="BJ264" i="4" s="1"/>
  <c r="BH263" i="4"/>
  <c r="BG263" i="4"/>
  <c r="BK263" i="4" s="1"/>
  <c r="BF263" i="4"/>
  <c r="BJ263" i="4" s="1"/>
  <c r="BH262" i="4"/>
  <c r="BG262" i="4"/>
  <c r="BK262" i="4" s="1"/>
  <c r="BF262" i="4"/>
  <c r="BJ262" i="4" s="1"/>
  <c r="BH261" i="4"/>
  <c r="BG261" i="4"/>
  <c r="BK261" i="4" s="1"/>
  <c r="BF261" i="4"/>
  <c r="BJ261" i="4" s="1"/>
  <c r="BH260" i="4"/>
  <c r="BG260" i="4"/>
  <c r="BK260" i="4" s="1"/>
  <c r="BF260" i="4"/>
  <c r="BJ260" i="4" s="1"/>
  <c r="BH259" i="4"/>
  <c r="BG259" i="4"/>
  <c r="BK259" i="4" s="1"/>
  <c r="BF259" i="4"/>
  <c r="BJ259" i="4" s="1"/>
  <c r="BH258" i="4"/>
  <c r="BG258" i="4"/>
  <c r="BK258" i="4" s="1"/>
  <c r="BF258" i="4"/>
  <c r="BJ258" i="4" s="1"/>
  <c r="BH257" i="4"/>
  <c r="BG257" i="4"/>
  <c r="BK257" i="4" s="1"/>
  <c r="BF257" i="4"/>
  <c r="BJ257" i="4" s="1"/>
  <c r="BH256" i="4"/>
  <c r="BG256" i="4"/>
  <c r="BK256" i="4" s="1"/>
  <c r="BF256" i="4"/>
  <c r="BJ256" i="4" s="1"/>
  <c r="BH255" i="4"/>
  <c r="BG255" i="4"/>
  <c r="BK255" i="4" s="1"/>
  <c r="BF255" i="4"/>
  <c r="BJ255" i="4" s="1"/>
  <c r="BH254" i="4"/>
  <c r="BG254" i="4"/>
  <c r="BK254" i="4" s="1"/>
  <c r="BF254" i="4"/>
  <c r="BJ254" i="4" s="1"/>
  <c r="BH253" i="4"/>
  <c r="BG253" i="4"/>
  <c r="BK253" i="4" s="1"/>
  <c r="BF253" i="4"/>
  <c r="BJ253" i="4" s="1"/>
  <c r="BH252" i="4"/>
  <c r="BG252" i="4"/>
  <c r="BK252" i="4" s="1"/>
  <c r="BF252" i="4"/>
  <c r="BJ252" i="4" s="1"/>
  <c r="BH251" i="4"/>
  <c r="BG251" i="4"/>
  <c r="BK251" i="4" s="1"/>
  <c r="BF251" i="4"/>
  <c r="BJ251" i="4" s="1"/>
  <c r="BH250" i="4"/>
  <c r="BG250" i="4"/>
  <c r="BK250" i="4" s="1"/>
  <c r="BF250" i="4"/>
  <c r="BJ250" i="4" s="1"/>
  <c r="BH249" i="4"/>
  <c r="BG249" i="4"/>
  <c r="BK249" i="4" s="1"/>
  <c r="BF249" i="4"/>
  <c r="BJ249" i="4" s="1"/>
  <c r="BH248" i="4"/>
  <c r="BG248" i="4"/>
  <c r="BK248" i="4" s="1"/>
  <c r="BF248" i="4"/>
  <c r="BJ248" i="4" s="1"/>
  <c r="BH247" i="4"/>
  <c r="BG247" i="4"/>
  <c r="BK247" i="4" s="1"/>
  <c r="BF247" i="4"/>
  <c r="BJ247" i="4" s="1"/>
  <c r="BH246" i="4"/>
  <c r="BG246" i="4"/>
  <c r="BK246" i="4" s="1"/>
  <c r="BF246" i="4"/>
  <c r="BJ246" i="4" s="1"/>
  <c r="BH245" i="4"/>
  <c r="BG245" i="4"/>
  <c r="BK245" i="4" s="1"/>
  <c r="BF245" i="4"/>
  <c r="BJ245" i="4" s="1"/>
  <c r="BH244" i="4"/>
  <c r="BG244" i="4"/>
  <c r="BK244" i="4" s="1"/>
  <c r="BF244" i="4"/>
  <c r="BJ244" i="4" s="1"/>
  <c r="BH243" i="4"/>
  <c r="BG243" i="4"/>
  <c r="BK243" i="4" s="1"/>
  <c r="BF243" i="4"/>
  <c r="BJ243" i="4" s="1"/>
  <c r="BH242" i="4"/>
  <c r="BG242" i="4"/>
  <c r="BK242" i="4" s="1"/>
  <c r="BF242" i="4"/>
  <c r="BJ242" i="4" s="1"/>
  <c r="BH241" i="4"/>
  <c r="BG241" i="4"/>
  <c r="BK241" i="4" s="1"/>
  <c r="BF241" i="4"/>
  <c r="BJ241" i="4" s="1"/>
  <c r="BH240" i="4"/>
  <c r="BG240" i="4"/>
  <c r="BK240" i="4" s="1"/>
  <c r="BF240" i="4"/>
  <c r="BJ240" i="4" s="1"/>
  <c r="BH239" i="4"/>
  <c r="BG239" i="4"/>
  <c r="BK239" i="4" s="1"/>
  <c r="BF239" i="4"/>
  <c r="BJ239" i="4" s="1"/>
  <c r="BH238" i="4"/>
  <c r="BG238" i="4"/>
  <c r="BK238" i="4" s="1"/>
  <c r="BF238" i="4"/>
  <c r="BJ238" i="4" s="1"/>
  <c r="BH237" i="4"/>
  <c r="BG237" i="4"/>
  <c r="BK237" i="4" s="1"/>
  <c r="BF237" i="4"/>
  <c r="BJ237" i="4" s="1"/>
  <c r="BH236" i="4"/>
  <c r="BG236" i="4"/>
  <c r="BK236" i="4" s="1"/>
  <c r="BF236" i="4"/>
  <c r="BJ236" i="4" s="1"/>
  <c r="BH235" i="4"/>
  <c r="BG235" i="4"/>
  <c r="BK235" i="4" s="1"/>
  <c r="BF235" i="4"/>
  <c r="BJ235" i="4" s="1"/>
  <c r="BH234" i="4"/>
  <c r="BG234" i="4"/>
  <c r="BK234" i="4" s="1"/>
  <c r="BF234" i="4"/>
  <c r="BJ234" i="4" s="1"/>
  <c r="BH233" i="4"/>
  <c r="BG233" i="4"/>
  <c r="BK233" i="4" s="1"/>
  <c r="BF233" i="4"/>
  <c r="BJ233" i="4" s="1"/>
  <c r="BH230" i="4"/>
  <c r="BG230" i="4"/>
  <c r="BK230" i="4" s="1"/>
  <c r="BF230" i="4"/>
  <c r="BJ230" i="4" s="1"/>
  <c r="BH229" i="4"/>
  <c r="BG229" i="4"/>
  <c r="BK229" i="4" s="1"/>
  <c r="BF229" i="4"/>
  <c r="BJ229" i="4" s="1"/>
  <c r="BH228" i="4"/>
  <c r="BG228" i="4"/>
  <c r="BK228" i="4" s="1"/>
  <c r="BF228" i="4"/>
  <c r="BJ228" i="4" s="1"/>
  <c r="BH227" i="4"/>
  <c r="BG227" i="4"/>
  <c r="BK227" i="4" s="1"/>
  <c r="BF227" i="4"/>
  <c r="BJ227" i="4" s="1"/>
  <c r="BH226" i="4"/>
  <c r="BG226" i="4"/>
  <c r="BK226" i="4" s="1"/>
  <c r="BF226" i="4"/>
  <c r="BJ226" i="4" s="1"/>
  <c r="BH225" i="4"/>
  <c r="BG225" i="4"/>
  <c r="BK225" i="4" s="1"/>
  <c r="BF225" i="4"/>
  <c r="BJ225" i="4" s="1"/>
  <c r="BH224" i="4"/>
  <c r="BG224" i="4"/>
  <c r="BK224" i="4" s="1"/>
  <c r="BF224" i="4"/>
  <c r="BJ224" i="4" s="1"/>
  <c r="BH223" i="4"/>
  <c r="BG223" i="4"/>
  <c r="BK223" i="4" s="1"/>
  <c r="BF223" i="4"/>
  <c r="BJ223" i="4" s="1"/>
  <c r="BH222" i="4"/>
  <c r="BG222" i="4"/>
  <c r="BK222" i="4" s="1"/>
  <c r="BF222" i="4"/>
  <c r="BJ222" i="4" s="1"/>
  <c r="BH221" i="4"/>
  <c r="BG221" i="4"/>
  <c r="BK221" i="4" s="1"/>
  <c r="BF221" i="4"/>
  <c r="BJ221" i="4" s="1"/>
  <c r="BH220" i="4"/>
  <c r="BG220" i="4"/>
  <c r="BK220" i="4" s="1"/>
  <c r="BF220" i="4"/>
  <c r="BJ220" i="4" s="1"/>
  <c r="BH219" i="4"/>
  <c r="BG219" i="4"/>
  <c r="BK219" i="4" s="1"/>
  <c r="BF219" i="4"/>
  <c r="BJ219" i="4" s="1"/>
  <c r="BH218" i="4"/>
  <c r="BG218" i="4"/>
  <c r="BK218" i="4" s="1"/>
  <c r="BF218" i="4"/>
  <c r="BJ218" i="4" s="1"/>
  <c r="BH217" i="4"/>
  <c r="BG217" i="4"/>
  <c r="BK217" i="4" s="1"/>
  <c r="BF217" i="4"/>
  <c r="BJ217" i="4" s="1"/>
  <c r="BH216" i="4"/>
  <c r="BG216" i="4"/>
  <c r="BK216" i="4" s="1"/>
  <c r="BF216" i="4"/>
  <c r="BJ216" i="4" s="1"/>
  <c r="BH215" i="4"/>
  <c r="BG215" i="4"/>
  <c r="BK215" i="4" s="1"/>
  <c r="BF215" i="4"/>
  <c r="BJ215" i="4" s="1"/>
  <c r="BH214" i="4"/>
  <c r="BG214" i="4"/>
  <c r="BK214" i="4" s="1"/>
  <c r="BF214" i="4"/>
  <c r="BJ214" i="4" s="1"/>
  <c r="BH213" i="4"/>
  <c r="BG213" i="4"/>
  <c r="BK213" i="4" s="1"/>
  <c r="BF213" i="4"/>
  <c r="BJ213" i="4" s="1"/>
  <c r="BH212" i="4"/>
  <c r="BG212" i="4"/>
  <c r="BK212" i="4" s="1"/>
  <c r="BF212" i="4"/>
  <c r="BJ212" i="4" s="1"/>
  <c r="BH211" i="4"/>
  <c r="BG211" i="4"/>
  <c r="BK211" i="4" s="1"/>
  <c r="BF211" i="4"/>
  <c r="BJ211" i="4" s="1"/>
  <c r="BH210" i="4"/>
  <c r="BG210" i="4"/>
  <c r="BK210" i="4" s="1"/>
  <c r="BF210" i="4"/>
  <c r="BJ210" i="4" s="1"/>
  <c r="BH209" i="4"/>
  <c r="BG209" i="4"/>
  <c r="BK209" i="4" s="1"/>
  <c r="BF209" i="4"/>
  <c r="BJ209" i="4" s="1"/>
  <c r="BH208" i="4"/>
  <c r="BG208" i="4"/>
  <c r="BK208" i="4" s="1"/>
  <c r="BF208" i="4"/>
  <c r="BJ208" i="4" s="1"/>
  <c r="BH207" i="4"/>
  <c r="BG207" i="4"/>
  <c r="BK207" i="4" s="1"/>
  <c r="BF207" i="4"/>
  <c r="BJ207" i="4" s="1"/>
  <c r="BH206" i="4"/>
  <c r="BG206" i="4"/>
  <c r="BK206" i="4" s="1"/>
  <c r="BF206" i="4"/>
  <c r="BJ206" i="4" s="1"/>
  <c r="BH205" i="4"/>
  <c r="BG205" i="4"/>
  <c r="BK205" i="4" s="1"/>
  <c r="BF205" i="4"/>
  <c r="BJ205" i="4" s="1"/>
  <c r="BH204" i="4"/>
  <c r="BG204" i="4"/>
  <c r="BK204" i="4" s="1"/>
  <c r="BF204" i="4"/>
  <c r="BJ204" i="4" s="1"/>
  <c r="BH203" i="4"/>
  <c r="BG203" i="4"/>
  <c r="BK203" i="4" s="1"/>
  <c r="BF203" i="4"/>
  <c r="BJ203" i="4" s="1"/>
  <c r="BH202" i="4"/>
  <c r="BG202" i="4"/>
  <c r="BK202" i="4" s="1"/>
  <c r="BF202" i="4"/>
  <c r="BJ202" i="4" s="1"/>
  <c r="BH201" i="4"/>
  <c r="BG201" i="4"/>
  <c r="BK201" i="4" s="1"/>
  <c r="BF201" i="4"/>
  <c r="BJ201" i="4" s="1"/>
  <c r="BH200" i="4"/>
  <c r="BG200" i="4"/>
  <c r="BK200" i="4" s="1"/>
  <c r="BF200" i="4"/>
  <c r="BJ200" i="4" s="1"/>
  <c r="BH199" i="4"/>
  <c r="BG199" i="4"/>
  <c r="BK199" i="4" s="1"/>
  <c r="BF199" i="4"/>
  <c r="BJ199" i="4" s="1"/>
  <c r="BH198" i="4"/>
  <c r="BG198" i="4"/>
  <c r="BK198" i="4" s="1"/>
  <c r="BF198" i="4"/>
  <c r="BJ198" i="4" s="1"/>
  <c r="BH197" i="4"/>
  <c r="BG197" i="4"/>
  <c r="BK197" i="4" s="1"/>
  <c r="BF197" i="4"/>
  <c r="BJ197" i="4" s="1"/>
  <c r="BH196" i="4"/>
  <c r="BG196" i="4"/>
  <c r="BK196" i="4" s="1"/>
  <c r="BF196" i="4"/>
  <c r="BJ196" i="4" s="1"/>
  <c r="BH195" i="4"/>
  <c r="BG195" i="4"/>
  <c r="BK195" i="4" s="1"/>
  <c r="BF195" i="4"/>
  <c r="BJ195" i="4" s="1"/>
  <c r="BH194" i="4"/>
  <c r="BG194" i="4"/>
  <c r="BK194" i="4" s="1"/>
  <c r="BF194" i="4"/>
  <c r="BJ194" i="4" s="1"/>
  <c r="BH193" i="4"/>
  <c r="BG193" i="4"/>
  <c r="BK193" i="4" s="1"/>
  <c r="BF193" i="4"/>
  <c r="BJ193" i="4" s="1"/>
  <c r="BH192" i="4"/>
  <c r="BG192" i="4"/>
  <c r="BK192" i="4" s="1"/>
  <c r="BF192" i="4"/>
  <c r="BJ192" i="4" s="1"/>
  <c r="BH191" i="4"/>
  <c r="BG191" i="4"/>
  <c r="BK191" i="4" s="1"/>
  <c r="BF191" i="4"/>
  <c r="BJ191" i="4" s="1"/>
  <c r="BH190" i="4"/>
  <c r="BG190" i="4"/>
  <c r="BK190" i="4" s="1"/>
  <c r="BF190" i="4"/>
  <c r="BJ190" i="4" s="1"/>
  <c r="BH189" i="4"/>
  <c r="BG189" i="4"/>
  <c r="BK189" i="4" s="1"/>
  <c r="BF189" i="4"/>
  <c r="BJ189" i="4" s="1"/>
  <c r="BH188" i="4"/>
  <c r="BG188" i="4"/>
  <c r="BK188" i="4" s="1"/>
  <c r="BF188" i="4"/>
  <c r="BJ188" i="4" s="1"/>
  <c r="BH187" i="4"/>
  <c r="BG187" i="4"/>
  <c r="BK187" i="4" s="1"/>
  <c r="BF187" i="4"/>
  <c r="BJ187" i="4" s="1"/>
  <c r="BH186" i="4"/>
  <c r="BG186" i="4"/>
  <c r="BK186" i="4" s="1"/>
  <c r="BF186" i="4"/>
  <c r="BJ186" i="4" s="1"/>
  <c r="BH185" i="4"/>
  <c r="BG185" i="4"/>
  <c r="BK185" i="4" s="1"/>
  <c r="BF185" i="4"/>
  <c r="BJ185" i="4" s="1"/>
  <c r="BH184" i="4"/>
  <c r="BG184" i="4"/>
  <c r="BK184" i="4" s="1"/>
  <c r="BF184" i="4"/>
  <c r="BJ184" i="4" s="1"/>
  <c r="BH183" i="4"/>
  <c r="BG183" i="4"/>
  <c r="BK183" i="4" s="1"/>
  <c r="BF183" i="4"/>
  <c r="BJ183" i="4" s="1"/>
  <c r="BH182" i="4"/>
  <c r="BG182" i="4"/>
  <c r="BK182" i="4" s="1"/>
  <c r="BF182" i="4"/>
  <c r="BJ182" i="4" s="1"/>
  <c r="BH181" i="4"/>
  <c r="BG181" i="4"/>
  <c r="BK181" i="4" s="1"/>
  <c r="BF181" i="4"/>
  <c r="BJ181" i="4" s="1"/>
  <c r="BH180" i="4"/>
  <c r="BG180" i="4"/>
  <c r="BK180" i="4" s="1"/>
  <c r="BF180" i="4"/>
  <c r="BJ180" i="4" s="1"/>
  <c r="BH179" i="4"/>
  <c r="BG179" i="4"/>
  <c r="BK179" i="4" s="1"/>
  <c r="BF179" i="4"/>
  <c r="BJ179" i="4" s="1"/>
  <c r="BH178" i="4"/>
  <c r="BG178" i="4"/>
  <c r="BK178" i="4" s="1"/>
  <c r="BF178" i="4"/>
  <c r="BJ178" i="4" s="1"/>
  <c r="BH177" i="4"/>
  <c r="BG177" i="4"/>
  <c r="BK177" i="4" s="1"/>
  <c r="BF177" i="4"/>
  <c r="BJ177" i="4" s="1"/>
  <c r="BH176" i="4"/>
  <c r="BG176" i="4"/>
  <c r="BK176" i="4" s="1"/>
  <c r="BF176" i="4"/>
  <c r="BJ176" i="4" s="1"/>
  <c r="BH175" i="4"/>
  <c r="BG175" i="4"/>
  <c r="BK175" i="4" s="1"/>
  <c r="BF175" i="4"/>
  <c r="BJ175" i="4" s="1"/>
  <c r="BH174" i="4"/>
  <c r="BG174" i="4"/>
  <c r="BK174" i="4" s="1"/>
  <c r="BF174" i="4"/>
  <c r="BJ174" i="4" s="1"/>
  <c r="BH173" i="4"/>
  <c r="BG173" i="4"/>
  <c r="BK173" i="4" s="1"/>
  <c r="BF173" i="4"/>
  <c r="BJ173" i="4" s="1"/>
  <c r="BH172" i="4"/>
  <c r="BG172" i="4"/>
  <c r="BK172" i="4" s="1"/>
  <c r="BF172" i="4"/>
  <c r="BJ172" i="4" s="1"/>
  <c r="BH171" i="4"/>
  <c r="BG171" i="4"/>
  <c r="BK171" i="4" s="1"/>
  <c r="BF171" i="4"/>
  <c r="BJ171" i="4" s="1"/>
  <c r="BH170" i="4"/>
  <c r="BG170" i="4"/>
  <c r="BK170" i="4" s="1"/>
  <c r="BF170" i="4"/>
  <c r="BJ170" i="4" s="1"/>
  <c r="BH169" i="4"/>
  <c r="BG169" i="4"/>
  <c r="BK169" i="4" s="1"/>
  <c r="BF169" i="4"/>
  <c r="BJ169" i="4" s="1"/>
  <c r="BH168" i="4"/>
  <c r="BG168" i="4"/>
  <c r="BK168" i="4" s="1"/>
  <c r="BF168" i="4"/>
  <c r="BJ168" i="4" s="1"/>
  <c r="BH167" i="4"/>
  <c r="BG167" i="4"/>
  <c r="BK167" i="4" s="1"/>
  <c r="BF167" i="4"/>
  <c r="BJ167" i="4" s="1"/>
  <c r="BH166" i="4"/>
  <c r="BG166" i="4"/>
  <c r="BK166" i="4" s="1"/>
  <c r="BF166" i="4"/>
  <c r="BJ166" i="4" s="1"/>
  <c r="BH165" i="4"/>
  <c r="BG165" i="4"/>
  <c r="BK165" i="4" s="1"/>
  <c r="BF165" i="4"/>
  <c r="BJ165" i="4" s="1"/>
  <c r="BH164" i="4"/>
  <c r="BG164" i="4"/>
  <c r="BK164" i="4" s="1"/>
  <c r="BF164" i="4"/>
  <c r="BJ164" i="4" s="1"/>
  <c r="BH163" i="4"/>
  <c r="BG163" i="4"/>
  <c r="BK163" i="4" s="1"/>
  <c r="BF163" i="4"/>
  <c r="BJ163" i="4" s="1"/>
  <c r="BH162" i="4"/>
  <c r="BG162" i="4"/>
  <c r="BK162" i="4" s="1"/>
  <c r="BF162" i="4"/>
  <c r="BJ162" i="4" s="1"/>
  <c r="BH161" i="4"/>
  <c r="BG161" i="4"/>
  <c r="BK161" i="4" s="1"/>
  <c r="BF161" i="4"/>
  <c r="BJ161" i="4" s="1"/>
  <c r="BH160" i="4"/>
  <c r="BG160" i="4"/>
  <c r="BK160" i="4" s="1"/>
  <c r="BF160" i="4"/>
  <c r="BJ160" i="4" s="1"/>
  <c r="BH159" i="4"/>
  <c r="BG159" i="4"/>
  <c r="BK159" i="4" s="1"/>
  <c r="BF159" i="4"/>
  <c r="BJ159" i="4" s="1"/>
  <c r="BH158" i="4"/>
  <c r="BG158" i="4"/>
  <c r="BK158" i="4" s="1"/>
  <c r="BF158" i="4"/>
  <c r="BJ158" i="4" s="1"/>
  <c r="BH157" i="4"/>
  <c r="BG157" i="4"/>
  <c r="BK157" i="4" s="1"/>
  <c r="BF157" i="4"/>
  <c r="BJ157" i="4" s="1"/>
  <c r="BH156" i="4"/>
  <c r="BG156" i="4"/>
  <c r="BK156" i="4" s="1"/>
  <c r="BF156" i="4"/>
  <c r="BJ156" i="4" s="1"/>
  <c r="BH155" i="4"/>
  <c r="BG155" i="4"/>
  <c r="BK155" i="4" s="1"/>
  <c r="BF155" i="4"/>
  <c r="BJ155" i="4" s="1"/>
  <c r="BH154" i="4"/>
  <c r="BG154" i="4"/>
  <c r="BK154" i="4" s="1"/>
  <c r="BF154" i="4"/>
  <c r="BJ154" i="4" s="1"/>
  <c r="BH153" i="4"/>
  <c r="BG153" i="4"/>
  <c r="BK153" i="4" s="1"/>
  <c r="BF153" i="4"/>
  <c r="BJ153" i="4" s="1"/>
  <c r="BH152" i="4"/>
  <c r="BG152" i="4"/>
  <c r="BK152" i="4" s="1"/>
  <c r="BF152" i="4"/>
  <c r="BJ152" i="4" s="1"/>
  <c r="BH151" i="4"/>
  <c r="BG151" i="4"/>
  <c r="BK151" i="4" s="1"/>
  <c r="BF151" i="4"/>
  <c r="BJ151" i="4" s="1"/>
  <c r="BH150" i="4"/>
  <c r="BG150" i="4"/>
  <c r="BK150" i="4" s="1"/>
  <c r="BF150" i="4"/>
  <c r="BJ150" i="4" s="1"/>
  <c r="BH149" i="4"/>
  <c r="BG149" i="4"/>
  <c r="BK149" i="4" s="1"/>
  <c r="BF149" i="4"/>
  <c r="BJ149" i="4" s="1"/>
  <c r="BH148" i="4"/>
  <c r="BG148" i="4"/>
  <c r="BK148" i="4" s="1"/>
  <c r="BF148" i="4"/>
  <c r="BJ148" i="4" s="1"/>
  <c r="BH147" i="4"/>
  <c r="BG147" i="4"/>
  <c r="BK147" i="4" s="1"/>
  <c r="BF147" i="4"/>
  <c r="BJ147" i="4" s="1"/>
  <c r="BH146" i="4"/>
  <c r="BG146" i="4"/>
  <c r="BK146" i="4" s="1"/>
  <c r="BF146" i="4"/>
  <c r="BJ146" i="4" s="1"/>
  <c r="BH145" i="4"/>
  <c r="BG145" i="4"/>
  <c r="BK145" i="4" s="1"/>
  <c r="BF145" i="4"/>
  <c r="BJ145" i="4" s="1"/>
  <c r="BH144" i="4"/>
  <c r="BG144" i="4"/>
  <c r="BK144" i="4" s="1"/>
  <c r="BF144" i="4"/>
  <c r="BJ144" i="4" s="1"/>
  <c r="BH143" i="4"/>
  <c r="BG143" i="4"/>
  <c r="BK143" i="4" s="1"/>
  <c r="BF143" i="4"/>
  <c r="BJ143" i="4" s="1"/>
  <c r="BH142" i="4"/>
  <c r="BG142" i="4"/>
  <c r="BK142" i="4" s="1"/>
  <c r="BF142" i="4"/>
  <c r="BJ142" i="4" s="1"/>
  <c r="BH141" i="4"/>
  <c r="BG141" i="4"/>
  <c r="BK141" i="4" s="1"/>
  <c r="BF141" i="4"/>
  <c r="BJ141" i="4" s="1"/>
  <c r="BH140" i="4"/>
  <c r="BG140" i="4"/>
  <c r="BK140" i="4" s="1"/>
  <c r="BF140" i="4"/>
  <c r="BJ140" i="4" s="1"/>
  <c r="BH139" i="4"/>
  <c r="BG139" i="4"/>
  <c r="BK139" i="4" s="1"/>
  <c r="BF139" i="4"/>
  <c r="BJ139" i="4" s="1"/>
  <c r="BH138" i="4"/>
  <c r="BG138" i="4"/>
  <c r="BK138" i="4" s="1"/>
  <c r="BF138" i="4"/>
  <c r="BJ138" i="4" s="1"/>
  <c r="BH137" i="4"/>
  <c r="BG137" i="4"/>
  <c r="BK137" i="4" s="1"/>
  <c r="BF137" i="4"/>
  <c r="BJ137" i="4" s="1"/>
  <c r="BH136" i="4"/>
  <c r="BG136" i="4"/>
  <c r="BK136" i="4" s="1"/>
  <c r="BF136" i="4"/>
  <c r="BJ136" i="4" s="1"/>
  <c r="BH135" i="4"/>
  <c r="BG135" i="4"/>
  <c r="BK135" i="4" s="1"/>
  <c r="BF135" i="4"/>
  <c r="BJ135" i="4" s="1"/>
  <c r="BH134" i="4"/>
  <c r="BG134" i="4"/>
  <c r="BK134" i="4" s="1"/>
  <c r="BF134" i="4"/>
  <c r="BJ134" i="4" s="1"/>
  <c r="BH133" i="4"/>
  <c r="BG133" i="4"/>
  <c r="BK133" i="4" s="1"/>
  <c r="BF133" i="4"/>
  <c r="BJ133" i="4" s="1"/>
  <c r="BH132" i="4"/>
  <c r="BG132" i="4"/>
  <c r="BK132" i="4" s="1"/>
  <c r="BF132" i="4"/>
  <c r="BJ132" i="4" s="1"/>
  <c r="BH131" i="4"/>
  <c r="BG131" i="4"/>
  <c r="BK131" i="4" s="1"/>
  <c r="BF131" i="4"/>
  <c r="BJ131" i="4" s="1"/>
  <c r="BH130" i="4"/>
  <c r="BG130" i="4"/>
  <c r="BK130" i="4" s="1"/>
  <c r="BF130" i="4"/>
  <c r="BJ130" i="4" s="1"/>
  <c r="BH129" i="4"/>
  <c r="BG129" i="4"/>
  <c r="BK129" i="4" s="1"/>
  <c r="BF129" i="4"/>
  <c r="BJ129" i="4" s="1"/>
  <c r="BH128" i="4"/>
  <c r="BG128" i="4"/>
  <c r="BK128" i="4" s="1"/>
  <c r="BF128" i="4"/>
  <c r="BJ128" i="4" s="1"/>
  <c r="BH127" i="4"/>
  <c r="BG127" i="4"/>
  <c r="BK127" i="4" s="1"/>
  <c r="BF127" i="4"/>
  <c r="BJ127" i="4" s="1"/>
  <c r="BH126" i="4"/>
  <c r="BG126" i="4"/>
  <c r="BK126" i="4" s="1"/>
  <c r="BF126" i="4"/>
  <c r="BJ126" i="4" s="1"/>
  <c r="BH125" i="4"/>
  <c r="BG125" i="4"/>
  <c r="BK125" i="4" s="1"/>
  <c r="BF125" i="4"/>
  <c r="BJ125" i="4" s="1"/>
  <c r="BH124" i="4"/>
  <c r="BG124" i="4"/>
  <c r="BK124" i="4" s="1"/>
  <c r="BF124" i="4"/>
  <c r="BJ124" i="4" s="1"/>
  <c r="BH123" i="4"/>
  <c r="BG123" i="4"/>
  <c r="BK123" i="4" s="1"/>
  <c r="BF123" i="4"/>
  <c r="BJ123" i="4" s="1"/>
  <c r="BH122" i="4"/>
  <c r="BG122" i="4"/>
  <c r="BK122" i="4" s="1"/>
  <c r="BF122" i="4"/>
  <c r="BJ122" i="4" s="1"/>
  <c r="BH121" i="4"/>
  <c r="BG121" i="4"/>
  <c r="BK121" i="4" s="1"/>
  <c r="BF121" i="4"/>
  <c r="BJ121" i="4" s="1"/>
  <c r="BH120" i="4"/>
  <c r="BG120" i="4"/>
  <c r="BK120" i="4" s="1"/>
  <c r="BF120" i="4"/>
  <c r="BJ120" i="4" s="1"/>
  <c r="BH119" i="4"/>
  <c r="BG119" i="4"/>
  <c r="BK119" i="4" s="1"/>
  <c r="BF119" i="4"/>
  <c r="BJ119" i="4" s="1"/>
  <c r="BH118" i="4"/>
  <c r="BG118" i="4"/>
  <c r="BK118" i="4" s="1"/>
  <c r="BF118" i="4"/>
  <c r="BJ118" i="4" s="1"/>
  <c r="BH117" i="4"/>
  <c r="BG117" i="4"/>
  <c r="BK117" i="4" s="1"/>
  <c r="BF117" i="4"/>
  <c r="BJ117" i="4" s="1"/>
  <c r="BH116" i="4"/>
  <c r="BG116" i="4"/>
  <c r="BK116" i="4" s="1"/>
  <c r="BF116" i="4"/>
  <c r="BJ116" i="4" s="1"/>
  <c r="BH115" i="4"/>
  <c r="BG115" i="4"/>
  <c r="BK115" i="4" s="1"/>
  <c r="BF115" i="4"/>
  <c r="BJ115" i="4" s="1"/>
  <c r="BH114" i="4"/>
  <c r="BG114" i="4"/>
  <c r="BK114" i="4" s="1"/>
  <c r="BF114" i="4"/>
  <c r="BJ114" i="4" s="1"/>
  <c r="BH105" i="4"/>
  <c r="BG105" i="4"/>
  <c r="BK105" i="4" s="1"/>
  <c r="BF105" i="4"/>
  <c r="BJ105" i="4" s="1"/>
  <c r="BH104" i="4"/>
  <c r="BG104" i="4"/>
  <c r="BK104" i="4" s="1"/>
  <c r="BF104" i="4"/>
  <c r="BJ104" i="4" s="1"/>
  <c r="BH103" i="4"/>
  <c r="BG103" i="4"/>
  <c r="BK103" i="4" s="1"/>
  <c r="BF103" i="4"/>
  <c r="BJ103" i="4" s="1"/>
  <c r="BH102" i="4"/>
  <c r="BG102" i="4"/>
  <c r="BK102" i="4" s="1"/>
  <c r="BF102" i="4"/>
  <c r="BJ102" i="4" s="1"/>
  <c r="BH101" i="4"/>
  <c r="BG101" i="4"/>
  <c r="BK101" i="4" s="1"/>
  <c r="BF101" i="4"/>
  <c r="BJ101" i="4" s="1"/>
  <c r="BH98" i="4"/>
  <c r="BG98" i="4"/>
  <c r="BK98" i="4" s="1"/>
  <c r="BF98" i="4"/>
  <c r="BJ98" i="4" s="1"/>
  <c r="BH97" i="4"/>
  <c r="BG97" i="4"/>
  <c r="BK97" i="4" s="1"/>
  <c r="BF97" i="4"/>
  <c r="BJ97" i="4" s="1"/>
  <c r="BH96" i="4"/>
  <c r="BG96" i="4"/>
  <c r="BK96" i="4" s="1"/>
  <c r="BF96" i="4"/>
  <c r="BJ96" i="4" s="1"/>
  <c r="BH95" i="4"/>
  <c r="BG95" i="4"/>
  <c r="BK95" i="4" s="1"/>
  <c r="BF95" i="4"/>
  <c r="BJ95" i="4" s="1"/>
  <c r="BH94" i="4"/>
  <c r="BG94" i="4"/>
  <c r="BK94" i="4" s="1"/>
  <c r="BF94" i="4"/>
  <c r="BJ94" i="4" s="1"/>
  <c r="BH106" i="4"/>
  <c r="BG106" i="4"/>
  <c r="BK106" i="4" s="1"/>
  <c r="BF106" i="4"/>
  <c r="BJ106" i="4" s="1"/>
  <c r="BH108" i="4"/>
  <c r="BG108" i="4"/>
  <c r="BK108" i="4" s="1"/>
  <c r="BF108" i="4"/>
  <c r="BJ108" i="4" s="1"/>
  <c r="BH107" i="4"/>
  <c r="BG107" i="4"/>
  <c r="BK107" i="4" s="1"/>
  <c r="BF107" i="4"/>
  <c r="BJ107" i="4" s="1"/>
  <c r="BH100" i="4"/>
  <c r="BG100" i="4"/>
  <c r="BK100" i="4" s="1"/>
  <c r="BF100" i="4"/>
  <c r="BJ100" i="4" s="1"/>
  <c r="BH99" i="4"/>
  <c r="BG99" i="4"/>
  <c r="BK99" i="4" s="1"/>
  <c r="BF99" i="4"/>
  <c r="BJ99" i="4" s="1"/>
  <c r="BH113" i="4"/>
  <c r="BG113" i="4"/>
  <c r="BK113" i="4" s="1"/>
  <c r="BF113" i="4"/>
  <c r="BJ113" i="4" s="1"/>
  <c r="BH112" i="4"/>
  <c r="BG112" i="4"/>
  <c r="BK112" i="4" s="1"/>
  <c r="BF112" i="4"/>
  <c r="BJ112" i="4" s="1"/>
  <c r="BH111" i="4"/>
  <c r="BG111" i="4"/>
  <c r="BK111" i="4" s="1"/>
  <c r="BF111" i="4"/>
  <c r="BJ111" i="4" s="1"/>
  <c r="BH110" i="4"/>
  <c r="BG110" i="4"/>
  <c r="BK110" i="4" s="1"/>
  <c r="BF110" i="4"/>
  <c r="BJ110" i="4" s="1"/>
  <c r="BH109" i="4"/>
  <c r="BG109" i="4"/>
  <c r="BK109" i="4" s="1"/>
  <c r="BF109" i="4"/>
  <c r="BJ109" i="4" s="1"/>
  <c r="BH93" i="4"/>
  <c r="BG93" i="4"/>
  <c r="BK93" i="4" s="1"/>
  <c r="BF93" i="4"/>
  <c r="BJ93" i="4" s="1"/>
  <c r="BH92" i="4"/>
  <c r="BG92" i="4"/>
  <c r="BK92" i="4" s="1"/>
  <c r="BF92" i="4"/>
  <c r="BJ92" i="4" s="1"/>
  <c r="BH91" i="4"/>
  <c r="BG91" i="4"/>
  <c r="BK91" i="4" s="1"/>
  <c r="BF91" i="4"/>
  <c r="BJ91" i="4" s="1"/>
  <c r="BH90" i="4"/>
  <c r="BG90" i="4"/>
  <c r="BK90" i="4" s="1"/>
  <c r="BF90" i="4"/>
  <c r="BJ90" i="4" s="1"/>
  <c r="BH89" i="4"/>
  <c r="BG89" i="4"/>
  <c r="BK89" i="4" s="1"/>
  <c r="BF89" i="4"/>
  <c r="BJ89" i="4" s="1"/>
  <c r="BH88" i="4"/>
  <c r="BG88" i="4"/>
  <c r="BK88" i="4" s="1"/>
  <c r="BF88" i="4"/>
  <c r="BJ88" i="4" s="1"/>
  <c r="BH87" i="4"/>
  <c r="BG87" i="4"/>
  <c r="BK87" i="4" s="1"/>
  <c r="BF87" i="4"/>
  <c r="BJ87" i="4" s="1"/>
  <c r="BH86" i="4"/>
  <c r="BG86" i="4"/>
  <c r="BK86" i="4" s="1"/>
  <c r="BF86" i="4"/>
  <c r="BJ86" i="4" s="1"/>
  <c r="BH85" i="4"/>
  <c r="BG85" i="4"/>
  <c r="BK85" i="4" s="1"/>
  <c r="BF85" i="4"/>
  <c r="BJ85" i="4" s="1"/>
  <c r="BH84" i="4"/>
  <c r="BG84" i="4"/>
  <c r="BK84" i="4" s="1"/>
  <c r="BF84" i="4"/>
  <c r="BJ84" i="4" s="1"/>
  <c r="BH83" i="4"/>
  <c r="BG83" i="4"/>
  <c r="BK83" i="4" s="1"/>
  <c r="BF83" i="4"/>
  <c r="BJ83" i="4" s="1"/>
  <c r="BH82" i="4"/>
  <c r="BG82" i="4"/>
  <c r="BK82" i="4" s="1"/>
  <c r="BF82" i="4"/>
  <c r="BJ82" i="4" s="1"/>
  <c r="BH81" i="4"/>
  <c r="BG81" i="4"/>
  <c r="BK81" i="4" s="1"/>
  <c r="BF81" i="4"/>
  <c r="BJ81" i="4" s="1"/>
  <c r="BH80" i="4"/>
  <c r="BG80" i="4"/>
  <c r="BK80" i="4" s="1"/>
  <c r="BF80" i="4"/>
  <c r="BJ80" i="4" s="1"/>
  <c r="BH79" i="4"/>
  <c r="BG79" i="4"/>
  <c r="BK79" i="4" s="1"/>
  <c r="BF79" i="4"/>
  <c r="BJ79" i="4" s="1"/>
  <c r="BH74" i="4"/>
  <c r="BG74" i="4"/>
  <c r="BK74" i="4" s="1"/>
  <c r="BF74" i="4"/>
  <c r="BJ74" i="4" s="1"/>
  <c r="BH73" i="4"/>
  <c r="BG73" i="4"/>
  <c r="BK73" i="4" s="1"/>
  <c r="BF73" i="4"/>
  <c r="BJ73" i="4" s="1"/>
  <c r="BH72" i="4"/>
  <c r="BG72" i="4"/>
  <c r="BK72" i="4" s="1"/>
  <c r="BF72" i="4"/>
  <c r="BJ72" i="4" s="1"/>
  <c r="BH71" i="4"/>
  <c r="BG71" i="4"/>
  <c r="BK71" i="4" s="1"/>
  <c r="BF71" i="4"/>
  <c r="BJ71" i="4" s="1"/>
  <c r="BH69" i="4"/>
  <c r="BG69" i="4"/>
  <c r="BK69" i="4" s="1"/>
  <c r="BF69" i="4"/>
  <c r="BJ69" i="4" s="1"/>
  <c r="BH68" i="4"/>
  <c r="BG68" i="4"/>
  <c r="BK68" i="4" s="1"/>
  <c r="BF68" i="4"/>
  <c r="BJ68" i="4" s="1"/>
  <c r="BH67" i="4"/>
  <c r="BG67" i="4"/>
  <c r="BK67" i="4" s="1"/>
  <c r="BF67" i="4"/>
  <c r="BJ67" i="4" s="1"/>
  <c r="BH66" i="4"/>
  <c r="BG66" i="4"/>
  <c r="BK66" i="4" s="1"/>
  <c r="BF66" i="4"/>
  <c r="BJ66" i="4" s="1"/>
  <c r="BH64" i="4"/>
  <c r="BG64" i="4"/>
  <c r="BK64" i="4" s="1"/>
  <c r="BF64" i="4"/>
  <c r="BJ64" i="4" s="1"/>
  <c r="BH63" i="4"/>
  <c r="BG63" i="4"/>
  <c r="BK63" i="4" s="1"/>
  <c r="BF63" i="4"/>
  <c r="BJ63" i="4" s="1"/>
  <c r="BH62" i="4"/>
  <c r="BG62" i="4"/>
  <c r="BK62" i="4" s="1"/>
  <c r="BF62" i="4"/>
  <c r="BJ62" i="4" s="1"/>
  <c r="BH61" i="4"/>
  <c r="BG61" i="4"/>
  <c r="BK61" i="4" s="1"/>
  <c r="BF61" i="4"/>
  <c r="BJ61" i="4" s="1"/>
  <c r="BH60" i="4"/>
  <c r="BG60" i="4"/>
  <c r="BK60" i="4" s="1"/>
  <c r="BF60" i="4"/>
  <c r="BJ60" i="4" s="1"/>
  <c r="BH59" i="4"/>
  <c r="BG59" i="4"/>
  <c r="BK59" i="4" s="1"/>
  <c r="BF59" i="4"/>
  <c r="BJ59" i="4" s="1"/>
  <c r="BH58" i="4"/>
  <c r="BG58" i="4"/>
  <c r="BK58" i="4" s="1"/>
  <c r="BF58" i="4"/>
  <c r="BJ58" i="4" s="1"/>
  <c r="BH57" i="4"/>
  <c r="BG57" i="4"/>
  <c r="BK57" i="4" s="1"/>
  <c r="BF57" i="4"/>
  <c r="BJ57" i="4" s="1"/>
  <c r="BH56" i="4"/>
  <c r="BG56" i="4"/>
  <c r="BK56" i="4" s="1"/>
  <c r="BF56" i="4"/>
  <c r="BJ56" i="4" s="1"/>
  <c r="BH55" i="4"/>
  <c r="BG55" i="4"/>
  <c r="BK55" i="4" s="1"/>
  <c r="BF55" i="4"/>
  <c r="BJ55" i="4" s="1"/>
  <c r="BH54" i="4"/>
  <c r="BG54" i="4"/>
  <c r="BK54" i="4" s="1"/>
  <c r="BF54" i="4"/>
  <c r="BJ54" i="4" s="1"/>
  <c r="BH53" i="4"/>
  <c r="BG53" i="4"/>
  <c r="BK53" i="4" s="1"/>
  <c r="BF53" i="4"/>
  <c r="BJ53" i="4" s="1"/>
  <c r="BH52" i="4"/>
  <c r="BG52" i="4"/>
  <c r="BK52" i="4" s="1"/>
  <c r="BF52" i="4"/>
  <c r="BJ52" i="4" s="1"/>
  <c r="BH51" i="4"/>
  <c r="BG51" i="4"/>
  <c r="BK51" i="4" s="1"/>
  <c r="BF51" i="4"/>
  <c r="BJ51" i="4" s="1"/>
  <c r="BH50" i="4"/>
  <c r="BG50" i="4"/>
  <c r="BK50" i="4" s="1"/>
  <c r="BF50" i="4"/>
  <c r="BJ50" i="4" s="1"/>
  <c r="BH49" i="4"/>
  <c r="BG49" i="4"/>
  <c r="BK49" i="4" s="1"/>
  <c r="BF49" i="4"/>
  <c r="BJ49" i="4" s="1"/>
  <c r="BH48" i="4"/>
  <c r="BG48" i="4"/>
  <c r="BK48" i="4" s="1"/>
  <c r="BF48" i="4"/>
  <c r="BJ48" i="4" s="1"/>
  <c r="BH47" i="4"/>
  <c r="BG47" i="4"/>
  <c r="BK47" i="4" s="1"/>
  <c r="BF47" i="4"/>
  <c r="BJ47" i="4" s="1"/>
  <c r="BH46" i="4"/>
  <c r="BG46" i="4"/>
  <c r="BK46" i="4" s="1"/>
  <c r="BF46" i="4"/>
  <c r="BJ46" i="4" s="1"/>
  <c r="BH45" i="4"/>
  <c r="BG45" i="4"/>
  <c r="BK45" i="4" s="1"/>
  <c r="BF45" i="4"/>
  <c r="BJ45" i="4" s="1"/>
  <c r="BH44" i="4"/>
  <c r="BG44" i="4"/>
  <c r="BK44" i="4" s="1"/>
  <c r="BF44" i="4"/>
  <c r="BJ44" i="4" s="1"/>
  <c r="BH43" i="4"/>
  <c r="BG43" i="4"/>
  <c r="BK43" i="4" s="1"/>
  <c r="BF43" i="4"/>
  <c r="BJ43" i="4" s="1"/>
  <c r="BH41" i="4"/>
  <c r="BG41" i="4"/>
  <c r="BK41" i="4" s="1"/>
  <c r="BF41" i="4"/>
  <c r="BJ41" i="4" s="1"/>
  <c r="BH40" i="4"/>
  <c r="BG40" i="4"/>
  <c r="BK40" i="4" s="1"/>
  <c r="BF40" i="4"/>
  <c r="BJ40" i="4" s="1"/>
  <c r="BH39" i="4"/>
  <c r="BG39" i="4"/>
  <c r="BK39" i="4" s="1"/>
  <c r="BF39" i="4"/>
  <c r="BJ39" i="4" s="1"/>
  <c r="BH38" i="4"/>
  <c r="BG38" i="4"/>
  <c r="BK38" i="4" s="1"/>
  <c r="BF38" i="4"/>
  <c r="BJ38" i="4" s="1"/>
  <c r="BH37" i="4"/>
  <c r="BG37" i="4"/>
  <c r="BK37" i="4" s="1"/>
  <c r="BF37" i="4"/>
  <c r="BJ37" i="4" s="1"/>
  <c r="BH36" i="4"/>
  <c r="BG36" i="4"/>
  <c r="BK36" i="4" s="1"/>
  <c r="BF36" i="4"/>
  <c r="BJ36" i="4" s="1"/>
  <c r="BH35" i="4"/>
  <c r="BG35" i="4"/>
  <c r="BK35" i="4" s="1"/>
  <c r="BF35" i="4"/>
  <c r="BJ35" i="4" s="1"/>
  <c r="BH34" i="4"/>
  <c r="BG34" i="4"/>
  <c r="BK34" i="4" s="1"/>
  <c r="BF34" i="4"/>
  <c r="BJ34" i="4" s="1"/>
  <c r="BH33" i="4"/>
  <c r="BG33" i="4"/>
  <c r="BK33" i="4" s="1"/>
  <c r="BF33" i="4"/>
  <c r="BJ33" i="4" s="1"/>
  <c r="BH32" i="4"/>
  <c r="BG32" i="4"/>
  <c r="BK32" i="4" s="1"/>
  <c r="BF32" i="4"/>
  <c r="BJ32" i="4" s="1"/>
  <c r="BH31" i="4"/>
  <c r="BG31" i="4"/>
  <c r="BK31" i="4" s="1"/>
  <c r="BF31" i="4"/>
  <c r="BJ31" i="4" s="1"/>
  <c r="BH30" i="4"/>
  <c r="BG30" i="4"/>
  <c r="BK30" i="4" s="1"/>
  <c r="BF30" i="4"/>
  <c r="BJ30" i="4" s="1"/>
  <c r="BH29" i="4"/>
  <c r="BG29" i="4"/>
  <c r="BK29" i="4" s="1"/>
  <c r="BF29" i="4"/>
  <c r="BJ29" i="4" s="1"/>
  <c r="BH28" i="4"/>
  <c r="BG28" i="4"/>
  <c r="BK28" i="4" s="1"/>
  <c r="BF28" i="4"/>
  <c r="BJ28" i="4" s="1"/>
  <c r="BH27" i="4"/>
  <c r="BG27" i="4"/>
  <c r="BK27" i="4" s="1"/>
  <c r="BF27" i="4"/>
  <c r="BJ27" i="4" s="1"/>
  <c r="BH26" i="4"/>
  <c r="BG26" i="4"/>
  <c r="BK26" i="4" s="1"/>
  <c r="BF26" i="4"/>
  <c r="BJ26" i="4" s="1"/>
  <c r="BH25" i="4"/>
  <c r="BG25" i="4"/>
  <c r="BK25" i="4" s="1"/>
  <c r="BF25" i="4"/>
  <c r="BJ25" i="4" s="1"/>
  <c r="BH24" i="4"/>
  <c r="BG24" i="4"/>
  <c r="BK24" i="4" s="1"/>
  <c r="BF24" i="4"/>
  <c r="BJ24" i="4" s="1"/>
  <c r="BH23" i="4"/>
  <c r="BG23" i="4"/>
  <c r="BK23" i="4" s="1"/>
  <c r="BF23" i="4"/>
  <c r="BJ23" i="4" s="1"/>
  <c r="BH22" i="4"/>
  <c r="BG22" i="4"/>
  <c r="BK22" i="4" s="1"/>
  <c r="BF22" i="4"/>
  <c r="BJ22" i="4" s="1"/>
  <c r="BH21" i="4"/>
  <c r="BG21" i="4"/>
  <c r="BK21" i="4" s="1"/>
  <c r="BF21" i="4"/>
  <c r="BJ21" i="4" s="1"/>
  <c r="BH20" i="4"/>
  <c r="BG20" i="4"/>
  <c r="BK20" i="4" s="1"/>
  <c r="BF20" i="4"/>
  <c r="BJ20" i="4" s="1"/>
  <c r="BH19" i="4"/>
  <c r="BG19" i="4"/>
  <c r="BK19" i="4" s="1"/>
  <c r="BF19" i="4"/>
  <c r="BJ19" i="4" s="1"/>
  <c r="BH18" i="4"/>
  <c r="BG18" i="4"/>
  <c r="BK18" i="4" s="1"/>
  <c r="BF18" i="4"/>
  <c r="BJ18" i="4" s="1"/>
  <c r="BH17" i="4"/>
  <c r="BG17" i="4"/>
  <c r="BK17" i="4" s="1"/>
  <c r="BF17" i="4"/>
  <c r="BJ17" i="4" s="1"/>
  <c r="BH16" i="4"/>
  <c r="BG16" i="4"/>
  <c r="BK16" i="4" s="1"/>
  <c r="BF16" i="4"/>
  <c r="BJ16" i="4" s="1"/>
  <c r="BH15" i="4"/>
  <c r="BG15" i="4"/>
  <c r="BK15" i="4" s="1"/>
  <c r="BF15" i="4"/>
  <c r="BJ15" i="4" s="1"/>
  <c r="BH14" i="4"/>
  <c r="BG14" i="4"/>
  <c r="BK14" i="4" s="1"/>
  <c r="BF14" i="4"/>
  <c r="BJ14" i="4" s="1"/>
  <c r="BH13" i="4"/>
  <c r="BG13" i="4"/>
  <c r="BK13" i="4" s="1"/>
  <c r="BF13" i="4"/>
  <c r="BJ13" i="4" s="1"/>
  <c r="BH12" i="4"/>
  <c r="BG12" i="4"/>
  <c r="BK12" i="4" s="1"/>
  <c r="BF12" i="4"/>
  <c r="BJ12" i="4" s="1"/>
  <c r="BH11" i="4"/>
  <c r="BG11" i="4"/>
  <c r="BK11" i="4" s="1"/>
  <c r="BF11" i="4"/>
  <c r="BJ11" i="4" s="1"/>
  <c r="BH10" i="4"/>
  <c r="BG10" i="4"/>
  <c r="BK10" i="4" s="1"/>
  <c r="BF10" i="4"/>
  <c r="BJ10" i="4" s="1"/>
  <c r="BH9" i="4"/>
  <c r="BG9" i="4"/>
  <c r="BK9" i="4" s="1"/>
  <c r="BF9" i="4"/>
  <c r="BJ9" i="4" s="1"/>
  <c r="BH8" i="4"/>
  <c r="BG8" i="4"/>
  <c r="BK8" i="4" s="1"/>
  <c r="BF8" i="4"/>
  <c r="BJ8" i="4" s="1"/>
  <c r="BH7" i="4"/>
  <c r="BG7" i="4"/>
  <c r="BK7" i="4" s="1"/>
  <c r="BF7" i="4"/>
  <c r="BJ7" i="4" s="1"/>
  <c r="BH6" i="4"/>
  <c r="BG6" i="4"/>
  <c r="BK6" i="4" s="1"/>
  <c r="BF6" i="4"/>
  <c r="BJ6" i="4" s="1"/>
  <c r="BH5" i="4"/>
  <c r="BG5" i="4"/>
  <c r="BK5" i="4" s="1"/>
  <c r="BF5" i="4"/>
  <c r="BJ5" i="4" s="1"/>
  <c r="BH4" i="4"/>
  <c r="BG4" i="4"/>
  <c r="BK4" i="4" s="1"/>
  <c r="BF4" i="4"/>
  <c r="BJ4" i="4" s="1"/>
  <c r="P20" i="23"/>
  <c r="P22" i="23"/>
  <c r="P14" i="23"/>
  <c r="P34" i="23"/>
  <c r="P33" i="23"/>
  <c r="P32" i="23"/>
  <c r="P31" i="23"/>
  <c r="P30" i="23"/>
  <c r="P29" i="23"/>
  <c r="P28" i="23"/>
  <c r="P27" i="23"/>
  <c r="P26" i="23"/>
  <c r="P25" i="23"/>
  <c r="P24" i="23"/>
  <c r="P23" i="23"/>
  <c r="P19" i="23"/>
  <c r="Q19" i="23" s="1"/>
  <c r="P18" i="23"/>
  <c r="Q18" i="23" s="1"/>
  <c r="P17" i="23"/>
  <c r="P16" i="23"/>
  <c r="P15" i="23"/>
  <c r="P13" i="23"/>
  <c r="Q13" i="23" s="1"/>
  <c r="P12" i="23"/>
  <c r="P11" i="23"/>
  <c r="P10" i="23"/>
  <c r="Q10" i="23" s="1"/>
  <c r="P9" i="23"/>
  <c r="P7" i="23"/>
  <c r="Q7" i="23" s="1"/>
  <c r="D9" i="31"/>
  <c r="D7" i="31"/>
  <c r="D6" i="31"/>
  <c r="D5" i="31"/>
  <c r="D4" i="31"/>
  <c r="B26" i="31"/>
  <c r="B27" i="31" s="1"/>
  <c r="B28" i="31" s="1"/>
  <c r="B29" i="31" s="1"/>
  <c r="B30" i="31" s="1"/>
  <c r="B31" i="31" s="1"/>
  <c r="B32" i="31" s="1"/>
  <c r="B33" i="31" s="1"/>
  <c r="BL105" i="4" l="1"/>
  <c r="BL335" i="4"/>
  <c r="BM73" i="4"/>
  <c r="P20" i="37" a="1"/>
  <c r="P20" i="37" s="1"/>
  <c r="BL368" i="4"/>
  <c r="BM230" i="4"/>
  <c r="BL268" i="4"/>
  <c r="BL185" i="4"/>
  <c r="BL149" i="4"/>
  <c r="E5" i="42"/>
  <c r="E17" i="42"/>
  <c r="BM143" i="4"/>
  <c r="E14" i="42"/>
  <c r="BL259" i="4"/>
  <c r="P17" i="37" a="1"/>
  <c r="P17" i="37" s="1"/>
  <c r="E31" i="42"/>
  <c r="P19" i="37" a="1"/>
  <c r="P19" i="37" s="1"/>
  <c r="P16" i="37" a="1"/>
  <c r="P16" i="37" s="1"/>
  <c r="P15" i="37" a="1"/>
  <c r="P15" i="37" s="1"/>
  <c r="P18" i="37" a="1"/>
  <c r="P18" i="37" s="1"/>
  <c r="E15" i="42"/>
  <c r="E29" i="42"/>
  <c r="E9" i="42"/>
  <c r="E16" i="42"/>
  <c r="E8" i="31"/>
  <c r="E27" i="42"/>
  <c r="E25" i="42"/>
  <c r="E8" i="42"/>
  <c r="E23" i="42"/>
  <c r="E22" i="42"/>
  <c r="E24" i="42"/>
  <c r="E28" i="42"/>
  <c r="E6" i="42"/>
  <c r="E21" i="42"/>
  <c r="E26" i="42"/>
  <c r="E30" i="42"/>
  <c r="E10" i="42"/>
  <c r="E7" i="42"/>
  <c r="E13" i="42"/>
  <c r="E20" i="42"/>
  <c r="E19" i="42"/>
  <c r="E12" i="42"/>
  <c r="E11" i="42"/>
  <c r="E4" i="42"/>
  <c r="BL320" i="4"/>
  <c r="BL329" i="4"/>
  <c r="BM199" i="4"/>
  <c r="BL221" i="4"/>
  <c r="BL202" i="4"/>
  <c r="BL206" i="4"/>
  <c r="BL210" i="4"/>
  <c r="BL214" i="4"/>
  <c r="BL218" i="4"/>
  <c r="BL222" i="4"/>
  <c r="BL305" i="4"/>
  <c r="E7" i="31"/>
  <c r="E5" i="31"/>
  <c r="E6" i="31"/>
  <c r="E4" i="31"/>
  <c r="E9" i="31"/>
  <c r="BL277" i="4"/>
  <c r="BL289" i="4"/>
  <c r="BL347" i="4"/>
  <c r="BL143" i="4"/>
  <c r="BL128" i="4"/>
  <c r="BL188" i="4"/>
  <c r="BL359" i="4"/>
  <c r="BL224" i="4"/>
  <c r="BL302" i="4"/>
  <c r="BL314" i="4"/>
  <c r="BL227" i="4"/>
  <c r="Q17" i="23"/>
  <c r="BM227" i="4" s="1"/>
  <c r="Q11" i="23"/>
  <c r="BM128" i="4" s="1"/>
  <c r="BL203" i="4"/>
  <c r="BL207" i="4"/>
  <c r="BL211" i="4"/>
  <c r="BL215" i="4"/>
  <c r="BL219" i="4"/>
  <c r="BL223" i="4"/>
  <c r="BL200" i="4"/>
  <c r="BL204" i="4"/>
  <c r="BL208" i="4"/>
  <c r="BL212" i="4"/>
  <c r="BL216" i="4"/>
  <c r="BL220" i="4"/>
  <c r="BL201" i="4"/>
  <c r="BL205" i="4"/>
  <c r="BL209" i="4"/>
  <c r="BL213" i="4"/>
  <c r="BL217" i="4"/>
  <c r="BL233" i="4"/>
  <c r="BL236" i="4"/>
  <c r="BL239" i="4"/>
  <c r="BL242" i="4"/>
  <c r="BL245" i="4"/>
  <c r="BL248" i="4"/>
  <c r="BL251" i="4"/>
  <c r="BL254" i="4"/>
  <c r="BL257" i="4"/>
  <c r="BL260" i="4"/>
  <c r="BL263" i="4"/>
  <c r="BL266" i="4"/>
  <c r="BL269" i="4"/>
  <c r="BL272" i="4"/>
  <c r="BL275" i="4"/>
  <c r="BL278" i="4"/>
  <c r="BL281" i="4"/>
  <c r="BL284" i="4"/>
  <c r="BL287" i="4"/>
  <c r="BL290" i="4"/>
  <c r="BL294" i="4"/>
  <c r="BL297" i="4"/>
  <c r="BL300" i="4"/>
  <c r="BL303" i="4"/>
  <c r="BL306" i="4"/>
  <c r="BL309" i="4"/>
  <c r="BL312" i="4"/>
  <c r="BL315" i="4"/>
  <c r="BL318" i="4"/>
  <c r="BL321" i="4"/>
  <c r="BL324" i="4"/>
  <c r="BL327" i="4"/>
  <c r="BL330" i="4"/>
  <c r="BL333" i="4"/>
  <c r="BL336" i="4"/>
  <c r="BL339" i="4"/>
  <c r="BL342" i="4"/>
  <c r="BL345" i="4"/>
  <c r="BL348" i="4"/>
  <c r="BL351" i="4"/>
  <c r="BL354" i="4"/>
  <c r="BL357" i="4"/>
  <c r="BL360" i="4"/>
  <c r="BL363" i="4"/>
  <c r="BL366" i="4"/>
  <c r="BL234" i="4"/>
  <c r="BL237" i="4"/>
  <c r="BL240" i="4"/>
  <c r="BL243" i="4"/>
  <c r="BL246" i="4"/>
  <c r="BL249" i="4"/>
  <c r="BL252" i="4"/>
  <c r="BL255" i="4"/>
  <c r="BL258" i="4"/>
  <c r="BL261" i="4"/>
  <c r="BL264" i="4"/>
  <c r="BL267" i="4"/>
  <c r="BL270" i="4"/>
  <c r="BL273" i="4"/>
  <c r="BL276" i="4"/>
  <c r="BL279" i="4"/>
  <c r="BL282" i="4"/>
  <c r="BL285" i="4"/>
  <c r="BL288" i="4"/>
  <c r="BL291" i="4"/>
  <c r="BL295" i="4"/>
  <c r="BL298" i="4"/>
  <c r="BL301" i="4"/>
  <c r="BL304" i="4"/>
  <c r="BL307" i="4"/>
  <c r="BL310" i="4"/>
  <c r="BL313" i="4"/>
  <c r="BL316" i="4"/>
  <c r="BL319" i="4"/>
  <c r="BL322" i="4"/>
  <c r="BL325" i="4"/>
  <c r="BL328" i="4"/>
  <c r="BL331" i="4"/>
  <c r="BL337" i="4"/>
  <c r="BL340" i="4"/>
  <c r="BL343" i="4"/>
  <c r="BL346" i="4"/>
  <c r="BL349" i="4"/>
  <c r="BL352" i="4"/>
  <c r="BL355" i="4"/>
  <c r="BL358" i="4"/>
  <c r="BL361" i="4"/>
  <c r="BL364" i="4"/>
  <c r="BL367" i="4"/>
  <c r="Q22" i="23"/>
  <c r="BL235" i="4"/>
  <c r="BL238" i="4"/>
  <c r="BL241" i="4"/>
  <c r="BL244" i="4"/>
  <c r="BL247" i="4"/>
  <c r="BL250" i="4"/>
  <c r="BL253" i="4"/>
  <c r="BL256" i="4"/>
  <c r="BL262" i="4"/>
  <c r="BL265" i="4"/>
  <c r="BL271" i="4"/>
  <c r="BL274" i="4"/>
  <c r="BL280" i="4"/>
  <c r="BL283" i="4"/>
  <c r="BL286" i="4"/>
  <c r="BL293" i="4"/>
  <c r="BL296" i="4"/>
  <c r="BL299" i="4"/>
  <c r="BL308" i="4"/>
  <c r="BL311" i="4"/>
  <c r="BL317" i="4"/>
  <c r="BL323" i="4"/>
  <c r="BL326" i="4"/>
  <c r="BL332" i="4"/>
  <c r="BL338" i="4"/>
  <c r="BL341" i="4"/>
  <c r="BL344" i="4"/>
  <c r="BL350" i="4"/>
  <c r="BL353" i="4"/>
  <c r="BL356" i="4"/>
  <c r="BL362" i="4"/>
  <c r="BL365" i="4"/>
  <c r="BL191" i="4"/>
  <c r="BL194" i="4"/>
  <c r="BL197" i="4"/>
  <c r="BM191" i="4"/>
  <c r="BM194" i="4"/>
  <c r="BM197" i="4"/>
  <c r="BL192" i="4"/>
  <c r="BL195" i="4"/>
  <c r="BL198" i="4"/>
  <c r="BM192" i="4"/>
  <c r="BM195" i="4"/>
  <c r="BM198" i="4"/>
  <c r="BL190" i="4"/>
  <c r="BL193" i="4"/>
  <c r="BL196" i="4"/>
  <c r="BL199" i="4"/>
  <c r="BM190" i="4"/>
  <c r="BM193" i="4"/>
  <c r="BM196" i="4"/>
  <c r="BL228" i="4"/>
  <c r="BM228" i="4"/>
  <c r="BL229" i="4"/>
  <c r="BM229" i="4"/>
  <c r="BL230" i="4"/>
  <c r="BL225" i="4"/>
  <c r="BM225" i="4"/>
  <c r="BL226" i="4"/>
  <c r="BM226" i="4"/>
  <c r="BL186" i="4"/>
  <c r="BL189" i="4"/>
  <c r="BL187" i="4"/>
  <c r="BL162" i="4"/>
  <c r="BL166" i="4"/>
  <c r="BL170" i="4"/>
  <c r="BL174" i="4"/>
  <c r="BL178" i="4"/>
  <c r="BL182" i="4"/>
  <c r="BL163" i="4"/>
  <c r="BL167" i="4"/>
  <c r="BL171" i="4"/>
  <c r="BL175" i="4"/>
  <c r="BL179" i="4"/>
  <c r="BL183" i="4"/>
  <c r="BL164" i="4"/>
  <c r="BL168" i="4"/>
  <c r="BL172" i="4"/>
  <c r="BL176" i="4"/>
  <c r="BL180" i="4"/>
  <c r="BL184" i="4"/>
  <c r="BL161" i="4"/>
  <c r="BL165" i="4"/>
  <c r="BL169" i="4"/>
  <c r="BL173" i="4"/>
  <c r="BL177" i="4"/>
  <c r="BL181" i="4"/>
  <c r="BL62" i="4"/>
  <c r="BL66" i="4"/>
  <c r="BL68" i="4"/>
  <c r="BL71" i="4"/>
  <c r="BL74" i="4"/>
  <c r="BL81" i="4"/>
  <c r="BL84" i="4"/>
  <c r="BL87" i="4"/>
  <c r="BL90" i="4"/>
  <c r="BL93" i="4"/>
  <c r="BL111" i="4"/>
  <c r="BL99" i="4"/>
  <c r="BL108" i="4"/>
  <c r="BL95" i="4"/>
  <c r="BL98" i="4"/>
  <c r="BL103" i="4"/>
  <c r="BL114" i="4"/>
  <c r="BL117" i="4"/>
  <c r="BL120" i="4"/>
  <c r="BL123" i="4"/>
  <c r="BL126" i="4"/>
  <c r="BL129" i="4"/>
  <c r="BL132" i="4"/>
  <c r="BL135" i="4"/>
  <c r="BL138" i="4"/>
  <c r="BL141" i="4"/>
  <c r="BL144" i="4"/>
  <c r="BL147" i="4"/>
  <c r="BM62" i="4"/>
  <c r="BM66" i="4"/>
  <c r="BM68" i="4"/>
  <c r="BM71" i="4"/>
  <c r="BM74" i="4"/>
  <c r="BM114" i="4"/>
  <c r="BM117" i="4"/>
  <c r="BM120" i="4"/>
  <c r="BM126" i="4"/>
  <c r="BM129" i="4"/>
  <c r="BM132" i="4"/>
  <c r="BM135" i="4"/>
  <c r="BM138" i="4"/>
  <c r="BM141" i="4"/>
  <c r="BL60" i="4"/>
  <c r="BL63" i="4"/>
  <c r="BL69" i="4"/>
  <c r="BL72" i="4"/>
  <c r="BL79" i="4"/>
  <c r="BL82" i="4"/>
  <c r="BL85" i="4"/>
  <c r="BL88" i="4"/>
  <c r="BL91" i="4"/>
  <c r="BL109" i="4"/>
  <c r="BL112" i="4"/>
  <c r="BL100" i="4"/>
  <c r="BL106" i="4"/>
  <c r="BL96" i="4"/>
  <c r="BL101" i="4"/>
  <c r="BL104" i="4"/>
  <c r="BL115" i="4"/>
  <c r="BL118" i="4"/>
  <c r="BL121" i="4"/>
  <c r="BL124" i="4"/>
  <c r="BL127" i="4"/>
  <c r="BL130" i="4"/>
  <c r="BL133" i="4"/>
  <c r="BL136" i="4"/>
  <c r="BL139" i="4"/>
  <c r="BL142" i="4"/>
  <c r="BL145" i="4"/>
  <c r="BL148" i="4"/>
  <c r="BM60" i="4"/>
  <c r="BM63" i="4"/>
  <c r="BM69" i="4"/>
  <c r="BM72" i="4"/>
  <c r="BM115" i="4"/>
  <c r="BM118" i="4"/>
  <c r="BM121" i="4"/>
  <c r="BM124" i="4"/>
  <c r="BM127" i="4"/>
  <c r="BM130" i="4"/>
  <c r="BM133" i="4"/>
  <c r="BM136" i="4"/>
  <c r="BM139" i="4"/>
  <c r="BM142" i="4"/>
  <c r="Q12" i="23"/>
  <c r="BL61" i="4"/>
  <c r="BL64" i="4"/>
  <c r="BL67" i="4"/>
  <c r="BL73" i="4"/>
  <c r="BL80" i="4"/>
  <c r="BL83" i="4"/>
  <c r="BL86" i="4"/>
  <c r="BL89" i="4"/>
  <c r="BL92" i="4"/>
  <c r="BL110" i="4"/>
  <c r="BL113" i="4"/>
  <c r="BL107" i="4"/>
  <c r="BL94" i="4"/>
  <c r="BL97" i="4"/>
  <c r="BL102" i="4"/>
  <c r="BL116" i="4"/>
  <c r="BL119" i="4"/>
  <c r="BL122" i="4"/>
  <c r="BL125" i="4"/>
  <c r="BL131" i="4"/>
  <c r="BL134" i="4"/>
  <c r="BL137" i="4"/>
  <c r="BL140" i="4"/>
  <c r="BL146" i="4"/>
  <c r="BM61" i="4"/>
  <c r="BM64" i="4"/>
  <c r="BM67" i="4"/>
  <c r="BM116" i="4"/>
  <c r="BM119" i="4"/>
  <c r="BM122" i="4"/>
  <c r="BM125" i="4"/>
  <c r="BM131" i="4"/>
  <c r="BM134" i="4"/>
  <c r="BM137" i="4"/>
  <c r="BM140" i="4"/>
  <c r="Q29" i="23"/>
  <c r="Q31" i="23"/>
  <c r="Q25" i="23"/>
  <c r="Q16" i="23"/>
  <c r="BM224" i="4" s="1"/>
  <c r="Q30" i="23"/>
  <c r="Q26" i="23"/>
  <c r="P8" i="23"/>
  <c r="Q24" i="23"/>
  <c r="P4" i="23"/>
  <c r="Q32" i="23"/>
  <c r="P6" i="23"/>
  <c r="Q33" i="23"/>
  <c r="Q9" i="23"/>
  <c r="Q20" i="23"/>
  <c r="Q15" i="23"/>
  <c r="Q34" i="23"/>
  <c r="Q23" i="23"/>
  <c r="Q14" i="23"/>
  <c r="P5" i="23"/>
  <c r="Q28" i="23"/>
  <c r="Q27" i="23"/>
  <c r="D10" i="31"/>
  <c r="D24" i="31" s="1"/>
  <c r="D11" i="31"/>
  <c r="B34" i="31"/>
  <c r="F14" i="42" l="1"/>
  <c r="F15" i="42"/>
  <c r="F9" i="42"/>
  <c r="F8" i="31"/>
  <c r="F16" i="42"/>
  <c r="E32" i="42"/>
  <c r="E68" i="42" s="1"/>
  <c r="E33" i="42"/>
  <c r="BM123" i="4"/>
  <c r="F10" i="42" s="1"/>
  <c r="E10" i="31"/>
  <c r="E24" i="31" s="1"/>
  <c r="E11" i="31"/>
  <c r="BM222" i="4"/>
  <c r="BM219" i="4"/>
  <c r="BM216" i="4"/>
  <c r="BM213" i="4"/>
  <c r="BM210" i="4"/>
  <c r="BM207" i="4"/>
  <c r="BM204" i="4"/>
  <c r="BM201" i="4"/>
  <c r="BM221" i="4"/>
  <c r="BM218" i="4"/>
  <c r="BM215" i="4"/>
  <c r="BM212" i="4"/>
  <c r="BM209" i="4"/>
  <c r="BM206" i="4"/>
  <c r="BM203" i="4"/>
  <c r="BM200" i="4"/>
  <c r="BM223" i="4"/>
  <c r="BM220" i="4"/>
  <c r="BM217" i="4"/>
  <c r="BM214" i="4"/>
  <c r="BM211" i="4"/>
  <c r="BM208" i="4"/>
  <c r="BM205" i="4"/>
  <c r="BM202" i="4"/>
  <c r="BM302" i="4"/>
  <c r="BM299" i="4"/>
  <c r="BM296" i="4"/>
  <c r="BM293" i="4"/>
  <c r="BM301" i="4"/>
  <c r="BM298" i="4"/>
  <c r="BM295" i="4"/>
  <c r="BM303" i="4"/>
  <c r="BM300" i="4"/>
  <c r="BM297" i="4"/>
  <c r="BM294" i="4"/>
  <c r="BM347" i="4"/>
  <c r="BM344" i="4"/>
  <c r="BM341" i="4"/>
  <c r="BM338" i="4"/>
  <c r="BM346" i="4"/>
  <c r="BM343" i="4"/>
  <c r="BM340" i="4"/>
  <c r="BM337" i="4"/>
  <c r="BM348" i="4"/>
  <c r="BM345" i="4"/>
  <c r="BM342" i="4"/>
  <c r="BM339" i="4"/>
  <c r="BM305" i="4"/>
  <c r="BM307" i="4"/>
  <c r="BM304" i="4"/>
  <c r="BM306" i="4"/>
  <c r="BM259" i="4"/>
  <c r="BM256" i="4"/>
  <c r="BM253" i="4"/>
  <c r="BM250" i="4"/>
  <c r="BM247" i="4"/>
  <c r="BM244" i="4"/>
  <c r="BM241" i="4"/>
  <c r="BM238" i="4"/>
  <c r="BM235" i="4"/>
  <c r="BM258" i="4"/>
  <c r="BM255" i="4"/>
  <c r="BM252" i="4"/>
  <c r="BM249" i="4"/>
  <c r="BM246" i="4"/>
  <c r="BM243" i="4"/>
  <c r="BM240" i="4"/>
  <c r="BM237" i="4"/>
  <c r="BM234" i="4"/>
  <c r="BM257" i="4"/>
  <c r="BM254" i="4"/>
  <c r="BM251" i="4"/>
  <c r="BM248" i="4"/>
  <c r="BM245" i="4"/>
  <c r="BM242" i="4"/>
  <c r="BM239" i="4"/>
  <c r="BM236" i="4"/>
  <c r="BM233" i="4"/>
  <c r="BM277" i="4"/>
  <c r="BM274" i="4"/>
  <c r="BM271" i="4"/>
  <c r="BM279" i="4"/>
  <c r="BM276" i="4"/>
  <c r="BM273" i="4"/>
  <c r="BM270" i="4"/>
  <c r="BM278" i="4"/>
  <c r="BM275" i="4"/>
  <c r="BM272" i="4"/>
  <c r="BM329" i="4"/>
  <c r="BM326" i="4"/>
  <c r="BM323" i="4"/>
  <c r="BM331" i="4"/>
  <c r="BM328" i="4"/>
  <c r="BM325" i="4"/>
  <c r="BM330" i="4"/>
  <c r="BM327" i="4"/>
  <c r="BM324" i="4"/>
  <c r="BM268" i="4"/>
  <c r="BM265" i="4"/>
  <c r="BM262" i="4"/>
  <c r="BM267" i="4"/>
  <c r="BM264" i="4"/>
  <c r="BM261" i="4"/>
  <c r="BM269" i="4"/>
  <c r="BM266" i="4"/>
  <c r="BM263" i="4"/>
  <c r="BM260" i="4"/>
  <c r="BM320" i="4"/>
  <c r="BM317" i="4"/>
  <c r="BM322" i="4"/>
  <c r="BM319" i="4"/>
  <c r="BM321" i="4"/>
  <c r="BM318" i="4"/>
  <c r="BM289" i="4"/>
  <c r="BM286" i="4"/>
  <c r="BM283" i="4"/>
  <c r="BM280" i="4"/>
  <c r="BM291" i="4"/>
  <c r="BM288" i="4"/>
  <c r="BM285" i="4"/>
  <c r="BM282" i="4"/>
  <c r="BM290" i="4"/>
  <c r="BM287" i="4"/>
  <c r="BM284" i="4"/>
  <c r="BM281" i="4"/>
  <c r="BM359" i="4"/>
  <c r="BM356" i="4"/>
  <c r="BM353" i="4"/>
  <c r="BM350" i="4"/>
  <c r="BM358" i="4"/>
  <c r="BM355" i="4"/>
  <c r="BM352" i="4"/>
  <c r="BM349" i="4"/>
  <c r="BM357" i="4"/>
  <c r="BM354" i="4"/>
  <c r="BM351" i="4"/>
  <c r="BM314" i="4"/>
  <c r="BM311" i="4"/>
  <c r="BM308" i="4"/>
  <c r="BM316" i="4"/>
  <c r="BM313" i="4"/>
  <c r="BM310" i="4"/>
  <c r="BM315" i="4"/>
  <c r="BM312" i="4"/>
  <c r="BM309" i="4"/>
  <c r="BM335" i="4"/>
  <c r="BM332" i="4"/>
  <c r="BM334" i="4"/>
  <c r="BM336" i="4"/>
  <c r="BM333" i="4"/>
  <c r="BM368" i="4"/>
  <c r="BM365" i="4"/>
  <c r="BM362" i="4"/>
  <c r="BM367" i="4"/>
  <c r="BM364" i="4"/>
  <c r="BM361" i="4"/>
  <c r="BM366" i="4"/>
  <c r="BM363" i="4"/>
  <c r="BM360" i="4"/>
  <c r="BM188" i="4"/>
  <c r="BM187" i="4"/>
  <c r="BM189" i="4"/>
  <c r="BM186" i="4"/>
  <c r="BM185" i="4"/>
  <c r="BM182" i="4"/>
  <c r="BM179" i="4"/>
  <c r="BM176" i="4"/>
  <c r="BM173" i="4"/>
  <c r="BM170" i="4"/>
  <c r="BM167" i="4"/>
  <c r="BM164" i="4"/>
  <c r="BM161" i="4"/>
  <c r="BM184" i="4"/>
  <c r="BM181" i="4"/>
  <c r="BM178" i="4"/>
  <c r="BM175" i="4"/>
  <c r="BM172" i="4"/>
  <c r="BM169" i="4"/>
  <c r="BM166" i="4"/>
  <c r="BM163" i="4"/>
  <c r="BM183" i="4"/>
  <c r="BM180" i="4"/>
  <c r="BM177" i="4"/>
  <c r="BM174" i="4"/>
  <c r="BM171" i="4"/>
  <c r="BM168" i="4"/>
  <c r="BM165" i="4"/>
  <c r="BM162" i="4"/>
  <c r="BM149" i="4"/>
  <c r="BM146" i="4"/>
  <c r="BM148" i="4"/>
  <c r="BM145" i="4"/>
  <c r="BM147" i="4"/>
  <c r="BM144" i="4"/>
  <c r="Q8" i="23"/>
  <c r="BL158" i="4"/>
  <c r="BL155" i="4"/>
  <c r="BL152" i="4"/>
  <c r="BL160" i="4"/>
  <c r="BL157" i="4"/>
  <c r="BL154" i="4"/>
  <c r="BL151" i="4"/>
  <c r="BL159" i="4"/>
  <c r="BL156" i="4"/>
  <c r="BL153" i="4"/>
  <c r="BL150" i="4"/>
  <c r="BM105" i="4"/>
  <c r="BM102" i="4"/>
  <c r="BM97" i="4"/>
  <c r="BM94" i="4"/>
  <c r="BM107" i="4"/>
  <c r="BM113" i="4"/>
  <c r="BM110" i="4"/>
  <c r="BM92" i="4"/>
  <c r="BM89" i="4"/>
  <c r="BM86" i="4"/>
  <c r="BM83" i="4"/>
  <c r="BM80" i="4"/>
  <c r="BM104" i="4"/>
  <c r="BM101" i="4"/>
  <c r="BM96" i="4"/>
  <c r="BM106" i="4"/>
  <c r="BM100" i="4"/>
  <c r="BM112" i="4"/>
  <c r="BM109" i="4"/>
  <c r="BM91" i="4"/>
  <c r="BM88" i="4"/>
  <c r="BM85" i="4"/>
  <c r="BM82" i="4"/>
  <c r="BM79" i="4"/>
  <c r="BM103" i="4"/>
  <c r="BM98" i="4"/>
  <c r="BM95" i="4"/>
  <c r="BM108" i="4"/>
  <c r="BM99" i="4"/>
  <c r="BM111" i="4"/>
  <c r="BM93" i="4"/>
  <c r="BM90" i="4"/>
  <c r="BM87" i="4"/>
  <c r="BM84" i="4"/>
  <c r="BM81" i="4"/>
  <c r="Q6" i="23"/>
  <c r="BM56" i="4" s="1"/>
  <c r="BL57" i="4"/>
  <c r="BL56" i="4"/>
  <c r="BL58" i="4"/>
  <c r="BL59" i="4"/>
  <c r="BM57" i="4"/>
  <c r="Q5" i="23"/>
  <c r="BM38" i="4" s="1"/>
  <c r="BL55" i="4"/>
  <c r="BL51" i="4"/>
  <c r="BL47" i="4"/>
  <c r="BL43" i="4"/>
  <c r="BL38" i="4"/>
  <c r="BL34" i="4"/>
  <c r="BL30" i="4"/>
  <c r="BL26" i="4"/>
  <c r="BL54" i="4"/>
  <c r="BL50" i="4"/>
  <c r="BL46" i="4"/>
  <c r="BL41" i="4"/>
  <c r="BL37" i="4"/>
  <c r="BL33" i="4"/>
  <c r="BL29" i="4"/>
  <c r="BL53" i="4"/>
  <c r="BL49" i="4"/>
  <c r="BL45" i="4"/>
  <c r="BL40" i="4"/>
  <c r="BL36" i="4"/>
  <c r="BL32" i="4"/>
  <c r="BL28" i="4"/>
  <c r="BL52" i="4"/>
  <c r="BL48" i="4"/>
  <c r="BL44" i="4"/>
  <c r="BL39" i="4"/>
  <c r="BL35" i="4"/>
  <c r="BL31" i="4"/>
  <c r="BL27" i="4"/>
  <c r="BM51" i="4"/>
  <c r="BM32" i="4"/>
  <c r="BM54" i="4"/>
  <c r="BM48" i="4"/>
  <c r="BM50" i="4"/>
  <c r="BM28" i="4"/>
  <c r="BM53" i="4"/>
  <c r="BM31" i="4"/>
  <c r="BM36" i="4"/>
  <c r="BM27" i="4"/>
  <c r="Q4" i="23"/>
  <c r="BM12" i="4" s="1"/>
  <c r="BL18" i="4"/>
  <c r="BL23" i="4"/>
  <c r="BL19" i="4"/>
  <c r="BL15" i="4"/>
  <c r="BL11" i="4"/>
  <c r="BL7" i="4"/>
  <c r="BL14" i="4"/>
  <c r="BL4" i="4"/>
  <c r="BL22" i="4"/>
  <c r="BL10" i="4"/>
  <c r="BL6" i="4"/>
  <c r="BL25" i="4"/>
  <c r="BL21" i="4"/>
  <c r="BL17" i="4"/>
  <c r="BL13" i="4"/>
  <c r="BL9" i="4"/>
  <c r="BL5" i="4"/>
  <c r="BL24" i="4"/>
  <c r="BL20" i="4"/>
  <c r="BL16" i="4"/>
  <c r="BL12" i="4"/>
  <c r="BL8" i="4"/>
  <c r="BM24" i="4"/>
  <c r="BM21" i="4"/>
  <c r="BM18" i="4"/>
  <c r="BM15" i="4"/>
  <c r="BM9" i="4"/>
  <c r="BM6" i="4"/>
  <c r="BM23" i="4"/>
  <c r="BM20" i="4"/>
  <c r="BM17" i="4"/>
  <c r="BM14" i="4"/>
  <c r="BM11" i="4"/>
  <c r="BM8" i="4"/>
  <c r="BM5" i="4"/>
  <c r="BM25" i="4"/>
  <c r="BM22" i="4"/>
  <c r="BM16" i="4"/>
  <c r="BM13" i="4"/>
  <c r="BM10" i="4"/>
  <c r="BM7" i="4"/>
  <c r="BM4" i="4"/>
  <c r="D25" i="31"/>
  <c r="D26" i="31" s="1"/>
  <c r="D27" i="31" s="1"/>
  <c r="D28" i="31" s="1"/>
  <c r="D29" i="31" s="1"/>
  <c r="D30" i="31" s="1"/>
  <c r="D31" i="31" s="1"/>
  <c r="D32" i="31" s="1"/>
  <c r="D33" i="31" s="1"/>
  <c r="D34" i="31" s="1"/>
  <c r="D35" i="31" s="1"/>
  <c r="D36" i="31" s="1"/>
  <c r="D37" i="31" s="1"/>
  <c r="D38" i="31" s="1"/>
  <c r="D39" i="31" s="1"/>
  <c r="D40" i="31" s="1"/>
  <c r="D41" i="31" s="1"/>
  <c r="D42" i="31" s="1"/>
  <c r="D43" i="31" s="1"/>
  <c r="D44" i="31" s="1"/>
  <c r="D45" i="31" s="1"/>
  <c r="D46" i="31" s="1"/>
  <c r="D47" i="31" s="1"/>
  <c r="D48" i="31" s="1"/>
  <c r="D49" i="31" s="1"/>
  <c r="D50" i="31" s="1"/>
  <c r="D51" i="31" s="1"/>
  <c r="D52" i="31" s="1"/>
  <c r="D53" i="31" s="1"/>
  <c r="D54" i="31" s="1"/>
  <c r="D55" i="31" s="1"/>
  <c r="D56" i="31" s="1"/>
  <c r="D57" i="31" s="1"/>
  <c r="D58" i="31" s="1"/>
  <c r="D59" i="31" s="1"/>
  <c r="D60" i="31" s="1"/>
  <c r="D61" i="31" s="1"/>
  <c r="D62" i="31" s="1"/>
  <c r="D63" i="31" s="1"/>
  <c r="D64" i="31" s="1"/>
  <c r="D65" i="31" s="1"/>
  <c r="D66" i="31" s="1"/>
  <c r="D67" i="31" s="1"/>
  <c r="D68" i="31" s="1"/>
  <c r="D69" i="31" s="1"/>
  <c r="D70" i="31" s="1"/>
  <c r="D71" i="31" s="1"/>
  <c r="D72" i="31" s="1"/>
  <c r="D73" i="31" s="1"/>
  <c r="D74" i="31" s="1"/>
  <c r="B35" i="31"/>
  <c r="F29" i="42" l="1"/>
  <c r="F30" i="42"/>
  <c r="F13" i="42"/>
  <c r="F8" i="42"/>
  <c r="F26" i="42"/>
  <c r="F31" i="42"/>
  <c r="F12" i="42"/>
  <c r="F24" i="42"/>
  <c r="F27" i="42"/>
  <c r="F17" i="42"/>
  <c r="F23" i="42"/>
  <c r="F28" i="42"/>
  <c r="F21" i="42"/>
  <c r="F11" i="42"/>
  <c r="F20" i="42"/>
  <c r="F22" i="42"/>
  <c r="F25" i="42"/>
  <c r="F19" i="42"/>
  <c r="E69" i="42"/>
  <c r="E70" i="42" s="1"/>
  <c r="E71" i="42" s="1"/>
  <c r="E72" i="42" s="1"/>
  <c r="E73" i="42" s="1"/>
  <c r="E74" i="42" s="1"/>
  <c r="E75" i="42" s="1"/>
  <c r="E76" i="42" s="1"/>
  <c r="E77" i="42" s="1"/>
  <c r="E78" i="42" s="1"/>
  <c r="E79" i="42" s="1"/>
  <c r="E80" i="42" s="1"/>
  <c r="E81" i="42" s="1"/>
  <c r="E82" i="42" s="1"/>
  <c r="E83" i="42" s="1"/>
  <c r="E84" i="42" s="1"/>
  <c r="E85" i="42" s="1"/>
  <c r="E86" i="42" s="1"/>
  <c r="E87" i="42" s="1"/>
  <c r="E88" i="42" s="1"/>
  <c r="E89" i="42" s="1"/>
  <c r="E90" i="42" s="1"/>
  <c r="E91" i="42" s="1"/>
  <c r="E92" i="42" s="1"/>
  <c r="E93" i="42" s="1"/>
  <c r="E94" i="42" s="1"/>
  <c r="E95" i="42" s="1"/>
  <c r="E96" i="42" s="1"/>
  <c r="E97" i="42" s="1"/>
  <c r="E98" i="42" s="1"/>
  <c r="E99" i="42" s="1"/>
  <c r="E100" i="42" s="1"/>
  <c r="E101" i="42" s="1"/>
  <c r="E102" i="42" s="1"/>
  <c r="E103" i="42" s="1"/>
  <c r="E104" i="42" s="1"/>
  <c r="E105" i="42" s="1"/>
  <c r="E106" i="42" s="1"/>
  <c r="E107" i="42" s="1"/>
  <c r="E108" i="42" s="1"/>
  <c r="E109" i="42" s="1"/>
  <c r="E110" i="42" s="1"/>
  <c r="E111" i="42" s="1"/>
  <c r="E112" i="42" s="1"/>
  <c r="E113" i="42" s="1"/>
  <c r="E114" i="42" s="1"/>
  <c r="E115" i="42" s="1"/>
  <c r="E116" i="42" s="1"/>
  <c r="E117" i="42" s="1"/>
  <c r="E118" i="42" s="1"/>
  <c r="F6" i="31"/>
  <c r="F7" i="31"/>
  <c r="F9" i="31"/>
  <c r="BM52" i="4"/>
  <c r="BM40" i="4"/>
  <c r="BM45" i="4"/>
  <c r="BM46" i="4"/>
  <c r="BM37" i="4"/>
  <c r="BM55" i="4"/>
  <c r="BM47" i="4"/>
  <c r="BM39" i="4"/>
  <c r="BM43" i="4"/>
  <c r="BM30" i="4"/>
  <c r="BM26" i="4"/>
  <c r="BM35" i="4"/>
  <c r="BM19" i="4"/>
  <c r="F4" i="31" s="1"/>
  <c r="BM49" i="4"/>
  <c r="BM41" i="4"/>
  <c r="BM44" i="4"/>
  <c r="BM29" i="4"/>
  <c r="BM59" i="4"/>
  <c r="BM33" i="4"/>
  <c r="BM34" i="4"/>
  <c r="E25" i="31"/>
  <c r="E26" i="31" s="1"/>
  <c r="E27" i="31" s="1"/>
  <c r="E28" i="31" s="1"/>
  <c r="E29" i="31" s="1"/>
  <c r="E30" i="31" s="1"/>
  <c r="E31" i="31" s="1"/>
  <c r="E32" i="31" s="1"/>
  <c r="E33" i="31" s="1"/>
  <c r="E34" i="31" s="1"/>
  <c r="E35" i="31" s="1"/>
  <c r="E36" i="31" s="1"/>
  <c r="E37" i="31" s="1"/>
  <c r="E38" i="31" s="1"/>
  <c r="E39" i="31" s="1"/>
  <c r="E40" i="31" s="1"/>
  <c r="E41" i="31" s="1"/>
  <c r="E42" i="31" s="1"/>
  <c r="E43" i="31" s="1"/>
  <c r="E44" i="31" s="1"/>
  <c r="E45" i="31" s="1"/>
  <c r="E46" i="31" s="1"/>
  <c r="E47" i="31" s="1"/>
  <c r="E48" i="31" s="1"/>
  <c r="E49" i="31" s="1"/>
  <c r="E50" i="31" s="1"/>
  <c r="E51" i="31" s="1"/>
  <c r="E52" i="31" s="1"/>
  <c r="E53" i="31" s="1"/>
  <c r="E54" i="31" s="1"/>
  <c r="E55" i="31" s="1"/>
  <c r="E56" i="31" s="1"/>
  <c r="E57" i="31" s="1"/>
  <c r="E58" i="31" s="1"/>
  <c r="E59" i="31" s="1"/>
  <c r="E60" i="31" s="1"/>
  <c r="E61" i="31" s="1"/>
  <c r="E62" i="31" s="1"/>
  <c r="E63" i="31" s="1"/>
  <c r="E64" i="31" s="1"/>
  <c r="E65" i="31" s="1"/>
  <c r="E66" i="31" s="1"/>
  <c r="E67" i="31" s="1"/>
  <c r="E68" i="31" s="1"/>
  <c r="E69" i="31" s="1"/>
  <c r="E70" i="31" s="1"/>
  <c r="E71" i="31" s="1"/>
  <c r="E72" i="31" s="1"/>
  <c r="E73" i="31" s="1"/>
  <c r="E74" i="31" s="1"/>
  <c r="BM58" i="4"/>
  <c r="BM158" i="4"/>
  <c r="BM155" i="4"/>
  <c r="BM152" i="4"/>
  <c r="F6" i="42" s="1"/>
  <c r="BM160" i="4"/>
  <c r="BM157" i="4"/>
  <c r="BM154" i="4"/>
  <c r="BM151" i="4"/>
  <c r="BM159" i="4"/>
  <c r="BM156" i="4"/>
  <c r="BM153" i="4"/>
  <c r="BM150" i="4"/>
  <c r="B36" i="31"/>
  <c r="F7" i="42" l="1"/>
  <c r="F4" i="42"/>
  <c r="F5" i="42"/>
  <c r="E56" i="42" a="1"/>
  <c r="E56" i="42" s="1"/>
  <c r="E46" i="42" a="1"/>
  <c r="E46" i="42" s="1"/>
  <c r="E39" i="42" a="1"/>
  <c r="E39" i="42" s="1"/>
  <c r="E48" i="42" a="1"/>
  <c r="E48" i="42" s="1"/>
  <c r="E53" i="42" a="1"/>
  <c r="E53" i="42" s="1"/>
  <c r="E61" i="42" a="1"/>
  <c r="E61" i="42" s="1"/>
  <c r="E37" i="42" a="1"/>
  <c r="E37" i="42" s="1"/>
  <c r="E51" i="42" a="1"/>
  <c r="E51" i="42" s="1"/>
  <c r="E41" i="42" a="1"/>
  <c r="E41" i="42" s="1"/>
  <c r="E49" i="42" a="1"/>
  <c r="E49" i="42" s="1"/>
  <c r="E55" i="42" a="1"/>
  <c r="E55" i="42" s="1"/>
  <c r="E54" i="42" a="1"/>
  <c r="E54" i="42" s="1"/>
  <c r="E43" i="42" a="1"/>
  <c r="E43" i="42" s="1"/>
  <c r="E58" i="42" a="1"/>
  <c r="E58" i="42" s="1"/>
  <c r="E38" i="42" a="1"/>
  <c r="E38" i="42" s="1"/>
  <c r="E60" i="42" a="1"/>
  <c r="E60" i="42" s="1"/>
  <c r="E45" i="42" a="1"/>
  <c r="E45" i="42" s="1"/>
  <c r="E50" i="42" a="1"/>
  <c r="E50" i="42" s="1"/>
  <c r="E42" i="42" a="1"/>
  <c r="E42" i="42" s="1"/>
  <c r="E62" i="42" a="1"/>
  <c r="E62" i="42" s="1"/>
  <c r="E44" i="42" a="1"/>
  <c r="E44" i="42" s="1"/>
  <c r="E47" i="42" a="1"/>
  <c r="E47" i="42" s="1"/>
  <c r="E64" i="42" a="1"/>
  <c r="E64" i="42" s="1"/>
  <c r="E59" i="42" a="1"/>
  <c r="E59" i="42" s="1"/>
  <c r="E40" i="42" a="1"/>
  <c r="E40" i="42" s="1"/>
  <c r="E57" i="42" a="1"/>
  <c r="E57" i="42" s="1"/>
  <c r="E63" i="42" a="1"/>
  <c r="E63" i="42" s="1"/>
  <c r="E52" i="42" a="1"/>
  <c r="E52" i="42" s="1"/>
  <c r="F5" i="31"/>
  <c r="F11" i="31" s="1"/>
  <c r="B37" i="31"/>
  <c r="F32" i="42" l="1"/>
  <c r="F68" i="42" s="1"/>
  <c r="F33" i="42"/>
  <c r="F10" i="31"/>
  <c r="F24" i="31" s="1"/>
  <c r="B38" i="31"/>
  <c r="F69" i="42" l="1"/>
  <c r="F70" i="42" s="1"/>
  <c r="F71" i="42" s="1"/>
  <c r="F72" i="42" s="1"/>
  <c r="F73" i="42" s="1"/>
  <c r="F74" i="42" s="1"/>
  <c r="F75" i="42" s="1"/>
  <c r="F76" i="42" s="1"/>
  <c r="F77" i="42" s="1"/>
  <c r="F78" i="42" s="1"/>
  <c r="F79" i="42" s="1"/>
  <c r="F80" i="42" s="1"/>
  <c r="F81" i="42" s="1"/>
  <c r="F82" i="42" s="1"/>
  <c r="F83" i="42" s="1"/>
  <c r="F84" i="42" s="1"/>
  <c r="F85" i="42" s="1"/>
  <c r="F86" i="42" s="1"/>
  <c r="F87" i="42" s="1"/>
  <c r="F88" i="42" s="1"/>
  <c r="F89" i="42" s="1"/>
  <c r="F90" i="42" s="1"/>
  <c r="F91" i="42" s="1"/>
  <c r="F92" i="42" s="1"/>
  <c r="F93" i="42" s="1"/>
  <c r="F94" i="42" s="1"/>
  <c r="F95" i="42" s="1"/>
  <c r="F96" i="42" s="1"/>
  <c r="F97" i="42" s="1"/>
  <c r="F98" i="42" s="1"/>
  <c r="F99" i="42" s="1"/>
  <c r="F100" i="42" s="1"/>
  <c r="F101" i="42" s="1"/>
  <c r="F102" i="42" s="1"/>
  <c r="F103" i="42" s="1"/>
  <c r="F104" i="42" s="1"/>
  <c r="F105" i="42" s="1"/>
  <c r="F106" i="42" s="1"/>
  <c r="F107" i="42" s="1"/>
  <c r="F108" i="42" s="1"/>
  <c r="F109" i="42" s="1"/>
  <c r="F110" i="42" s="1"/>
  <c r="F111" i="42" s="1"/>
  <c r="F112" i="42" s="1"/>
  <c r="F113" i="42" s="1"/>
  <c r="F114" i="42" s="1"/>
  <c r="F115" i="42" s="1"/>
  <c r="F116" i="42" s="1"/>
  <c r="F117" i="42" s="1"/>
  <c r="F118" i="42" s="1"/>
  <c r="F25" i="31"/>
  <c r="F26" i="31" s="1"/>
  <c r="F27" i="31" s="1"/>
  <c r="F28" i="31" s="1"/>
  <c r="F29" i="31" s="1"/>
  <c r="F30" i="31" s="1"/>
  <c r="F31" i="31" s="1"/>
  <c r="F32" i="31" s="1"/>
  <c r="F33" i="31" s="1"/>
  <c r="F34" i="31" s="1"/>
  <c r="F35" i="31" s="1"/>
  <c r="F36" i="31" s="1"/>
  <c r="F37" i="31" s="1"/>
  <c r="F38" i="31" s="1"/>
  <c r="F39" i="31" s="1"/>
  <c r="F40" i="31" s="1"/>
  <c r="F41" i="31" s="1"/>
  <c r="F42" i="31" s="1"/>
  <c r="F43" i="31" s="1"/>
  <c r="F44" i="31" s="1"/>
  <c r="F45" i="31" s="1"/>
  <c r="F46" i="31" s="1"/>
  <c r="F47" i="31" s="1"/>
  <c r="F48" i="31" s="1"/>
  <c r="F49" i="31" s="1"/>
  <c r="F50" i="31" s="1"/>
  <c r="F51" i="31" s="1"/>
  <c r="F52" i="31" s="1"/>
  <c r="F53" i="31" s="1"/>
  <c r="F54" i="31" s="1"/>
  <c r="F55" i="31" s="1"/>
  <c r="F56" i="31" s="1"/>
  <c r="F57" i="31" s="1"/>
  <c r="F58" i="31" s="1"/>
  <c r="F59" i="31" s="1"/>
  <c r="F60" i="31" s="1"/>
  <c r="F61" i="31" s="1"/>
  <c r="F62" i="31" s="1"/>
  <c r="F63" i="31" s="1"/>
  <c r="F64" i="31" s="1"/>
  <c r="F65" i="31" s="1"/>
  <c r="F66" i="31" s="1"/>
  <c r="F67" i="31" s="1"/>
  <c r="F68" i="31" s="1"/>
  <c r="F69" i="31" s="1"/>
  <c r="F70" i="31" s="1"/>
  <c r="F71" i="31" s="1"/>
  <c r="F72" i="31" s="1"/>
  <c r="F73" i="31" s="1"/>
  <c r="F74" i="31" s="1"/>
  <c r="B39" i="31"/>
  <c r="BE41" i="4"/>
  <c r="BE50" i="4"/>
  <c r="BE190" i="4"/>
  <c r="BE191" i="4"/>
  <c r="BE192" i="4"/>
  <c r="BE193" i="4"/>
  <c r="BE194" i="4"/>
  <c r="BE195" i="4"/>
  <c r="AT224" i="4"/>
  <c r="AU224" i="4" s="1"/>
  <c r="BE224" i="4"/>
  <c r="F62" i="42" l="1" a="1"/>
  <c r="F62" i="42" s="1"/>
  <c r="F39" i="42" a="1"/>
  <c r="F39" i="42" s="1"/>
  <c r="F61" i="42" a="1"/>
  <c r="F61" i="42" s="1"/>
  <c r="F43" i="42" a="1"/>
  <c r="F43" i="42" s="1"/>
  <c r="F45" i="42" a="1"/>
  <c r="F45" i="42" s="1"/>
  <c r="F41" i="42" a="1"/>
  <c r="F41" i="42" s="1"/>
  <c r="F42" i="42" a="1"/>
  <c r="F42" i="42" s="1"/>
  <c r="F55" i="42" a="1"/>
  <c r="F55" i="42" s="1"/>
  <c r="F52" i="42" a="1"/>
  <c r="F52" i="42" s="1"/>
  <c r="F40" i="42" a="1"/>
  <c r="F40" i="42" s="1"/>
  <c r="F49" i="42" a="1"/>
  <c r="F49" i="42" s="1"/>
  <c r="F57" i="42" a="1"/>
  <c r="F57" i="42" s="1"/>
  <c r="F64" i="42" a="1"/>
  <c r="F64" i="42" s="1"/>
  <c r="F60" i="42" a="1"/>
  <c r="F60" i="42" s="1"/>
  <c r="F53" i="42" a="1"/>
  <c r="F53" i="42" s="1"/>
  <c r="F59" i="42" a="1"/>
  <c r="F59" i="42" s="1"/>
  <c r="F63" i="42" a="1"/>
  <c r="F63" i="42" s="1"/>
  <c r="F48" i="42" a="1"/>
  <c r="F48" i="42" s="1"/>
  <c r="F50" i="42" a="1"/>
  <c r="F50" i="42" s="1"/>
  <c r="F37" i="42" a="1"/>
  <c r="F37" i="42" s="1"/>
  <c r="F56" i="42" a="1"/>
  <c r="F56" i="42" s="1"/>
  <c r="F54" i="42" a="1"/>
  <c r="F54" i="42" s="1"/>
  <c r="F58" i="42" a="1"/>
  <c r="F58" i="42" s="1"/>
  <c r="F44" i="42" a="1"/>
  <c r="F44" i="42" s="1"/>
  <c r="F51" i="42" a="1"/>
  <c r="F51" i="42" s="1"/>
  <c r="F47" i="42" a="1"/>
  <c r="F47" i="42" s="1"/>
  <c r="F46" i="42" a="1"/>
  <c r="F46" i="42" s="1"/>
  <c r="F38" i="42" a="1"/>
  <c r="F38" i="42" s="1"/>
  <c r="B40" i="31"/>
  <c r="BE368" i="4"/>
  <c r="BE367" i="4"/>
  <c r="BE366" i="4"/>
  <c r="BE365" i="4"/>
  <c r="BE364" i="4"/>
  <c r="BE363" i="4"/>
  <c r="BE362" i="4"/>
  <c r="BE361" i="4"/>
  <c r="BE360" i="4"/>
  <c r="BE359" i="4"/>
  <c r="BE358" i="4"/>
  <c r="BE357" i="4"/>
  <c r="BE356" i="4"/>
  <c r="BE355" i="4"/>
  <c r="BE354" i="4"/>
  <c r="BE353" i="4"/>
  <c r="BE352" i="4"/>
  <c r="BE351" i="4"/>
  <c r="BE350" i="4"/>
  <c r="BE349" i="4"/>
  <c r="BE348" i="4"/>
  <c r="BE347" i="4"/>
  <c r="BE346" i="4"/>
  <c r="BE345" i="4"/>
  <c r="BE344" i="4"/>
  <c r="BE343" i="4"/>
  <c r="BE342" i="4"/>
  <c r="BE341" i="4"/>
  <c r="BE340" i="4"/>
  <c r="BE339" i="4"/>
  <c r="BE338" i="4"/>
  <c r="BE337" i="4"/>
  <c r="BE336" i="4"/>
  <c r="BE335" i="4"/>
  <c r="BE334" i="4"/>
  <c r="BE333" i="4"/>
  <c r="BE332" i="4"/>
  <c r="BE331" i="4"/>
  <c r="BE330" i="4"/>
  <c r="BE329" i="4"/>
  <c r="BE328" i="4"/>
  <c r="BE327" i="4"/>
  <c r="BE326" i="4"/>
  <c r="BE325" i="4"/>
  <c r="BE324" i="4"/>
  <c r="BE323" i="4"/>
  <c r="BE322" i="4"/>
  <c r="BE321" i="4"/>
  <c r="BE320" i="4"/>
  <c r="BE319" i="4"/>
  <c r="BE318" i="4"/>
  <c r="BE317" i="4"/>
  <c r="BE316" i="4"/>
  <c r="BE315" i="4"/>
  <c r="BE314" i="4"/>
  <c r="BE313" i="4"/>
  <c r="BE312" i="4"/>
  <c r="BE311" i="4"/>
  <c r="BE310" i="4"/>
  <c r="BE309" i="4"/>
  <c r="BE308" i="4"/>
  <c r="BE307" i="4"/>
  <c r="BE306" i="4"/>
  <c r="BE305" i="4"/>
  <c r="BE304" i="4"/>
  <c r="BE303" i="4"/>
  <c r="BE302" i="4"/>
  <c r="BE301" i="4"/>
  <c r="BE300" i="4"/>
  <c r="BE299" i="4"/>
  <c r="BE298" i="4"/>
  <c r="BE297" i="4"/>
  <c r="BE296" i="4"/>
  <c r="BE295" i="4"/>
  <c r="BE294" i="4"/>
  <c r="BE293" i="4"/>
  <c r="BE291" i="4"/>
  <c r="BE290" i="4"/>
  <c r="BE289" i="4"/>
  <c r="BE288" i="4"/>
  <c r="BE287" i="4"/>
  <c r="BE286" i="4"/>
  <c r="BE285" i="4"/>
  <c r="BE284" i="4"/>
  <c r="BE283" i="4"/>
  <c r="BE282" i="4"/>
  <c r="BE281" i="4"/>
  <c r="BE280" i="4"/>
  <c r="BE279" i="4"/>
  <c r="BE278" i="4"/>
  <c r="BE277" i="4"/>
  <c r="BE276" i="4"/>
  <c r="BE275" i="4"/>
  <c r="BE274" i="4"/>
  <c r="BE273" i="4"/>
  <c r="BE272" i="4"/>
  <c r="BE271" i="4"/>
  <c r="BE270" i="4"/>
  <c r="BE269" i="4"/>
  <c r="BE268" i="4"/>
  <c r="BE267" i="4"/>
  <c r="BE266" i="4"/>
  <c r="BE265" i="4"/>
  <c r="BE264" i="4"/>
  <c r="BE263" i="4"/>
  <c r="BE262" i="4"/>
  <c r="BE261" i="4"/>
  <c r="BE260" i="4"/>
  <c r="BE259" i="4"/>
  <c r="BE258" i="4"/>
  <c r="BE257" i="4"/>
  <c r="BE256" i="4"/>
  <c r="BE255" i="4"/>
  <c r="BE254" i="4"/>
  <c r="BE253" i="4"/>
  <c r="BE252" i="4"/>
  <c r="BE251" i="4"/>
  <c r="BE250" i="4"/>
  <c r="BE249" i="4"/>
  <c r="BE248" i="4"/>
  <c r="BE247" i="4"/>
  <c r="BE246" i="4"/>
  <c r="BE245" i="4"/>
  <c r="BE244" i="4"/>
  <c r="BE243" i="4"/>
  <c r="BE242" i="4"/>
  <c r="BE241" i="4"/>
  <c r="BE240" i="4"/>
  <c r="BE239" i="4"/>
  <c r="BE238" i="4"/>
  <c r="BE237" i="4"/>
  <c r="BE236" i="4"/>
  <c r="BE235" i="4"/>
  <c r="BE234" i="4"/>
  <c r="BE233" i="4"/>
  <c r="BE230" i="4"/>
  <c r="BE229" i="4"/>
  <c r="BE228" i="4"/>
  <c r="BE227" i="4"/>
  <c r="BE226" i="4"/>
  <c r="BE225" i="4"/>
  <c r="BE223" i="4"/>
  <c r="BE222" i="4"/>
  <c r="BE221" i="4"/>
  <c r="BE220" i="4"/>
  <c r="BE219" i="4"/>
  <c r="BE218" i="4"/>
  <c r="BE217" i="4"/>
  <c r="BE216" i="4"/>
  <c r="BE215" i="4"/>
  <c r="BE214" i="4"/>
  <c r="BE213" i="4"/>
  <c r="BE212" i="4"/>
  <c r="BE211" i="4"/>
  <c r="BE210" i="4"/>
  <c r="BE209" i="4"/>
  <c r="BE208" i="4"/>
  <c r="BE207" i="4"/>
  <c r="BE206" i="4"/>
  <c r="BE205" i="4"/>
  <c r="BE204" i="4"/>
  <c r="BE203" i="4"/>
  <c r="BE202" i="4"/>
  <c r="BE201" i="4"/>
  <c r="BE200" i="4"/>
  <c r="BE199" i="4"/>
  <c r="BE198" i="4"/>
  <c r="BE197" i="4"/>
  <c r="BE196" i="4"/>
  <c r="BE189" i="4"/>
  <c r="BE188" i="4"/>
  <c r="BE187" i="4"/>
  <c r="BE186" i="4"/>
  <c r="BE185" i="4"/>
  <c r="BE184" i="4"/>
  <c r="BE183" i="4"/>
  <c r="BE182" i="4"/>
  <c r="BE181" i="4"/>
  <c r="BE180" i="4"/>
  <c r="BE179" i="4"/>
  <c r="BE178" i="4"/>
  <c r="BE177" i="4"/>
  <c r="BE176" i="4"/>
  <c r="BE175" i="4"/>
  <c r="BE174" i="4"/>
  <c r="BE173" i="4"/>
  <c r="BE172" i="4"/>
  <c r="BE171" i="4"/>
  <c r="BE170" i="4"/>
  <c r="BE169" i="4"/>
  <c r="BE168" i="4"/>
  <c r="BE167" i="4"/>
  <c r="BE166" i="4"/>
  <c r="BE165" i="4"/>
  <c r="BE164" i="4"/>
  <c r="BE163" i="4"/>
  <c r="BE162" i="4"/>
  <c r="BE161" i="4"/>
  <c r="BE160" i="4"/>
  <c r="BE159" i="4"/>
  <c r="BE158" i="4"/>
  <c r="BE157" i="4"/>
  <c r="BE156" i="4"/>
  <c r="BE155" i="4"/>
  <c r="BE154" i="4"/>
  <c r="BE153" i="4"/>
  <c r="BE152" i="4"/>
  <c r="BE151" i="4"/>
  <c r="BE150" i="4"/>
  <c r="BE149" i="4"/>
  <c r="BE148" i="4"/>
  <c r="BE147" i="4"/>
  <c r="BE146" i="4"/>
  <c r="BE145" i="4"/>
  <c r="BE144" i="4"/>
  <c r="BE143" i="4"/>
  <c r="BE142" i="4"/>
  <c r="BE141" i="4"/>
  <c r="BE140" i="4"/>
  <c r="BE139" i="4"/>
  <c r="BE138" i="4"/>
  <c r="BE137" i="4"/>
  <c r="BE136" i="4"/>
  <c r="BE135" i="4"/>
  <c r="BE134" i="4"/>
  <c r="BE133" i="4"/>
  <c r="BE132" i="4"/>
  <c r="BE131" i="4"/>
  <c r="BE130" i="4"/>
  <c r="BE129" i="4"/>
  <c r="BE128" i="4"/>
  <c r="BE127" i="4"/>
  <c r="BE126" i="4"/>
  <c r="BE125" i="4"/>
  <c r="BE124" i="4"/>
  <c r="BE123" i="4"/>
  <c r="BE122" i="4"/>
  <c r="BE121" i="4"/>
  <c r="BE120" i="4"/>
  <c r="BE119" i="4"/>
  <c r="BE118" i="4"/>
  <c r="BE117" i="4"/>
  <c r="BE116" i="4"/>
  <c r="BE115" i="4"/>
  <c r="BE114" i="4"/>
  <c r="BE105" i="4"/>
  <c r="BE104" i="4"/>
  <c r="BE103" i="4"/>
  <c r="BE102" i="4"/>
  <c r="BE101" i="4"/>
  <c r="BE98" i="4"/>
  <c r="BE97" i="4"/>
  <c r="BE96" i="4"/>
  <c r="BE95" i="4"/>
  <c r="BE94" i="4"/>
  <c r="BE106" i="4"/>
  <c r="BE108" i="4"/>
  <c r="BE107" i="4"/>
  <c r="BE100" i="4"/>
  <c r="BE99" i="4"/>
  <c r="BE113" i="4"/>
  <c r="BE112" i="4"/>
  <c r="BE111" i="4"/>
  <c r="BE110" i="4"/>
  <c r="BE109" i="4"/>
  <c r="BE93" i="4"/>
  <c r="BE92" i="4"/>
  <c r="BE91" i="4"/>
  <c r="BE90" i="4"/>
  <c r="BE89" i="4"/>
  <c r="BE88" i="4"/>
  <c r="BE87" i="4"/>
  <c r="BE86" i="4"/>
  <c r="BE85" i="4"/>
  <c r="BE84" i="4"/>
  <c r="BE83" i="4"/>
  <c r="BE82" i="4"/>
  <c r="BE81" i="4"/>
  <c r="BE80" i="4"/>
  <c r="BE79" i="4"/>
  <c r="BE74" i="4"/>
  <c r="BE73" i="4"/>
  <c r="BE72" i="4"/>
  <c r="BE71" i="4"/>
  <c r="BE69" i="4"/>
  <c r="BE68" i="4"/>
  <c r="BE67" i="4"/>
  <c r="BE66" i="4"/>
  <c r="BE64" i="4"/>
  <c r="BE63" i="4"/>
  <c r="BE62" i="4"/>
  <c r="BE61" i="4"/>
  <c r="BE60" i="4"/>
  <c r="BE59" i="4"/>
  <c r="BE58" i="4"/>
  <c r="BE57" i="4"/>
  <c r="BE56" i="4"/>
  <c r="BE55" i="4"/>
  <c r="BE54" i="4"/>
  <c r="BE53" i="4"/>
  <c r="BE52" i="4"/>
  <c r="BE51" i="4"/>
  <c r="BE49" i="4"/>
  <c r="BE48" i="4"/>
  <c r="BE47" i="4"/>
  <c r="BE46" i="4"/>
  <c r="BE45" i="4"/>
  <c r="BE44" i="4"/>
  <c r="BE43" i="4"/>
  <c r="BE40" i="4"/>
  <c r="BE39" i="4"/>
  <c r="BE38" i="4"/>
  <c r="BE37" i="4"/>
  <c r="BE36" i="4"/>
  <c r="BE35" i="4"/>
  <c r="BE34" i="4"/>
  <c r="BE33" i="4"/>
  <c r="BE32" i="4"/>
  <c r="BE31" i="4"/>
  <c r="BE30" i="4"/>
  <c r="BE29" i="4"/>
  <c r="BE28" i="4"/>
  <c r="BE27" i="4"/>
  <c r="BE26" i="4"/>
  <c r="BE25" i="4"/>
  <c r="BE24" i="4"/>
  <c r="BE23" i="4"/>
  <c r="BE22" i="4"/>
  <c r="BE21" i="4"/>
  <c r="BE20" i="4"/>
  <c r="BE19" i="4"/>
  <c r="BE18" i="4"/>
  <c r="BE17" i="4"/>
  <c r="BE16" i="4"/>
  <c r="BE15" i="4"/>
  <c r="BE14" i="4"/>
  <c r="BE13" i="4"/>
  <c r="BE12" i="4"/>
  <c r="BE11" i="4"/>
  <c r="BE10" i="4"/>
  <c r="BE9" i="4"/>
  <c r="BE8" i="4"/>
  <c r="BE7" i="4"/>
  <c r="BE6" i="4"/>
  <c r="BE5" i="4"/>
  <c r="BE4" i="4"/>
  <c r="C11" i="42" l="1"/>
  <c r="C22" i="42"/>
  <c r="C16" i="42"/>
  <c r="C10" i="42"/>
  <c r="C14" i="42"/>
  <c r="C29" i="42"/>
  <c r="C17" i="42"/>
  <c r="C25" i="42"/>
  <c r="C27" i="42"/>
  <c r="C6" i="42"/>
  <c r="C12" i="42"/>
  <c r="C15" i="42"/>
  <c r="C7" i="42"/>
  <c r="C13" i="42"/>
  <c r="C23" i="42"/>
  <c r="C24" i="42"/>
  <c r="C28" i="42"/>
  <c r="C19" i="42"/>
  <c r="C5" i="42"/>
  <c r="C21" i="42"/>
  <c r="C26" i="42"/>
  <c r="C30" i="42"/>
  <c r="C27" i="38" a="1"/>
  <c r="C27" i="38" s="1"/>
  <c r="C20" i="38" a="1"/>
  <c r="C20" i="38" s="1"/>
  <c r="C14" i="38" a="1"/>
  <c r="C14" i="38" s="1"/>
  <c r="C21" i="38" a="1"/>
  <c r="C21" i="38" s="1"/>
  <c r="C7" i="38" a="1"/>
  <c r="C7" i="38" s="1"/>
  <c r="C6" i="38" a="1"/>
  <c r="C6" i="38" s="1"/>
  <c r="C8" i="37" a="1"/>
  <c r="C8" i="37" s="1"/>
  <c r="C5" i="37" a="1"/>
  <c r="C5" i="37" s="1"/>
  <c r="C25" i="38" a="1"/>
  <c r="C25" i="38" s="1"/>
  <c r="C22" i="38" a="1"/>
  <c r="C22" i="38" s="1"/>
  <c r="C12" i="38" a="1"/>
  <c r="C12" i="38" s="1"/>
  <c r="C5" i="38" a="1"/>
  <c r="C5" i="38" s="1"/>
  <c r="C30" i="38" a="1"/>
  <c r="C30" i="38" s="1"/>
  <c r="C23" i="38" a="1"/>
  <c r="C23" i="38" s="1"/>
  <c r="C17" i="38" a="1"/>
  <c r="C17" i="38" s="1"/>
  <c r="C10" i="38" a="1"/>
  <c r="C10" i="38" s="1"/>
  <c r="C4" i="38" a="1"/>
  <c r="C4" i="38" s="1"/>
  <c r="C28" i="38" a="1"/>
  <c r="C28" i="38" s="1"/>
  <c r="C15" i="38" a="1"/>
  <c r="C15" i="38" s="1"/>
  <c r="C7" i="37" a="1"/>
  <c r="C7" i="37" s="1"/>
  <c r="C4" i="37" a="1"/>
  <c r="C4" i="37" s="1"/>
  <c r="C4" i="42"/>
  <c r="C8" i="38" a="1"/>
  <c r="C8" i="38" s="1"/>
  <c r="C26" i="38" a="1"/>
  <c r="C26" i="38" s="1"/>
  <c r="C13" i="38" a="1"/>
  <c r="C13" i="38" s="1"/>
  <c r="C18" i="38" a="1"/>
  <c r="C18" i="38" s="1"/>
  <c r="C24" i="38" a="1"/>
  <c r="C24" i="38" s="1"/>
  <c r="C11" i="38" a="1"/>
  <c r="C11" i="38" s="1"/>
  <c r="C9" i="37" a="1"/>
  <c r="C9" i="37" s="1"/>
  <c r="C6" i="37" a="1"/>
  <c r="C6" i="37" s="1"/>
  <c r="C29" i="38" a="1"/>
  <c r="C29" i="38" s="1"/>
  <c r="C16" i="38" a="1"/>
  <c r="C16" i="38" s="1"/>
  <c r="C19" i="38" a="1"/>
  <c r="C19" i="38" s="1"/>
  <c r="C9" i="38" a="1"/>
  <c r="C9" i="38" s="1"/>
  <c r="C20" i="42"/>
  <c r="C9" i="42"/>
  <c r="C8" i="42"/>
  <c r="C8" i="31"/>
  <c r="C31" i="42"/>
  <c r="C7" i="31"/>
  <c r="C9" i="31"/>
  <c r="C5" i="31"/>
  <c r="C4" i="31"/>
  <c r="C6" i="31"/>
  <c r="B41" i="31"/>
  <c r="C32" i="42" l="1"/>
  <c r="C68" i="42" s="1"/>
  <c r="C33" i="42"/>
  <c r="C11" i="37"/>
  <c r="C10" i="37"/>
  <c r="C24" i="37" s="1"/>
  <c r="C32" i="38"/>
  <c r="C31" i="38"/>
  <c r="C66" i="38" s="1"/>
  <c r="C11" i="31"/>
  <c r="C10" i="31"/>
  <c r="C24" i="31" s="1"/>
  <c r="B42" i="31"/>
  <c r="C67" i="38" l="1"/>
  <c r="C68" i="38" s="1"/>
  <c r="C69" i="38" s="1"/>
  <c r="C70" i="38" s="1"/>
  <c r="C71" i="38" s="1"/>
  <c r="C72" i="38" s="1"/>
  <c r="C73" i="38" s="1"/>
  <c r="C74" i="38" s="1"/>
  <c r="C75" i="38" s="1"/>
  <c r="C76" i="38" s="1"/>
  <c r="C77" i="38" s="1"/>
  <c r="C78" i="38" s="1"/>
  <c r="C79" i="38" s="1"/>
  <c r="C80" i="38" s="1"/>
  <c r="C81" i="38" s="1"/>
  <c r="C82" i="38" s="1"/>
  <c r="C83" i="38" s="1"/>
  <c r="C84" i="38" s="1"/>
  <c r="C85" i="38" s="1"/>
  <c r="C86" i="38" s="1"/>
  <c r="C87" i="38" s="1"/>
  <c r="C88" i="38" s="1"/>
  <c r="C89" i="38" s="1"/>
  <c r="C90" i="38" s="1"/>
  <c r="C91" i="38" s="1"/>
  <c r="C92" i="38" s="1"/>
  <c r="C93" i="38" s="1"/>
  <c r="C94" i="38" s="1"/>
  <c r="C95" i="38" s="1"/>
  <c r="C96" i="38" s="1"/>
  <c r="C97" i="38" s="1"/>
  <c r="C98" i="38" s="1"/>
  <c r="C99" i="38" s="1"/>
  <c r="C100" i="38" s="1"/>
  <c r="C101" i="38" s="1"/>
  <c r="C102" i="38" s="1"/>
  <c r="C103" i="38" s="1"/>
  <c r="C104" i="38" s="1"/>
  <c r="C105" i="38" s="1"/>
  <c r="C106" i="38" s="1"/>
  <c r="C107" i="38" s="1"/>
  <c r="C108" i="38" s="1"/>
  <c r="C109" i="38" s="1"/>
  <c r="C110" i="38" s="1"/>
  <c r="C111" i="38" s="1"/>
  <c r="C112" i="38" s="1"/>
  <c r="C113" i="38" s="1"/>
  <c r="C114" i="38" s="1"/>
  <c r="C115" i="38" s="1"/>
  <c r="C116" i="38" s="1"/>
  <c r="C25" i="37"/>
  <c r="C26" i="37" s="1"/>
  <c r="C27" i="37" s="1"/>
  <c r="C28" i="37" s="1"/>
  <c r="C29" i="37" s="1"/>
  <c r="C30" i="37" s="1"/>
  <c r="C31" i="37" s="1"/>
  <c r="C32" i="37" s="1"/>
  <c r="C33" i="37" s="1"/>
  <c r="C34" i="37" s="1"/>
  <c r="C35" i="37" s="1"/>
  <c r="C36" i="37" s="1"/>
  <c r="C37" i="37" s="1"/>
  <c r="C38" i="37" s="1"/>
  <c r="C39" i="37" s="1"/>
  <c r="C40" i="37" s="1"/>
  <c r="C41" i="37" s="1"/>
  <c r="C42" i="37" s="1"/>
  <c r="C43" i="37" s="1"/>
  <c r="C44" i="37" s="1"/>
  <c r="C45" i="37" s="1"/>
  <c r="C46" i="37" s="1"/>
  <c r="C47" i="37" s="1"/>
  <c r="C48" i="37" s="1"/>
  <c r="C49" i="37" s="1"/>
  <c r="C50" i="37" s="1"/>
  <c r="C51" i="37" s="1"/>
  <c r="C52" i="37" s="1"/>
  <c r="C53" i="37" s="1"/>
  <c r="C54" i="37" s="1"/>
  <c r="C55" i="37" s="1"/>
  <c r="C56" i="37" s="1"/>
  <c r="C57" i="37" s="1"/>
  <c r="C58" i="37" s="1"/>
  <c r="C59" i="37" s="1"/>
  <c r="C60" i="37" s="1"/>
  <c r="C61" i="37" s="1"/>
  <c r="C62" i="37" s="1"/>
  <c r="C63" i="37" s="1"/>
  <c r="C64" i="37" s="1"/>
  <c r="C65" i="37" s="1"/>
  <c r="C66" i="37" s="1"/>
  <c r="C67" i="37" s="1"/>
  <c r="C68" i="37" s="1"/>
  <c r="C69" i="37" s="1"/>
  <c r="C70" i="37" s="1"/>
  <c r="C71" i="37" s="1"/>
  <c r="C72" i="37" s="1"/>
  <c r="C73" i="37" s="1"/>
  <c r="C74" i="37" s="1"/>
  <c r="C69" i="42"/>
  <c r="C70" i="42" s="1"/>
  <c r="C71" i="42" s="1"/>
  <c r="C72" i="42" s="1"/>
  <c r="C73" i="42" s="1"/>
  <c r="C74" i="42" s="1"/>
  <c r="C75" i="42" s="1"/>
  <c r="C76" i="42" s="1"/>
  <c r="C77" i="42" s="1"/>
  <c r="C78" i="42" s="1"/>
  <c r="C79" i="42" s="1"/>
  <c r="C80" i="42" s="1"/>
  <c r="C81" i="42" s="1"/>
  <c r="C82" i="42" s="1"/>
  <c r="C83" i="42" s="1"/>
  <c r="C84" i="42" s="1"/>
  <c r="C85" i="42" s="1"/>
  <c r="C86" i="42" s="1"/>
  <c r="C87" i="42" s="1"/>
  <c r="C88" i="42" s="1"/>
  <c r="C89" i="42" s="1"/>
  <c r="C90" i="42" s="1"/>
  <c r="C91" i="42" s="1"/>
  <c r="C92" i="42" s="1"/>
  <c r="C93" i="42" s="1"/>
  <c r="C94" i="42" s="1"/>
  <c r="C95" i="42" s="1"/>
  <c r="C96" i="42" s="1"/>
  <c r="C97" i="42" s="1"/>
  <c r="C98" i="42" s="1"/>
  <c r="C99" i="42" s="1"/>
  <c r="C100" i="42" s="1"/>
  <c r="C101" i="42" s="1"/>
  <c r="C102" i="42" s="1"/>
  <c r="C103" i="42" s="1"/>
  <c r="C104" i="42" s="1"/>
  <c r="C105" i="42" s="1"/>
  <c r="C106" i="42" s="1"/>
  <c r="C107" i="42" s="1"/>
  <c r="C108" i="42" s="1"/>
  <c r="C109" i="42" s="1"/>
  <c r="C110" i="42" s="1"/>
  <c r="C111" i="42" s="1"/>
  <c r="C112" i="42" s="1"/>
  <c r="C113" i="42" s="1"/>
  <c r="C114" i="42" s="1"/>
  <c r="C115" i="42" s="1"/>
  <c r="C116" i="42" s="1"/>
  <c r="C117" i="42" s="1"/>
  <c r="C118" i="42" s="1"/>
  <c r="C25" i="31"/>
  <c r="C26" i="31" s="1"/>
  <c r="C27" i="31" s="1"/>
  <c r="C28" i="31" s="1"/>
  <c r="C29" i="31" s="1"/>
  <c r="C30" i="31" s="1"/>
  <c r="C31" i="31" s="1"/>
  <c r="C32" i="31" s="1"/>
  <c r="C33" i="31" s="1"/>
  <c r="C34" i="31" s="1"/>
  <c r="C35" i="31" s="1"/>
  <c r="C36" i="31" s="1"/>
  <c r="C37" i="31" s="1"/>
  <c r="C38" i="31" s="1"/>
  <c r="C39" i="31" s="1"/>
  <c r="C40" i="31" s="1"/>
  <c r="C41" i="31" s="1"/>
  <c r="C42" i="31" s="1"/>
  <c r="C43" i="31" s="1"/>
  <c r="C44" i="31" s="1"/>
  <c r="C45" i="31" s="1"/>
  <c r="C46" i="31" s="1"/>
  <c r="C47" i="31" s="1"/>
  <c r="C48" i="31" s="1"/>
  <c r="C49" i="31" s="1"/>
  <c r="C50" i="31" s="1"/>
  <c r="C51" i="31" s="1"/>
  <c r="C52" i="31" s="1"/>
  <c r="C53" i="31" s="1"/>
  <c r="C54" i="31" s="1"/>
  <c r="C55" i="31" s="1"/>
  <c r="C56" i="31" s="1"/>
  <c r="C57" i="31" s="1"/>
  <c r="C58" i="31" s="1"/>
  <c r="C59" i="31" s="1"/>
  <c r="C60" i="31" s="1"/>
  <c r="C61" i="31" s="1"/>
  <c r="C62" i="31" s="1"/>
  <c r="C63" i="31" s="1"/>
  <c r="C64" i="31" s="1"/>
  <c r="C65" i="31" s="1"/>
  <c r="C66" i="31" s="1"/>
  <c r="C67" i="31" s="1"/>
  <c r="C68" i="31" s="1"/>
  <c r="C69" i="31" s="1"/>
  <c r="C70" i="31" s="1"/>
  <c r="C71" i="31" s="1"/>
  <c r="C72" i="31" s="1"/>
  <c r="C73" i="31" s="1"/>
  <c r="C74" i="31" s="1"/>
  <c r="B43" i="31"/>
  <c r="C53" i="38" l="1" a="1"/>
  <c r="C53" i="38" s="1"/>
  <c r="C42" i="38" a="1"/>
  <c r="C42" i="38" s="1"/>
  <c r="C47" i="38" a="1"/>
  <c r="C47" i="38" s="1"/>
  <c r="C50" i="38" a="1"/>
  <c r="C50" i="38" s="1"/>
  <c r="C39" i="38" a="1"/>
  <c r="C39" i="38" s="1"/>
  <c r="C46" i="38" a="1"/>
  <c r="C46" i="38" s="1"/>
  <c r="C54" i="42" a="1"/>
  <c r="C54" i="42" s="1"/>
  <c r="C42" i="42" a="1"/>
  <c r="C42" i="42" s="1"/>
  <c r="C16" i="37" a="1"/>
  <c r="C16" i="37" s="1"/>
  <c r="C45" i="38" a="1"/>
  <c r="C45" i="38" s="1"/>
  <c r="C44" i="38" a="1"/>
  <c r="C44" i="38" s="1"/>
  <c r="C43" i="42" a="1"/>
  <c r="C43" i="42" s="1"/>
  <c r="C20" i="37" a="1"/>
  <c r="C20" i="37" s="1"/>
  <c r="C52" i="38" a="1"/>
  <c r="C52" i="38" s="1"/>
  <c r="C61" i="38" a="1"/>
  <c r="C61" i="38" s="1"/>
  <c r="C41" i="42" a="1"/>
  <c r="C41" i="42" s="1"/>
  <c r="C55" i="42" a="1"/>
  <c r="C55" i="42" s="1"/>
  <c r="C44" i="42" a="1"/>
  <c r="C44" i="42" s="1"/>
  <c r="C48" i="38" a="1"/>
  <c r="C48" i="38" s="1"/>
  <c r="C43" i="38" a="1"/>
  <c r="C43" i="38" s="1"/>
  <c r="C56" i="42" a="1"/>
  <c r="C56" i="42" s="1"/>
  <c r="C17" i="37" a="1"/>
  <c r="C17" i="37" s="1"/>
  <c r="C62" i="38" a="1"/>
  <c r="C62" i="38" s="1"/>
  <c r="C19" i="37" a="1"/>
  <c r="C19" i="37" s="1"/>
  <c r="C18" i="37" a="1"/>
  <c r="C18" i="37" s="1"/>
  <c r="C63" i="42" a="1"/>
  <c r="C63" i="42" s="1"/>
  <c r="C39" i="42" a="1"/>
  <c r="C39" i="42" s="1"/>
  <c r="C37" i="38" a="1"/>
  <c r="C37" i="38" s="1"/>
  <c r="C45" i="42" a="1"/>
  <c r="C45" i="42" s="1"/>
  <c r="C61" i="42" a="1"/>
  <c r="C61" i="42" s="1"/>
  <c r="C64" i="42" a="1"/>
  <c r="C64" i="42" s="1"/>
  <c r="C50" i="42" a="1"/>
  <c r="C50" i="42" s="1"/>
  <c r="C38" i="42" a="1"/>
  <c r="C38" i="42" s="1"/>
  <c r="C58" i="42" a="1"/>
  <c r="C58" i="42" s="1"/>
  <c r="C58" i="38" a="1"/>
  <c r="C58" i="38" s="1"/>
  <c r="C51" i="38" a="1"/>
  <c r="C51" i="38" s="1"/>
  <c r="C55" i="38" a="1"/>
  <c r="C55" i="38" s="1"/>
  <c r="C60" i="38" a="1"/>
  <c r="C60" i="38" s="1"/>
  <c r="C60" i="42" a="1"/>
  <c r="C60" i="42" s="1"/>
  <c r="C57" i="38" a="1"/>
  <c r="C57" i="38" s="1"/>
  <c r="C51" i="42" a="1"/>
  <c r="C51" i="42" s="1"/>
  <c r="C15" i="37" a="1"/>
  <c r="C15" i="37" s="1"/>
  <c r="C40" i="38" a="1"/>
  <c r="C40" i="38" s="1"/>
  <c r="C36" i="38" a="1"/>
  <c r="C36" i="38" s="1"/>
  <c r="C49" i="42" a="1"/>
  <c r="C49" i="42" s="1"/>
  <c r="C41" i="38" a="1"/>
  <c r="C41" i="38" s="1"/>
  <c r="C49" i="38" a="1"/>
  <c r="C49" i="38" s="1"/>
  <c r="C48" i="42" a="1"/>
  <c r="C48" i="42" s="1"/>
  <c r="C62" i="42" a="1"/>
  <c r="C62" i="42" s="1"/>
  <c r="C52" i="42" a="1"/>
  <c r="C52" i="42" s="1"/>
  <c r="C46" i="42" a="1"/>
  <c r="C46" i="42" s="1"/>
  <c r="C40" i="42" a="1"/>
  <c r="C40" i="42" s="1"/>
  <c r="C59" i="42" a="1"/>
  <c r="C59" i="42" s="1"/>
  <c r="C53" i="42" a="1"/>
  <c r="C53" i="42" s="1"/>
  <c r="C54" i="38" a="1"/>
  <c r="C54" i="38" s="1"/>
  <c r="C37" i="42" a="1"/>
  <c r="C37" i="42" s="1"/>
  <c r="C47" i="42" a="1"/>
  <c r="C47" i="42" s="1"/>
  <c r="C57" i="42" a="1"/>
  <c r="C57" i="42" s="1"/>
  <c r="C59" i="38" a="1"/>
  <c r="C59" i="38" s="1"/>
  <c r="C56" i="38" a="1"/>
  <c r="C56" i="38" s="1"/>
  <c r="C38" i="38" a="1"/>
  <c r="C38" i="38" s="1"/>
  <c r="B44" i="31"/>
  <c r="AT93" i="4"/>
  <c r="AU93" i="4" s="1"/>
  <c r="AT92" i="4"/>
  <c r="AU92" i="4" s="1"/>
  <c r="AT91" i="4"/>
  <c r="AU91" i="4" s="1"/>
  <c r="AT90" i="4"/>
  <c r="AU90" i="4" s="1"/>
  <c r="AT89" i="4"/>
  <c r="AU89" i="4" s="1"/>
  <c r="AT88" i="4"/>
  <c r="AU88" i="4" s="1"/>
  <c r="AT87" i="4"/>
  <c r="AU87" i="4" s="1"/>
  <c r="AT86" i="4"/>
  <c r="AU86" i="4" s="1"/>
  <c r="AT85" i="4"/>
  <c r="AU85" i="4" s="1"/>
  <c r="AT84" i="4"/>
  <c r="AU84" i="4" s="1"/>
  <c r="AT83" i="4"/>
  <c r="AU83" i="4" s="1"/>
  <c r="AT82" i="4"/>
  <c r="AU82" i="4" s="1"/>
  <c r="AT81" i="4"/>
  <c r="AU81" i="4" s="1"/>
  <c r="AT80" i="4"/>
  <c r="AU80" i="4" s="1"/>
  <c r="AT79" i="4"/>
  <c r="AU79" i="4" s="1"/>
  <c r="AT229" i="4"/>
  <c r="AU229" i="4" s="1"/>
  <c r="AT230" i="4"/>
  <c r="AU230" i="4" s="1"/>
  <c r="AT228" i="4"/>
  <c r="AU228" i="4" s="1"/>
  <c r="AT227" i="4"/>
  <c r="AU227" i="4" s="1"/>
  <c r="AT226" i="4"/>
  <c r="AU226" i="4" s="1"/>
  <c r="AT225" i="4"/>
  <c r="AU225" i="4" s="1"/>
  <c r="AT189" i="4"/>
  <c r="AU189" i="4" s="1"/>
  <c r="AT188" i="4"/>
  <c r="AU188" i="4" s="1"/>
  <c r="AT187" i="4"/>
  <c r="AU187" i="4" s="1"/>
  <c r="AT186" i="4"/>
  <c r="AU186" i="4" s="1"/>
  <c r="AT129" i="4"/>
  <c r="AU129" i="4" s="1"/>
  <c r="AT128" i="4"/>
  <c r="AU128" i="4" s="1"/>
  <c r="AT127" i="4"/>
  <c r="AU127" i="4" s="1"/>
  <c r="AT126" i="4"/>
  <c r="AU126" i="4" s="1"/>
  <c r="AT125" i="4"/>
  <c r="AU125" i="4" s="1"/>
  <c r="AT124" i="4"/>
  <c r="AU124" i="4" s="1"/>
  <c r="AT123" i="4"/>
  <c r="AU123" i="4" s="1"/>
  <c r="AT122" i="4"/>
  <c r="AU122" i="4" s="1"/>
  <c r="AT121" i="4"/>
  <c r="AU121" i="4" s="1"/>
  <c r="AT120" i="4"/>
  <c r="AU120" i="4" s="1"/>
  <c r="AT119" i="4"/>
  <c r="AU119" i="4" s="1"/>
  <c r="AT118" i="4"/>
  <c r="AU118" i="4" s="1"/>
  <c r="AT117" i="4"/>
  <c r="AU117" i="4" s="1"/>
  <c r="AT116" i="4"/>
  <c r="AU116" i="4" s="1"/>
  <c r="AT115" i="4"/>
  <c r="AU115" i="4" s="1"/>
  <c r="AT114" i="4"/>
  <c r="AU114" i="4" s="1"/>
  <c r="AT147" i="4"/>
  <c r="AU147" i="4" s="1"/>
  <c r="AT146" i="4"/>
  <c r="AU146" i="4" s="1"/>
  <c r="AT149" i="4"/>
  <c r="AU149" i="4" s="1"/>
  <c r="AT148" i="4"/>
  <c r="AU148" i="4" s="1"/>
  <c r="AT145" i="4"/>
  <c r="AU145" i="4" s="1"/>
  <c r="AT144" i="4"/>
  <c r="AU144" i="4" s="1"/>
  <c r="AT160" i="4"/>
  <c r="AU160" i="4" s="1"/>
  <c r="AT159" i="4"/>
  <c r="AU159" i="4" s="1"/>
  <c r="AT158" i="4"/>
  <c r="AU158" i="4" s="1"/>
  <c r="AT157" i="4"/>
  <c r="AU157" i="4" s="1"/>
  <c r="AT156" i="4"/>
  <c r="AU156" i="4" s="1"/>
  <c r="AT155" i="4"/>
  <c r="AU155" i="4" s="1"/>
  <c r="AT154" i="4"/>
  <c r="AU154" i="4" s="1"/>
  <c r="AT153" i="4"/>
  <c r="AU153" i="4" s="1"/>
  <c r="AT152" i="4"/>
  <c r="AU152" i="4" s="1"/>
  <c r="AT151" i="4"/>
  <c r="AU151" i="4" s="1"/>
  <c r="AT150" i="4"/>
  <c r="AU150" i="4" s="1"/>
  <c r="AT62" i="4"/>
  <c r="AU62" i="4" s="1"/>
  <c r="AT61" i="4"/>
  <c r="AU61" i="4" s="1"/>
  <c r="AT60" i="4"/>
  <c r="AU60" i="4" s="1"/>
  <c r="AT274" i="4"/>
  <c r="AU274" i="4" s="1"/>
  <c r="AT273" i="4"/>
  <c r="AU273" i="4" s="1"/>
  <c r="AT272" i="4"/>
  <c r="AU272" i="4" s="1"/>
  <c r="AT271" i="4"/>
  <c r="AU271" i="4" s="1"/>
  <c r="AT270" i="4"/>
  <c r="AU270" i="4" s="1"/>
  <c r="G21" i="42" s="1"/>
  <c r="AT302" i="4"/>
  <c r="AU302" i="4" s="1"/>
  <c r="AT303" i="4"/>
  <c r="AU303" i="4" s="1"/>
  <c r="AT301" i="4"/>
  <c r="AU301" i="4" s="1"/>
  <c r="AT300" i="4"/>
  <c r="AU300" i="4" s="1"/>
  <c r="AT299" i="4"/>
  <c r="AU299" i="4" s="1"/>
  <c r="AT298" i="4"/>
  <c r="AU298" i="4" s="1"/>
  <c r="AT297" i="4"/>
  <c r="AU297" i="4" s="1"/>
  <c r="AT296" i="4"/>
  <c r="AU296" i="4" s="1"/>
  <c r="AT295" i="4"/>
  <c r="AU295" i="4" s="1"/>
  <c r="AT294" i="4"/>
  <c r="AU294" i="4" s="1"/>
  <c r="AT293" i="4"/>
  <c r="AU293" i="4" s="1"/>
  <c r="AT337" i="4"/>
  <c r="G7" i="42" l="1"/>
  <c r="G14" i="42"/>
  <c r="G15" i="42"/>
  <c r="G24" i="42"/>
  <c r="G10" i="42"/>
  <c r="G11" i="42"/>
  <c r="G8" i="42"/>
  <c r="G13" i="42"/>
  <c r="G6" i="42"/>
  <c r="G9" i="31"/>
  <c r="G6" i="31"/>
  <c r="B45" i="31"/>
  <c r="AT166" i="4"/>
  <c r="AU166" i="4" s="1"/>
  <c r="AT58" i="4"/>
  <c r="AU58" i="4" s="1"/>
  <c r="AT57" i="4"/>
  <c r="AU57" i="4" s="1"/>
  <c r="AT59" i="4"/>
  <c r="AU59" i="4" s="1"/>
  <c r="AT56" i="4"/>
  <c r="AU56" i="4" s="1"/>
  <c r="AT143" i="4"/>
  <c r="AU143" i="4" s="1"/>
  <c r="AT142" i="4"/>
  <c r="AU142" i="4" s="1"/>
  <c r="AT141" i="4"/>
  <c r="AU141" i="4" s="1"/>
  <c r="AT140" i="4"/>
  <c r="AU140" i="4" s="1"/>
  <c r="AT139" i="4"/>
  <c r="AU139" i="4" s="1"/>
  <c r="AT138" i="4"/>
  <c r="AU138" i="4" s="1"/>
  <c r="AT137" i="4"/>
  <c r="AU137" i="4" s="1"/>
  <c r="AT136" i="4"/>
  <c r="AU136" i="4" s="1"/>
  <c r="AT135" i="4"/>
  <c r="AU135" i="4" s="1"/>
  <c r="AT134" i="4"/>
  <c r="AU134" i="4" s="1"/>
  <c r="AT133" i="4"/>
  <c r="AU133" i="4" s="1"/>
  <c r="AT132" i="4"/>
  <c r="AU132" i="4" s="1"/>
  <c r="AT131" i="4"/>
  <c r="AU131" i="4" s="1"/>
  <c r="AT130" i="4"/>
  <c r="AU130" i="4" s="1"/>
  <c r="AT173" i="4"/>
  <c r="AU173" i="4" s="1"/>
  <c r="AT172" i="4"/>
  <c r="AU172" i="4" s="1"/>
  <c r="AT171" i="4"/>
  <c r="AU171" i="4" s="1"/>
  <c r="AT170" i="4"/>
  <c r="AU170" i="4" s="1"/>
  <c r="AT169" i="4"/>
  <c r="AU169" i="4" s="1"/>
  <c r="AT168" i="4"/>
  <c r="AU168" i="4" s="1"/>
  <c r="AT167" i="4"/>
  <c r="AU167" i="4" s="1"/>
  <c r="AT165" i="4"/>
  <c r="AU165" i="4" s="1"/>
  <c r="AT164" i="4"/>
  <c r="AU164" i="4" s="1"/>
  <c r="AT163" i="4"/>
  <c r="AU163" i="4" s="1"/>
  <c r="AT162" i="4"/>
  <c r="AU162" i="4" s="1"/>
  <c r="AT161" i="4"/>
  <c r="AU161" i="4" s="1"/>
  <c r="AT252" i="4"/>
  <c r="AU252" i="4" s="1"/>
  <c r="AT251" i="4"/>
  <c r="AU251" i="4" s="1"/>
  <c r="AT259" i="4"/>
  <c r="AU259" i="4" s="1"/>
  <c r="AT258" i="4"/>
  <c r="AU258" i="4" s="1"/>
  <c r="AT257" i="4"/>
  <c r="AU257" i="4" s="1"/>
  <c r="AT256" i="4"/>
  <c r="AU256" i="4" s="1"/>
  <c r="AT255" i="4"/>
  <c r="AU255" i="4" s="1"/>
  <c r="AT254" i="4"/>
  <c r="AU254" i="4" s="1"/>
  <c r="AT253" i="4"/>
  <c r="AU253" i="4" s="1"/>
  <c r="AT245" i="4"/>
  <c r="AU245" i="4" s="1"/>
  <c r="AT244" i="4"/>
  <c r="AU244" i="4" s="1"/>
  <c r="AT243" i="4"/>
  <c r="AU243" i="4" s="1"/>
  <c r="AT242" i="4"/>
  <c r="AU242" i="4" s="1"/>
  <c r="AT250" i="4"/>
  <c r="AU250" i="4" s="1"/>
  <c r="AT249" i="4"/>
  <c r="AU249" i="4" s="1"/>
  <c r="AT248" i="4"/>
  <c r="AU248" i="4" s="1"/>
  <c r="AT247" i="4"/>
  <c r="AU247" i="4" s="1"/>
  <c r="AT246" i="4"/>
  <c r="AU246" i="4" s="1"/>
  <c r="AT235" i="4"/>
  <c r="AU235" i="4" s="1"/>
  <c r="AT234" i="4"/>
  <c r="AU234" i="4" s="1"/>
  <c r="AT233" i="4"/>
  <c r="AU233" i="4" s="1"/>
  <c r="AT241" i="4"/>
  <c r="AU241" i="4" s="1"/>
  <c r="AT240" i="4"/>
  <c r="AU240" i="4" s="1"/>
  <c r="AT239" i="4"/>
  <c r="AU239" i="4" s="1"/>
  <c r="AT238" i="4"/>
  <c r="AU238" i="4" s="1"/>
  <c r="AT237" i="4"/>
  <c r="AU237" i="4" s="1"/>
  <c r="AT236" i="4"/>
  <c r="AU236" i="4" s="1"/>
  <c r="AT48" i="4"/>
  <c r="AU48" i="4" s="1"/>
  <c r="AT47" i="4"/>
  <c r="AU47" i="4" s="1"/>
  <c r="AT46" i="4"/>
  <c r="AU46" i="4" s="1"/>
  <c r="AT45" i="4"/>
  <c r="AU45" i="4" s="1"/>
  <c r="AT44" i="4"/>
  <c r="AU44" i="4" s="1"/>
  <c r="AT38" i="4"/>
  <c r="AU38" i="4" s="1"/>
  <c r="AT37" i="4"/>
  <c r="AU37" i="4" s="1"/>
  <c r="AT36" i="4"/>
  <c r="AU36" i="4" s="1"/>
  <c r="AT39" i="4"/>
  <c r="AU39" i="4" s="1"/>
  <c r="AT25" i="4"/>
  <c r="AU25" i="4" s="1"/>
  <c r="AT24" i="4"/>
  <c r="AU24" i="4" s="1"/>
  <c r="AT23" i="4"/>
  <c r="AU23" i="4" s="1"/>
  <c r="AT18" i="4"/>
  <c r="AU18" i="4" s="1"/>
  <c r="AT17" i="4"/>
  <c r="AU17" i="4" s="1"/>
  <c r="AT16" i="4"/>
  <c r="AU16" i="4" s="1"/>
  <c r="AT15" i="4"/>
  <c r="AU15" i="4" s="1"/>
  <c r="AT14" i="4"/>
  <c r="AU14" i="4" s="1"/>
  <c r="AT13" i="4"/>
  <c r="AT331" i="4"/>
  <c r="AU331" i="4" s="1"/>
  <c r="AT330" i="4"/>
  <c r="AU330" i="4" s="1"/>
  <c r="AT329" i="4"/>
  <c r="AU329" i="4" s="1"/>
  <c r="AT328" i="4"/>
  <c r="AU328" i="4" s="1"/>
  <c r="AT327" i="4"/>
  <c r="AU327" i="4" s="1"/>
  <c r="AT326" i="4"/>
  <c r="AU326" i="4" s="1"/>
  <c r="AT325" i="4"/>
  <c r="AU325" i="4" s="1"/>
  <c r="AT324" i="4"/>
  <c r="AU324" i="4" s="1"/>
  <c r="AT323" i="4"/>
  <c r="AU323" i="4" s="1"/>
  <c r="G31" i="42" s="1"/>
  <c r="AT336" i="4"/>
  <c r="AU336" i="4" s="1"/>
  <c r="AT335" i="4"/>
  <c r="AU335" i="4" s="1"/>
  <c r="AT334" i="4"/>
  <c r="AU334" i="4" s="1"/>
  <c r="AT333" i="4"/>
  <c r="AU333" i="4" s="1"/>
  <c r="AT332" i="4"/>
  <c r="AU332" i="4" s="1"/>
  <c r="AT368" i="4"/>
  <c r="AU368" i="4" s="1"/>
  <c r="AT367" i="4"/>
  <c r="AU367" i="4" s="1"/>
  <c r="AT366" i="4"/>
  <c r="AU366" i="4" s="1"/>
  <c r="AT365" i="4"/>
  <c r="AU365" i="4" s="1"/>
  <c r="AT364" i="4"/>
  <c r="AU364" i="4" s="1"/>
  <c r="AT363" i="4"/>
  <c r="AU363" i="4" s="1"/>
  <c r="AT362" i="4"/>
  <c r="AU362" i="4" s="1"/>
  <c r="AT361" i="4"/>
  <c r="AU361" i="4" s="1"/>
  <c r="AT360" i="4"/>
  <c r="AU360" i="4" s="1"/>
  <c r="AT322" i="4"/>
  <c r="AU322" i="4" s="1"/>
  <c r="AT321" i="4"/>
  <c r="AU321" i="4" s="1"/>
  <c r="AT320" i="4"/>
  <c r="AU320" i="4" s="1"/>
  <c r="AT319" i="4"/>
  <c r="AU319" i="4" s="1"/>
  <c r="AT318" i="4"/>
  <c r="AU318" i="4" s="1"/>
  <c r="AT317" i="4"/>
  <c r="AU317" i="4" s="1"/>
  <c r="AT359" i="4"/>
  <c r="AU359" i="4" s="1"/>
  <c r="AT358" i="4"/>
  <c r="AU358" i="4" s="1"/>
  <c r="AT357" i="4"/>
  <c r="AU357" i="4" s="1"/>
  <c r="AT356" i="4"/>
  <c r="AU356" i="4" s="1"/>
  <c r="AT355" i="4"/>
  <c r="AU355" i="4" s="1"/>
  <c r="AT354" i="4"/>
  <c r="AU354" i="4" s="1"/>
  <c r="AT353" i="4"/>
  <c r="AU353" i="4" s="1"/>
  <c r="AT352" i="4"/>
  <c r="AU352" i="4" s="1"/>
  <c r="AT351" i="4"/>
  <c r="AU351" i="4" s="1"/>
  <c r="AT350" i="4"/>
  <c r="AU350" i="4" s="1"/>
  <c r="AT349" i="4"/>
  <c r="AU349" i="4" s="1"/>
  <c r="AT316" i="4"/>
  <c r="AU316" i="4" s="1"/>
  <c r="AT315" i="4"/>
  <c r="AU315" i="4" s="1"/>
  <c r="AT314" i="4"/>
  <c r="AU314" i="4" s="1"/>
  <c r="AT313" i="4"/>
  <c r="AU313" i="4" s="1"/>
  <c r="AT312" i="4"/>
  <c r="AU312" i="4" s="1"/>
  <c r="AT311" i="4"/>
  <c r="AU311" i="4" s="1"/>
  <c r="AT310" i="4"/>
  <c r="AU310" i="4" s="1"/>
  <c r="AT309" i="4"/>
  <c r="AU309" i="4" s="1"/>
  <c r="AT308" i="4"/>
  <c r="AU308" i="4" s="1"/>
  <c r="AT348" i="4"/>
  <c r="AU348" i="4" s="1"/>
  <c r="AT347" i="4"/>
  <c r="AU347" i="4" s="1"/>
  <c r="AT346" i="4"/>
  <c r="AU346" i="4" s="1"/>
  <c r="AT345" i="4"/>
  <c r="AU345" i="4" s="1"/>
  <c r="AT344" i="4"/>
  <c r="AU344" i="4" s="1"/>
  <c r="AT343" i="4"/>
  <c r="AU343" i="4" s="1"/>
  <c r="AT342" i="4"/>
  <c r="AU342" i="4" s="1"/>
  <c r="AT341" i="4"/>
  <c r="AU341" i="4" s="1"/>
  <c r="AT340" i="4"/>
  <c r="AU340" i="4" s="1"/>
  <c r="AT339" i="4"/>
  <c r="AU339" i="4" s="1"/>
  <c r="AT338" i="4"/>
  <c r="AU338" i="4" s="1"/>
  <c r="AU337" i="4"/>
  <c r="G30" i="42" l="1"/>
  <c r="G28" i="42"/>
  <c r="G25" i="42"/>
  <c r="G26" i="42"/>
  <c r="G29" i="42"/>
  <c r="G27" i="42"/>
  <c r="G9" i="42"/>
  <c r="G12" i="42"/>
  <c r="G19" i="42"/>
  <c r="AF28" i="38" a="1"/>
  <c r="AF28" i="38" s="1"/>
  <c r="AF15" i="38" a="1"/>
  <c r="AF15" i="38" s="1"/>
  <c r="AF8" i="38" a="1"/>
  <c r="AF8" i="38" s="1"/>
  <c r="AF26" i="38" a="1"/>
  <c r="AF26" i="38" s="1"/>
  <c r="AF13" i="38" a="1"/>
  <c r="AF13" i="38" s="1"/>
  <c r="AD4" i="37" a="1"/>
  <c r="AD4" i="37" s="1"/>
  <c r="AF18" i="38" a="1"/>
  <c r="AF18" i="38" s="1"/>
  <c r="AF6" i="38" a="1"/>
  <c r="AF6" i="38" s="1"/>
  <c r="AD7" i="37" a="1"/>
  <c r="AD7" i="37" s="1"/>
  <c r="AF24" i="38" a="1"/>
  <c r="AF24" i="38" s="1"/>
  <c r="AF19" i="38" a="1"/>
  <c r="AF19" i="38" s="1"/>
  <c r="AF11" i="38" a="1"/>
  <c r="AF11" i="38" s="1"/>
  <c r="AF5" i="38" a="1"/>
  <c r="AF5" i="38" s="1"/>
  <c r="AF4" i="38" a="1"/>
  <c r="AF4" i="38" s="1"/>
  <c r="AF29" i="38" a="1"/>
  <c r="AF29" i="38" s="1"/>
  <c r="AF20" i="38" a="1"/>
  <c r="AF20" i="38" s="1"/>
  <c r="AF16" i="38" a="1"/>
  <c r="AF16" i="38" s="1"/>
  <c r="AF21" i="38" a="1"/>
  <c r="AF21" i="38" s="1"/>
  <c r="AF9" i="38" a="1"/>
  <c r="AF9" i="38" s="1"/>
  <c r="AF27" i="38" a="1"/>
  <c r="AF27" i="38" s="1"/>
  <c r="AF22" i="38" a="1"/>
  <c r="AF22" i="38" s="1"/>
  <c r="AF14" i="38" a="1"/>
  <c r="AF14" i="38" s="1"/>
  <c r="AD9" i="37" a="1"/>
  <c r="AD9" i="37" s="1"/>
  <c r="AD6" i="37" a="1"/>
  <c r="AD6" i="37" s="1"/>
  <c r="AF7" i="38" a="1"/>
  <c r="AF7" i="38" s="1"/>
  <c r="AF25" i="38" a="1"/>
  <c r="AF25" i="38" s="1"/>
  <c r="AF12" i="38" a="1"/>
  <c r="AF12" i="38" s="1"/>
  <c r="AF30" i="38" a="1"/>
  <c r="AF30" i="38" s="1"/>
  <c r="AF17" i="38" a="1"/>
  <c r="AF17" i="38" s="1"/>
  <c r="AF23" i="38" a="1"/>
  <c r="AF23" i="38" s="1"/>
  <c r="AF10" i="38" a="1"/>
  <c r="AF10" i="38" s="1"/>
  <c r="AD8" i="37" a="1"/>
  <c r="AD8" i="37" s="1"/>
  <c r="AD5" i="37" a="1"/>
  <c r="AD5" i="37" s="1"/>
  <c r="G5" i="42"/>
  <c r="AU13" i="4"/>
  <c r="G7" i="31"/>
  <c r="G5" i="31"/>
  <c r="B46" i="31"/>
  <c r="AD10" i="37" l="1"/>
  <c r="AD24" i="37" s="1"/>
  <c r="AD11" i="37"/>
  <c r="AF31" i="38"/>
  <c r="AF66" i="38" s="1"/>
  <c r="AF32" i="38"/>
  <c r="AG8" i="38" a="1"/>
  <c r="AG8" i="38" s="1"/>
  <c r="AG26" i="38" a="1"/>
  <c r="AG26" i="38" s="1"/>
  <c r="AG18" i="38" a="1"/>
  <c r="AG18" i="38" s="1"/>
  <c r="AG13" i="38" a="1"/>
  <c r="AG13" i="38" s="1"/>
  <c r="AG19" i="38" a="1"/>
  <c r="AG19" i="38" s="1"/>
  <c r="AG6" i="38" a="1"/>
  <c r="AG6" i="38" s="1"/>
  <c r="AE7" i="37" a="1"/>
  <c r="AE7" i="37" s="1"/>
  <c r="AE4" i="37" a="1"/>
  <c r="AE4" i="37" s="1"/>
  <c r="AG24" i="38" a="1"/>
  <c r="AG24" i="38" s="1"/>
  <c r="AG20" i="38" a="1"/>
  <c r="AG20" i="38" s="1"/>
  <c r="AG11" i="38" a="1"/>
  <c r="AG11" i="38" s="1"/>
  <c r="AG5" i="38" a="1"/>
  <c r="AG5" i="38" s="1"/>
  <c r="AG4" i="38" a="1"/>
  <c r="AG4" i="38" s="1"/>
  <c r="G4" i="42"/>
  <c r="AG29" i="38" a="1"/>
  <c r="AG29" i="38" s="1"/>
  <c r="AG21" i="38" a="1"/>
  <c r="AG21" i="38" s="1"/>
  <c r="AG16" i="38" a="1"/>
  <c r="AG16" i="38" s="1"/>
  <c r="AG22" i="38" a="1"/>
  <c r="AG22" i="38" s="1"/>
  <c r="AG9" i="38" a="1"/>
  <c r="AG9" i="38" s="1"/>
  <c r="AG27" i="38" a="1"/>
  <c r="AG27" i="38" s="1"/>
  <c r="AG14" i="38" a="1"/>
  <c r="AG14" i="38" s="1"/>
  <c r="AE9" i="37" a="1"/>
  <c r="AE9" i="37" s="1"/>
  <c r="AE6" i="37" a="1"/>
  <c r="AE6" i="37" s="1"/>
  <c r="AG7" i="38" a="1"/>
  <c r="AG7" i="38" s="1"/>
  <c r="AG30" i="38" a="1"/>
  <c r="AG30" i="38" s="1"/>
  <c r="AG25" i="38" a="1"/>
  <c r="AG25" i="38" s="1"/>
  <c r="AG12" i="38" a="1"/>
  <c r="AG12" i="38" s="1"/>
  <c r="AG17" i="38" a="1"/>
  <c r="AG17" i="38" s="1"/>
  <c r="AG23" i="38" a="1"/>
  <c r="AG23" i="38" s="1"/>
  <c r="AG10" i="38" a="1"/>
  <c r="AG10" i="38" s="1"/>
  <c r="AE8" i="37" a="1"/>
  <c r="AE8" i="37" s="1"/>
  <c r="AE5" i="37" a="1"/>
  <c r="AE5" i="37" s="1"/>
  <c r="AG28" i="38" a="1"/>
  <c r="AG28" i="38" s="1"/>
  <c r="AG15" i="38" a="1"/>
  <c r="AG15" i="38" s="1"/>
  <c r="G4" i="31"/>
  <c r="B47" i="31"/>
  <c r="AE10" i="37" l="1"/>
  <c r="AE24" i="37" s="1"/>
  <c r="AE11" i="37"/>
  <c r="G32" i="42"/>
  <c r="G68" i="42" s="1"/>
  <c r="G33" i="42"/>
  <c r="AG32" i="38"/>
  <c r="AG31" i="38"/>
  <c r="AG66" i="38" s="1"/>
  <c r="AF67" i="38"/>
  <c r="AF68" i="38" s="1"/>
  <c r="AF69" i="38" s="1"/>
  <c r="AF70" i="38" s="1"/>
  <c r="AF71" i="38" s="1"/>
  <c r="AF72" i="38" s="1"/>
  <c r="AF73" i="38" s="1"/>
  <c r="AF74" i="38" s="1"/>
  <c r="AF75" i="38" s="1"/>
  <c r="AF76" i="38" s="1"/>
  <c r="AF77" i="38" s="1"/>
  <c r="AF78" i="38" s="1"/>
  <c r="AF79" i="38" s="1"/>
  <c r="AF80" i="38" s="1"/>
  <c r="AF81" i="38" s="1"/>
  <c r="AF82" i="38" s="1"/>
  <c r="AF83" i="38" s="1"/>
  <c r="AF84" i="38" s="1"/>
  <c r="AF85" i="38" s="1"/>
  <c r="AF86" i="38" s="1"/>
  <c r="AF87" i="38" s="1"/>
  <c r="AF88" i="38" s="1"/>
  <c r="AF89" i="38" s="1"/>
  <c r="AF90" i="38" s="1"/>
  <c r="AF91" i="38" s="1"/>
  <c r="AF92" i="38" s="1"/>
  <c r="AF93" i="38" s="1"/>
  <c r="AF94" i="38" s="1"/>
  <c r="AF95" i="38" s="1"/>
  <c r="AF96" i="38" s="1"/>
  <c r="AF97" i="38" s="1"/>
  <c r="AF98" i="38" s="1"/>
  <c r="AF99" i="38" s="1"/>
  <c r="AF100" i="38" s="1"/>
  <c r="AF101" i="38" s="1"/>
  <c r="AF102" i="38" s="1"/>
  <c r="AF103" i="38" s="1"/>
  <c r="AF104" i="38" s="1"/>
  <c r="AF105" i="38" s="1"/>
  <c r="AF106" i="38" s="1"/>
  <c r="AF107" i="38" s="1"/>
  <c r="AF108" i="38" s="1"/>
  <c r="AF109" i="38" s="1"/>
  <c r="AF110" i="38" s="1"/>
  <c r="AF111" i="38" s="1"/>
  <c r="AF112" i="38" s="1"/>
  <c r="AF113" i="38" s="1"/>
  <c r="AF114" i="38" s="1"/>
  <c r="AF115" i="38" s="1"/>
  <c r="AF116" i="38" s="1"/>
  <c r="AD25" i="37"/>
  <c r="AD26" i="37" s="1"/>
  <c r="AD27" i="37" s="1"/>
  <c r="AD28" i="37" s="1"/>
  <c r="AD29" i="37" s="1"/>
  <c r="AD30" i="37" s="1"/>
  <c r="AD31" i="37" s="1"/>
  <c r="AD32" i="37" s="1"/>
  <c r="AD33" i="37" s="1"/>
  <c r="AD34" i="37" s="1"/>
  <c r="AD35" i="37" s="1"/>
  <c r="AD36" i="37" s="1"/>
  <c r="AD37" i="37" s="1"/>
  <c r="AD38" i="37" s="1"/>
  <c r="AD39" i="37" s="1"/>
  <c r="AD40" i="37" s="1"/>
  <c r="AD41" i="37" s="1"/>
  <c r="AD42" i="37" s="1"/>
  <c r="AD43" i="37" s="1"/>
  <c r="AD44" i="37" s="1"/>
  <c r="AD45" i="37" s="1"/>
  <c r="AD46" i="37" s="1"/>
  <c r="AD47" i="37" s="1"/>
  <c r="AD48" i="37" s="1"/>
  <c r="AD49" i="37" s="1"/>
  <c r="AD50" i="37" s="1"/>
  <c r="AD51" i="37" s="1"/>
  <c r="AD52" i="37" s="1"/>
  <c r="AD53" i="37" s="1"/>
  <c r="AD54" i="37" s="1"/>
  <c r="AD55" i="37" s="1"/>
  <c r="AD56" i="37" s="1"/>
  <c r="AD57" i="37" s="1"/>
  <c r="AD58" i="37" s="1"/>
  <c r="AD59" i="37" s="1"/>
  <c r="AD60" i="37" s="1"/>
  <c r="AD61" i="37" s="1"/>
  <c r="AD62" i="37" s="1"/>
  <c r="AD63" i="37" s="1"/>
  <c r="AD64" i="37" s="1"/>
  <c r="AD65" i="37" s="1"/>
  <c r="AD66" i="37" s="1"/>
  <c r="AD67" i="37" s="1"/>
  <c r="AD68" i="37" s="1"/>
  <c r="AD69" i="37" s="1"/>
  <c r="AD70" i="37" s="1"/>
  <c r="AD71" i="37" s="1"/>
  <c r="AD72" i="37" s="1"/>
  <c r="AD73" i="37" s="1"/>
  <c r="AD74" i="37" s="1"/>
  <c r="G11" i="31"/>
  <c r="G10" i="31"/>
  <c r="G24" i="31" s="1"/>
  <c r="B48" i="31"/>
  <c r="AF37" i="38" l="1" a="1"/>
  <c r="AF37" i="38" s="1"/>
  <c r="AF36" i="38" a="1"/>
  <c r="AF36" i="38" s="1"/>
  <c r="AF46" i="38" a="1"/>
  <c r="AF46" i="38" s="1"/>
  <c r="AF55" i="38" a="1"/>
  <c r="AF55" i="38" s="1"/>
  <c r="AF40" i="38" a="1"/>
  <c r="AF40" i="38" s="1"/>
  <c r="AF54" i="38" a="1"/>
  <c r="AF54" i="38" s="1"/>
  <c r="AD18" i="37" a="1"/>
  <c r="AD18" i="37" s="1"/>
  <c r="AF52" i="38" a="1"/>
  <c r="AF52" i="38" s="1"/>
  <c r="AF47" i="38" a="1"/>
  <c r="AF47" i="38" s="1"/>
  <c r="AF44" i="38" a="1"/>
  <c r="AF44" i="38" s="1"/>
  <c r="AF56" i="38" a="1"/>
  <c r="AF56" i="38" s="1"/>
  <c r="AG67" i="38"/>
  <c r="AG68" i="38" s="1"/>
  <c r="AG69" i="38" s="1"/>
  <c r="AG70" i="38" s="1"/>
  <c r="AG71" i="38" s="1"/>
  <c r="AG72" i="38" s="1"/>
  <c r="AG73" i="38" s="1"/>
  <c r="AG74" i="38" s="1"/>
  <c r="AG75" i="38" s="1"/>
  <c r="AG76" i="38" s="1"/>
  <c r="AG77" i="38" s="1"/>
  <c r="AG78" i="38" s="1"/>
  <c r="AG79" i="38" s="1"/>
  <c r="AG80" i="38" s="1"/>
  <c r="AG81" i="38" s="1"/>
  <c r="AG82" i="38" s="1"/>
  <c r="AG83" i="38" s="1"/>
  <c r="AG84" i="38" s="1"/>
  <c r="AG85" i="38" s="1"/>
  <c r="AG86" i="38" s="1"/>
  <c r="AG87" i="38" s="1"/>
  <c r="AG88" i="38" s="1"/>
  <c r="AG89" i="38" s="1"/>
  <c r="AG90" i="38" s="1"/>
  <c r="AG91" i="38" s="1"/>
  <c r="AG92" i="38" s="1"/>
  <c r="AG93" i="38" s="1"/>
  <c r="AG94" i="38" s="1"/>
  <c r="AG95" i="38" s="1"/>
  <c r="AG96" i="38" s="1"/>
  <c r="AG97" i="38" s="1"/>
  <c r="AG98" i="38" s="1"/>
  <c r="AG99" i="38" s="1"/>
  <c r="AG100" i="38" s="1"/>
  <c r="AG101" i="38" s="1"/>
  <c r="AG102" i="38" s="1"/>
  <c r="AG103" i="38" s="1"/>
  <c r="AG104" i="38" s="1"/>
  <c r="AG105" i="38" s="1"/>
  <c r="AG106" i="38" s="1"/>
  <c r="AG107" i="38" s="1"/>
  <c r="AG108" i="38" s="1"/>
  <c r="AG109" i="38" s="1"/>
  <c r="AG110" i="38" s="1"/>
  <c r="AG111" i="38" s="1"/>
  <c r="AG112" i="38" s="1"/>
  <c r="AG113" i="38" s="1"/>
  <c r="AG114" i="38" s="1"/>
  <c r="AG115" i="38" s="1"/>
  <c r="AG116" i="38" s="1"/>
  <c r="AF60" i="38" a="1"/>
  <c r="AF60" i="38" s="1"/>
  <c r="AF48" i="38" a="1"/>
  <c r="AF48" i="38" s="1"/>
  <c r="AF51" i="38" a="1"/>
  <c r="AF51" i="38" s="1"/>
  <c r="AF50" i="38" a="1"/>
  <c r="AF50" i="38" s="1"/>
  <c r="AF43" i="38" a="1"/>
  <c r="AF43" i="38" s="1"/>
  <c r="AF39" i="38" a="1"/>
  <c r="AF39" i="38" s="1"/>
  <c r="AF57" i="38" a="1"/>
  <c r="AF57" i="38" s="1"/>
  <c r="AD19" i="37" a="1"/>
  <c r="AD19" i="37" s="1"/>
  <c r="AD20" i="37" a="1"/>
  <c r="AD20" i="37" s="1"/>
  <c r="AF49" i="38" a="1"/>
  <c r="AF49" i="38" s="1"/>
  <c r="AF62" i="38" a="1"/>
  <c r="AF62" i="38" s="1"/>
  <c r="G69" i="42"/>
  <c r="G70" i="42" s="1"/>
  <c r="G71" i="42" s="1"/>
  <c r="G72" i="42" s="1"/>
  <c r="G73" i="42" s="1"/>
  <c r="G74" i="42" s="1"/>
  <c r="G75" i="42" s="1"/>
  <c r="G76" i="42" s="1"/>
  <c r="G77" i="42" s="1"/>
  <c r="G78" i="42" s="1"/>
  <c r="G79" i="42" s="1"/>
  <c r="G80" i="42" s="1"/>
  <c r="G81" i="42" s="1"/>
  <c r="G82" i="42" s="1"/>
  <c r="G83" i="42" s="1"/>
  <c r="G84" i="42" s="1"/>
  <c r="G85" i="42" s="1"/>
  <c r="G86" i="42" s="1"/>
  <c r="G87" i="42" s="1"/>
  <c r="G88" i="42" s="1"/>
  <c r="G89" i="42" s="1"/>
  <c r="G90" i="42" s="1"/>
  <c r="G91" i="42" s="1"/>
  <c r="G92" i="42" s="1"/>
  <c r="G93" i="42" s="1"/>
  <c r="G94" i="42" s="1"/>
  <c r="G95" i="42" s="1"/>
  <c r="G96" i="42" s="1"/>
  <c r="G97" i="42" s="1"/>
  <c r="G98" i="42" s="1"/>
  <c r="G99" i="42" s="1"/>
  <c r="G100" i="42" s="1"/>
  <c r="G101" i="42" s="1"/>
  <c r="G102" i="42" s="1"/>
  <c r="G103" i="42" s="1"/>
  <c r="G104" i="42" s="1"/>
  <c r="G105" i="42" s="1"/>
  <c r="G106" i="42" s="1"/>
  <c r="G107" i="42" s="1"/>
  <c r="G108" i="42" s="1"/>
  <c r="G109" i="42" s="1"/>
  <c r="G110" i="42" s="1"/>
  <c r="G111" i="42" s="1"/>
  <c r="G112" i="42" s="1"/>
  <c r="G113" i="42" s="1"/>
  <c r="G114" i="42" s="1"/>
  <c r="G115" i="42" s="1"/>
  <c r="G116" i="42" s="1"/>
  <c r="G117" i="42" s="1"/>
  <c r="G118" i="42" s="1"/>
  <c r="AF58" i="38" a="1"/>
  <c r="AF58" i="38" s="1"/>
  <c r="AF41" i="38" a="1"/>
  <c r="AF41" i="38" s="1"/>
  <c r="AF53" i="38" a="1"/>
  <c r="AF53" i="38" s="1"/>
  <c r="AD16" i="37" a="1"/>
  <c r="AD16" i="37" s="1"/>
  <c r="AF61" i="38" a="1"/>
  <c r="AF61" i="38" s="1"/>
  <c r="AF59" i="38" a="1"/>
  <c r="AF59" i="38" s="1"/>
  <c r="AD15" i="37" a="1"/>
  <c r="AD15" i="37" s="1"/>
  <c r="AF45" i="38" a="1"/>
  <c r="AF45" i="38" s="1"/>
  <c r="AD17" i="37" a="1"/>
  <c r="AD17" i="37" s="1"/>
  <c r="AF38" i="38" a="1"/>
  <c r="AF38" i="38" s="1"/>
  <c r="AF42" i="38" a="1"/>
  <c r="AF42" i="38" s="1"/>
  <c r="AE25" i="37"/>
  <c r="AE26" i="37" s="1"/>
  <c r="AE27" i="37" s="1"/>
  <c r="AE28" i="37" s="1"/>
  <c r="AE29" i="37" s="1"/>
  <c r="AE30" i="37" s="1"/>
  <c r="AE31" i="37" s="1"/>
  <c r="AE32" i="37" s="1"/>
  <c r="AE33" i="37" s="1"/>
  <c r="AE34" i="37" s="1"/>
  <c r="AE35" i="37" s="1"/>
  <c r="AE36" i="37" s="1"/>
  <c r="AE37" i="37" s="1"/>
  <c r="AE38" i="37" s="1"/>
  <c r="AE39" i="37" s="1"/>
  <c r="AE40" i="37" s="1"/>
  <c r="AE41" i="37" s="1"/>
  <c r="AE42" i="37" s="1"/>
  <c r="AE43" i="37" s="1"/>
  <c r="AE44" i="37" s="1"/>
  <c r="AE45" i="37" s="1"/>
  <c r="AE46" i="37" s="1"/>
  <c r="AE47" i="37" s="1"/>
  <c r="AE48" i="37" s="1"/>
  <c r="AE49" i="37" s="1"/>
  <c r="AE50" i="37" s="1"/>
  <c r="AE51" i="37" s="1"/>
  <c r="AE52" i="37" s="1"/>
  <c r="AE53" i="37" s="1"/>
  <c r="AE54" i="37" s="1"/>
  <c r="AE55" i="37" s="1"/>
  <c r="AE56" i="37" s="1"/>
  <c r="AE57" i="37" s="1"/>
  <c r="AE58" i="37" s="1"/>
  <c r="AE59" i="37" s="1"/>
  <c r="AE60" i="37" s="1"/>
  <c r="AE61" i="37" s="1"/>
  <c r="AE62" i="37" s="1"/>
  <c r="AE63" i="37" s="1"/>
  <c r="AE64" i="37" s="1"/>
  <c r="AE65" i="37" s="1"/>
  <c r="AE66" i="37" s="1"/>
  <c r="AE67" i="37" s="1"/>
  <c r="AE68" i="37" s="1"/>
  <c r="AE69" i="37" s="1"/>
  <c r="AE70" i="37" s="1"/>
  <c r="AE71" i="37" s="1"/>
  <c r="AE72" i="37" s="1"/>
  <c r="AE73" i="37" s="1"/>
  <c r="AE74" i="37" s="1"/>
  <c r="G25" i="31"/>
  <c r="G26" i="31" s="1"/>
  <c r="G27" i="31" s="1"/>
  <c r="G28" i="31" s="1"/>
  <c r="G29" i="31" s="1"/>
  <c r="G30" i="31" s="1"/>
  <c r="G31" i="31" s="1"/>
  <c r="G32" i="31" s="1"/>
  <c r="G33" i="31" s="1"/>
  <c r="G34" i="31" s="1"/>
  <c r="G35" i="31" s="1"/>
  <c r="G36" i="31" s="1"/>
  <c r="G37" i="31" s="1"/>
  <c r="G38" i="31" s="1"/>
  <c r="G39" i="31" s="1"/>
  <c r="G40" i="31" s="1"/>
  <c r="G41" i="31" s="1"/>
  <c r="G42" i="31" s="1"/>
  <c r="G43" i="31" s="1"/>
  <c r="G44" i="31" s="1"/>
  <c r="G45" i="31" s="1"/>
  <c r="G46" i="31" s="1"/>
  <c r="G47" i="31" s="1"/>
  <c r="G48" i="31" s="1"/>
  <c r="G49" i="31" s="1"/>
  <c r="G50" i="31" s="1"/>
  <c r="G51" i="31" s="1"/>
  <c r="G52" i="31" s="1"/>
  <c r="G53" i="31" s="1"/>
  <c r="G54" i="31" s="1"/>
  <c r="G55" i="31" s="1"/>
  <c r="G56" i="31" s="1"/>
  <c r="G57" i="31" s="1"/>
  <c r="G58" i="31" s="1"/>
  <c r="G59" i="31" s="1"/>
  <c r="G60" i="31" s="1"/>
  <c r="G61" i="31" s="1"/>
  <c r="G62" i="31" s="1"/>
  <c r="G63" i="31" s="1"/>
  <c r="G64" i="31" s="1"/>
  <c r="G65" i="31" s="1"/>
  <c r="G66" i="31" s="1"/>
  <c r="G67" i="31" s="1"/>
  <c r="G68" i="31" s="1"/>
  <c r="G69" i="31" s="1"/>
  <c r="G70" i="31" s="1"/>
  <c r="G71" i="31" s="1"/>
  <c r="G72" i="31" s="1"/>
  <c r="G73" i="31" s="1"/>
  <c r="G74" i="31" s="1"/>
  <c r="B49" i="31"/>
  <c r="G56" i="42" l="1" a="1"/>
  <c r="G56" i="42" s="1"/>
  <c r="G62" i="42" a="1"/>
  <c r="G62" i="42" s="1"/>
  <c r="G38" i="42" a="1"/>
  <c r="G38" i="42" s="1"/>
  <c r="G41" i="42" a="1"/>
  <c r="G41" i="42" s="1"/>
  <c r="G49" i="42" a="1"/>
  <c r="G49" i="42" s="1"/>
  <c r="G45" i="42" a="1"/>
  <c r="G45" i="42" s="1"/>
  <c r="G63" i="42" a="1"/>
  <c r="G63" i="42" s="1"/>
  <c r="G53" i="42" a="1"/>
  <c r="G53" i="42" s="1"/>
  <c r="G55" i="42" a="1"/>
  <c r="G55" i="42" s="1"/>
  <c r="G40" i="42" a="1"/>
  <c r="G40" i="42" s="1"/>
  <c r="G48" i="42" a="1"/>
  <c r="G48" i="42" s="1"/>
  <c r="G51" i="42" a="1"/>
  <c r="G51" i="42" s="1"/>
  <c r="AG46" i="38" a="1"/>
  <c r="AG46" i="38" s="1"/>
  <c r="G59" i="42" a="1"/>
  <c r="G59" i="42" s="1"/>
  <c r="G46" i="42" a="1"/>
  <c r="G46" i="42" s="1"/>
  <c r="G43" i="42" a="1"/>
  <c r="G43" i="42" s="1"/>
  <c r="G54" i="42" a="1"/>
  <c r="G54" i="42" s="1"/>
  <c r="G60" i="42" a="1"/>
  <c r="G60" i="42" s="1"/>
  <c r="G58" i="42" a="1"/>
  <c r="G58" i="42" s="1"/>
  <c r="G39" i="42" a="1"/>
  <c r="G39" i="42" s="1"/>
  <c r="G37" i="42" a="1"/>
  <c r="G37" i="42" s="1"/>
  <c r="G50" i="42" a="1"/>
  <c r="G50" i="42" s="1"/>
  <c r="G47" i="42" a="1"/>
  <c r="G47" i="42" s="1"/>
  <c r="G44" i="42" a="1"/>
  <c r="G44" i="42" s="1"/>
  <c r="G57" i="42" a="1"/>
  <c r="G57" i="42" s="1"/>
  <c r="G64" i="42" a="1"/>
  <c r="G64" i="42" s="1"/>
  <c r="G52" i="42" a="1"/>
  <c r="G52" i="42" s="1"/>
  <c r="AE19" i="37" a="1"/>
  <c r="AE19" i="37" s="1"/>
  <c r="AE15" i="37" a="1"/>
  <c r="AE15" i="37" s="1"/>
  <c r="G42" i="42" a="1"/>
  <c r="G42" i="42" s="1"/>
  <c r="G61" i="42" a="1"/>
  <c r="G61" i="42" s="1"/>
  <c r="AG55" i="38" a="1"/>
  <c r="AG55" i="38" s="1"/>
  <c r="AG59" i="38" a="1"/>
  <c r="AG59" i="38" s="1"/>
  <c r="AG53" i="38" a="1"/>
  <c r="AG53" i="38" s="1"/>
  <c r="AG39" i="38" a="1"/>
  <c r="AG39" i="38" s="1"/>
  <c r="AG57" i="38" a="1"/>
  <c r="AG57" i="38" s="1"/>
  <c r="AG45" i="38" a="1"/>
  <c r="AG45" i="38" s="1"/>
  <c r="AG47" i="38" a="1"/>
  <c r="AG47" i="38" s="1"/>
  <c r="AG41" i="38" a="1"/>
  <c r="AG41" i="38" s="1"/>
  <c r="AG58" i="38" a="1"/>
  <c r="AG58" i="38" s="1"/>
  <c r="AG50" i="38" a="1"/>
  <c r="AG50" i="38" s="1"/>
  <c r="AG54" i="38" a="1"/>
  <c r="AG54" i="38" s="1"/>
  <c r="AG48" i="38" a="1"/>
  <c r="AG48" i="38" s="1"/>
  <c r="AG36" i="38" a="1"/>
  <c r="AG36" i="38" s="1"/>
  <c r="AG43" i="38" a="1"/>
  <c r="AG43" i="38" s="1"/>
  <c r="AG60" i="38" a="1"/>
  <c r="AG60" i="38" s="1"/>
  <c r="AG51" i="38" a="1"/>
  <c r="AG51" i="38" s="1"/>
  <c r="AG42" i="38" a="1"/>
  <c r="AG42" i="38" s="1"/>
  <c r="AE18" i="37" a="1"/>
  <c r="AE18" i="37" s="1"/>
  <c r="AE17" i="37" a="1"/>
  <c r="AE17" i="37" s="1"/>
  <c r="AE16" i="37" a="1"/>
  <c r="AE16" i="37" s="1"/>
  <c r="AE20" i="37" a="1"/>
  <c r="AE20" i="37" s="1"/>
  <c r="AG52" i="38" a="1"/>
  <c r="AG52" i="38" s="1"/>
  <c r="AG37" i="38" a="1"/>
  <c r="AG37" i="38" s="1"/>
  <c r="AG40" i="38" a="1"/>
  <c r="AG40" i="38" s="1"/>
  <c r="AG56" i="38" a="1"/>
  <c r="AG56" i="38" s="1"/>
  <c r="AG38" i="38" a="1"/>
  <c r="AG38" i="38" s="1"/>
  <c r="AG44" i="38" a="1"/>
  <c r="AG44" i="38" s="1"/>
  <c r="AG49" i="38" a="1"/>
  <c r="AG49" i="38" s="1"/>
  <c r="AG62" i="38" a="1"/>
  <c r="AG62" i="38" s="1"/>
  <c r="AG61" i="38" a="1"/>
  <c r="AG61" i="38" s="1"/>
  <c r="B50" i="31"/>
  <c r="B51" i="31" l="1"/>
  <c r="B52" i="31" l="1"/>
  <c r="B53" i="31" l="1"/>
  <c r="B54" i="31" l="1"/>
  <c r="B55" i="31" l="1"/>
  <c r="B56" i="31" l="1"/>
  <c r="B57" i="31" l="1"/>
  <c r="B58" i="31" l="1"/>
  <c r="B59" i="31" l="1"/>
  <c r="B60" i="31" l="1"/>
  <c r="B61" i="31" l="1"/>
  <c r="B62" i="31" l="1"/>
  <c r="B63" i="31" l="1"/>
  <c r="B64" i="31" l="1"/>
  <c r="B65" i="31" l="1"/>
  <c r="B66" i="31" l="1"/>
  <c r="B67" i="31" l="1"/>
  <c r="B68" i="31" l="1"/>
  <c r="B69" i="31" l="1"/>
  <c r="B70" i="31" l="1"/>
  <c r="B71" i="31" s="1"/>
  <c r="B72" i="31" s="1"/>
  <c r="B73" i="31" s="1"/>
  <c r="B74" i="31" s="1"/>
  <c r="D19" i="31" a="1"/>
  <c r="D19" i="31" s="1"/>
  <c r="C18" i="31" a="1"/>
  <c r="C18" i="31" s="1"/>
  <c r="C17" i="31" a="1"/>
  <c r="C17" i="31" s="1"/>
  <c r="D16" i="31" a="1"/>
  <c r="D16" i="31" s="1"/>
  <c r="D18" i="31" a="1"/>
  <c r="D18" i="31" s="1"/>
  <c r="C19" i="31" a="1"/>
  <c r="C19" i="31" s="1"/>
  <c r="D17" i="31" a="1"/>
  <c r="D17" i="31" s="1"/>
  <c r="G15" i="31" a="1"/>
  <c r="G15" i="31" s="1"/>
  <c r="C15" i="31" a="1"/>
  <c r="C15" i="31" s="1"/>
  <c r="C20" i="31" a="1"/>
  <c r="C20" i="31" s="1"/>
  <c r="D20" i="31" a="1"/>
  <c r="D20" i="31" s="1"/>
  <c r="G20" i="31" a="1"/>
  <c r="G20" i="31" s="1"/>
  <c r="D15" i="31" a="1"/>
  <c r="D15" i="31" s="1"/>
  <c r="C16" i="31" a="1"/>
  <c r="C16" i="31" s="1"/>
  <c r="E19" i="31" l="1" a="1"/>
  <c r="E19" i="31" s="1"/>
  <c r="E18" i="31" a="1"/>
  <c r="E18" i="31" s="1"/>
  <c r="E17" i="31" a="1"/>
  <c r="E17" i="31" s="1"/>
  <c r="E20" i="31" a="1"/>
  <c r="E20" i="31" s="1"/>
  <c r="E16" i="31" a="1"/>
  <c r="E16" i="31" s="1"/>
  <c r="E15" i="31" a="1"/>
  <c r="E15" i="31" s="1"/>
  <c r="F17" i="31" a="1"/>
  <c r="F17" i="31" s="1"/>
  <c r="F19" i="31" a="1"/>
  <c r="F19" i="31" s="1"/>
  <c r="F15" i="31" a="1"/>
  <c r="F15" i="31" s="1"/>
  <c r="F20" i="31" a="1"/>
  <c r="F20" i="31" s="1"/>
  <c r="F18" i="31" a="1"/>
  <c r="F18" i="31" s="1"/>
  <c r="F16" i="31" a="1"/>
  <c r="F16" i="31" s="1"/>
  <c r="G18" i="31" a="1"/>
  <c r="G18" i="31" s="1"/>
  <c r="G17" i="31" a="1"/>
  <c r="G17" i="31" s="1"/>
  <c r="G19" i="31" a="1"/>
  <c r="G19" i="31" s="1"/>
  <c r="G16" i="31" a="1"/>
  <c r="G16" i="3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<sst xmlns="http://schemas.openxmlformats.org/spreadsheetml/2006/main" count="6555" uniqueCount="1382">
  <si>
    <t>Nail</t>
  </si>
  <si>
    <t>LG 18650-MJ1 (Korean)</t>
  </si>
  <si>
    <t>LG 18650-MJ1 (Chinese)</t>
  </si>
  <si>
    <t>Sony 18650-VC7</t>
  </si>
  <si>
    <t>Top Vent</t>
  </si>
  <si>
    <t>Samsung 18650-30Q</t>
  </si>
  <si>
    <t>LG 18650-HG2</t>
  </si>
  <si>
    <t>Heater (Non-ISC)</t>
  </si>
  <si>
    <t>Heater (ISC)</t>
  </si>
  <si>
    <t>Soteria 18650 (AL)</t>
  </si>
  <si>
    <t>Soteria 18650 (Control)</t>
  </si>
  <si>
    <t>Soteria 18650 (CU)</t>
  </si>
  <si>
    <t>Soteria 18650 (ALCU)</t>
  </si>
  <si>
    <t>Soteria 18650 (ALDW)</t>
  </si>
  <si>
    <t>Soteria 18650 (ALCUDW)</t>
  </si>
  <si>
    <t>Soteria 18650 (DW)</t>
  </si>
  <si>
    <t>Panasonic 18650-BE</t>
  </si>
  <si>
    <t>-</t>
  </si>
  <si>
    <t>Test-ID</t>
  </si>
  <si>
    <t>Test-Series</t>
  </si>
  <si>
    <t>Test-Date</t>
  </si>
  <si>
    <t>V9.1</t>
  </si>
  <si>
    <t>V9.0</t>
  </si>
  <si>
    <t>S-FTRC-Generation</t>
  </si>
  <si>
    <t>Energy-Percent-Cell-Body-%</t>
  </si>
  <si>
    <t>Heater-Power-W</t>
  </si>
  <si>
    <t>DLS19_Feb</t>
  </si>
  <si>
    <t>Baseline-Total-Energy-Yield-kJ</t>
  </si>
  <si>
    <t>Cell-Format</t>
  </si>
  <si>
    <t>Heater-Time-On-s</t>
  </si>
  <si>
    <t>Trigger-Mechanism</t>
  </si>
  <si>
    <t>Cell-Failure-Mechanism</t>
  </si>
  <si>
    <t>Conductive-Heat-Loss-Rate-kJs-1</t>
  </si>
  <si>
    <t>Energy-Fraction-Cell-Body-kJ</t>
  </si>
  <si>
    <t>Energy-Fraction-Positive-Ejecta-kJ</t>
  </si>
  <si>
    <t>Energy-Fraction-Negative-Ejecta-kJ</t>
  </si>
  <si>
    <t>Energy-Percent-Positive-Ejecta-%</t>
  </si>
  <si>
    <t>Energy-Percent-Negative-Ejecta-%</t>
  </si>
  <si>
    <t>Cell-Capacity-Ah</t>
  </si>
  <si>
    <t>Cell-Nominal-Voltage-V</t>
  </si>
  <si>
    <t>Cell-Energy-Wh</t>
  </si>
  <si>
    <t>Pre-Test-Cell-Open-Circuit-Voltage-V</t>
  </si>
  <si>
    <t>Pre-Test-Cell-Mass-g</t>
  </si>
  <si>
    <t>Pre-Test-Negative-Copper-Mesh-Mass-g</t>
  </si>
  <si>
    <t>Pre-Test-Positive-Copper-Mesh-Mass-g</t>
  </si>
  <si>
    <t>Pressure-Assisted-Seal-Configuration-Positive</t>
  </si>
  <si>
    <t>Pressure-Assisted-Seal-Configuration-Negative</t>
  </si>
  <si>
    <t>18650-Brass</t>
  </si>
  <si>
    <t>Cell-Description</t>
  </si>
  <si>
    <t>18650-Aluminum</t>
  </si>
  <si>
    <t>1700 fps, 0.00058 s exposure, 17.9 um pixels. 20 mm x 12 mm FOV.</t>
  </si>
  <si>
    <t>Voltage dropped about 20 s before TR. Recorded the voltage drop in X-ray. After this, the interlock failed and DAQ failed. 2-3 hours spent fixing.</t>
  </si>
  <si>
    <t>miro_projections_84135.hdf</t>
  </si>
  <si>
    <t>miro_projections_84169.hdf</t>
  </si>
  <si>
    <t>miro_projections_84133.hdf</t>
  </si>
  <si>
    <t>miro_projections_84137.hdf then d andf f (38. 39 @ 0.00058 and 40, 41 @ 0.00010)</t>
  </si>
  <si>
    <t xml:space="preserve"> miro_projections_84147.hdf </t>
  </si>
  <si>
    <t>Delayed runaway event. TC1 plugged into x52.</t>
  </si>
  <si>
    <t>miro_projections_84142.hdf</t>
  </si>
  <si>
    <t>Nail TC in 54. Nail penetrated and TR ensued when nail breached into the core, but not before. TC 2 out.  Interesting video.</t>
  </si>
  <si>
    <t>miro_projections_84174.hdf</t>
  </si>
  <si>
    <t>TC 1,2 on x52,54. TC 7, 41, 47 out. Nominal run.</t>
  </si>
  <si>
    <t>miro_projections_84165.hdf</t>
  </si>
  <si>
    <t>TC 1,2 on x channels. 29 failed. Nominal run.</t>
  </si>
  <si>
    <t>miro_projections_84166.hdf</t>
  </si>
  <si>
    <t>TC 1, 2 on x channels, 24 out. Very slow runaway event.</t>
  </si>
  <si>
    <t>miro_projections_84167.hdf</t>
  </si>
  <si>
    <t>miro_projections_84168.hdf</t>
  </si>
  <si>
    <t xml:space="preserve">TC1,2 on x52,53.  29 47 41 out. </t>
  </si>
  <si>
    <t>miro_projections_84162.hdf</t>
  </si>
  <si>
    <t>TC1 out, TC2 x52. TC24, 41, 47 out. Nominal run.</t>
  </si>
  <si>
    <t>miro_projections_84164.hdf</t>
  </si>
  <si>
    <t>TR occured. The jelly role ejected! TC 8,11,14,24. Take photo later.</t>
  </si>
  <si>
    <t>miro_projections_84178.hdf</t>
  </si>
  <si>
    <t xml:space="preserve">TR. TCs 8,14,24,29. </t>
  </si>
  <si>
    <t>miro_projections_84179.hdf</t>
  </si>
  <si>
    <t>TR.  TC 8,14,24,40.</t>
  </si>
  <si>
    <t>miro_projections_84180.hdf</t>
  </si>
  <si>
    <t>All TCs nominal. Delayed TR event. TR event was calm and relatively slow. May not have consumed all of the active material. Does not appear to have ejected all of the mass. Missed the event with x-ray. Re-took a 2nd x-ray to capture the post test image.</t>
  </si>
  <si>
    <t>miro_projections_84149.hdf and miro_projections_84150.hdf</t>
  </si>
  <si>
    <t xml:space="preserve">TCs 29 and 47 busted. </t>
  </si>
  <si>
    <t xml:space="preserve">miro_projections_84151.hdf and miro_projections_84152.hdf </t>
  </si>
  <si>
    <t>TC1 to x52 and TC8 to X53. TC25 busted.</t>
  </si>
  <si>
    <t xml:space="preserve">miro_projections_84153.hdf </t>
  </si>
  <si>
    <t xml:space="preserve">All TCs nominal. No TR event occured after OCV drop and voltage recovered to 3.9-4 V. </t>
  </si>
  <si>
    <t>miro_projections_84154.hdf</t>
  </si>
  <si>
    <t>Lots of pre-TR bubbles in x-ray observed. Delayed TR event after OCV drop. Slow/calm TR propagation throughout cell. Post test x-ray taken of remaining jellyroll. TC 1 and 2 on x channels. TC 7 out or broken. TC 29 and 47 broken.</t>
  </si>
  <si>
    <t>miro_projections_84158 &amp; 9.hdf ; miro_projections_84156 &amp; 7 F anf D.</t>
  </si>
  <si>
    <t xml:space="preserve">TC1,2 on x52,53. TC8 on x54. All TCs nominal. Significantly delayed TR event from OCV drop. However, when runaway occured, it was a rapid jellyroll ejection. </t>
  </si>
  <si>
    <t>miro_projections_84160.hdf</t>
  </si>
  <si>
    <t>Nail reached core but TR was already initiated. TC 8, 11, 14, 40. Set screw TC's were in 52 and 53. Nail TC was in 54, like previous tests.</t>
  </si>
  <si>
    <t>miro_projections_84175.hdf</t>
  </si>
  <si>
    <t>miro_projections_84176.hdf</t>
  </si>
  <si>
    <t>TR occured. TC 8, 11, 24.</t>
  </si>
  <si>
    <t>miro_projections_84177.hdf</t>
  </si>
  <si>
    <t>Top and Bottom Vent</t>
  </si>
  <si>
    <t>Started data recording about 10 sec after heater start. Top and bottom vent.</t>
  </si>
  <si>
    <t>All TCs nominal. Standard TR occured.</t>
  </si>
  <si>
    <t>miro_projections_84219.hdf</t>
  </si>
  <si>
    <t>Top Vent Only - Bottom Vent Not Actuated</t>
  </si>
  <si>
    <t xml:space="preserve">THis is the one with the weird aux cable w/ extensions. All TCs nominal. </t>
  </si>
  <si>
    <t>miro_projections_84185.hdf</t>
  </si>
  <si>
    <t>TC 22 out. Initial push did not work. 2nd attempt initiated TR.</t>
  </si>
  <si>
    <t>miro_projections_84193.hdf</t>
  </si>
  <si>
    <t>DLS19_Dec</t>
  </si>
  <si>
    <t>V10.0</t>
  </si>
  <si>
    <t>TC 51, 99, 102 are out. Cell vented on top around 230C, failure ensued shortly thereafter.</t>
  </si>
  <si>
    <t>95827(darks), 95828(scan), 95829(flats)</t>
  </si>
  <si>
    <t>TCs 35, 54 reading lower than neighboring TCs.</t>
  </si>
  <si>
    <t>95971 (data), 95972 (dark), 95973 (bright)</t>
  </si>
  <si>
    <t>TC 93 is open. Venting occured fairly nominally, TR ensued shortly thereafter. no bottom vent actuation</t>
  </si>
  <si>
    <t>95977 (data), 95978 (darks), 95979 (brights)</t>
  </si>
  <si>
    <t>TCs 54, 59, 60 had low readings prior to start of test.</t>
  </si>
  <si>
    <t>95981 (data), 95982 (dark), 95983 (brights)</t>
  </si>
  <si>
    <t>95872 (data), 95873 (bright), 95871 (dark)</t>
  </si>
  <si>
    <t>TCs 30, 104 are reading but shouldn't be (check TC map). TCs 61, 63, 66 are not reading (open channels).</t>
  </si>
  <si>
    <t>95874 (data), 95875 (bright), 95871 (dark)</t>
  </si>
  <si>
    <t>TC 93 not working. TR runaway ensued shortly therefter. `dpa revealed that cell may have been installed upside down - i.e. 
bottom vent facing positive side of calorimeter. `donal and will need to
 pay attention to this in respective analysis. the masses of positive side soot are probably for the bv side and the negative side soot masses are probably for the button side masses.\  Gamry failure, overcharged</t>
  </si>
  <si>
    <t>95876 (data), 95877 (bright), 95871 (dark)</t>
  </si>
  <si>
    <t>95878 (data), 95879 (bright), 95871 (dark)</t>
  </si>
  <si>
    <t>TC 95 not working. DPA- Jelly roll ejeted via negtive terminus residing inside the mating</t>
  </si>
  <si>
    <t>95905 (data), 95904 (brights), 95899 (dark)</t>
  </si>
  <si>
    <t>TCs 93 is open.</t>
  </si>
  <si>
    <t>95987 (darks), 95990 (data), 95991 (brights)</t>
  </si>
  <si>
    <t>Not Recorded</t>
  </si>
  <si>
    <t>21700-Brass</t>
  </si>
  <si>
    <t>95804 (data), 95803 (darks), 95805(brights)</t>
  </si>
  <si>
    <t>TC 59, 102</t>
  </si>
  <si>
    <t>95806 (data)</t>
  </si>
  <si>
    <t>Found in fumehood (0081 and 14 on it in sharpie, connected to Gamry 09080). TC 57, 93 out</t>
  </si>
  <si>
    <t>21700-Aluminum</t>
  </si>
  <si>
    <t>95809(scan), 95810(darks), 95811(flats - shutter closed note), 95812(flats - good)</t>
  </si>
  <si>
    <t>95848 (data), 95847 (brights), 95845 (darks)</t>
  </si>
  <si>
    <t>12/12/2019 - Cell not charged - skipped. TC 54 reading weird values. TC 71 is reading slightly higher values. Jellyroll moved towards the positive side (downwards in setup on test stand, since negative was upwards) before thermal runaway. TR ensued shortly thereafter - see video results.</t>
  </si>
  <si>
    <t>95869 (data), 95870 (flat), 95871 (dark)</t>
  </si>
  <si>
    <t>TCs 59, 93 are open. Venting occured followed by onset of TR.</t>
  </si>
  <si>
    <t>95992 (data), 95993 (darks), no brights.</t>
  </si>
  <si>
    <t>TC 57 is open. TR occured at a fairly low temperature of heating.</t>
  </si>
  <si>
    <t>95994 (data), 95995 (darks), 95996 (brights).</t>
  </si>
  <si>
    <t>TCs 59, 93 open. TC 64 reading lower then neighboring TCs prior to beginning of test. TR occured at a fairly low temperature of heating.</t>
  </si>
  <si>
    <t>TC 57 is open.</t>
  </si>
  <si>
    <t>TC 48 is out. Delayed Imaging, curser was not live…</t>
  </si>
  <si>
    <t xml:space="preserve">miro_projections_84229.hdf </t>
  </si>
  <si>
    <t>Header breach; bottom vent; minimal jelly roll expulsion; crack above spin groove. TC 8, 30, 43, 49 - 56.</t>
  </si>
  <si>
    <t>12/12/2019 - Cell missing. TC 59 not reading (open channel). TC 104 reading temperatures, but shouldn't be(?) Check TC map if this TC is actually supposed to be used. Top vent, quick failure.</t>
  </si>
  <si>
    <t>95840(bright), 95841(data)</t>
  </si>
  <si>
    <t>TC 93 is out. Cell vented, TR ensued shortly thereafter, with seemingly bottom rupture. Refer to X-ray video.</t>
  </si>
  <si>
    <t>95984 (data), 95985 (dark), 95986 (brights)</t>
  </si>
  <si>
    <t>TCs 66, 99, 102 were out. TC 97 was reading values that were high prior to the run, remove from calculations. Nail penetration system required adjustment before third run which was successful!</t>
  </si>
  <si>
    <t>95911 (data), 95912 (brights), 95910 (darks)</t>
  </si>
  <si>
    <t>Header break; bottom vent; minimal jellyroll expulsion; nail pen hole. TC8,26,38,39. TC 3 reading low.</t>
  </si>
  <si>
    <t>Header breach; bottom vent; partial jelly roll expulsion; clean nail hole. TC8,26,27,38,39,45. TC 1 reading low.</t>
  </si>
  <si>
    <t>night crew needs to enter comments.\</t>
  </si>
  <si>
    <t>95924 (data), 95923 (dark), 95925 (brights)</t>
  </si>
  <si>
    <t>TCs 66, 93 are out. TC 68 reading but shouldn't be - see TC map.</t>
  </si>
  <si>
    <t>95956 (data), 95957 (darks), 95958 (brights)</t>
  </si>
  <si>
    <t>95953 (data), 95955 (brights), 95954 (darks)</t>
  </si>
  <si>
    <t>TCs 30, 32 reading values but shouldn't be. TC 93 out. TR ensued fairly quickly after nail pen.</t>
  </si>
  <si>
    <t>`night crew needs to enter comments.</t>
  </si>
  <si>
    <t>TC66,93</t>
  </si>
  <si>
    <t>95951 (data), 95950 (darks), 95952 (brights)</t>
  </si>
  <si>
    <t>First run w/out drill battery. Weird auxillary set-up. Some channels that show broken are on the x-channels. 10, 12, 22, 40 all show that they are out despite newly installed female pins at the breakout box just prior to the run.</t>
  </si>
  <si>
    <t>miro_projections_84190.hdf</t>
  </si>
  <si>
    <t>Baseline-Plus-Heat-Loss-Total-Energy-Yield-kJ</t>
  </si>
  <si>
    <t>Corrected-Total-Energy-Yield-kJ</t>
  </si>
  <si>
    <t>Theoretical-Energy-Positive-Unrecovered-Mass-kJ</t>
  </si>
  <si>
    <t>Theoretical-Energy-Negative-Unrecovered-Mass-kJ</t>
  </si>
  <si>
    <t>Energy-Applied-to-Trigger-kJ</t>
  </si>
  <si>
    <t>Test-Notes</t>
  </si>
  <si>
    <t>Radiography-Notes</t>
  </si>
  <si>
    <t>Radiography-File-Names</t>
  </si>
  <si>
    <t>Radiography-ROI</t>
  </si>
  <si>
    <t>EYA-Processing-Notes</t>
  </si>
  <si>
    <t>TC-Failure-Count</t>
  </si>
  <si>
    <t>TC-Failure-Percent-%</t>
  </si>
  <si>
    <t>KULR 18650-K330</t>
  </si>
  <si>
    <t>KULR 21700-K500</t>
  </si>
  <si>
    <t>LG 18650-M36</t>
  </si>
  <si>
    <t>Saft D-Cell-VES16</t>
  </si>
  <si>
    <t>Middle</t>
  </si>
  <si>
    <t>Available</t>
  </si>
  <si>
    <t>ESRF18_Oct</t>
  </si>
  <si>
    <t>TC 8. TC 1 reading low. No radiographs? No neg Cu mesh present. Header vent; slight bottom bulge.</t>
  </si>
  <si>
    <t>DPA revealed that no - side copper mesh was present. Set value to 0 in EYA. Bore, Mating, and Baffles were plugged in backwards. Made adjustments on raw data file.</t>
  </si>
  <si>
    <t>TC1,8,30,39. TC 4 reading low. Header vent; small header burn through.</t>
  </si>
  <si>
    <t>Post-test mesh mass not recorded (-). Replaced TC 4 with TC 3 and TC5 with TC6 for series failure.</t>
  </si>
  <si>
    <t>TC 8,32. TC2 is reading low. Header vent; higher than normal surface discoloration.</t>
  </si>
  <si>
    <t>Top</t>
  </si>
  <si>
    <t>Post-test masses not recorded (-). Replaced TCs 49 and 50 with TC 48 for series failure.</t>
  </si>
  <si>
    <t>Bottom-Vent-Yes-No</t>
  </si>
  <si>
    <t>No</t>
  </si>
  <si>
    <t>TC8,45. TC1 reading low. Brass-brass seals Seals were correct, cell chamber w sample was placed incorrectly. The cell chamber was placed in upside down, hence the negative mating and bore captured the positive ejecta, and vice versa. Data should be able to correct this during post-analysis - a good view of the top was not achieved, the ROI was looking near the bottom. header vent.</t>
  </si>
  <si>
    <t xml:space="preserve">Cell chamber installed backwards. Manually swapped positive/negative TCs on RD tab. Assuming DPA followed standard protocol, which means that "negative tagged" bags contained the positive side soot and vice-versa - for this reason, manually swap DPA soot masses in EYA entry form. The Cu mesh bag tare calculation indicate that the Cu mesh pre masses were recorded backwards. Corrected this in the EYA. </t>
  </si>
  <si>
    <t>All successful, nothing additonal to note. Radiography data was not recorded? Header breach; partial jelly roll expulsion; side groove unevenly extended; high discoloration.</t>
  </si>
  <si>
    <t>Manual correction for series failure TCs 31/32 and 43/44.</t>
  </si>
  <si>
    <t xml:space="preserve">All successful, nothing additonal to note. Header breach; side groove unevenly extended so looks skewed; jelly roll expulsion. </t>
  </si>
  <si>
    <t>Test Matrix: Post-test mesh mass not recorded (-).</t>
  </si>
  <si>
    <t>No photos - may be mixed in to 16. Header breach; spin groove skewed; jelly roll expulsion.</t>
  </si>
  <si>
    <t>No TC's manually edited. Slightly negative post test (-) mass, replaced with 0.</t>
  </si>
  <si>
    <t>Header breach but not totally off; jelly roll starting to extrude</t>
  </si>
  <si>
    <t>No TC's manually edited. Early vent behavior.</t>
  </si>
  <si>
    <t>Post-test masses not recorded    (-). Nominal processing. Voltage channels had to be manually corrected on RDE tab. Plugged in incorrectly. No shunt for current. Assumed 4 A.</t>
  </si>
  <si>
    <t>TC 8, 26, 32, 38, 50 - 56 out. Nail broken - heating cartrage instead. Header vent; high discoloration; spin groove elongation; slight bottom bulge.</t>
  </si>
  <si>
    <t>No TC's manually edited. Only heater test data imported (data from the failed nail test was not imported). Test Matrix: Post-test mesh mass not recorded (-).</t>
  </si>
  <si>
    <t>TC 8, 26, 38, 50 -56 are out. 53 ok. Header break; bottom bulge; jelly roll expulsion; nail pen hole.</t>
  </si>
  <si>
    <t>TC1, 2 manually set to the average of cell chamber TC's. Test Matrix: Post-test mesh mass not recorded (-).</t>
  </si>
  <si>
    <t>TC1,8,26. Forgot to attached nail TC 53. Header vent; nail pen hole extended to a sidewall breach; bottom is significantly damaged and concavity looks like there was a problem getting it out of the cell chamber so it was hammered out??</t>
  </si>
  <si>
    <t>TC1,2 edited to equal the average of chamber cells. Post-test mesh mass not recorded (-).</t>
  </si>
  <si>
    <t>header vent; bottom bulge. TC8,39. TC 2 reading low.</t>
  </si>
  <si>
    <t>Post-test masses not recorded (-). Manually replaced TCs 49 and 50 with TC 48 for series failure</t>
  </si>
  <si>
    <t>TC1,8,30,39,43. header vent.</t>
  </si>
  <si>
    <t>Post-test masses not recorded (-). Manually replaced TCs 4 and 5 with TC 3 for series failure.</t>
  </si>
  <si>
    <t>header vent; bottom bulge. TC8,39. TC1 and 2 reading low.</t>
  </si>
  <si>
    <t>Post-test negative masses not recorded (-). BOTH CELL BODY TCs FAILED, REPLACED WITH AVERAGE OF CELL CHAMBER TCs. Removed a Column header row from the RDE tab that was in Row 9473 of the raw data file. Replaced TCs 49 and 50 with TC 48 for series failure. Manual correction to heater data on TR and RDE tab starting at row 7.</t>
  </si>
  <si>
    <t>TC1,8,30,32,39,43. Top vent, header filled with ejecta, melted metal on top, header elongation.</t>
  </si>
  <si>
    <t>(-) bore baffle post mass not recorded. Manually replaced TCs 4 and 5 for series failure.</t>
  </si>
  <si>
    <t>Nominal run. Cell failed when ISC went off. Soteria materials did not stop TR. TCs1, 7 and 8 on the x channels</t>
  </si>
  <si>
    <t>miro_projections_84128.hdf</t>
  </si>
  <si>
    <t>Post-test masses not recorded    (-)</t>
  </si>
  <si>
    <t>Vent prior to failure (catastrophic failure caught in video). header breach; bottom vent; partial jelly roll expulsion.</t>
  </si>
  <si>
    <t>BOTH CELL BODY TCs FAILED, REPLACED WITH AVERAGE OF CELL CHAMBER TCs.</t>
  </si>
  <si>
    <t>Top vent; high discolation of  sidewall. All successful, nothing additonal to note.</t>
  </si>
  <si>
    <t>Manually replaced TCs 3 and 4 for series failure</t>
  </si>
  <si>
    <t>Header breach, jelly roll expulsion, bottom bulge. All successful, nothing additonal to note.</t>
  </si>
  <si>
    <t>TC1,8,26,30,43. TC 4 reading low.</t>
  </si>
  <si>
    <t>Post-Test Positive (+) Ejecta Mating Soot masses not recorded. Manually replaced TCs 26 and 27 with TC 25 for series failure.</t>
  </si>
  <si>
    <t>TC8. TC45 is bouncing (bad connection). TC1 is reading low. Header vent.</t>
  </si>
  <si>
    <t>TC8, TC39,TC50-56 all out. Very little (to no) thermal activity in the negative section. Header vent, bottom slightly bulged.</t>
  </si>
  <si>
    <t>TC8, 32, 49, 51-56 out. Negative Mating connection failing. Header vent; spin groove elongation.</t>
  </si>
  <si>
    <t>Turned off power about 20 s before TR. TC 1 is wired in reverse. TC8 out. ISC wasn't clocked.</t>
  </si>
  <si>
    <t>miro_projections_84132.hdf</t>
  </si>
  <si>
    <t xml:space="preserve">Heater current manually edited to 4.0 Amps while in use. </t>
  </si>
  <si>
    <t xml:space="preserve">Very fast failure, all captured successfully. These cells were done in the wrong order but have been reshuffeled accordingly. Old runs 5-8 moved to 13-16, and old runs 9-16 moved to 5-12. Header breach; bottom bulge; complete jelly role expulsion. </t>
  </si>
  <si>
    <t>Negative unrecovered mass. Very odd and cannot determine why. Zeroed out theoretical energy of unrecovered mass. No TC's manually edited</t>
  </si>
  <si>
    <t>All successful, nothing additonal to note. No photos. Top vent; discoloration.</t>
  </si>
  <si>
    <t>All successful, nothing additonal to note. Photos from run 10 may be mixed in - could not identify. Top vent; some discoloration. These cells were done in the wrong order but have been reshuffeled accordingly. Old runs 5-8 moved to 13-16, and old runs 9-16 moved to 5-12.</t>
  </si>
  <si>
    <t>No TC's manually edited. Test Matrix: Post-test mesh mass not recorded (-).</t>
  </si>
  <si>
    <t>Accidentally turned the heater momentarily on before recording on the GUI, all else successful. These cells were done in the wrong order but have been reshuffeled accordingly. Old runs 5-8 moved to 13-16, and old runs 9-16 moved to 5-12.</t>
  </si>
  <si>
    <t>TC8,32. Cell underwent TR as normal. Top vent; nail pen hole; slight spin groove elongation and slight bottom bulge</t>
  </si>
  <si>
    <t>TC1, 2 manually edited to equal the average fo cell chamber TC's (TC3-6). TC50 manually edited to equal TC49. Test Matrix: Post-test mesh mass not recorded (-).</t>
  </si>
  <si>
    <t>TC1,8,26,27,30,32,39,43. TC4 reading low. TR as normal. Top vent; nail pen hole.</t>
  </si>
  <si>
    <t>TC26 &amp; TC27 manually edited to equal TC25. TC4 set to 3 and TC5 set to 6. Test Matrix: Post-test mesh mass not recorded (-).</t>
  </si>
  <si>
    <t>TC8,26,32,38. TC 2 reading low. Top vent; nail pen hole; bottom bulge.</t>
  </si>
  <si>
    <t>TCs unplugged around 792 seconds, all data afterwards removed from the RDE tab.</t>
  </si>
  <si>
    <t>N04-03</t>
  </si>
  <si>
    <t>N07-10</t>
  </si>
  <si>
    <t>N08-02</t>
  </si>
  <si>
    <t>N08-03</t>
  </si>
  <si>
    <t>N08-04</t>
  </si>
  <si>
    <t>N08-05</t>
  </si>
  <si>
    <t>N07-02</t>
  </si>
  <si>
    <t>N07-03</t>
  </si>
  <si>
    <t>N07-04</t>
  </si>
  <si>
    <t>N07-06</t>
  </si>
  <si>
    <t>N07-08</t>
  </si>
  <si>
    <t>N07-11</t>
  </si>
  <si>
    <t>N07-09</t>
  </si>
  <si>
    <t>N02-02</t>
  </si>
  <si>
    <t>N02-03</t>
  </si>
  <si>
    <t>N02-05</t>
  </si>
  <si>
    <t>N02-06</t>
  </si>
  <si>
    <t>N02-11</t>
  </si>
  <si>
    <t>N01-02</t>
  </si>
  <si>
    <t>N01-03</t>
  </si>
  <si>
    <t>N01-04</t>
  </si>
  <si>
    <t>N01-06</t>
  </si>
  <si>
    <t>N04-01</t>
  </si>
  <si>
    <t>N04-05</t>
  </si>
  <si>
    <t>N04-09</t>
  </si>
  <si>
    <t>N03-03</t>
  </si>
  <si>
    <t>N03-04</t>
  </si>
  <si>
    <t>N03-05</t>
  </si>
  <si>
    <t>N03-06</t>
  </si>
  <si>
    <t>N03-07</t>
  </si>
  <si>
    <t>N03-09</t>
  </si>
  <si>
    <t>N03-10</t>
  </si>
  <si>
    <t>N06-01</t>
  </si>
  <si>
    <t>TC8, 32, 39,  49 -56 out. Header vent; slight bottom bulge.</t>
  </si>
  <si>
    <t>TC49 &amp; TC50 manually edited to equal TC48.</t>
  </si>
  <si>
    <t>N06-06</t>
  </si>
  <si>
    <t>TC8, 49, 51-56 are out. Header vent; slight spin groove elongation/skew; slight bottom bulge; very clean</t>
  </si>
  <si>
    <t>N06-10</t>
  </si>
  <si>
    <t>TC1 set to failed and TC2 set to X3. RDE: Heater current manually edited to 4.0 Amps while heater is on.</t>
  </si>
  <si>
    <t>N05-03</t>
  </si>
  <si>
    <t>TC8,24,30. TC2 reading low. Jacob noticed that the brass seals were loose. He beveled the ceramics and replaced the downstream o-rings with 0.026.</t>
  </si>
  <si>
    <t>TC43 &amp; TC44 manually edited to equal TC45. Test Matrix: Slightly negative post test (-) mass, replaced with 0.</t>
  </si>
  <si>
    <t>N05-05</t>
  </si>
  <si>
    <t>TC1,8,27,32. TC4 is low. Header gone; near total jellyroll expulsion, bottom bulge</t>
  </si>
  <si>
    <t>TC4 set to 3 TC5 set TC6, TC49 &amp; TC50 manually edited to equal TC48.</t>
  </si>
  <si>
    <t>N05-13</t>
  </si>
  <si>
    <t>Cell shorted. Power cut. Battery underwent TR about 30 s later. X-ray recorded the initial short..</t>
  </si>
  <si>
    <t>N12-02</t>
  </si>
  <si>
    <t>TC29 and 47 failed. TC 1 replaced with x52. TR occured (Soteria materials did not stop it).</t>
  </si>
  <si>
    <t>N11-01</t>
  </si>
  <si>
    <t>Removed temperature outliers in TC 16 around TR. Too much noise to get a fractional calculation. Removed fractional values. Total energy calculation should be sufficient.</t>
  </si>
  <si>
    <t>N11-03</t>
  </si>
  <si>
    <t>N11-06</t>
  </si>
  <si>
    <t>TCs were unplugged after 800s with DAQ still running, had to delete data to process. Removed temperature outliers in TC1 in rows 1958-2001. Voltage channels had to be manually corrected on RDE tab. Plugged in incorrectly. No shunt for current. Assumed 4 A. TC1/2 set to average of cell chamber.</t>
  </si>
  <si>
    <t>N18-03</t>
  </si>
  <si>
    <t>N18-04</t>
  </si>
  <si>
    <t>Flipped (+) and (-) mesh masses. Removed temperature outliers in TCs 14,15,16 near the time of TR event.</t>
  </si>
  <si>
    <t>N18-06</t>
  </si>
  <si>
    <t>Bottom</t>
  </si>
  <si>
    <t>N18-07</t>
  </si>
  <si>
    <t xml:space="preserve">TR  </t>
  </si>
  <si>
    <t>Removed temperature outliers in TC 37 in Rows 676-701.</t>
  </si>
  <si>
    <t>N17-08</t>
  </si>
  <si>
    <t>Manually replaced TCs 29 and 30 with TC 28 for series failure.</t>
  </si>
  <si>
    <t>N17-13</t>
  </si>
  <si>
    <t>N17-16</t>
  </si>
  <si>
    <t>Replaced TCs 48,49,50 with TC 47 for series failure. Cell body TCs equal to average of cell chamber.</t>
  </si>
  <si>
    <t>N17-09</t>
  </si>
  <si>
    <t>Cell body TCs set to average of cell chamber TCs.</t>
  </si>
  <si>
    <t>N17-14</t>
  </si>
  <si>
    <t>N16-01</t>
  </si>
  <si>
    <t>Two periods of heating before TR, manually changed heater on time formula to reflect.</t>
  </si>
  <si>
    <t>N16-03</t>
  </si>
  <si>
    <t>Meshes appear to be backwards in matrix. Manually replaced TCs 29 and 30 with TC 28 for series failure</t>
  </si>
  <si>
    <t>N16-02</t>
  </si>
  <si>
    <t>Removed temperature outliers in TC 2 in rows 2594 2595.</t>
  </si>
  <si>
    <t>N15-06</t>
  </si>
  <si>
    <t>N15-02</t>
  </si>
  <si>
    <t>Removed temperature outliers in TC 2 in Rows 1144-1145.</t>
  </si>
  <si>
    <t>N15-03</t>
  </si>
  <si>
    <t>Not Available</t>
  </si>
  <si>
    <t>N15-04</t>
  </si>
  <si>
    <t>Post-test mesh mass not recorded (+) and (-), input as 0g. Voltage channels had to be manually corrected on RDE tab. Plugged in incorrectly. No shunt for current. Assumed 4 A. TCs unplugged after 800s with DAQ still running, had to delete that data in order to process. X channel cell body reads no good, set to average of cell chamber.</t>
  </si>
  <si>
    <t>N15-07</t>
  </si>
  <si>
    <t>TR occured. TC 8, 24, 29.</t>
  </si>
  <si>
    <t>Replaced TC 15 with TC 17 for series failure. Replaced TCs 29 and 30 with TC 28 for series failure.</t>
  </si>
  <si>
    <t>N15-05</t>
  </si>
  <si>
    <t>Bad read on cell body TCs. Removed temperature outlier on cell body TCs in Row 256.</t>
  </si>
  <si>
    <t>N12-04A</t>
  </si>
  <si>
    <t>TC1,2 on x52,53. TC 24 out. Significant delay following OCV drop. Violent TR ejection after delayed period.</t>
  </si>
  <si>
    <t>miro_projections_84161.hdf</t>
  </si>
  <si>
    <t>Yes</t>
  </si>
  <si>
    <t>Bottom Vent</t>
  </si>
  <si>
    <t>TC50 &amp; TC49 manually set equal to TC48.</t>
  </si>
  <si>
    <t>Header vent; bottom vent; bottom edge breach.</t>
  </si>
  <si>
    <t>Both Cell Body TCs failed, set Cell Body equal to average of Cell Chamber TCs, highlighted in yellow.</t>
  </si>
  <si>
    <t>Bottom vent appears to have activated. TC4 is reading a low value relative to the rest. Header and bottom vent; some bottom jellyroll expulsion.</t>
  </si>
  <si>
    <t>The nail did not initially penetrate the cell. Multiple attempts were made. The nail became blunt and got stuck in contact with the cell. The heaters were then used to initiate thermal runaway. The calorimetry file is VERY long! Nail pen holes; bottom and top breach; cell severely damaged; can not tell cause of everything though.</t>
  </si>
  <si>
    <t>TC26,TC27 set to 25, TC29, TC30 manually set eual to TC28, TC38 set to TC37 &amp; TC39 manually set equal to TC40,TC45 set to TC44 &amp; TC46 manually set equal to TC47, min &amp; max values on plot axes altered to better display thermal runaway</t>
  </si>
  <si>
    <t>TC1 &amp; TC2 changed to X2 and X3, respectvely. Exact test date not recorded in test matrix. Heater current manually changed to 4.0 Amps while in use (RDE tab). TC 49 &amp; TC50 manually set equal to TC48. Positive and negative meshes recorded backwards in matrix. Corrected in EYA.</t>
  </si>
  <si>
    <t>TC 8, 26, 32, 50 out. Flame from Nailpen hole. Partial header breach w/ some jelly roll expelled; 2 nail pen holes; Bottom vent not opened.</t>
  </si>
  <si>
    <t>TC29 &amp; TC30 manually set equal to TC28. Test matrix (pre-import) notes: post-test mesh mass not recorded (-). TCs 5&amp;6 set to 4.</t>
  </si>
  <si>
    <t>TC1 &amp; TC2 manually changed to X3. Exact test date not recorded in test matrix. All currents &amp; voltages manually set to 0.0 in RDE tab.</t>
  </si>
  <si>
    <t>TC1 &amp; TC2 changed to X3 and X4, respectvely, but values appear low - therefore set to average of cell chamber. Exact test date not recorded in test matrix. All currents &amp; voltages manually set to 0.0 in RDE tab. TC 49 &amp; TC50 manually set equal to TC48.</t>
  </si>
  <si>
    <t>TC6 was wired to a heater - used data from RD tab as the TC8 data on RDE tab. TC6 "functioned correctly" but the appropriate TC6 data was in channel X4 - corrected on RDE tab. TC40 set to 39 for series failure. TCs 33/34 set to 32 - series failure.</t>
  </si>
  <si>
    <t>Header breach; bottom vent; minimal ejection; bottom indented slightly. TC8, 30, 32,38, 43,,49-56 are out.</t>
  </si>
  <si>
    <t>TCs 5&amp;6 set to TC 4 - series failure. Manually replaced TCs 38 and 39, 49 and 50, for series failure.</t>
  </si>
  <si>
    <t>Header breach; bottom vent; jelly roll sticking far out but still attached; fold above spin groove is cracked. TC 8, 30, 32,36,39,49-56 are out. one heater not connected properly, hutch opened to check. Unable to acheive 4 A, ran with 2 A. Very long failure - entire 5 seconds of X-ray data contains displacement of material...</t>
  </si>
  <si>
    <t xml:space="preserve">Manually replaced TCs 49 and 50 for series failure. TC6 "functioned correctly" but was actually wired from TC channel 9. TC6 was wired to a heater and was the only functioning heater TC. Made adjustments on RDE tab for channels 7-10. </t>
  </si>
  <si>
    <t>Manually replaced TCs 38 and 39, 49 and 50 for series failure. TC6 was actually a heater TC. Took data from TC6 RD tab and put it on TC8 for RDE tab. TC5/6 set to TC4 - series failure.</t>
  </si>
  <si>
    <t>Cell (Bottom) reading low. Manually replaced TCs 29 and 30, 38 and 39, 49 and 50 for series failure. Manual replacement TCs33/34 for series failure.</t>
  </si>
  <si>
    <t>Manually replaced TCs 26 and 27, 38 and 39, 45 and 46 for series failure</t>
  </si>
  <si>
    <t>Removed temperature outlier in TC2 in Rows 229-232. Fixed temperatuers that went negative on positive mating at trigger.</t>
  </si>
  <si>
    <t>All TCs nominal. Weird aux connector to extensions bundle. Nominal run.</t>
  </si>
  <si>
    <t>miro_projections_84194.hdf</t>
  </si>
  <si>
    <t>Replaced TCs 31 and 32 for series failure. Replaced temperature outlier in TC14 and TC17 in Row 735. Replaced temperature outliers in TC2 in Rows 729-732. Fixed temperature outliers at trigger for positive mating and positive bore.</t>
  </si>
  <si>
    <t>TC 22 is out. Weird aux bundle with extensions. Nail penetrated. Nominal runawy event.</t>
  </si>
  <si>
    <t>miro_projections_84195.hdf</t>
  </si>
  <si>
    <t>Post-test mesh mass not recorded (-). Replaced X1 with X2 due to failed X1. Removed temperature outlier in X1 and X2 channels in Row 212 (RDE)</t>
  </si>
  <si>
    <t>95948 (data), 95949 (brights), 95947 (darks)</t>
  </si>
  <si>
    <t>None recorded.</t>
  </si>
  <si>
    <t>None recorded</t>
  </si>
  <si>
    <t>Pre-test and Post-test negative side mesh mass not recorded. Assumed negative mesh was same mass as positive. Manually replaced TCs 29 and 30 with TC 28 for series failure. Removed temperature outliers in TC 20 around TR event. TCs13/14 set to 12, series failure.</t>
  </si>
  <si>
    <t xml:space="preserve">Removed temperature outliers in ejecta bore TCs in row 1613. Cell installed backwards. Flipped data accordingly. </t>
  </si>
  <si>
    <t>Cell-ID-Number</t>
  </si>
  <si>
    <t>P08197</t>
  </si>
  <si>
    <t>D-Cell</t>
  </si>
  <si>
    <t>DCell-Aluminum</t>
  </si>
  <si>
    <t>DCell-Brass</t>
  </si>
  <si>
    <t>TC 99, 102 out</t>
  </si>
  <si>
    <t>95802 (data)</t>
  </si>
  <si>
    <t>No TC's manually edited.  Negative-valued post mass entered as 0 for ejecta mating (-), bore (-), and mesh soot (-).</t>
  </si>
  <si>
    <t>P08162</t>
  </si>
  <si>
    <t>TC 97, 102 are not working. Longer time for heating leading to TR. ISC was difficult to find in the cell, however, it appears we found the ISC and captured TR event.</t>
  </si>
  <si>
    <t>95835 (flats), 95836(darks), 95837(scan)</t>
  </si>
  <si>
    <t>No TC's manually edited. Negative-valued post mass entered as 0 for ejecta mating (-), bore (-), and mesh soot (-).</t>
  </si>
  <si>
    <t>P08191</t>
  </si>
  <si>
    <t>12/12/2019 - imaging issue + Cell missing - skipped. TC 54 reading strange values prior to test. TC 57, 93 are out. Hard to detect ISC location, however, we think we successfully located it and ISC failure looks to be captured in X-ray video. stucl al seal in mass measurmeny\Calorimeter case was flipped upside down on test stand. `ww put seals in this one incorrectly. Imaged middle of this one AND middle of 15.</t>
  </si>
  <si>
    <t>95830(flats-cancelled),95831(flats - good),95832(scan)</t>
  </si>
  <si>
    <t>No TC's manually edited. Negative-valued post mass entered as 0 for ejecta mating (-), bore (-), and mesh soot (- and +).</t>
  </si>
  <si>
    <t>12/12/2019 - Cell missing - skipped. TC 30 reading weird values, should be open channel (check TC map to verify). TC 90 was reading values higher than others prior to testing. TCs 57, 93 are out.</t>
  </si>
  <si>
    <t>95839(data), 95838(brights)</t>
  </si>
  <si>
    <t>12/12/2019 - Cell not charged + imaging issue - skipped. TC 57, 93 are out. Quick venting before TR.</t>
  </si>
  <si>
    <t>95846 (data), 95845 (darks), 95844 (brights)</t>
  </si>
  <si>
    <t>No TC's manually edited. Negative-valued post mass entered as 0 for ejecta mating (-) and mesh soot (-).</t>
  </si>
  <si>
    <t>P08178</t>
  </si>
  <si>
    <t>12/12/2019 - Cell not charged + imaging issue - skipped. TCs 97, 99, 102 are out (not reading).</t>
  </si>
  <si>
    <t>95843 (95842 - Bright) TOM?? -yes?</t>
  </si>
  <si>
    <t>P08175</t>
  </si>
  <si>
    <t>P08196</t>
  </si>
  <si>
    <t>P5312</t>
  </si>
  <si>
    <t>TC 51, 99, 102</t>
  </si>
  <si>
    <t>95807 (data)</t>
  </si>
  <si>
    <t>P5313</t>
  </si>
  <si>
    <t>12/12/2019 - what does OC/DC label mean?. Top of cell can swelled significantly before TR. TCs 97, 99, 102 are out.</t>
  </si>
  <si>
    <t>95849 (flats) - NIGHT CREW???</t>
  </si>
  <si>
    <t>No TC's manually edited.</t>
  </si>
  <si>
    <t>P5314</t>
  </si>
  <si>
    <t>12/12/2019 - imaging issue - skipped. TC 93 is out. Fairly normal TR event observed in X-ray video.</t>
  </si>
  <si>
    <t>95959 (data), 95960 (dark), 95961 (brights)</t>
  </si>
  <si>
    <t>P5316</t>
  </si>
  <si>
    <t>12/12/2019 - imaging issue - skipped. TCs 61, 63, 66, 102 are open. Cell took a fair amount of time to heat to trigger TR. Venting occured prior to TR. After test, TCs pn baffles were checked via TC Checker and TCs 94, 97, had shorts.</t>
  </si>
  <si>
    <t>95962 (data), 95964 (brights), 95963 (darks)</t>
  </si>
  <si>
    <t>P5337</t>
  </si>
  <si>
    <t>12/12/2019 - imaging issue - skipped. TC 54 reading weird values, 59 reading low, 93 is open.</t>
  </si>
  <si>
    <t>95965 (data), 95966 (dark), 95967 (brights)</t>
  </si>
  <si>
    <t>P5321</t>
  </si>
  <si>
    <t>TC 54 reading higher values prior to beginning of test. TC 93 is not reading. "DUD Cell": After nail penetration, TR did not occur in a distinct fashion from X-ray video. TCs on the cell chamber and oher calorimeter components did rise in temperature though. A second nail penetration was attempted to again trigger TR, but the second time was also unsuccessful. A feild decision was made to record the data for analysis and comparison to lower than expected voltage in the cell.</t>
  </si>
  <si>
    <t>95913 (data), 95915 (brights), 95914 (darks)</t>
  </si>
  <si>
    <t>Volatile readings on the cell body TCs. Removed row of zeros in TC data in row 2564, highlighted in yellow</t>
  </si>
  <si>
    <t>P5319</t>
  </si>
  <si>
    <t>TC 61 reading higher than neighboring TCs prior to test. TCs 66, 97, 99, 102 reading open. TR was not very violent when it occured after nail pen. Inner layers of the jellyroll move slightly after the nail enters, but not much in the penetrated area. DPA- no battery debris in negative terminus, significant debris lodged in between the baffles (+) A lot of powder in mesh (+)</t>
  </si>
  <si>
    <t>95918 (data), 95919 (brights), 95920 (dark)</t>
  </si>
  <si>
    <t>P5324</t>
  </si>
  <si>
    <t>TC93 out</t>
  </si>
  <si>
    <t>95921 (data), 95920 (dark), 95922 (brights)</t>
  </si>
  <si>
    <t>Removed temperature outlier in TC 1 row 139, highlighted in yellow</t>
  </si>
  <si>
    <t>P5331</t>
  </si>
  <si>
    <t>TC66, 99 97 out</t>
  </si>
  <si>
    <t>95927 (data), 95926 (darks), 95928 (brights)</t>
  </si>
  <si>
    <t>TC 1 reading low. TC 2 seemed more like a nail profile, so set TC 1 to failed. Removed TC outliers in TC 24 rows 187,188.</t>
  </si>
  <si>
    <t>P5333</t>
  </si>
  <si>
    <t>TC 93</t>
  </si>
  <si>
    <t>95932 (data), 95931 (darks), no brights</t>
  </si>
  <si>
    <t>P5334</t>
  </si>
  <si>
    <t>TC 66, 97, 99, 102 out</t>
  </si>
  <si>
    <t>95941 (data), 95940 (darks), 95942 (brights)</t>
  </si>
  <si>
    <t>BOTH CELL BODY TCs FAILED, AVERAGED CELL CHAMBER TCs AS REPLACEMENT. Removed temperature outliers in TC 24 rows 76-82.</t>
  </si>
  <si>
    <t>P5315</t>
  </si>
  <si>
    <t>TC 93 out</t>
  </si>
  <si>
    <t>95945 (data), 95943 (darks), 95946 (brights)</t>
  </si>
  <si>
    <t>Used Run59_Attempt2 because attempt 1 was improperly recorded data. Removed temperature outliers in TC 1 around TR event, highlighted in yellow</t>
  </si>
  <si>
    <t>LG 21700-M50 (BV)</t>
  </si>
  <si>
    <t>TC 8, 32, 45, 49 , 51-56. Header break; bottom vent; jellyroll expulsion.</t>
  </si>
  <si>
    <t>Removed temperature outlier in TC 34 row 1443, highlighted in yellow.</t>
  </si>
  <si>
    <t>TC 8, 30, 32, 39 49 - 56, running with 2A again. Agressive failure, very fast. Header vent; bottom break; jellyroll expulsion.</t>
  </si>
  <si>
    <t>Removed temperature outliers in TC 2 rows 3002-3005, highlighted in yellow. Manually replaced TCs 49 and 50 for series failure.</t>
  </si>
  <si>
    <t>TC 8, 30, 32, 38, 39, 49, 51 - 56 out. Header break, bottom vent, jelly roll almost entirely expelled,spin groove breach.</t>
  </si>
  <si>
    <t>Manually replaced TCs 49 and 50 with TC 48 and TCs 38 and 39 with TC 40 for series failure, highlighted in yellow</t>
  </si>
  <si>
    <t>TC 8, 45, 49, 51-56 are out, TC 6 is too high, likely wrong. 3A on heaters. Header breach; bottom vent; partial jelly roll expulsion.</t>
  </si>
  <si>
    <t>TCs 24, 29, 40 out. Nail would not penetrate. Dented severely, but still no runaway. Resulted in us needing to use heaters to trigger the cell.</t>
  </si>
  <si>
    <t>Some pre-images taken (miro_projections_84187.hdf) - TR event images are named - miro_projections_84188.hdf</t>
  </si>
  <si>
    <t>Nail run failed and changed to a heater run after 1300s. Removed all data before 1300s so that the heater run could be analyzed. See Input Data (RD-Original) to see data before being removed. Otherwise nominal processing. Voltage channels had to be manually corrected on RDE tab. Plugged in incorrectly. No shunt for current. Assumed 4 A.</t>
  </si>
  <si>
    <t>TC 29, 40, 48 out.</t>
  </si>
  <si>
    <t xml:space="preserve">miro_projections_84231.hdf </t>
  </si>
  <si>
    <t>Slightly negative post test mesh mass (+) replaced with 0. Nominal processing. Voltage channels had to be manually corrected on RDE tab. Plugged in incorrectly. No shunt for current. Assumed 4 A.</t>
  </si>
  <si>
    <t>TC 24, 40, 48 out.</t>
  </si>
  <si>
    <t xml:space="preserve">miro_projections_84234.hdf </t>
  </si>
  <si>
    <t>Slightly negative post test mass (-) replaced with 0. Removed temperature outliers in TCs 12, 18, and 19 rows 1787-1788.</t>
  </si>
  <si>
    <t>TC 8, 26, 32, 38, 39, 45, 51-56 out. 53 ok. Top and bottom vent; jelly roll expelled from bottom; nail pen hole</t>
  </si>
  <si>
    <t>No values reported for Copper Mesh Mass pre-test. Used an average value of 48.2g for data analysis. Replaced copper mesh mass with a dash on the printable summary tab since no experimental value was recorded. Manually replaced TCs 38 and 39 with TC 40 for series failure. Removed temperature outliers in TCs 1 and 2 in rows 999-1007. Neg/Pos baffles backwards. Switched accordingly.</t>
  </si>
  <si>
    <t>T8, 32, 38, 39, 45, 51-56 out. 53 ok. Nail pen hole, top and bottom vent, partial melting of header.</t>
  </si>
  <si>
    <t>TCs unplugged from Uni-DAQ after 1100s, removed all data after 1100s for analysis. Manually replaced TCs 38 and 39 with TC 40 for series failure, highlighted in yellow. LOW READ ON CELL BODY TCs, SET CELL BODY TCs TO AVERAGE OF CELL CHAMBER TCs.</t>
  </si>
  <si>
    <t>Shorted whilst removing positive tab. TC8,26,27,39,38,51,52,5455,56 out. Top/Bottom Vent; Nail pen hole, along with small side breach near nail pen.</t>
  </si>
  <si>
    <t>Manually replaced TCs 26 and 27 with TC 25 and TCs 38 and 39 with TC 40 for series failure. Highlighted in yellow.</t>
  </si>
  <si>
    <t>THis one used the aux cable with the TC extensions. Extensions should control 6, 7 and 9, but not sure which. Will have to process data file to see. TC 40 is out. I think this is on the hardware side. Nominal run.</t>
  </si>
  <si>
    <t>miro_projections_84184.hdf</t>
  </si>
  <si>
    <t>Nominal processing. Voltage channels had to be manually corrected on RDE tab. Plugged in incorrectly. No shunt for current. Assumed 4 A.</t>
  </si>
  <si>
    <t>Always putting 1 and 2 into the x channels from now on.</t>
  </si>
  <si>
    <t>miro_projections_84181.hdf</t>
  </si>
  <si>
    <t>Removed temperature outliers in TCs 7,11,12,13, and 14 in row 965, highlighted in yellow. Voltage channels had to be manually corrected on RDE tab. Plugged in incorrectly. No shunt for current. Assumed 4 A.</t>
  </si>
  <si>
    <t>Samsung 18650-26J</t>
  </si>
  <si>
    <t>TC 8, 30, 32, 38, 39, 43, 50-56 all out. Double top vent; top button dislodged; some metal is fused on sidewall.</t>
  </si>
  <si>
    <t xml:space="preserve">Both cell body TCs failed, SET EQUAL TO AVERAGE OF CELL CHAMBER TCs, highlighted in yellow. Manually replaced TCs 38 and 39 with TC 40 for series failure. </t>
  </si>
  <si>
    <t>TC  8, 30, 32, 39 out. Double top vents; top button dislodged and leak.</t>
  </si>
  <si>
    <t>Let heater reach 400 C and cell chamber 200 C, then switched off heaters. TR occured soon after. TC 8,40. 3.33 Amps at 240 V.</t>
  </si>
  <si>
    <t>miro_projections_84213.hdf</t>
  </si>
  <si>
    <t>No pre-test cell mass recorded. Assumed 112.5g based on other Saft D cells in this test series. Voltage channels had to be manually corrected on RDE tab. Plugged in incorrectly. No shunt for current. Assumed 4 A.</t>
  </si>
  <si>
    <t>All TCs good. No heater TCs (new Dcell chamber). Could not get penetration to happen. Set aside for later. On take two, all TCs good. No heater TCs (new Dcell chamber). Darst added a flux capacitor to the drill controlling the nail pen device. Penetration and successful TR.</t>
  </si>
  <si>
    <t>miro_projections_84201.hdf</t>
  </si>
  <si>
    <t>Heater TCs reading high values because they were unused for test; marked all as failed and set equal to average of cell chamber. Voltage and current channels manually corrected to zero on RDE tab.</t>
  </si>
  <si>
    <t>TR occured. Great X-ray capture. Didn't read TC outages.</t>
  </si>
  <si>
    <t>miro_projections_84204.hdf</t>
  </si>
  <si>
    <t>All TCs nominal except fof TC 2 (failed). Very slow calm TR event. About 10 s failure time.</t>
  </si>
  <si>
    <t>miro_projections_84196.hdf</t>
  </si>
  <si>
    <t>WW Changed from nail to FTRC after looking at data</t>
  </si>
  <si>
    <t>miro_projections_84205.hdf</t>
  </si>
  <si>
    <t>Heater run performed after failed nail attempts- RDE and TR rows adjusted to accommodate the large amount of data. Voltage channels manually corrected on RDE tab (plugged in incorrectly). No shunt for current- assumed 4.0 A. No TC's manually edited.</t>
  </si>
  <si>
    <t>Three nail attempt. Ruined both flexible torque bars. Resorted to heating. Heaters failed just before TR  when the cell chamber was at 300. The calorimeter file is huge becuase I left it recording just incase it failed spontaneously. TC's 8, 40 are out. I applied 250 V and about 4.5 A to the heaters to speed up the failure process. THis cell chamber contained different heaters than the others - check resistance with Donal. Gave extra time for cooling because the curves didn't plateau.</t>
  </si>
  <si>
    <t>miro_projections_84216.hdf</t>
  </si>
  <si>
    <t>TC1 &amp; TC2 manually edited to X2/X3.</t>
  </si>
  <si>
    <t>TCs 7, 9, 45, 47 are out. Nominal and relatively slow failure.</t>
  </si>
  <si>
    <t>miro_projections_84227.hdf</t>
  </si>
  <si>
    <t xml:space="preserve">No TCs manually edited. Voltage channels manually corrected on RDE tab (plugged in incorrectly). No shunt for current- assumed 4.0 A </t>
  </si>
  <si>
    <t>Multiple heater adjustments prior to runaway. Nominal runaway event. Early vent. Jellyroll shifted upwards about 10 s prior to runaway. Header fully in tact.</t>
  </si>
  <si>
    <t>76 kev beam. 1800 fps. exposure time. Module 2.  sample-camera distance of 700 (on a range of 350 to 1000, 350 being full abs and 1000 being full phase). 1280x800 pixels with 6.26 um pixel size. DLS filenames 95781 (darks),95782 (scan),95783 (flats).</t>
  </si>
  <si>
    <t>B03 2  c05 w11</t>
  </si>
  <si>
    <t>Buildup to thermal runaway was quite long, button moved upwards with jellyroll. Complete jellyroll ejection. Beam went down.</t>
  </si>
  <si>
    <t>Sample-camera distance of 500 from here on. 95791 (darks),95792 (scan)</t>
  </si>
  <si>
    <t>C03 w21 3 b04</t>
  </si>
  <si>
    <t>First test after dropped beam on December 11, after 5pm (UK time). Jellyroll ejection. Jellyroll remained in tact.</t>
  </si>
  <si>
    <t>95793 (scan), 95794 (flats), 95795(darks)</t>
  </si>
  <si>
    <t>Runaway event: cell intact, positive side button stretched upwards, returned to nominal position after TR, jellyroll moved up during TR pushing button, then receeded into nominal position afterwards. Tape missing from copper foam on +ve side</t>
  </si>
  <si>
    <t>95795 (scan), (Log book says data is: 95796 - check this)</t>
  </si>
  <si>
    <t>J21 c08 b03</t>
  </si>
  <si>
    <t>C04 W23 B07</t>
  </si>
  <si>
    <t>Post- Cell not intact, jelly roll ejected via positive terminus into the mating chamber</t>
  </si>
  <si>
    <t>95799 (data)</t>
  </si>
  <si>
    <t>w24 c07 b02</t>
  </si>
  <si>
    <t>95800 (data)</t>
  </si>
  <si>
    <t>w25 c08 b06</t>
  </si>
  <si>
    <t>TC59, 102 out, simialr to previous, numerous precursor events to TR</t>
  </si>
  <si>
    <t>95801 (data)</t>
  </si>
  <si>
    <t>DLS19_Feb_Run123</t>
  </si>
  <si>
    <t>23, 24, 48 are out.</t>
  </si>
  <si>
    <t>miro_projections_84238</t>
  </si>
  <si>
    <t>No post-test cell mass recorded, assumed 15g. Slightly negative post test mass (+) replaced with 0. Manually replaced TCs 23 and 24 with TC 25 for series failure. Voltage channels had to be manually corrected on RDE tab. Plugged in incorrectly. No shunt for current. Assumed 4 A.</t>
  </si>
  <si>
    <t>ESRF18_Oct_Run107</t>
  </si>
  <si>
    <t>TC8,30,38,45. TC 2 is reading low, defective.The baffles were blown back and damaged. The Al seal was partially melted through. Header breach/gone; sidewall breach from header to bottom; spin groove elongation; bottom bulge; jelly roll expelled.</t>
  </si>
  <si>
    <t>ESRF18_Oct_Run108</t>
  </si>
  <si>
    <t>TC1,8,30,39.The cell blew off the positive vent. It was reatached it for cool down. Baffles blown back and damaged. Header breach; bottom bulge; spin groove breach;  full length sidewall breach.</t>
  </si>
  <si>
    <t>Manually replaced TC 30 with TC 29 for series failure. Removed temperature outliers in TCs 26 and 27 in rows 1027-1033, highlighted in yellow</t>
  </si>
  <si>
    <t>ESRF18_Oct_Run109</t>
  </si>
  <si>
    <t>TC8,29,32,38,39,43. Blew the positive vent off again. Header breach; full length sidewall breach; bottom dented/compressed; jellyroll expulsion.</t>
  </si>
  <si>
    <t>Slightly negative post test (-) mass, replaced with 0. Manually replaced TC 38 with TC 37 and TC 30 with TC 29 for series failure.</t>
  </si>
  <si>
    <t>LG 18650-Test Cell (BV-250)</t>
  </si>
  <si>
    <t>M36-BV-A18</t>
  </si>
  <si>
    <t>TCs 8 and 24 out. Lots of TCs looked shaky prior to starting heaters. Need to do checkout after dinner.</t>
  </si>
  <si>
    <t>miro_projections_84197.hdf</t>
  </si>
  <si>
    <t xml:space="preserve">TC1,2 manually edited to equal the average of cell chamber. TC23, 24, 25 all failed and set equal to TC26. </t>
  </si>
  <si>
    <t>TC 40 and 1 out.</t>
  </si>
  <si>
    <t>miro_projections_84199.hdf</t>
  </si>
  <si>
    <t>TC1 &amp; TC2 manually edited to equal average of cell chamber.</t>
  </si>
  <si>
    <t>M36-BV-A19</t>
  </si>
  <si>
    <t>M36-BV-A25</t>
  </si>
  <si>
    <t>6, 12, 22, 25, 40 are out.</t>
  </si>
  <si>
    <t>miro_projections_84202.hdf</t>
  </si>
  <si>
    <t>Various TCs edited for series failure.</t>
  </si>
  <si>
    <t>M36-BV-B6</t>
  </si>
  <si>
    <t>TR occured.</t>
  </si>
  <si>
    <t>miro_projections_84203.hdf</t>
  </si>
  <si>
    <t>Manual edits for series failure.</t>
  </si>
  <si>
    <t>M36-BV-B45</t>
  </si>
  <si>
    <t>TC8,29,40.</t>
  </si>
  <si>
    <t>miro_projections_84206.hdf</t>
  </si>
  <si>
    <t>Manual corrections for series failure.</t>
  </si>
  <si>
    <t>M36-BV-B46</t>
  </si>
  <si>
    <t>TC 8, 40.</t>
  </si>
  <si>
    <t>miro_projections_84207.hdf</t>
  </si>
  <si>
    <t>M36-BV-C10</t>
  </si>
  <si>
    <t>miro_projections_84208.hdf</t>
  </si>
  <si>
    <t>Edits made for series failure. Estimated DPA masses due to nothing in log.</t>
  </si>
  <si>
    <t>M36-BV-C39</t>
  </si>
  <si>
    <t>miro_projections_84210.hdf</t>
  </si>
  <si>
    <t>M36-BV-C46</t>
  </si>
  <si>
    <t>TC, 8,22,40.</t>
  </si>
  <si>
    <t>miro_projections_84211.hdf</t>
  </si>
  <si>
    <t>Removed extra header row from data in row 6688. Voltage channels had to be manually corrected on RDE tab. Plugged in incorrectly. No shunt for current. Assumed 4 A. Manual corrections for series failure.</t>
  </si>
  <si>
    <t>M36-BV-D3</t>
  </si>
  <si>
    <t>miro_projections_84212.hdf</t>
  </si>
  <si>
    <t>Slightly negative post test mesh mass (+) and (-), replaced with 0. Voltage channels had to be manually corrected on RDE tab. Plugged in incorrectly. No shunt for current. Assumed 4 A. Manual corrections for series failure.</t>
  </si>
  <si>
    <t>M36-BV-D26</t>
  </si>
  <si>
    <t>Power started about 2 seconds before recording started. Power was stopped, then after starting to record, power was switched back on.</t>
  </si>
  <si>
    <t>miro_projections_842134.hdf</t>
  </si>
  <si>
    <t>Slightly negative post test mesh mass (-) replaced with 0. Voltage channels had to be manually corrected on RDE tab. Plugged in incorrectly. No shunt for current. Assumed 4 A. Manual corrections for series failure.</t>
  </si>
  <si>
    <t>M36-BV-D44</t>
  </si>
  <si>
    <t>Heating went on for longer than usual. TC8,22.</t>
  </si>
  <si>
    <t>miro_projections_84215.hdf</t>
  </si>
  <si>
    <t>bo3 c01 w13 no10</t>
  </si>
  <si>
    <t>TC 57 open. X-ray data trigger was sent to early (TR not captured in video). Heaters were momentarily interupted when X-ray trigger was sent, but continued until thermal runaway occured. Cell temperature measurements used to determine moment of thermal runaway to turn off heaters. complete JR ejection.</t>
  </si>
  <si>
    <t>95980 (data), no brights or darks done (failed X-ray video)</t>
  </si>
  <si>
    <t>Sony 18650-VTC6</t>
  </si>
  <si>
    <t>0334483al20A</t>
  </si>
  <si>
    <t>95880 (data), 95881 (bright), 95871 (dark)</t>
  </si>
  <si>
    <t>0334283al20A</t>
  </si>
  <si>
    <t>TC 93 is out. TC 54 reading a couple degrees higher than other TCs. Venting observed on positive side, TR ensued a few seconds later. Video at 3200 f/s</t>
  </si>
  <si>
    <t>95893 (data), 95895 (bright), 95894 (dark)</t>
  </si>
  <si>
    <t>TCs 57, 71, 80 are out. Video at 3200 f/s. Connectors E and G were flipped plugging into uniDAQ - CHANGE DATA IN PROCESSING.</t>
  </si>
  <si>
    <t>95896 (data) 95895 (bright), 95894 (dark). 95897 and 95898 were practices and should not be used.</t>
  </si>
  <si>
    <t>TC 58 reading lower than other TCs prior to test. TCs 97, 99, 102 are out. TR occured fairly nominally.</t>
  </si>
  <si>
    <t>95901 (data), 95899 (darks), 95900 (flats)</t>
  </si>
  <si>
    <t>ESRF18_Oct_Run103</t>
  </si>
  <si>
    <t>Top Vent and Bottom Breach</t>
  </si>
  <si>
    <t>TC1,3,5,8,30,32. Bottom breach, header vent; header spin groove and crimp are slightly extended above buttom</t>
  </si>
  <si>
    <t>None Recorded</t>
  </si>
  <si>
    <t>ESRF18_Oct_Run106</t>
  </si>
  <si>
    <t>TC8,29,30,48,49,43. TC 1 reading low. The cell blew off the positive vent. I reatached it for cool down. The baffles were blown back and damaged. Header breach; jelly roll extruded; bottom heavily dented/compressed; sides have small dents/scratches.</t>
  </si>
  <si>
    <t>TC1, TC2, TC29, and TC38 manually edited.</t>
  </si>
  <si>
    <t>ESRF18_Oct_Run104</t>
  </si>
  <si>
    <t>TC8,30,32,38,39,43,46. One heating cartridge was not correctly attached - power was turned on at 2 A for about 3 seconds before noticing. This data is recorded at the beginning of the run. The bottom plate blew off the cell. Header and bottom breach; two side wall cracks combine for entire length; spin groove breach and extension</t>
  </si>
  <si>
    <t>TC38 manually edited.</t>
  </si>
  <si>
    <t>ESRF18_Oct_Run105</t>
  </si>
  <si>
    <t>TC8,30. TC2 reading low. The bottom plate blew off the cell. Header vent; full length side wall breach; bottom bulge and scratching; spin groove extrusion and breach.</t>
  </si>
  <si>
    <t>Ejecta matings swapped during set-up. Fixed in EYA.</t>
  </si>
  <si>
    <t>TC-BV B38</t>
  </si>
  <si>
    <t>TC 8, 25, 27, 32. Temperature appeared to increase for several mins? Header vent, partly melted; bottom vent, minimal jelly roll expulsion.</t>
  </si>
  <si>
    <t>A49</t>
  </si>
  <si>
    <t>TC8, 32, 41, 49 - 56 out. TC30 and 36 high, Forgot to turn Gui recording off during dissasembily- data will need cropping. Top/Bottom Cell Vent; Bottom rupture (non-vent hole);  Header partially gone.</t>
  </si>
  <si>
    <t>Data exceed 15000 rows due to DAQ being on during disassembly. Cropped out data from rows 11960-15000 to accommodate, not relevant to TR event. Manually replaced TCs 49 and 50 with TC 48 for series failure.</t>
  </si>
  <si>
    <t>Post-Test-Mass-Unrecovered-g</t>
  </si>
  <si>
    <t>Post-Test-Mass-Negative-Copper-Mesh-g</t>
  </si>
  <si>
    <t>Post-Test-Mass-Negative-Ejecta-Bore-Baffles-g</t>
  </si>
  <si>
    <t>Post-Test-Mass-Negative-Ejecta-Mating-g</t>
  </si>
  <si>
    <t>Post-Test-Mass-Positive-Copper-Mesh-g</t>
  </si>
  <si>
    <t>Post-Test-Mass-Positive-Ejecta-Bore-Baffles-g</t>
  </si>
  <si>
    <t>Post-Test-Mass-Positive-Ejecta-Mating-g</t>
  </si>
  <si>
    <t>Post-Test-Mass-Cell-Body-g</t>
  </si>
  <si>
    <t>Relevant Acronyms and Abbreviations</t>
  </si>
  <si>
    <t>ISC</t>
  </si>
  <si>
    <t>Internal Short Circuit</t>
  </si>
  <si>
    <t>S-FTRC</t>
  </si>
  <si>
    <t>Small-Format Fractional Thermal Runaway Calorimeter</t>
  </si>
  <si>
    <t>2.1 Ah Li-ion cell, constructed by Coulometrics, with standard separator and current collectors.</t>
  </si>
  <si>
    <t>2.1 Ah Li-ion cell, constructed by Coulometrics, with a Soteria aluminum coated plastic current collector, a standard copper current collector, and a standard separator.</t>
  </si>
  <si>
    <t>2.1 Ah Li-ion cell, constructed by Coulometrics, with a Soteria copper coated plastic current collector, a standard aluminum current collector, and a standard separator.</t>
  </si>
  <si>
    <t>2.1 Ah Li-ion cell, constructed by Coulometrics, with both Soteria aluminum and copper coated plastic current collectors and a standard separator.</t>
  </si>
  <si>
    <t>2.1 Ah Li-ion cell, constructed by Coulometrics, with standard current collectors and with a Dreamweaver Gold separator.</t>
  </si>
  <si>
    <t>2.1 Ah Li-ion cell, constructed by Coulometrics, with a Soteria aluminum coated plastic current collector, a standard copper current collector, and with a Dreamweaver Gold separator.</t>
  </si>
  <si>
    <t>2.1 Ah Li-ion cell, constructed by Coulometrics, with both Soteria aluminum and copper coated plastic current collectors and also with a Dreamweaver Gold separator.</t>
  </si>
  <si>
    <t>Data Type</t>
  </si>
  <si>
    <t>Description</t>
  </si>
  <si>
    <t>Experiment specific run identifier. Format is the following: "TestSeriesLocationYear_Month_Run#".</t>
  </si>
  <si>
    <t>Test series identifier. Format is the following: "TestSeriesLocationYear_Month".</t>
  </si>
  <si>
    <t>Generation of S-FTRC hardware used to conduct the experiment.</t>
  </si>
  <si>
    <t>Date of the experiment.</t>
  </si>
  <si>
    <t>Description of the type of cell tested.</t>
  </si>
  <si>
    <t>Description of cell format (i.e. 18650, 21700, or D-cell).</t>
  </si>
  <si>
    <t>Maximum capacity of the cell tested.</t>
  </si>
  <si>
    <t>Nominal, or average, voltage of the cell tested.</t>
  </si>
  <si>
    <t>Stored energy at 100% state-of-charge.</t>
  </si>
  <si>
    <t>Mechanism used to induce thermal runaway (i.e. heaters, ISC device + heaters, or nail penetration).</t>
  </si>
  <si>
    <t>Open circuit voltage of the cell prior to experiment.</t>
  </si>
  <si>
    <t>Mass of the cell prior to experiment.</t>
  </si>
  <si>
    <t>Mass of the S-FTRC positive side copper mesh.</t>
  </si>
  <si>
    <t>Mass of the S-FTRC negative side copper mesh.</t>
  </si>
  <si>
    <t>S-FTRC positive side pressure assisted seal material (aluminum vs. brass).</t>
  </si>
  <si>
    <t>S-FTRC negative side pressure assisted seal material (aluminum vs. brass).</t>
  </si>
  <si>
    <t>Mechanism by which the cell fails (e.g. top vent, bottom vent, bottom rupture, et…).</t>
  </si>
  <si>
    <t>Calculated total energy yield with no corrections for heat loss and mass loss.</t>
  </si>
  <si>
    <t>Emperically determined conductive heat loss rate from the calorimeter to the surrounding insulation.</t>
  </si>
  <si>
    <t>Calculated total energy yield, corrected for conductive heat loss.</t>
  </si>
  <si>
    <t>Calculated total energy yield, corrected for both conductive heat loss and also for the heat associated with unrecovered cell mass.</t>
  </si>
  <si>
    <t>Fraction of the total energy released through the cell casing.</t>
  </si>
  <si>
    <t>Fraction of the total energy released through solids, liquids, and gases ejected from the positive end (button end) of the cell.</t>
  </si>
  <si>
    <t>Fraction of the total energy released through solids, liquids, and gases ejected from the negative end (bottom) of the cell.</t>
  </si>
  <si>
    <t>Percent of the total energy released through the cell casing.</t>
  </si>
  <si>
    <t>Percent of the total energy released through solids, liquids, and gases ejected from the positive end (button end) of the cell.</t>
  </si>
  <si>
    <t>Percent of the total energy released through solids, liquids, and gases ejected from the negative end (bottom) of the cell.</t>
  </si>
  <si>
    <t>Theoretical energy associated with unrecovered mass ejected through the positive side of the cell (accounted for in the Corrected Total Energy Yield and in the energy fractions/percents).</t>
  </si>
  <si>
    <t>Theoretical energy associated with unrecovered mass ejected through the negative side of the cell (accounted for in the Corrected Total Energy Yield and in the energy fractions/percents).</t>
  </si>
  <si>
    <t xml:space="preserve">If applicable, average heater power used to induced thermal runaway. </t>
  </si>
  <si>
    <t>If applicable, length of time between start of heater power and when thermal runaway is triggered.</t>
  </si>
  <si>
    <t xml:space="preserve">If applicable, the amount of heater energy required to trigger thermal runaway. </t>
  </si>
  <si>
    <t>Avg-Cell-Temp-At-Trigger-degC</t>
  </si>
  <si>
    <t>For heater and heater-ISC experiments, the temperature of the cell body (casing) at trigger.</t>
  </si>
  <si>
    <t xml:space="preserve">Post-test mass of the remaining cell carcuss. </t>
  </si>
  <si>
    <t>Post-test mass of the solid particulate remaining in the positive side ejecta mating.</t>
  </si>
  <si>
    <t xml:space="preserve">Post-test mass of the solid particulate remaining in the positive side ejecta bore and on the ejecta baffles. </t>
  </si>
  <si>
    <t>Post-test mass of the solid particulate trapped in the positive side copper mesh.</t>
  </si>
  <si>
    <t>Post-test mass of the solid particulate remaining in the negative side ejecta mating.</t>
  </si>
  <si>
    <t xml:space="preserve">Post-test mass of the solid particulate remaining in the negative side ejecta bore and on the ejecta baffles. </t>
  </si>
  <si>
    <t>Post-test mass of the solid particulate trapped in the negative side copper mesh.</t>
  </si>
  <si>
    <t>Difference between the initial (pre-test) cell mass and the sum of all remaining cell materials measured post-test.</t>
  </si>
  <si>
    <t>Cell-Casing-Thickness-µm</t>
  </si>
  <si>
    <t>Thickness of the cell casing.</t>
  </si>
  <si>
    <t xml:space="preserve">Description of whether or not the cell design has a bottom vent or not. </t>
  </si>
  <si>
    <t>README: BATTERY FAILURE DATABANK - REVISION 2</t>
  </si>
  <si>
    <t>ESRF18_Oct_Run021</t>
  </si>
  <si>
    <t>DLS19_Feb_Run005</t>
  </si>
  <si>
    <t>DLS19_Feb_Run008</t>
  </si>
  <si>
    <t>DLS19_Feb_Run009</t>
  </si>
  <si>
    <t>DLS19_Feb_Run012</t>
  </si>
  <si>
    <t>DLS19_Feb_Run017</t>
  </si>
  <si>
    <t>DLS19_Feb_Run022</t>
  </si>
  <si>
    <t>DLS19_Feb_Run023</t>
  </si>
  <si>
    <t>DLS19_Feb_Run024</t>
  </si>
  <si>
    <t>DLS19_Feb_Run025</t>
  </si>
  <si>
    <t>DLS19_Feb_Run026</t>
  </si>
  <si>
    <t>DLS19_Feb_Run027</t>
  </si>
  <si>
    <t>DLS19_Feb_Run028</t>
  </si>
  <si>
    <t>DLS19_Feb_Run029</t>
  </si>
  <si>
    <t>DLS19_Feb_Run033</t>
  </si>
  <si>
    <t>DLS19_Feb_Run035</t>
  </si>
  <si>
    <t>DLS19_Feb_Run038</t>
  </si>
  <si>
    <t>DLS19_Feb_Run040</t>
  </si>
  <si>
    <t>DLS19_Feb_Run041</t>
  </si>
  <si>
    <t>DLS19_Feb_Run042</t>
  </si>
  <si>
    <t>DLS19_Feb_Run044</t>
  </si>
  <si>
    <t>DLS19_Feb_Run047</t>
  </si>
  <si>
    <t>DLS19_Feb_Run053</t>
  </si>
  <si>
    <t>DLS19_Feb_Run054</t>
  </si>
  <si>
    <t>DLS19_Feb_Run055</t>
  </si>
  <si>
    <t>DLS19_Feb_Run056</t>
  </si>
  <si>
    <t>DLS19_Feb_Run058</t>
  </si>
  <si>
    <t>DLS19_Feb_Run069</t>
  </si>
  <si>
    <t>DLS19_Feb_Run070</t>
  </si>
  <si>
    <t>DLS19_Feb_Run072</t>
  </si>
  <si>
    <t>DLS19_Feb_Run074</t>
  </si>
  <si>
    <t>DLS19_Feb_Run075</t>
  </si>
  <si>
    <t>DLS19_Feb_Run076</t>
  </si>
  <si>
    <t>DLS19_Feb_Run077</t>
  </si>
  <si>
    <t>DLS19_Feb_Run078</t>
  </si>
  <si>
    <t>DLS19_Feb_Run079</t>
  </si>
  <si>
    <t>DLS19_Feb_Run080</t>
  </si>
  <si>
    <t>DLS19_Feb_Run081</t>
  </si>
  <si>
    <t>DLS19_Feb_Run082</t>
  </si>
  <si>
    <t>DLS19_Feb_Run083</t>
  </si>
  <si>
    <t>DLS19_Feb_Run085</t>
  </si>
  <si>
    <t>DLS19_Feb_Run090</t>
  </si>
  <si>
    <t>DLS19_Feb_Run091</t>
  </si>
  <si>
    <t>DLS19_Feb_Run098</t>
  </si>
  <si>
    <t>Radiographic-Video-Availability</t>
  </si>
  <si>
    <t>DLS19_Feb_Run084</t>
  </si>
  <si>
    <t>DLS19_Feb_Run045</t>
  </si>
  <si>
    <t>DLS19_Feb_Run046</t>
  </si>
  <si>
    <t>DLS19_Feb_Run011</t>
  </si>
  <si>
    <t>DLS19_Feb_Run032</t>
  </si>
  <si>
    <t>DLS19_Feb_Run034</t>
  </si>
  <si>
    <t>DLS19_Feb_Run031</t>
  </si>
  <si>
    <t>DLS19_Feb_Run043</t>
  </si>
  <si>
    <t>DLS19_Feb_Run020</t>
  </si>
  <si>
    <t>DLS19_Feb_Run015</t>
  </si>
  <si>
    <t>DLS19_Feb_Run039</t>
  </si>
  <si>
    <t>DLS19_Feb_Run051</t>
  </si>
  <si>
    <t>DLS19_Feb_Run093</t>
  </si>
  <si>
    <t>DLS19_Feb_Run049</t>
  </si>
  <si>
    <t>DLS19_Feb_Run057</t>
  </si>
  <si>
    <t>DLS19_Feb_Run068</t>
  </si>
  <si>
    <t>ESRF18_Oct_Run001</t>
  </si>
  <si>
    <t>ESRF18_Oct_Run002</t>
  </si>
  <si>
    <t>ESRF18_Oct_Run003</t>
  </si>
  <si>
    <t>ESRF18_Oct_Run004</t>
  </si>
  <si>
    <t>ESRF18_Oct_Run005</t>
  </si>
  <si>
    <t>ESRF18_Oct_Run006</t>
  </si>
  <si>
    <t>ESRF18_Oct_Run007</t>
  </si>
  <si>
    <t>ESRF18_Oct_Run009</t>
  </si>
  <si>
    <t>ESRF18_Oct_Run010</t>
  </si>
  <si>
    <t>ESRF18_Oct_Run011</t>
  </si>
  <si>
    <t>ESRF18_Oct_Run012</t>
  </si>
  <si>
    <t>ESRF18_Oct_Run013</t>
  </si>
  <si>
    <t>ESRF18_Oct_Run014</t>
  </si>
  <si>
    <t>ESRF18_Oct_Run015</t>
  </si>
  <si>
    <t>ESRF18_Oct_Run016</t>
  </si>
  <si>
    <t>ESRF18_Oct_Run018</t>
  </si>
  <si>
    <t>ESRF18_Oct_Run019</t>
  </si>
  <si>
    <t>ESRF18_Oct_Run020</t>
  </si>
  <si>
    <t>ESRF18_Oct_Run022</t>
  </si>
  <si>
    <t>ESRF18_Oct_Run023</t>
  </si>
  <si>
    <t>ESRF18_Oct_Run024</t>
  </si>
  <si>
    <t>ESRF18_Oct_Run025</t>
  </si>
  <si>
    <t>ESRF18_Oct_Run026</t>
  </si>
  <si>
    <t>ESRF18_Oct_Run027</t>
  </si>
  <si>
    <t>ESRF18_Oct_Run028</t>
  </si>
  <si>
    <t>ESRF18_Oct_Run029</t>
  </si>
  <si>
    <t>ESRF18_Oct_Run030</t>
  </si>
  <si>
    <t>ESRF18_Oct_Run032</t>
  </si>
  <si>
    <t>ESRF18_Oct_Run033</t>
  </si>
  <si>
    <t>ESRF18_Oct_Run035</t>
  </si>
  <si>
    <t>ESRF18_Oct_Run036</t>
  </si>
  <si>
    <t>ESRF18_Oct_Run037</t>
  </si>
  <si>
    <t>ESRF18_Oct_Run039</t>
  </si>
  <si>
    <t>ESRF18_Oct_Run040</t>
  </si>
  <si>
    <t>ESRF18_Oct_Run041</t>
  </si>
  <si>
    <t>ESRF18_Oct_Run042</t>
  </si>
  <si>
    <t>ESRF18_Oct_Run043</t>
  </si>
  <si>
    <t>ESRF18_Oct_Run044</t>
  </si>
  <si>
    <t>ESRF18_Oct_Run045</t>
  </si>
  <si>
    <t>ESRF18_Oct_Run047</t>
  </si>
  <si>
    <t>ESRF18_Oct_Run055</t>
  </si>
  <si>
    <t>ESRF18_Oct_Run057</t>
  </si>
  <si>
    <t>ESRF18_Oct_Run058</t>
  </si>
  <si>
    <t>ESRF18_Oct_Run063</t>
  </si>
  <si>
    <t>ESRF18_Oct_Run064</t>
  </si>
  <si>
    <t>ESRF18_Oct_Run065</t>
  </si>
  <si>
    <t>ESRF18_Oct_Run066</t>
  </si>
  <si>
    <t>ESRF18_Oct_Run067</t>
  </si>
  <si>
    <t>ESRF18_Oct_Run068</t>
  </si>
  <si>
    <t>ESRF18_Oct_Run070</t>
  </si>
  <si>
    <t>ESRF18_Oct_Run071</t>
  </si>
  <si>
    <t>ESRF18_Oct_Run075</t>
  </si>
  <si>
    <t>ESRF18_Oct_Run076</t>
  </si>
  <si>
    <t>ESRF18_Oct_Run077</t>
  </si>
  <si>
    <t>DLS19_Dec_Run001</t>
  </si>
  <si>
    <t>DLS19_Dec_Run002</t>
  </si>
  <si>
    <t>DLS19_Dec_Run003</t>
  </si>
  <si>
    <t>DLS19_Dec_Run004</t>
  </si>
  <si>
    <t>DLS19_Dec_Run005</t>
  </si>
  <si>
    <t>DLS19_Dec_Run006</t>
  </si>
  <si>
    <t>DLS19_Dec_Run007</t>
  </si>
  <si>
    <t>DLS19_Dec_Run008</t>
  </si>
  <si>
    <t>DLS19_Dec_Run009</t>
  </si>
  <si>
    <t>DLS19_Dec_Run010</t>
  </si>
  <si>
    <t>DLS19_Dec_Run011</t>
  </si>
  <si>
    <t>DLS19_Dec_Run012</t>
  </si>
  <si>
    <t>DLS19_Dec_Run013</t>
  </si>
  <si>
    <t>DLS19_Dec_Run014</t>
  </si>
  <si>
    <t>DLS19_Dec_Run015</t>
  </si>
  <si>
    <t>DLS19_Dec_Run016</t>
  </si>
  <si>
    <t>DLS19_Dec_Run017</t>
  </si>
  <si>
    <t>DLS19_Dec_Run018</t>
  </si>
  <si>
    <t>DLS19_Dec_Run019</t>
  </si>
  <si>
    <t>DLS19_Dec_Run020</t>
  </si>
  <si>
    <t>DLS19_Dec_Run021</t>
  </si>
  <si>
    <t>DLS19_Dec_Run022</t>
  </si>
  <si>
    <t>DLS19_Dec_Run023</t>
  </si>
  <si>
    <t>DLS19_Dec_Run024</t>
  </si>
  <si>
    <t>DLS19_Dec_Run025</t>
  </si>
  <si>
    <t>DLS19_Dec_Run027</t>
  </si>
  <si>
    <t>DLS19_Dec_Run029</t>
  </si>
  <si>
    <t>DLS19_Dec_Run030</t>
  </si>
  <si>
    <t>DLS19_Dec_Run031</t>
  </si>
  <si>
    <t>DLS19_Dec_Run032</t>
  </si>
  <si>
    <t>DLS19_Dec_Run033</t>
  </si>
  <si>
    <t>DLS19_Dec_Run034</t>
  </si>
  <si>
    <t>DLS19_Dec_Run035</t>
  </si>
  <si>
    <t>DLS19_Dec_Run036</t>
  </si>
  <si>
    <t>DLS19_Dec_Run037</t>
  </si>
  <si>
    <t>DLS19_Dec_Run038</t>
  </si>
  <si>
    <t>DLS19_Dec_Run039</t>
  </si>
  <si>
    <t>DLS19_Dec_Run041</t>
  </si>
  <si>
    <t>DLS19_Dec_Run042</t>
  </si>
  <si>
    <t>DLS19_Dec_Run043</t>
  </si>
  <si>
    <t>DLS19_Dec_Run044</t>
  </si>
  <si>
    <t>DLS19_Dec_Run045</t>
  </si>
  <si>
    <t>DLS19_Dec_Run046</t>
  </si>
  <si>
    <t>DLS19_Dec_Run047</t>
  </si>
  <si>
    <t>DLS19_Dec_Run049</t>
  </si>
  <si>
    <t>DLS19_Dec_Run050</t>
  </si>
  <si>
    <t>DLS19_Dec_Run051</t>
  </si>
  <si>
    <t>DLS19_Dec_Run052</t>
  </si>
  <si>
    <t>DLS19_Dec_Run053</t>
  </si>
  <si>
    <t>DLS19_Dec_Run054</t>
  </si>
  <si>
    <t>DLS19_Dec_Run055</t>
  </si>
  <si>
    <t>DLS19_Dec_Run056</t>
  </si>
  <si>
    <t>DLS19_Dec_Run057</t>
  </si>
  <si>
    <t>DLS19_Dec_Run058</t>
  </si>
  <si>
    <t>DLS19_Dec_Run059</t>
  </si>
  <si>
    <t>DLS19_Dec_Run081</t>
  </si>
  <si>
    <t>DLS19_Dec_Run082</t>
  </si>
  <si>
    <t>DLS19_Dec_Run085</t>
  </si>
  <si>
    <t>DLS19_Dec_Run086</t>
  </si>
  <si>
    <t>DLS19_Dec_Run087</t>
  </si>
  <si>
    <t>DLS19_Dec_Run088</t>
  </si>
  <si>
    <t>DLS19_Dec_Run083</t>
  </si>
  <si>
    <t>DLS19_Dec_Run084</t>
  </si>
  <si>
    <t>Mass-Ejected</t>
  </si>
  <si>
    <t>Percent-Original-Mass-Ejected</t>
  </si>
  <si>
    <t>V7.0|8.0</t>
  </si>
  <si>
    <t>Lost TC 10, 28, 30, and 51. Cell was glued to the bottom Al seal. The cell did not make much noise when it underwent thermal runaway so there was a delayed response pressing the record option for X-rays. We were not sure whether there was an ISC device in this cell - we could not find it. In future, we need to rotate the cells to clock the ISC device parallel with the beam. FILTERS IN PLACE? Bulged bottom &amp; nominal top vent. ALL PHOTOS ARE IN SEPARATE FOLDERS FOR EACH RUN - dsc_0384-0409.</t>
  </si>
  <si>
    <t>2150 fps at 400 um exposure. FOV was 140-1962 HOR and 490-1630 VER.</t>
  </si>
  <si>
    <t>Matrix has this cell labeled as DW silver cell however it triggers in ~50s which would indicate an ISC cell (i.e. a Control cell). Therefore, labeled this run as a Control cell in databank.</t>
  </si>
  <si>
    <t>B06 w13 c05 #11</t>
  </si>
  <si>
    <t>12/12/2019 - Cell missing - skipped. TC 59 out, TC 104 reading, should not be? (12th TC on baffles should be empty?). Venting was nominal, TR ensued shortly therafter.</t>
  </si>
  <si>
    <t>No TCs manually edited.</t>
  </si>
  <si>
    <t>TC29 out</t>
  </si>
  <si>
    <t xml:space="preserve">miro_projections_84225.hdf </t>
  </si>
  <si>
    <t>Channel 6 tc was reading from x4 and channel 9 was reading from channel 6. Performed manual corrections. These TCs did not fail. 32-34 corrected for series failure.</t>
  </si>
  <si>
    <t>DLS19_Feb_Run089</t>
  </si>
  <si>
    <t>MOLiCEL 18650-J</t>
  </si>
  <si>
    <t>033148al20A</t>
  </si>
  <si>
    <t>DLS18_Feb_Run017</t>
  </si>
  <si>
    <t>Discoloured casing and bulging base. Header intact. TC 14 out of action. Battery is upside down - make sure to invert image later. Shunt reached about 38 C. Final current on power supply read about 3.8 A. Thermal runaway was very smooth and significantly delayed. Very unusual heating profile following the experiment.</t>
  </si>
  <si>
    <t>2000 fps. FOV 1280x800. Pixel size:17.8um</t>
  </si>
  <si>
    <t>DLS18_Feb_Run023</t>
  </si>
  <si>
    <t>TC 14 out of action. Battery is upside down - make sure to invert image later. Shunt reached about 38 C. Final current on power supply read about 3.8 A. Thermal runaway was very smooth and significantly delayed. Very unusual heating profile following the experiment.</t>
  </si>
  <si>
    <t>Miro_scan_00026</t>
  </si>
  <si>
    <t>Miro_scan_00020</t>
  </si>
  <si>
    <t>DLS18_Feb_Run024</t>
  </si>
  <si>
    <t xml:space="preserve">extended spin groove, top cap vent, bulged bot. TC 35, 37.  </t>
  </si>
  <si>
    <t>Miro_scan_00027</t>
  </si>
  <si>
    <t>DLS18_Feb_Run025</t>
  </si>
  <si>
    <t>TC 45.</t>
  </si>
  <si>
    <t>Miro_scan_00028</t>
  </si>
  <si>
    <t>DLS18_Feb_Run018</t>
  </si>
  <si>
    <t>RC9171219-005</t>
  </si>
  <si>
    <t>Discolouring on the surface of the casing where the ISC was located.TC 37, 42, 43, 44. - Replace baffle and rhods after this run. Voltage on power supply dropped to about 60 V about 30 seconds before TR - heating cartridge shorted and melted. Shunt reacched &gt; 60 C.</t>
  </si>
  <si>
    <t>Miro_scan_00021</t>
  </si>
  <si>
    <t>RC9171219004</t>
  </si>
  <si>
    <t>extended spin groove, top cap vent. TC 45. Shunt reached 40 C. Current on power supply gradually went down to about 3.8 A.</t>
  </si>
  <si>
    <t>Miro_scan_00022</t>
  </si>
  <si>
    <t>DLS18_Feb_Run019</t>
  </si>
  <si>
    <t>DLS18_Feb_Run057</t>
  </si>
  <si>
    <t>TC 35, 37, 56. brass o ring on negative</t>
  </si>
  <si>
    <t>Miro_scan_00060</t>
  </si>
  <si>
    <t>DLS18_Feb_Run020</t>
  </si>
  <si>
    <t>170704-021</t>
  </si>
  <si>
    <t>TC 14. SHunt reached 40 C. Current went down to about 3.8 A.</t>
  </si>
  <si>
    <t>Miro_scan_00023</t>
  </si>
  <si>
    <t>DLS18_Feb_Run021</t>
  </si>
  <si>
    <t>170704-022</t>
  </si>
  <si>
    <t>extended spin groove, top cap vent. TC 35, 37. Voltage dropped about 15 second before TR. Heating cartridge blew again.</t>
  </si>
  <si>
    <t>Miro_scan_00024</t>
  </si>
  <si>
    <t>DLS18_Feb_Run022</t>
  </si>
  <si>
    <t>171219-104</t>
  </si>
  <si>
    <t>extended spin groove, top cap vent. TC 45. Vacuum leak in beamline caused delay. The dust in the bore of the Dreamweaver runs is much more fine compared to polymer runs.</t>
  </si>
  <si>
    <t>Miro_scan_00025</t>
  </si>
  <si>
    <t>Top Vent and Bottom Rupture</t>
  </si>
  <si>
    <t>Not Applicable</t>
  </si>
  <si>
    <t>Top Vent and Bottum Rupture</t>
  </si>
  <si>
    <t>Completed for Orion Test series, NASA ID: OrionFlight_Run1</t>
  </si>
  <si>
    <t>Completed for Orion Test series, NASA ID: OrionFlight_Run2</t>
  </si>
  <si>
    <t>Completed for Orion Test series, NASA ID: OrionFlight_Run4</t>
  </si>
  <si>
    <t>All TCs recorded zero at row 7344 of RDE tab; row manually replaced with values from previous timestep.</t>
  </si>
  <si>
    <t>Completed for Orion Test series, NASA ID: OrionFlight_Run5</t>
  </si>
  <si>
    <t>All TCs recorded zero at RDE rows 6129, 6131, 6132; rows manually replaced with values from previous timesteps.</t>
  </si>
  <si>
    <t>Completed for Orion Test series, NASA ID: OrionFlight_Run7.</t>
  </si>
  <si>
    <t>Completed for Orion Test series, NASA ID: OrionFlight_Run8</t>
  </si>
  <si>
    <t>Completed for Orion Test series, NASA ID: OrionFlight_Run10</t>
  </si>
  <si>
    <t>Completed for Orion Test series, NASA ID: OrionFlight_Run11</t>
  </si>
  <si>
    <t>Completed for Orion Test series, NASA ID: OrionFlight_Run12.</t>
  </si>
  <si>
    <t>Completed for Orion Test series, NASA ID: OrionFlight_Run13</t>
  </si>
  <si>
    <t>ESTA17_Oct_O-F_Run001</t>
  </si>
  <si>
    <t>ESTA17_Oct_O-F_Run002</t>
  </si>
  <si>
    <t>ESTA17_Oct_O-F_Run004</t>
  </si>
  <si>
    <t>ESTA17_Oct_O-F_Run005</t>
  </si>
  <si>
    <t>ESTA17_Oct_O-F_Run007</t>
  </si>
  <si>
    <t>ESTA17_Oct_O-F_Run008</t>
  </si>
  <si>
    <t>ESTA17_Oct_O-F_Run010</t>
  </si>
  <si>
    <t>ESTA17_Nov_O-F_Run011</t>
  </si>
  <si>
    <t>ESTA17_Nov_O-F_Run012</t>
  </si>
  <si>
    <t>ESTA17_Nov_O-F_Run013</t>
  </si>
  <si>
    <t>ESTA18_May_E-C_Run001</t>
  </si>
  <si>
    <t>ESTA18_May_E-C_Run002</t>
  </si>
  <si>
    <t>ESTA18_Jun_E-C_Run003</t>
  </si>
  <si>
    <t>ESTA18_Jun_E-C_Run004</t>
  </si>
  <si>
    <t>ESTA18_Jun_E-C_Run005</t>
  </si>
  <si>
    <t>ESTA18_May_E-C</t>
  </si>
  <si>
    <t>ESTA18_Jun_E-C</t>
  </si>
  <si>
    <t>The post test cell mass was not recorded, assumed a value of 15g based on other 30Q post test cells in this test series. Manually replaced TCs 29 and 30 with TC 28 for series failure, highlighted in yellow. Removed temperature outliers in TCs 32,33,34 in rows 1091, 1092. Mating plugged in backwards. Switched accordingly on EYA.</t>
  </si>
  <si>
    <t>DLS18_Feb</t>
  </si>
  <si>
    <t>Cell installed upside down. Use the bottom databank entry line.</t>
  </si>
  <si>
    <t>ESTA17_Oct_O-F</t>
  </si>
  <si>
    <t>ESTA17_Nov_O-F</t>
  </si>
  <si>
    <t>DLS18_Feb_Run055</t>
  </si>
  <si>
    <t>Brass o ring on negative.</t>
  </si>
  <si>
    <t>Miro_scan_00058</t>
  </si>
  <si>
    <t>I1 (heater current) manually edited.</t>
  </si>
  <si>
    <t>Miro_scan_00059</t>
  </si>
  <si>
    <t>DLS18_Feb_Run056</t>
  </si>
  <si>
    <t>DLS18_Feb_Run059</t>
  </si>
  <si>
    <t>Miro_scan_00062</t>
  </si>
  <si>
    <t>TC 35, 37. Brass o ring on negative.</t>
  </si>
  <si>
    <t>Miro_scan_00063</t>
  </si>
  <si>
    <t>DLS18_Feb_Run060</t>
  </si>
  <si>
    <t>DLS18_Feb_Run062</t>
  </si>
  <si>
    <t>TC 37, brass ring on negative. TC 27 failed during TR.</t>
  </si>
  <si>
    <t>Miro_scan_00065</t>
  </si>
  <si>
    <t>ESTA18_Jun_E-C_Run006</t>
  </si>
  <si>
    <t>ESTA18_Jun_E-C_Run007</t>
  </si>
  <si>
    <t>ESTA18_Jun_E-C_Run008</t>
  </si>
  <si>
    <t>DLS18_Feb_Run049</t>
  </si>
  <si>
    <t>TC 34, 37, 45 out. Exhaust pipes blew off, reinserted and allowed to cool as normal. BV did not act.</t>
  </si>
  <si>
    <t>Miro_scan_00052</t>
  </si>
  <si>
    <t>Heater current manually edited to constant 3.8A while heater is on.</t>
  </si>
  <si>
    <t>DLS18_Feb_Run061</t>
  </si>
  <si>
    <t>TC 35, 37. brass o ring on negative</t>
  </si>
  <si>
    <t>Miro_scan_00064</t>
  </si>
  <si>
    <t>DLS18_Feb_Run054</t>
  </si>
  <si>
    <t>TC 35, 37. Loud explosion heard and visible smoking even with exhaust piping attached</t>
  </si>
  <si>
    <t>Miro_scan_00057</t>
  </si>
  <si>
    <t>DLS18_Feb_Run012</t>
  </si>
  <si>
    <t>TC45 did not connect. 4.06A to 3.84A. Note: this is Micro_scan_00016 rather than ...15 as ...15 is the dark field correction scan. Blown out cap, spin groove breach.</t>
  </si>
  <si>
    <t>Micro_scan_00015</t>
  </si>
  <si>
    <t>Heater current manually edited to constant 3.8A while heater is on. Large heat loss rate.</t>
  </si>
  <si>
    <t>DLS18_Feb_Run013</t>
  </si>
  <si>
    <t>Positive side is running without a stilt. Blown out cap, spin groove breach, slight bottom bulge.</t>
  </si>
  <si>
    <t xml:space="preserve">Heater current manually edited to constant 3.8A while heater is on. Raw data entered from 1100 seconds. </t>
  </si>
  <si>
    <t>DLS18_Feb_Run014</t>
  </si>
  <si>
    <t>TC 14 out of action. Blown out cap, spin groove breach.</t>
  </si>
  <si>
    <t>Lost TC1 TC3 TC26. It looked like this ISC device was mid way down the cell, instead of at the top which was labelled for group 3 M36's. No bottom ejection. Temperature recording was left running for over an hour - this file is huge. Small telescoping JR out top vent with top crimp rupture. BV did not actuate. Photos: dsc_0427-0458</t>
  </si>
  <si>
    <t>2150 fps at 400 um exposure. FOV was 140-1962 HOR and 490-1630 VER</t>
  </si>
  <si>
    <t>TC27 manually edited.</t>
  </si>
  <si>
    <t>LG 18650-Test Cell (BV-220)</t>
  </si>
  <si>
    <t>Lost TC1 TC3 TC25 TC51. looks like device is 23 mm from top of vent. Vented top and bottom. Bot vented with small telescoping JR &amp; bot rupture and top header rupture. Photos: dsc_0460-0486</t>
  </si>
  <si>
    <t>Lost TC1 TC3 TC10 TC29 TC33 TC38 TC51 TC55. Delay due to misallignment of battery. Tomo stage is probably a little off centre now. Battery was realigned in line with beam- TC33, TC51 now back on, rest still bad. Images saved from 800-10717. BV actuated with bot rupture. Photos: dsc_0487-0519</t>
  </si>
  <si>
    <t>TC1 TC3 TC26 TC27 TC31 TC51 - All images should be saved. BV actuated with top header rupture. Photos: dsc_0520-0546.</t>
  </si>
  <si>
    <t>Socket on board for TC1 is broken (we think). So TC1 (calorimeter) has been plugged into TC3 socket (board). TC1, TC10, TC17, TC25, TC30, TC39, TC51. Didn't seem to eject much. BV actuated with partial telescoping and bottom rupture. Photos: dsc_0547-0583.</t>
  </si>
  <si>
    <t>TC16 manually edited; TC1 manually edited based on test notes.</t>
  </si>
  <si>
    <t>Lost TC1, TC19, TC44, TC56. The FOV was set to have the ISC puck in the top half of the image - this was to gather more information on what is happening between the ISC device and the bottom vent. BV actuated with partial telescoping and bottom rupture. Photos: dsc_0584-0609</t>
  </si>
  <si>
    <t>Lost TCs 26, 27, 30. TC3[daq] is reading the value of TC1[calorimeter]. TC1 is lost.The FOV was located such that the ISC is at the bottom half of the view. Good captue. BV actuated with partial telescoping and bottom rupture. Photos: dsc_0610-0631 (guessing from shots - couldn't see a 'run 10' photo)</t>
  </si>
  <si>
    <t>TC27 manually edited. TC1 manually edited based on test notes.</t>
  </si>
  <si>
    <t xml:space="preserve">Lost TC1 (in3) TC10 TC19 TC30 TC51. Small header rupture, rainbow discoloring on side of BV (unactuated). </t>
  </si>
  <si>
    <t>TC1 manually edited based on test notes. Manual corrections made for series failure.</t>
  </si>
  <si>
    <t xml:space="preserve">TC1 (in 3) TC44 lost. 3.0 A not 4 - one heater must be blown? Took longer than normal to reach runaway - two slight movements in radiograph (i.e seemed to nearly blow, but not quite) before runaway initiated. TC19, 42 ans 45 reading -ve after run - this has been fixed - thermocouples were wired incorrectly. No SWR, BV actuated, slight spin groove extension. </t>
  </si>
  <si>
    <t>TC27, TC44 manually edited; TC1 manually edited based on test notes.</t>
  </si>
  <si>
    <t xml:space="preserve">TC1 (in 3 as before) and TC31. All other TC working. Cell shifted up in FOV as bottom vent activated. BV actuated w small telescoping w/bot rupture clocked with ISC at 45 degrees to plane of ISC. </t>
  </si>
  <si>
    <t>TC1 manually edited based on test notes.</t>
  </si>
  <si>
    <t>DLS18_Feb_Run016</t>
  </si>
  <si>
    <t>50  mOhm shunt installed. Current reads 4 times what it is. THermal camera placed facing the shunt. TC 35, 37, 42, 43, 44 - mark and replace these components. Shunt reached about 35 C. BV not activated. most of cap burned out.</t>
  </si>
  <si>
    <t>Miro_scan_00019</t>
  </si>
  <si>
    <t>I1 (heater current) manually edited. TC42,43 manually edited.</t>
  </si>
  <si>
    <t>DLS18_Feb_Run028</t>
  </si>
  <si>
    <t xml:space="preserve">TC 45. TC 47 went negative during TR. BV didnot activate, bottom rupture clocked with ISC. top vent. </t>
  </si>
  <si>
    <t>Miro_scan_00031</t>
  </si>
  <si>
    <t>Lost TCs 26, 27, 31. TC3[daq] is reading the value of TC1[calorimeter]. FOV is set to focus on the middle of the cell.File name mistakenly labelled as g12, but should be g10. No, photos indicate it was G12 with BV. Massive JR ejection. BV actuated. No bottom rupture occurred. Crimp unfolded and ejected cell header. Photos: dsc_0710-0770</t>
  </si>
  <si>
    <t xml:space="preserve">Lost TCs 10, 19, 29, 30. We carried out repairs and may have wired some TCs in reverese for this test - no negative temps recorded. TC 17 failed during test and gave a faulty reading upon cool down. Check data, TC3[daq] is reading the value of TC1[calorimeter]. BV actuated wth bot rupture. Photos: </t>
  </si>
  <si>
    <t>TC16 manually replaced. TC1 manually edited based on Test Notes.</t>
  </si>
  <si>
    <t>(M36_G12). TC1 (in 3), TC30, TC51. Power accidentally cut for ~1 s after ~15 s. Turned back on straight away. BV actuated, no rupture in bottom, header uncrimped. extended spin groove.</t>
  </si>
  <si>
    <t>TC1 manually edited based on Test Notes.</t>
  </si>
  <si>
    <t>DLS18_Feb_Run047</t>
  </si>
  <si>
    <t>TC 27, 35, 37 are out. 55 and 56 lost connection.</t>
  </si>
  <si>
    <t>Miro_scan_00050</t>
  </si>
  <si>
    <t>Heater current manually edited to constant 3.8A while heater is on. Both heater TCs failed.</t>
  </si>
  <si>
    <t>LG 18650-Test Cell (NBV-250)</t>
  </si>
  <si>
    <t>Lost TC1 TC3 TC10 TC51 TC55. Great capture focued on ISC. No bottom ejection. Telescoping JR out of top vent. Cell bottom. Photos: dsc_0410-0427</t>
  </si>
  <si>
    <t>Lost TCs 1, 10, 29, 30, 41, 51. TC3[daq] is reading the value of TC1[calorimeter]. TC1 is lost. Ejection from positive side - TC19(first positive baffle) broke. Large telescoping out top vent, extended spin groove. Photos: dsc_0632-0676</t>
  </si>
  <si>
    <t>TC1 manually edited bases on test notes.</t>
  </si>
  <si>
    <t>TC1 (in 3), TC10, TC30, TC51, One heater still failed or misconnected. JR ejection/telescoping out top, rainbow discoloration on bottom, header partially blown out of crimp fold, spin groove SWR, nearly clocked with ISC and rainbow bot discoloration.</t>
  </si>
  <si>
    <t>DLS18_Feb_Run004</t>
  </si>
  <si>
    <t>TC35, 37, 44 out. Power was accidently cut for about 2 seconds during test. Ruptured top cap, with telescoping partial JR ejection clocked with ISC.</t>
  </si>
  <si>
    <t>2000 fps.  FOV 1280 x 800.  Pixel size: 17.8 um.</t>
  </si>
  <si>
    <t>Miro_scan_00007</t>
  </si>
  <si>
    <t>I1 (heater current) manually edited. TC43 manually edited.</t>
  </si>
  <si>
    <t>DLS18_Feb_Run005</t>
  </si>
  <si>
    <t>TC3, 14, 15 out. 3.85 A achieved. Spin groove breach and electrode assembly gets caught in header. Ruptured top cap, with telescoping partial JR ejection clocked with ISC.</t>
  </si>
  <si>
    <t>Miro_scan_00008</t>
  </si>
  <si>
    <t>I1 (heater current) manually edited. Did not process data after 713.000 seconds.</t>
  </si>
  <si>
    <t>DLS18_Feb_Run006</t>
  </si>
  <si>
    <t>TC41, 45 out. Ruptured top and SWR below spin groove nearly clocked with ISC.</t>
  </si>
  <si>
    <t>Miro_scan_00009</t>
  </si>
  <si>
    <t>I1 (heater current) manually edited. TC 40, 41 manually edited. TC1 spikes briefly at time 44.266, kept as-is.</t>
  </si>
  <si>
    <t>DLS18_Feb_Run007</t>
  </si>
  <si>
    <t>T15, 35, 37, 42, 43 ,44 ,56. Clean negative copper mesh is being reused from this run for Run 10. Ruptured top cap and header clocked w/ ISC, very tiny bottom rupture also clocked.</t>
  </si>
  <si>
    <t>Miro_scan_00010</t>
  </si>
  <si>
    <t>I1 (heater current) manually edited. TC42, 43 manually edited.</t>
  </si>
  <si>
    <t>DLS18_Feb_Run008</t>
  </si>
  <si>
    <t>TC14 is frayed. Ruptured top cap and header clocked w ISC. Bottom rupture also clocked. Severe bulged.</t>
  </si>
  <si>
    <t>Miro_scan_00011</t>
  </si>
  <si>
    <t>DLS18_Feb_Run009</t>
  </si>
  <si>
    <t>TC45 out, TC47 too high. Ruptured top cap. Header rupture and bottom ruptures clocked with ISC.</t>
  </si>
  <si>
    <t>Miro_scan_00012</t>
  </si>
  <si>
    <t>DLS18_Feb_Run026</t>
  </si>
  <si>
    <t xml:space="preserve">TC 14, 23. Set screw TC bundle in the FOV. </t>
  </si>
  <si>
    <t>DLS18_Feb_Run027</t>
  </si>
  <si>
    <t xml:space="preserve">TC 35, 37. Blew out top cap, clocked damaged. </t>
  </si>
  <si>
    <t>LG 18650-Test Cell (NBV-220)</t>
  </si>
  <si>
    <t xml:space="preserve">G  JH(01.10/08:46):No info for lost TCs for this run. LabView/photo folder correspond correctly to this run. Telescoping JR out top vent with top crimp rupture. </t>
  </si>
  <si>
    <t>TC1, TC17 manually edited.</t>
  </si>
  <si>
    <t>DLS18_Feb_Run003</t>
  </si>
  <si>
    <t>TC56 out. Ruptured top cap,tiny bottom rupture nearly clocked with ISC.</t>
  </si>
  <si>
    <t>Miro_scan_00006</t>
  </si>
  <si>
    <t>DLS18_Feb_Run010</t>
  </si>
  <si>
    <t>Negative copper mesh from run 7 was clean so is being reused for run 10. TC 27, 35, 37, 42, 43 and 44 all bad. TC44 wire was broken, replaced but still didn't work. Started at 4.2 A. Bottom rupture, side wall rupture, top crimp rupture. Ruptured top cap. Header rupture and bottom ruptures clocked with ISC.</t>
  </si>
  <si>
    <t>Micro_scan_00013</t>
  </si>
  <si>
    <t>DLS18_Feb_Run011</t>
  </si>
  <si>
    <t>TC14 did not connect. Blown out cap, spin groove breach.</t>
  </si>
  <si>
    <t>Micro_scan_00014</t>
  </si>
  <si>
    <t>Lost TC1 (in 3) TC10 TC31 TC48 TC51. Run15_BV filename. Noticed a heater anomaly (~3 A not 4). Looks like heater blew? See photos in case - streaks. positive witness plates has pits. Cell chamber perforation near cell heater top. At one or two heaters were shorted during run. Sidewall rupture thru o-ring seal. SWR which damaged (+) oring seal severely, and destroyed adj heater in cell chamber.</t>
  </si>
  <si>
    <t>TC22, TC23 manually edited. TC1 manually edited based on Test Notes.</t>
  </si>
  <si>
    <t>(M36_G10). TC1 (in 3), TC31, TC43, TC45, TC50. Power acciedentally cut for ~1 s after about 10 s of the experiment. It was turned back on straight away. Discoloration on bottom, complete rupture on top button.</t>
  </si>
  <si>
    <t>DLS18_Feb_Run052</t>
  </si>
  <si>
    <t>TC 27, 35, 37 are out.  No exhaust pipe.</t>
  </si>
  <si>
    <t>Miro_scan_00055</t>
  </si>
  <si>
    <t>0141183al20a</t>
  </si>
  <si>
    <t>MOLiCEL 18650-Test Cell (DW-Gold)</t>
  </si>
  <si>
    <t>MOLiCEL 18650-Test Cell (DW-Silver)</t>
  </si>
  <si>
    <t>MOLiCEL 18650-Test Cell</t>
  </si>
  <si>
    <t>Custom Cell Configurations</t>
  </si>
  <si>
    <t>2.37 Ah Li-ion cell, constructed by MOLiCEL, with an internal short circuiting (ISC) device built in.</t>
  </si>
  <si>
    <t>2.37 Ah Li-ion cell, constructed by MOLiCEL, with a Dreamweaver Gold Separator and an internal short circuiting (ISC) device built in.</t>
  </si>
  <si>
    <t>2.37 Ah Li-ion cell, constructed by MOLiCEL, with a Dreamweaver Silver Separator and an internal short circuiting (ISC) device built in.</t>
  </si>
  <si>
    <r>
      <t xml:space="preserve">3.35 Ah Li-ion cell test cell, constructed by LG, with a bottom vent and a cell casing with a 250 </t>
    </r>
    <r>
      <rPr>
        <sz val="11"/>
        <color theme="1"/>
        <rFont val="Calibri"/>
        <family val="2"/>
      </rPr>
      <t>µm thickness. Some cells also had an ISC device built in.</t>
    </r>
  </si>
  <si>
    <r>
      <t xml:space="preserve">3.35 Ah Li-ion cell test cell, constructed by LG, with a bottom vent and a cell casing with a 220 </t>
    </r>
    <r>
      <rPr>
        <sz val="11"/>
        <color theme="1"/>
        <rFont val="Calibri"/>
        <family val="2"/>
      </rPr>
      <t>µm thickness. Some cells also had an ISC device built in.</t>
    </r>
  </si>
  <si>
    <r>
      <t xml:space="preserve">3.35 Ah Li-ion cell test cell, constructed by LG, without a bottom vent and with a cell casing of 250 </t>
    </r>
    <r>
      <rPr>
        <sz val="11"/>
        <color theme="1"/>
        <rFont val="Calibri"/>
        <family val="2"/>
      </rPr>
      <t>µm thickness. These cells also had an ISC device built in.</t>
    </r>
  </si>
  <si>
    <r>
      <t xml:space="preserve">3.35 Ah Li-ion cell test cell, constructed by LG, without a bottom vent and with a cell casing of 220 </t>
    </r>
    <r>
      <rPr>
        <sz val="11"/>
        <color theme="1"/>
        <rFont val="Calibri"/>
        <family val="2"/>
      </rPr>
      <t>µm thickness. Some of these cells also had an ISC device built in.</t>
    </r>
  </si>
  <si>
    <r>
      <t>Avg-Cell-Temp-At-Trigger-deg</t>
    </r>
    <r>
      <rPr>
        <b/>
        <sz val="9.9"/>
        <color theme="0"/>
        <rFont val="Century Gothic"/>
        <family val="2"/>
      </rPr>
      <t>C</t>
    </r>
  </si>
  <si>
    <t>KULR 18650</t>
  </si>
  <si>
    <t>LG 21700-50</t>
  </si>
  <si>
    <t>Saft</t>
  </si>
  <si>
    <t>Length-Cell-Body-tmin</t>
  </si>
  <si>
    <t>Length-Cell-Body-tmax</t>
  </si>
  <si>
    <t>Length-Cell-Body-tavg</t>
  </si>
  <si>
    <t>Absolute-Overall-H-Flux-Max</t>
  </si>
  <si>
    <t>Pre-Test-State-of-Charge-%</t>
  </si>
  <si>
    <t>Onset-Selection-Time-s</t>
  </si>
  <si>
    <t>Post-Test-Open-Circuit-Voltage-V</t>
  </si>
  <si>
    <t>SPR2021_ESTA_8B100-01_SOC_RUN001</t>
  </si>
  <si>
    <t>SPR2021_ESTA_8B100-01_SOC</t>
  </si>
  <si>
    <t>MJ1_20</t>
  </si>
  <si>
    <t>No Ejection</t>
  </si>
  <si>
    <t>N/A</t>
  </si>
  <si>
    <t xml:space="preserve"> </t>
  </si>
  <si>
    <t>SPR2021_ESTA_8B100-01_SOC_RUN002</t>
  </si>
  <si>
    <t>Pre-test cell mass not recorded; used average of all other MJ1 runs to approximate value.</t>
  </si>
  <si>
    <t>SPR2021_ESTA_8B100-01_SOC_RUN003</t>
  </si>
  <si>
    <t>SPR2021_ESTA_8B100-01_SOC_RUN004</t>
  </si>
  <si>
    <t>Manually replaced TC24 with 25. Auto heat loss rate and TR time.</t>
  </si>
  <si>
    <t>SPR2021_ESTA_8B100-01_SOC_RUN005</t>
  </si>
  <si>
    <t>SPR2021_ESTA_8B100-01_SOC_RUN006</t>
  </si>
  <si>
    <t>MJ1_40</t>
  </si>
  <si>
    <t>SPR2021_ESTA_8B100-01_SOC_RUN007</t>
  </si>
  <si>
    <t>SPR2021_ESTA_8B100-01_SOC_RUN008</t>
  </si>
  <si>
    <t>MJ1_0</t>
  </si>
  <si>
    <t>SPR2021_ESTA_8B100-01_SOC_RUN009</t>
  </si>
  <si>
    <t>SPR2021_ESTA_8B100-01_SOC_RUN010</t>
  </si>
  <si>
    <t>SPR2021_ESTA_8B100-01_SOC_RUN011</t>
  </si>
  <si>
    <t>SPR2021_ESTA_8B100-01_SOC_RUN012</t>
  </si>
  <si>
    <t>SPR2021_ESTA_8B100-01_SOC_RUN013</t>
  </si>
  <si>
    <t>Pre-test positive and negative copper mesh values switched.</t>
  </si>
  <si>
    <t>SPR2021_ESTA_8B100-01_SOC_RUN014</t>
  </si>
  <si>
    <t>Side wall breach</t>
  </si>
  <si>
    <t>SPR2021_ESTA_8B100-01_SOC_RUN015</t>
  </si>
  <si>
    <t>SPR2021_ESTA_8B100-01_SOC_RUN016</t>
  </si>
  <si>
    <t>MJ1_60</t>
  </si>
  <si>
    <t>no masses</t>
  </si>
  <si>
    <t>SPR2021_ESTA_8B100-01_SOC_RUN017</t>
  </si>
  <si>
    <t>SPR2021_ESTA_8B100-01_SOC_RUN051</t>
  </si>
  <si>
    <t>Sanyo215_100</t>
  </si>
  <si>
    <t>Cell chamber and mating chamber were put into one bag</t>
  </si>
  <si>
    <t>Manually replaced TC27 with 28. Auto heat loss rate and TR time.</t>
  </si>
  <si>
    <t>SPR2021_ESTA_8B100-01_SOC_RUN052</t>
  </si>
  <si>
    <t>SPR2021_ESTA_8B100-01_SOC_RUN053</t>
  </si>
  <si>
    <t>SPR2021_ESTA_8B100-01_SOC_RUN054</t>
  </si>
  <si>
    <t>SPR2021_ESTA_8B100-01_SOC_RUN055</t>
  </si>
  <si>
    <t>TC5 - reading but not registering, TC3 reading but not as hot as it needs to be</t>
  </si>
  <si>
    <t>SPR2021_ESTA_8B100-01_SOC_RUN056</t>
  </si>
  <si>
    <t>Set screw 2 was reading two low, however it normalized and was reading correcty prior to thermal ruanway</t>
  </si>
  <si>
    <t>SPR2021_ESTA_8B100-01_SOC_RUN057</t>
  </si>
  <si>
    <t>TC 3,5,6 went out, they were tested before running and were fine but during the test TC 3 was registering but not high enough, and TC5/6 arent registering any heat increase, this cell chamber wont be used for any remaing tests today</t>
  </si>
  <si>
    <t>No manual replacements. Auto heat loss rate and TR time.</t>
  </si>
  <si>
    <t>SPR2021_ESTA_8B100-01_SOC_RUN058</t>
  </si>
  <si>
    <t>SPR2021_ESTA_8B100-01_SOC_RUN059</t>
  </si>
  <si>
    <t>SPR2021_ESTA_8B100-01_SOC_RUN060</t>
  </si>
  <si>
    <t>SPR2021_ESTA_8B100-01_SOC_RUN061</t>
  </si>
  <si>
    <t>Cell was dropped before testing</t>
  </si>
  <si>
    <t>SPR2021_ESTA_8B100-01_SOC_RUN062</t>
  </si>
  <si>
    <t>MOLiCEL 18650-M35A</t>
  </si>
  <si>
    <t>ESTA20_DEC_NVY_RUN001</t>
  </si>
  <si>
    <t>ESTA20_DEC_NVY</t>
  </si>
  <si>
    <t>INR-18650-M35A | MOLICEL 096 2J922 04</t>
  </si>
  <si>
    <t>8B100-01_Run001_12-16-2020, Cell Pre Mass Includes Wrapper, Nominal Run.</t>
  </si>
  <si>
    <t>ESTA20_DEC_NVY_RUN002</t>
  </si>
  <si>
    <t>8B100-01_Run002_12-16-2020</t>
  </si>
  <si>
    <t>ESTA20_DEC_NVY_RUN003</t>
  </si>
  <si>
    <t>8B100-01_Run003_12-16-2020</t>
  </si>
  <si>
    <t>ESTA20_DEC_NVY_RUN004</t>
  </si>
  <si>
    <t>8B100-01_Run004_12-16-2020</t>
  </si>
  <si>
    <t>ESTA20_DEC_NVY_RUN005</t>
  </si>
  <si>
    <t>8B100-01_Run005_12-16-2020</t>
  </si>
  <si>
    <t>ESTA20_DEC_NVY_RUN006</t>
  </si>
  <si>
    <t>8B100-01_Run006_12-16-2020; Bottom Rupture, Cell ejected from cell chamber into negative ejecta mating.</t>
  </si>
  <si>
    <t>SPR2021_ESTA_8B100-01_SOC_RUN018</t>
  </si>
  <si>
    <t>SPR2021_ESTA_8B100-01_SOC_RUN019</t>
  </si>
  <si>
    <t>SPR2021_ESTA_8B100-01_SOC_RUN020</t>
  </si>
  <si>
    <t>Manually replaced TC2 with 1. Auto heat loss rate and TR time.</t>
  </si>
  <si>
    <t>SPR2021_ESTA_8B100-01_SOC_RUN021</t>
  </si>
  <si>
    <t>P28A_100</t>
  </si>
  <si>
    <t>SPR2021_ESTA_8B100-01_SOC_RUN022</t>
  </si>
  <si>
    <t>SPR2021_ESTA_8B100-01_SOC_RUN023</t>
  </si>
  <si>
    <t>SPR2021_ESTA_8B100-01_SOC_RUN024</t>
  </si>
  <si>
    <t>SPR2021_ESTA_8B100-01_SOC_RUN025</t>
  </si>
  <si>
    <t>SPR2021_ESTA_8B100-01_SOC_RUN026</t>
  </si>
  <si>
    <t>SPR2021_ESTA_8B100-01_SOC_RUN027</t>
  </si>
  <si>
    <t>SPR2021_ESTA_8B100-01_SOC_RUN028</t>
  </si>
  <si>
    <t>SPR2021_ESTA_8B100-01_SOC_RUN029</t>
  </si>
  <si>
    <t>SPR2021_ESTA_8B100-01_SOC_RUN030</t>
  </si>
  <si>
    <t>SPR2021_ESTA_8B100-01_SOC_RUN031</t>
  </si>
  <si>
    <t>P28A_60</t>
  </si>
  <si>
    <t>SPR2021_ESTA_8B100-01_SOC_RUN032</t>
  </si>
  <si>
    <t>Manually replaced TC33 with 34, TC81 with 82. Auto heat loss rate and TR time.</t>
  </si>
  <si>
    <t>SPR2021_ESTA_8B100-01_SOC_RUN033</t>
  </si>
  <si>
    <t>Set screw 2 went out</t>
  </si>
  <si>
    <t>SPR2021_ESTA_8B100-01_SOC_RUN034</t>
  </si>
  <si>
    <t>TC4 not registering</t>
  </si>
  <si>
    <t>SPR2021_ESTA_8B100-01_SOC_RUN036</t>
  </si>
  <si>
    <t>P28A_40</t>
  </si>
  <si>
    <t>Momentary data rest</t>
  </si>
  <si>
    <t>SPR2021_ESTA_8B100-01_SOC_RUN037</t>
  </si>
  <si>
    <t>SPR2021_ESTA_8B100-01_SOC_RUN038</t>
  </si>
  <si>
    <t>SPR2021_ESTA_8B100-01_SOC_RUN039</t>
  </si>
  <si>
    <t>TC4 and TC29 too low</t>
  </si>
  <si>
    <t>SPR2021_ESTA_8B100-01_SOC_RUN040</t>
  </si>
  <si>
    <t>SPR2021_ESTA_8B100-01_SOC_RUN041</t>
  </si>
  <si>
    <t>P28A_20</t>
  </si>
  <si>
    <t>Manually replaced TC21 with 23, TC22 with 23, TC95 with TC99, TC2 wtih TC1, manually reinserted TC99 after auto failure. Manual heat loss rate, auto TR time.</t>
  </si>
  <si>
    <t>SPR2021_ESTA_8B100-01_SOC_RUN042</t>
  </si>
  <si>
    <t xml:space="preserve">Manually replaced TC98 with 97. Auto TR time and heat loss rate. </t>
  </si>
  <si>
    <t>SPR2021_ESTA_8B100-01_SOC_RUN043</t>
  </si>
  <si>
    <t>SPR2021_ESTA_8B100-01_SOC_RUN044</t>
  </si>
  <si>
    <t>SPR2021_ESTA_8B100-01_SOC_RUN045</t>
  </si>
  <si>
    <t>Manually replaced TC24 with 25, TC22 with 23, TC 101-103 with 100. Auto heat loss rate and TR time.</t>
  </si>
  <si>
    <t>SPR2021_ESTA_8B100-01_SOC_RUN072</t>
  </si>
  <si>
    <t>M36_100</t>
  </si>
  <si>
    <t>SPR2021_ESTA_8B100-01_SOC_RUN073</t>
  </si>
  <si>
    <t>SPR2021_ESTA_8B100-01_SOC_RUN075</t>
  </si>
  <si>
    <t>DO NOT USE - FIRE BREACH --&gt;</t>
  </si>
  <si>
    <t>SPR2021_ESTA_8B100-01_SOC_RUN089</t>
  </si>
  <si>
    <t>30Q_100</t>
  </si>
  <si>
    <t>SPR2021_ESTA_8B100-01_SOC_RUN090</t>
  </si>
  <si>
    <t>SPR2021_ESTA_8B100-01_SOC_RUN091</t>
  </si>
  <si>
    <t>SPR2021_ESTA_8B100-01_SOC_RUN092</t>
  </si>
  <si>
    <t>SPR2021_ESTA_8B100-01_SOC_RUN093</t>
  </si>
  <si>
    <t>SPR2021_ESTA_8B100-01_SOC_RUN094</t>
  </si>
  <si>
    <t>M35A_100</t>
  </si>
  <si>
    <t>SPR2021_ESTA_8B100-01_SOC_RUN095</t>
  </si>
  <si>
    <t>SPR2021_ESTA_8B100-01_SOC_RUN097</t>
  </si>
  <si>
    <t>SPR2021_ESTA_8B100-01_SOC_RUN098</t>
  </si>
  <si>
    <t>SPR2021_ESTA_8B100-01_SOC_RUN126</t>
  </si>
  <si>
    <t>SPR2021_ESTA_8B100-01_SOC_RUN127</t>
  </si>
  <si>
    <t>SPR2021_ESTA_8B100-01_SOC_RUN131</t>
  </si>
  <si>
    <t>M36_60</t>
  </si>
  <si>
    <t>SPR2021_ESTA_8B100-01_SOC_RUN132</t>
  </si>
  <si>
    <t>Manually replaced TC2 with 1, TC91 with 92 Auto heat loss rate and TR time.</t>
  </si>
  <si>
    <t>SPR2021_ESTA_8B100-01_SOC_RUN133</t>
  </si>
  <si>
    <t>Manually replaced TC91 with 92 Auto heat loss rate and TR time.</t>
  </si>
  <si>
    <t>SPR2021_ESTA_8B100-01_SOC_RUN134</t>
  </si>
  <si>
    <t>SPR2021_ESTA_8B100-01_SOC_RUN135</t>
  </si>
  <si>
    <t>M36_40</t>
  </si>
  <si>
    <t>SPR2021_ESTA_8B100-01_SOC_RUN136</t>
  </si>
  <si>
    <t>SPR2021_ESTA_8B100-01_SOC_RUN194</t>
  </si>
  <si>
    <t>LG_M50_100</t>
  </si>
  <si>
    <t>SPR2021_ESTA_8B100-01_SOC_RUN195</t>
  </si>
  <si>
    <t>SPR2021_ESTA_8B100-01_SOC_RUN196</t>
  </si>
  <si>
    <t>Positive corner foam glass out/plungers not inserted</t>
  </si>
  <si>
    <t>SPR2021_ESTA_8B100-01_SOC_RUN197</t>
  </si>
  <si>
    <t>SPR2021_ESTA_8B100-01_SOC_RUN198</t>
  </si>
  <si>
    <t>SPR2021_ESTA_8B100-01_SOC_RUN199</t>
  </si>
  <si>
    <t>LG_M50_60</t>
  </si>
  <si>
    <t>SPR2021_ESTA_8B100-01_SOC_RUN200</t>
  </si>
  <si>
    <t>SPR2021_ESTA_8B100-01_SOC_RUN201</t>
  </si>
  <si>
    <t>SPR2021_ESTA_8B100-01_SOC_RUN202</t>
  </si>
  <si>
    <t>SPR2021_ESTA_8B100-01_SOC_RUN203</t>
  </si>
  <si>
    <t>LG_M50_40</t>
  </si>
  <si>
    <t>SPR2021_ESTA_8B100-01_SOC_RUN204</t>
  </si>
  <si>
    <t>SPR2021_ESTA_8B100-01_SOC_RUN205</t>
  </si>
  <si>
    <t>Sanyo 18650-2.15</t>
  </si>
  <si>
    <t>MOLiCEL 18650-P28A</t>
  </si>
  <si>
    <t>Cell-Type</t>
  </si>
  <si>
    <t>Cathode-Characteristics</t>
  </si>
  <si>
    <t>Anode-Characteristics</t>
  </si>
  <si>
    <t>Total-Energy-Ratio</t>
  </si>
  <si>
    <t>Sanyo 18650-A</t>
  </si>
  <si>
    <t>W22 c04  bo2</t>
  </si>
  <si>
    <t>DAQ System - Current not seen? Heater TC unequal</t>
  </si>
  <si>
    <t>95798 (data), 95797(darks)</t>
  </si>
  <si>
    <t>TC 57, 93 out Heater TC3 went out when power output started, simialr to previous, numerous precursor events to TR. Cell not intact post. Jelly roll ejectedvia positive terminus into the mating chamber.</t>
  </si>
  <si>
    <t>95833(flats), 95834(darks),
95834 (data), 95833 (bright), 95836 (dark)</t>
  </si>
  <si>
    <t>TC 58 reading lower than other TCs prior to test. TCs 97, 99, 102 are out.</t>
  </si>
  <si>
    <t>KULR LR1865HB IV088 00000008</t>
  </si>
  <si>
    <t>TCs 57, 95 are not working properly. TR ensued fairly quickly. Gamry failure, overcharged</t>
  </si>
  <si>
    <t>TCs 57, 95 not working properly. TR event was pretty nominal.</t>
  </si>
  <si>
    <t>TC 57, 87, 95 out</t>
  </si>
  <si>
    <t>00__</t>
  </si>
  <si>
    <t>TC57, 93 out! TC 30,32 operating? DPA- Central rod ejected from negative terminus of battery and resided in the mating. The jelly roll was visible at the positive terminus but did not eject the battery.</t>
  </si>
  <si>
    <t>K-ISC-LS-8001:0081</t>
  </si>
  <si>
    <t>95808 (data),</t>
  </si>
  <si>
    <t>TCs 59, 93 open prior to test. Fairly nominal TR failure event.</t>
  </si>
  <si>
    <t>95968 (data), 95969 (dark), 95970 (bright)</t>
  </si>
  <si>
    <t>TC 30 reading higher (seems to be wrong). TCs 57, 95 are open. Nail penetration occured and triggered TR relatively quickly (nominal run). DPA - No battery debris in negative terminus of calorimeter.</t>
  </si>
  <si>
    <t>95916 (data), 95917 (brights), 95914 (darks)</t>
  </si>
  <si>
    <t>LS LR2170SD IS2788D 0000480</t>
  </si>
  <si>
    <t>Score</t>
  </si>
  <si>
    <t>Norm-Total-Energy</t>
  </si>
  <si>
    <t>TREND SCORE CONTROLS</t>
  </si>
  <si>
    <t>STANDARD DEVIATION</t>
  </si>
  <si>
    <r>
      <t>Avg-Cell-Temp-At-Trigger-deg</t>
    </r>
    <r>
      <rPr>
        <b/>
        <sz val="9.9"/>
        <color theme="0"/>
        <rFont val="Calibri Light"/>
        <family val="2"/>
        <scheme val="major"/>
      </rPr>
      <t>C</t>
    </r>
  </si>
  <si>
    <r>
      <t>Avg-Cell-Temp-At-Trigger-deg</t>
    </r>
    <r>
      <rPr>
        <b/>
        <sz val="9.9"/>
        <color theme="0"/>
        <rFont val="Calibri"/>
        <family val="2"/>
        <scheme val="minor"/>
      </rPr>
      <t>C</t>
    </r>
  </si>
  <si>
    <t>STANDARD DEVIATION SCORES</t>
  </si>
  <si>
    <t>MIN:</t>
  </si>
  <si>
    <t>MAX:</t>
  </si>
  <si>
    <t>OUTERBAND</t>
  </si>
  <si>
    <t>Outer Band</t>
  </si>
  <si>
    <t>Toxicity</t>
  </si>
  <si>
    <t>Flammability</t>
  </si>
  <si>
    <t>Off-Nominal-Failure-Propensity</t>
  </si>
  <si>
    <t>Max-Norm-Total-Energy</t>
  </si>
  <si>
    <t>Max-Corrected-Total-Energy-Yield</t>
  </si>
  <si>
    <t>Max-Abs-Overall-H-F</t>
  </si>
  <si>
    <t>Max-Percent-Original-Mass-Ejected</t>
  </si>
  <si>
    <t>Vent-Velocity</t>
  </si>
  <si>
    <t>Vent-Pressure</t>
  </si>
  <si>
    <t>Ƭ-Cell-Body</t>
  </si>
  <si>
    <t>Ƭ-Positive</t>
  </si>
  <si>
    <t>Ƭ-Negative</t>
  </si>
  <si>
    <t>Data-Processing-Utility</t>
  </si>
  <si>
    <t>Heat-Rate-Cell-Body-W</t>
  </si>
  <si>
    <t>Heat-Rate-Positive-W</t>
  </si>
  <si>
    <t>Heat-Rate-Negative-W</t>
  </si>
  <si>
    <t>Heat-Rate-Entire-Cell-W</t>
  </si>
  <si>
    <t>Specific-Energy-Wh/kg</t>
  </si>
  <si>
    <t>Energy-Density-Wh/L</t>
  </si>
  <si>
    <t>Heat-Flux-Cell-Body-W/cm2</t>
  </si>
  <si>
    <t>Heat-Flux-Positive-W/cm2</t>
  </si>
  <si>
    <t>Heat-Flux-Negative-W/cm2</t>
  </si>
  <si>
    <t>Heat-Flux-Entire-Cell-W/cm2</t>
  </si>
  <si>
    <t>Surface-Area-Casing-Side-cm2</t>
  </si>
  <si>
    <t>Surface-Area-Top-cm2</t>
  </si>
  <si>
    <t>Surface-Area-Bottom-cm2</t>
  </si>
  <si>
    <t>Surface-Area-Total-cm2</t>
  </si>
  <si>
    <t>Max-Heat-Rate-W</t>
  </si>
  <si>
    <t>Max-Heat-Flux-W/cm2</t>
  </si>
  <si>
    <t>DLS18_Feb_Run050</t>
  </si>
  <si>
    <t>DLS18_Feb_Run051</t>
  </si>
  <si>
    <t>TC 27, 37 are out. BV acted.</t>
  </si>
  <si>
    <t>Miro_scan_00053</t>
  </si>
  <si>
    <t>LiNiCoAl</t>
  </si>
  <si>
    <t>Carbon</t>
  </si>
  <si>
    <t>Panasonic BE 18650 Battery, 3200mAh, 3.63A, 3.6V, Grade A Lithium-ion (NCR18650BE) - 18650 Battery - Lithium Ion Battery - Voltaplex</t>
  </si>
  <si>
    <t>Energy</t>
  </si>
  <si>
    <t>TC 37, 45. Power supply dropped to 3A from 4A during heating. BV acted.</t>
  </si>
  <si>
    <t>Miro_scan_00054</t>
  </si>
  <si>
    <t>LiNiMnCoO2</t>
  </si>
  <si>
    <t>ESRF17_Sep_Oct_Run001</t>
  </si>
  <si>
    <t>EYA.7.8</t>
  </si>
  <si>
    <t>M36 G3</t>
  </si>
  <si>
    <t>M36 G4</t>
  </si>
  <si>
    <t>M36 G5</t>
  </si>
  <si>
    <t>M36 G2</t>
  </si>
  <si>
    <t>M36 G5-13</t>
  </si>
  <si>
    <t>M36 with .22t (G10)</t>
  </si>
  <si>
    <t>M36-BV with 0.22t</t>
  </si>
  <si>
    <t>M36 G1-9</t>
  </si>
  <si>
    <t>M36 with 0.22t (G10)</t>
  </si>
  <si>
    <t>M36 G7</t>
  </si>
  <si>
    <t>M36 G6</t>
  </si>
  <si>
    <t>Moli 016 Silver</t>
  </si>
  <si>
    <t>STDEV</t>
  </si>
  <si>
    <t>Average-Event-Length</t>
  </si>
  <si>
    <t>Average-Event-Length-s</t>
  </si>
  <si>
    <t>avg event length</t>
  </si>
  <si>
    <t>a</t>
  </si>
  <si>
    <t>b</t>
  </si>
  <si>
    <t>d</t>
  </si>
  <si>
    <t>e</t>
  </si>
  <si>
    <t>f</t>
  </si>
  <si>
    <t>g</t>
  </si>
  <si>
    <t>h</t>
  </si>
  <si>
    <t>i</t>
  </si>
  <si>
    <t>j</t>
  </si>
  <si>
    <t>k</t>
  </si>
  <si>
    <t>l</t>
  </si>
  <si>
    <t>c</t>
  </si>
  <si>
    <t>m</t>
  </si>
  <si>
    <t>n</t>
  </si>
  <si>
    <t>o</t>
  </si>
  <si>
    <t>p</t>
  </si>
  <si>
    <t>Variability Scores</t>
  </si>
  <si>
    <t>TC 14, 23 out. BV acted, spin grpove breach and below spin groove breach.</t>
  </si>
  <si>
    <t>Miro_scan_00051</t>
  </si>
  <si>
    <t>DLS18_Feb_Run048</t>
  </si>
  <si>
    <t>normalized standard deviation (st/mean)</t>
  </si>
  <si>
    <t>absolute, min 0</t>
  </si>
  <si>
    <t>score ideas</t>
  </si>
  <si>
    <t>this will account for differences in capacity</t>
  </si>
  <si>
    <t>take entire 6-sigma range and divide by mean is how we do cell acceptance</t>
  </si>
  <si>
    <t>NCA</t>
  </si>
  <si>
    <t>Microsoft PowerPoint - Y Borthomieu VES16 cells and Batteries.ppt [Mode de compatibilité] (nasa.gov)</t>
  </si>
  <si>
    <t>LiNiMnCoO2 or NCA?  UCL did not detect Manganese</t>
  </si>
  <si>
    <t>EYAN_1.1_B</t>
  </si>
  <si>
    <t>EYA_7.8_H-F</t>
  </si>
  <si>
    <t>EYA_9_H-F</t>
  </si>
  <si>
    <t>TCs 57, 95 are open.</t>
  </si>
  <si>
    <t>95974 (data), 95975 (dark), 95976 (brights)</t>
  </si>
  <si>
    <t>DLS19_Dec_Run026</t>
  </si>
  <si>
    <t>DLS19_Dec_Run028</t>
  </si>
  <si>
    <t>DLS19_Dec_Run048</t>
  </si>
  <si>
    <t>12/12/2019 - Cell not charged - skipped. Bottom of cell had bright band around bottom. TCs 66, 95 out. Very quick TR onset, check video to see if venting occured during TR. DPA- Rod and partial jelly roll ejected via negative terminus into negative mating</t>
  </si>
  <si>
    <t>K-ISC-LS-8001-0087</t>
  </si>
  <si>
    <t>Found in fumehood (0087 and 16 on it in sharpie, connected to Gamry 09080). two aluminum seals found during dpa. jelly still in can.</t>
  </si>
  <si>
    <t>SPR2021_ESTA_8B100-01_SOC_RUN137</t>
  </si>
  <si>
    <t>Final re-process with EYAN 1.1</t>
  </si>
  <si>
    <t>SPR2021_ESTA_8B100-01_SOC_RUN138</t>
  </si>
  <si>
    <t>SPR2021_ESTA_8B100-01_SOC_RUN139</t>
  </si>
  <si>
    <t>M36_20</t>
  </si>
  <si>
    <t>SPR2021_ESTA_8B100-01_SOC_RUN141</t>
  </si>
  <si>
    <t>SPR2021_ESTA_8B100-01_SOC_RUN074</t>
  </si>
  <si>
    <t>EYA_9.1_H-F</t>
  </si>
  <si>
    <t>ESRF17_Oct_Run003</t>
  </si>
  <si>
    <t>ESRF17_Oct_Run004</t>
  </si>
  <si>
    <t>ESRF17_Oct_Run005</t>
  </si>
  <si>
    <t>ESRF17_Oct_Run006</t>
  </si>
  <si>
    <t>ESRF17_Oct_Run007</t>
  </si>
  <si>
    <t>ESRF17_Oct_Run008</t>
  </si>
  <si>
    <t>ESRF17_Oct_Run009</t>
  </si>
  <si>
    <t>ESRF17_Oct_Run016</t>
  </si>
  <si>
    <t>ESRF17_Oct_Run018</t>
  </si>
  <si>
    <t>ESRF17_Oct_Run019</t>
  </si>
  <si>
    <t>ESRF17_Oct_Run012</t>
  </si>
  <si>
    <t>ESRF17_Oct_Run013</t>
  </si>
  <si>
    <t>ESRF17_Oct_Run022</t>
  </si>
  <si>
    <t>ESRF17_Oct_Run023</t>
  </si>
  <si>
    <t>ESRF17_Oct_Run015</t>
  </si>
  <si>
    <t>ESRF17_Oct_Run021</t>
  </si>
  <si>
    <t>ESRF17_Oct_Run002</t>
  </si>
  <si>
    <t>ESRF17_Oct_Run010</t>
  </si>
  <si>
    <t>ESRF17_Oct_Run020</t>
  </si>
  <si>
    <t>ESRF17_Oct</t>
  </si>
  <si>
    <r>
      <t>The Battery Failure Databank contains thermal runaway results gathered from nearly 300 small format fractional thermal runaway calorimetry (S-FTRC) experiments. A majority of these experiments were conducted at synchrotron facilities where high-speed x-ray videography was conducted of the cell while tested inside of the S-FTRC. The databank is a two-component system which consists of a Microsoft Excel</t>
    </r>
    <r>
      <rPr>
        <vertAlign val="superscript"/>
        <sz val="11"/>
        <color theme="1"/>
        <rFont val="Calibri"/>
        <family val="2"/>
        <scheme val="minor"/>
      </rPr>
      <t>TM</t>
    </r>
    <r>
      <rPr>
        <sz val="11"/>
        <color theme="1"/>
        <rFont val="Calibri"/>
        <family val="2"/>
        <scheme val="minor"/>
      </rPr>
      <t xml:space="preserve"> spreadsheet which provides S-FTRC results in tabular format and a radiographic video library containing the high-speed x-ray videos. When applicable, the Test ID is hyperlinked to the corresponding x-ray video. Overall, the databank provides results from S-FTRC experiments conducted on a mixture of commercially available lithium-ion (Li-ion) cells and specialized Li-ion test cells with varying cell format (18650, 21700, and D-cell) and trigger mechanism (heaters, heaters plus internal short circuiting device, and nail penetration). </t>
    </r>
    <r>
      <rPr>
        <b/>
        <sz val="11"/>
        <color rgb="FFFF0000"/>
        <rFont val="Calibri"/>
        <family val="2"/>
        <scheme val="minor"/>
      </rPr>
      <t>Please note that trade names and trademarks are used in this report for identification only. Their usage does not constitute an official endorsement, either expressed or implied, by the National Aeronautics and Space Administration.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</si>
</sst>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mm/dd/yy;@"/>
    <numFmt numFmtId="166" formatCode="0.000"/>
    <numFmt numFmtId="167" formatCode="0.0000"/>
  </numFmts>
  <fonts count="35">
    <font>
      <sz val="11"/>
      <color theme="1"/>
      <name val="Calibri"/>
      <family val="2"/>
      <scheme val="minor"/>
    </font>
    <font>
      <b/>
      <sz val="11"/>
      <color theme="1"/>
      <name val="Calibri"/>
      <family val="2"/>
      <scheme val="minor"/>
    </font>
    <font>
      <b/>
      <sz val="11"/>
      <color theme="0"/>
      <name val="Calibri"/>
      <family val="2"/>
      <scheme val="minor"/>
    </font>
    <font>
      <b/>
      <sz val="11"/>
      <color rgb="FFFF0000"/>
      <name val="Calibri"/>
      <family val="2"/>
      <scheme val="minor"/>
    </font>
    <font>
      <sz val="11"/>
      <color theme="1"/>
      <name val="Calibri"/>
      <family val="2"/>
    </font>
    <font>
      <u/>
      <sz val="11"/>
      <color theme="10"/>
      <name val="Calibri"/>
      <family val="2"/>
      <scheme val="minor"/>
    </font>
    <font>
      <vertAlign val="superscript"/>
      <sz val="11"/>
      <color theme="1"/>
      <name val="Calibri"/>
      <family val="2"/>
      <scheme val="minor"/>
    </font>
    <font>
      <b/>
      <sz val="11"/>
      <color theme="0"/>
      <name val="Century Gothic"/>
      <family val="2"/>
    </font>
    <font>
      <sz val="11"/>
      <color theme="0"/>
      <name val="Century Gothic"/>
      <family val="2"/>
    </font>
    <font>
      <sz val="11"/>
      <color theme="1"/>
      <name val="Century Gothic"/>
      <family val="2"/>
    </font>
    <font>
      <b/>
      <sz val="9.9"/>
      <color theme="0"/>
      <name val="Century Gothic"/>
      <family val="2"/>
    </font>
    <font>
      <sz val="11"/>
      <name val="Century Gothic"/>
      <family val="2"/>
    </font>
    <font>
      <i/>
      <sz val="11"/>
      <color rgb="FFFF0000"/>
      <name val="Century Gothic"/>
      <family val="2"/>
    </font>
    <font>
      <u/>
      <sz val="11"/>
      <color theme="10"/>
      <name val="Century Gothic"/>
      <family val="2"/>
    </font>
    <font>
      <u/>
      <sz val="11"/>
      <color rgb="FF0070C0"/>
      <name val="Century Gothic"/>
      <family val="2"/>
    </font>
    <font>
      <sz val="24"/>
      <color theme="0"/>
      <name val="Century Gothic"/>
      <family val="2"/>
    </font>
    <font>
      <sz val="24"/>
      <color theme="1"/>
      <name val="Century Gothic"/>
      <family val="2"/>
    </font>
    <font>
      <sz val="24"/>
      <color theme="0"/>
      <name val="Calibri"/>
      <family val="2"/>
      <scheme val="minor"/>
    </font>
    <font>
      <sz val="11"/>
      <color theme="1"/>
      <name val="Calibri Light"/>
      <family val="2"/>
      <scheme val="major"/>
    </font>
    <font>
      <b/>
      <sz val="18"/>
      <color theme="0"/>
      <name val="Calibri"/>
      <family val="2"/>
      <scheme val="minor"/>
    </font>
    <font>
      <b/>
      <sz val="11"/>
      <color theme="0"/>
      <name val="Calibri Light"/>
      <family val="2"/>
      <scheme val="major"/>
    </font>
    <font>
      <b/>
      <sz val="9.9"/>
      <color theme="0"/>
      <name val="Calibri Light"/>
      <family val="2"/>
      <scheme val="major"/>
    </font>
    <font>
      <b/>
      <sz val="9.9"/>
      <color theme="0"/>
      <name val="Calibri"/>
      <family val="2"/>
      <scheme val="minor"/>
    </font>
    <font>
      <b/>
      <sz val="24"/>
      <color theme="0"/>
      <name val="Calibri Light"/>
      <family val="2"/>
      <scheme val="major"/>
    </font>
    <font>
      <sz val="11"/>
      <color theme="0"/>
      <name val="Calibri Light"/>
      <family val="2"/>
      <scheme val="major"/>
    </font>
    <font>
      <b/>
      <sz val="12"/>
      <color theme="0"/>
      <name val="Calibri"/>
      <family val="2"/>
      <scheme val="minor"/>
    </font>
    <font>
      <b/>
      <sz val="12"/>
      <color theme="1"/>
      <name val="Calibri"/>
      <family val="2"/>
      <scheme val="minor"/>
    </font>
    <font>
      <u/>
      <sz val="11"/>
      <color theme="10"/>
      <name val="Century Gothic"/>
      <family val="1"/>
    </font>
    <font>
      <sz val="11"/>
      <color rgb="FF000000"/>
      <name val="Calibri"/>
      <family val="2"/>
      <scheme val="minor"/>
    </font>
    <font>
      <b/>
      <sz val="11"/>
      <color rgb="FFFFFFFF"/>
      <name val="Calibri"/>
      <family val="2"/>
      <scheme val="minor"/>
    </font>
    <font>
      <b/>
      <sz val="11"/>
      <color rgb="FFFFFFFF"/>
      <name val="Century Gothic"/>
      <family val="2"/>
    </font>
    <font>
      <sz val="11"/>
      <color theme="1"/>
      <name val="Eurostile"/>
    </font>
    <font>
      <sz val="11"/>
      <color rgb="FF000000"/>
      <name val="Calibri"/>
      <family val="2"/>
      <scheme val="minor"/>
    </font>
    <font>
      <sz val="11"/>
      <color theme="1"/>
      <name val="Century Gothic"/>
      <family val="1"/>
    </font>
    <font>
      <sz val="11"/>
      <color rgb="FF000000"/>
      <name val="Century Gothic"/>
      <family val="1"/>
    </font>
  </fonts>
  <fills count="9">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70C0"/>
        <bgColor indexed="64"/>
      </patternFill>
    </fill>
    <fill>
      <patternFill patternType="solid">
        <fgColor theme="4" tint="0.59999389629810485"/>
        <bgColor indexed="64"/>
      </patternFill>
    </fill>
    <fill>
      <patternFill patternType="solid">
        <fgColor rgb="FF000000"/>
        <bgColor rgb="FF000000"/>
      </patternFill>
    </fill>
    <fill>
      <patternFill patternType="solid">
        <fgColor theme="0" tint="-4.9989318521683403E-2"/>
        <bgColor indexed="64"/>
      </patternFill>
    </fill>
    <fill>
      <patternFill patternType="solid">
        <fgColor theme="0"/>
        <bgColor indexed="64"/>
      </patternFill>
    </fill>
  </fills>
  <borders count="4">
    <border>
      <left/>
      <right/>
      <top/>
      <bottom/>
      <diagonal/>
    </border>
    <border>
      <left/>
      <right/>
      <top style="thin">
        <color indexed="64"/>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theme="0" tint="-0.14999847407452621"/>
      </bottom>
      <diagonal/>
    </border>
  </borders>
  <cellStyleXfs count="2">
    <xf numFmtId="0" fontId="0" fillId="0" borderId="0"/>
    <xf numFmtId="0" fontId="5" fillId="0" borderId="0" applyNumberFormat="0" applyFill="0" applyBorder="0" applyAlignment="0" applyProtection="0"/>
  </cellStyleXfs>
  <cellXfs count="151">
    <xf numFmtId="0" fontId="0" fillId="0" borderId="0" xfId="0"/>
    <xf numFmtId="0" fontId="5" fillId="0" borderId="0" xfId="1"/>
    <xf numFmtId="164" fontId="9" fillId="0" borderId="0" xfId="0" applyNumberFormat="1" applyFont="1" applyAlignment="1">
      <alignment horizontal="left" vertical="center"/>
    </xf>
    <xf numFmtId="1" fontId="9" fillId="0" borderId="0" xfId="0" applyNumberFormat="1" applyFont="1" applyAlignment="1">
      <alignment horizontal="left" vertical="center"/>
    </xf>
    <xf numFmtId="165" fontId="9" fillId="0" borderId="0" xfId="0" applyNumberFormat="1" applyFont="1" applyAlignment="1">
      <alignment horizontal="left" vertical="center"/>
    </xf>
    <xf numFmtId="0" fontId="9" fillId="0" borderId="0" xfId="0" applyFont="1" applyAlignment="1">
      <alignment horizontal="left" vertical="center"/>
    </xf>
    <xf numFmtId="2" fontId="9" fillId="0" borderId="0" xfId="0" applyNumberFormat="1" applyFont="1" applyAlignment="1">
      <alignment horizontal="left" vertical="center"/>
    </xf>
    <xf numFmtId="166" fontId="9" fillId="0" borderId="0" xfId="0" applyNumberFormat="1" applyFont="1" applyAlignment="1">
      <alignment horizontal="left" vertical="center"/>
    </xf>
    <xf numFmtId="167" fontId="9" fillId="0" borderId="0" xfId="0" applyNumberFormat="1" applyFont="1" applyAlignment="1">
      <alignment horizontal="left" vertical="center"/>
    </xf>
    <xf numFmtId="2" fontId="11" fillId="0" borderId="0" xfId="0" applyNumberFormat="1" applyFont="1" applyAlignment="1">
      <alignment horizontal="left" vertical="center"/>
    </xf>
    <xf numFmtId="167" fontId="11" fillId="0" borderId="0" xfId="0" applyNumberFormat="1" applyFont="1" applyAlignment="1">
      <alignment horizontal="left" vertical="center"/>
    </xf>
    <xf numFmtId="166" fontId="11" fillId="0" borderId="0" xfId="0" applyNumberFormat="1" applyFont="1" applyAlignment="1">
      <alignment horizontal="left" vertical="center"/>
    </xf>
    <xf numFmtId="164" fontId="12" fillId="0" borderId="0" xfId="0" applyNumberFormat="1" applyFont="1" applyAlignment="1">
      <alignment horizontal="left" vertical="center"/>
    </xf>
    <xf numFmtId="164" fontId="9" fillId="0" borderId="0" xfId="0" applyNumberFormat="1" applyFont="1" applyAlignment="1">
      <alignment vertical="center"/>
    </xf>
    <xf numFmtId="164" fontId="13" fillId="0" borderId="0" xfId="1" applyNumberFormat="1" applyFont="1" applyFill="1" applyBorder="1" applyAlignment="1">
      <alignment horizontal="left" vertical="center"/>
    </xf>
    <xf numFmtId="166" fontId="9" fillId="0" borderId="0" xfId="0" applyNumberFormat="1" applyFont="1" applyAlignment="1">
      <alignment vertical="center"/>
    </xf>
    <xf numFmtId="166" fontId="13" fillId="0" borderId="0" xfId="1" applyNumberFormat="1" applyFont="1" applyFill="1" applyBorder="1" applyAlignment="1">
      <alignment horizontal="left" vertical="center"/>
    </xf>
    <xf numFmtId="164" fontId="12" fillId="0" borderId="0" xfId="0" applyNumberFormat="1" applyFont="1" applyAlignment="1">
      <alignment horizontal="left"/>
    </xf>
    <xf numFmtId="164" fontId="13" fillId="0" borderId="0" xfId="1" applyNumberFormat="1" applyFont="1" applyFill="1" applyBorder="1" applyAlignment="1">
      <alignment horizontal="left"/>
    </xf>
    <xf numFmtId="164" fontId="9" fillId="0" borderId="0" xfId="0" applyNumberFormat="1" applyFont="1" applyAlignment="1">
      <alignment horizontal="left"/>
    </xf>
    <xf numFmtId="1" fontId="9" fillId="0" borderId="0" xfId="0" applyNumberFormat="1" applyFont="1" applyAlignment="1">
      <alignment horizontal="left"/>
    </xf>
    <xf numFmtId="165" fontId="9" fillId="0" borderId="0" xfId="0" applyNumberFormat="1" applyFont="1" applyAlignment="1">
      <alignment horizontal="left"/>
    </xf>
    <xf numFmtId="0" fontId="9" fillId="0" borderId="0" xfId="0" applyFont="1" applyAlignment="1">
      <alignment horizontal="left"/>
    </xf>
    <xf numFmtId="2" fontId="9" fillId="0" borderId="0" xfId="0" applyNumberFormat="1" applyFont="1" applyAlignment="1">
      <alignment horizontal="left"/>
    </xf>
    <xf numFmtId="166" fontId="9" fillId="0" borderId="0" xfId="0" applyNumberFormat="1" applyFont="1" applyAlignment="1">
      <alignment horizontal="left"/>
    </xf>
    <xf numFmtId="167" fontId="9" fillId="0" borderId="0" xfId="0" applyNumberFormat="1" applyFont="1" applyAlignment="1">
      <alignment horizontal="left"/>
    </xf>
    <xf numFmtId="2" fontId="11" fillId="0" borderId="0" xfId="0" applyNumberFormat="1" applyFont="1" applyAlignment="1">
      <alignment horizontal="left"/>
    </xf>
    <xf numFmtId="167" fontId="11" fillId="0" borderId="0" xfId="0" applyNumberFormat="1" applyFont="1" applyAlignment="1">
      <alignment horizontal="left"/>
    </xf>
    <xf numFmtId="166" fontId="11" fillId="0" borderId="0" xfId="0" applyNumberFormat="1" applyFont="1" applyAlignment="1">
      <alignment horizontal="left"/>
    </xf>
    <xf numFmtId="164" fontId="9" fillId="0" borderId="0" xfId="0" applyNumberFormat="1" applyFont="1"/>
    <xf numFmtId="164" fontId="9" fillId="0" borderId="0" xfId="1" applyNumberFormat="1" applyFont="1" applyFill="1" applyBorder="1" applyAlignment="1">
      <alignment horizontal="left"/>
    </xf>
    <xf numFmtId="0" fontId="7" fillId="0" borderId="0" xfId="0" applyFont="1" applyAlignment="1">
      <alignment vertical="center"/>
    </xf>
    <xf numFmtId="0" fontId="1" fillId="0" borderId="0" xfId="0" applyFont="1" applyAlignment="1">
      <alignment vertical="center"/>
    </xf>
    <xf numFmtId="0" fontId="3" fillId="0" borderId="0" xfId="0" applyFont="1"/>
    <xf numFmtId="0" fontId="9" fillId="0" borderId="0" xfId="0" applyFont="1"/>
    <xf numFmtId="0" fontId="7" fillId="3" borderId="0" xfId="0" applyFont="1" applyFill="1"/>
    <xf numFmtId="0" fontId="8" fillId="3" borderId="0" xfId="0" applyFont="1" applyFill="1"/>
    <xf numFmtId="0" fontId="1" fillId="0" borderId="0" xfId="0" applyFont="1"/>
    <xf numFmtId="0" fontId="8" fillId="0" borderId="0" xfId="0" applyFont="1"/>
    <xf numFmtId="164" fontId="7" fillId="0" borderId="0" xfId="0" applyNumberFormat="1" applyFont="1"/>
    <xf numFmtId="164" fontId="9" fillId="3" borderId="0" xfId="0" applyNumberFormat="1" applyFont="1" applyFill="1" applyAlignment="1">
      <alignment horizontal="left"/>
    </xf>
    <xf numFmtId="2" fontId="9" fillId="3" borderId="0" xfId="0" applyNumberFormat="1" applyFont="1" applyFill="1" applyAlignment="1">
      <alignment horizontal="left"/>
    </xf>
    <xf numFmtId="1" fontId="9" fillId="3" borderId="0" xfId="0" applyNumberFormat="1" applyFont="1" applyFill="1" applyAlignment="1">
      <alignment horizontal="left"/>
    </xf>
    <xf numFmtId="165" fontId="9" fillId="3" borderId="0" xfId="0" applyNumberFormat="1" applyFont="1" applyFill="1" applyAlignment="1">
      <alignment horizontal="left"/>
    </xf>
    <xf numFmtId="0" fontId="9" fillId="3" borderId="0" xfId="0" applyFont="1" applyFill="1" applyAlignment="1">
      <alignment horizontal="left"/>
    </xf>
    <xf numFmtId="166" fontId="9" fillId="3" borderId="0" xfId="0" applyNumberFormat="1" applyFont="1" applyFill="1" applyAlignment="1">
      <alignment horizontal="left"/>
    </xf>
    <xf numFmtId="167" fontId="9" fillId="3" borderId="0" xfId="0" applyNumberFormat="1" applyFont="1" applyFill="1" applyAlignment="1">
      <alignment horizontal="left"/>
    </xf>
    <xf numFmtId="2" fontId="11" fillId="3" borderId="0" xfId="0" applyNumberFormat="1" applyFont="1" applyFill="1" applyAlignment="1">
      <alignment horizontal="left"/>
    </xf>
    <xf numFmtId="167" fontId="11" fillId="3" borderId="0" xfId="0" applyNumberFormat="1" applyFont="1" applyFill="1" applyAlignment="1">
      <alignment horizontal="left"/>
    </xf>
    <xf numFmtId="166" fontId="11" fillId="3" borderId="0" xfId="0" applyNumberFormat="1" applyFont="1" applyFill="1" applyAlignment="1">
      <alignment horizontal="left"/>
    </xf>
    <xf numFmtId="0" fontId="18" fillId="0" borderId="0" xfId="0" applyFont="1"/>
    <xf numFmtId="0" fontId="0" fillId="0" borderId="1" xfId="0" applyBorder="1"/>
    <xf numFmtId="164" fontId="7" fillId="3" borderId="0" xfId="0" applyNumberFormat="1" applyFont="1" applyFill="1" applyAlignment="1">
      <alignment horizontal="left"/>
    </xf>
    <xf numFmtId="1" fontId="7" fillId="3" borderId="0" xfId="0" applyNumberFormat="1" applyFont="1" applyFill="1" applyAlignment="1">
      <alignment horizontal="left"/>
    </xf>
    <xf numFmtId="167" fontId="7" fillId="3" borderId="0" xfId="0" applyNumberFormat="1" applyFont="1" applyFill="1" applyAlignment="1">
      <alignment horizontal="left"/>
    </xf>
    <xf numFmtId="1" fontId="11" fillId="0" borderId="0" xfId="0" applyNumberFormat="1" applyFont="1" applyAlignment="1">
      <alignment horizontal="left"/>
    </xf>
    <xf numFmtId="2" fontId="7" fillId="3" borderId="0" xfId="0" applyNumberFormat="1" applyFont="1" applyFill="1" applyAlignment="1">
      <alignment horizontal="left"/>
    </xf>
    <xf numFmtId="165" fontId="7" fillId="3" borderId="0" xfId="0" applyNumberFormat="1" applyFont="1" applyFill="1" applyAlignment="1">
      <alignment horizontal="left"/>
    </xf>
    <xf numFmtId="0" fontId="7" fillId="3" borderId="0" xfId="0" applyFont="1" applyFill="1" applyAlignment="1">
      <alignment horizontal="left"/>
    </xf>
    <xf numFmtId="166" fontId="7" fillId="3" borderId="0" xfId="0" applyNumberFormat="1" applyFont="1" applyFill="1" applyAlignment="1">
      <alignment horizontal="left"/>
    </xf>
    <xf numFmtId="164" fontId="14" fillId="0" borderId="0" xfId="1" applyNumberFormat="1" applyFont="1" applyFill="1" applyBorder="1" applyAlignment="1">
      <alignment horizontal="left" vertical="center"/>
    </xf>
    <xf numFmtId="0" fontId="2" fillId="3" borderId="0" xfId="0" applyFont="1" applyFill="1"/>
    <xf numFmtId="0" fontId="2" fillId="3" borderId="0" xfId="0" applyFont="1" applyFill="1" applyAlignment="1">
      <alignment horizontal="center"/>
    </xf>
    <xf numFmtId="164" fontId="9" fillId="4" borderId="0" xfId="0" applyNumberFormat="1" applyFont="1" applyFill="1" applyAlignment="1">
      <alignment horizontal="left"/>
    </xf>
    <xf numFmtId="164" fontId="7" fillId="4" borderId="0" xfId="0" applyNumberFormat="1" applyFont="1" applyFill="1" applyAlignment="1">
      <alignment horizontal="left"/>
    </xf>
    <xf numFmtId="0" fontId="20" fillId="3" borderId="0" xfId="0" applyFont="1" applyFill="1" applyAlignment="1">
      <alignment horizontal="center"/>
    </xf>
    <xf numFmtId="167" fontId="20" fillId="3" borderId="0" xfId="0" applyNumberFormat="1" applyFont="1" applyFill="1" applyAlignment="1">
      <alignment horizontal="left"/>
    </xf>
    <xf numFmtId="166" fontId="20" fillId="3" borderId="0" xfId="0" applyNumberFormat="1" applyFont="1" applyFill="1" applyAlignment="1">
      <alignment horizontal="left"/>
    </xf>
    <xf numFmtId="2" fontId="20" fillId="3" borderId="0" xfId="0" applyNumberFormat="1" applyFont="1" applyFill="1" applyAlignment="1">
      <alignment horizontal="left"/>
    </xf>
    <xf numFmtId="164" fontId="20" fillId="3" borderId="0" xfId="0" applyNumberFormat="1" applyFont="1" applyFill="1" applyAlignment="1">
      <alignment horizontal="left"/>
    </xf>
    <xf numFmtId="164" fontId="18" fillId="0" borderId="0" xfId="0" applyNumberFormat="1" applyFont="1" applyAlignment="1">
      <alignment horizontal="left" vertical="center"/>
    </xf>
    <xf numFmtId="0" fontId="18" fillId="0" borderId="0" xfId="0" applyFont="1" applyAlignment="1">
      <alignment horizontal="center"/>
    </xf>
    <xf numFmtId="164" fontId="18" fillId="0" borderId="0" xfId="0" applyNumberFormat="1" applyFont="1" applyAlignment="1">
      <alignment horizontal="left"/>
    </xf>
    <xf numFmtId="167" fontId="2" fillId="3" borderId="0" xfId="0" applyNumberFormat="1" applyFont="1" applyFill="1" applyAlignment="1">
      <alignment horizontal="left"/>
    </xf>
    <xf numFmtId="166" fontId="2" fillId="3" borderId="0" xfId="0" applyNumberFormat="1" applyFont="1" applyFill="1" applyAlignment="1">
      <alignment horizontal="left"/>
    </xf>
    <xf numFmtId="2" fontId="2" fillId="3" borderId="0" xfId="0" applyNumberFormat="1" applyFont="1" applyFill="1" applyAlignment="1">
      <alignment horizontal="left"/>
    </xf>
    <xf numFmtId="164" fontId="2" fillId="3" borderId="0" xfId="0" applyNumberFormat="1" applyFont="1" applyFill="1" applyAlignment="1">
      <alignment horizontal="left"/>
    </xf>
    <xf numFmtId="164" fontId="20" fillId="4" borderId="0" xfId="0" applyNumberFormat="1" applyFont="1" applyFill="1" applyAlignment="1">
      <alignment horizontal="right" vertical="center"/>
    </xf>
    <xf numFmtId="0" fontId="20" fillId="4" borderId="0" xfId="0" applyFont="1" applyFill="1" applyAlignment="1">
      <alignment horizontal="center"/>
    </xf>
    <xf numFmtId="0" fontId="18" fillId="3" borderId="0" xfId="0" applyFont="1" applyFill="1"/>
    <xf numFmtId="0" fontId="23" fillId="3" borderId="0" xfId="0" applyFont="1" applyFill="1" applyAlignment="1">
      <alignment horizontal="left"/>
    </xf>
    <xf numFmtId="0" fontId="0" fillId="3" borderId="0" xfId="0" applyFill="1"/>
    <xf numFmtId="0" fontId="24" fillId="3" borderId="0" xfId="0" applyFont="1" applyFill="1"/>
    <xf numFmtId="167" fontId="9" fillId="3" borderId="0" xfId="0" applyNumberFormat="1" applyFont="1" applyFill="1" applyAlignment="1">
      <alignment horizontal="left" wrapText="1"/>
    </xf>
    <xf numFmtId="0" fontId="25" fillId="3" borderId="0" xfId="0" applyFont="1" applyFill="1"/>
    <xf numFmtId="0" fontId="26" fillId="0" borderId="0" xfId="0" applyFont="1"/>
    <xf numFmtId="164" fontId="25" fillId="3" borderId="0" xfId="0" applyNumberFormat="1" applyFont="1" applyFill="1" applyAlignment="1">
      <alignment horizontal="left"/>
    </xf>
    <xf numFmtId="1" fontId="25" fillId="3" borderId="0" xfId="0" applyNumberFormat="1" applyFont="1" applyFill="1" applyAlignment="1">
      <alignment horizontal="left"/>
    </xf>
    <xf numFmtId="167" fontId="25" fillId="3" borderId="0" xfId="0" applyNumberFormat="1" applyFont="1" applyFill="1" applyAlignment="1">
      <alignment horizontal="left"/>
    </xf>
    <xf numFmtId="0" fontId="0" fillId="0" borderId="0" xfId="0" applyAlignment="1">
      <alignment horizontal="left"/>
    </xf>
    <xf numFmtId="0" fontId="0" fillId="5" borderId="0" xfId="0" applyFill="1" applyAlignment="1">
      <alignment horizontal="left"/>
    </xf>
    <xf numFmtId="164" fontId="8" fillId="4" borderId="0" xfId="0" applyNumberFormat="1" applyFont="1" applyFill="1" applyAlignment="1">
      <alignment horizontal="left"/>
    </xf>
    <xf numFmtId="167" fontId="9" fillId="2" borderId="0" xfId="0" applyNumberFormat="1" applyFont="1" applyFill="1" applyAlignment="1">
      <alignment horizontal="left" vertical="center"/>
    </xf>
    <xf numFmtId="166" fontId="9" fillId="4" borderId="0" xfId="0" applyNumberFormat="1" applyFont="1" applyFill="1" applyAlignment="1">
      <alignment horizontal="left"/>
    </xf>
    <xf numFmtId="166" fontId="7" fillId="4" borderId="0" xfId="0" applyNumberFormat="1" applyFont="1" applyFill="1" applyAlignment="1">
      <alignment horizontal="left"/>
    </xf>
    <xf numFmtId="1" fontId="25" fillId="3" borderId="0" xfId="0" applyNumberFormat="1" applyFont="1" applyFill="1" applyAlignment="1">
      <alignment horizontal="center"/>
    </xf>
    <xf numFmtId="167" fontId="18" fillId="0" borderId="0" xfId="0" applyNumberFormat="1" applyFont="1" applyAlignment="1">
      <alignment horizontal="left"/>
    </xf>
    <xf numFmtId="167" fontId="0" fillId="3" borderId="0" xfId="0" applyNumberFormat="1" applyFill="1" applyAlignment="1">
      <alignment horizontal="left"/>
    </xf>
    <xf numFmtId="167" fontId="18" fillId="0" borderId="0" xfId="0" applyNumberFormat="1" applyFont="1" applyAlignment="1">
      <alignment horizontal="left" vertical="center"/>
    </xf>
    <xf numFmtId="167" fontId="20" fillId="4" borderId="0" xfId="0" applyNumberFormat="1" applyFont="1" applyFill="1" applyAlignment="1">
      <alignment horizontal="left"/>
    </xf>
    <xf numFmtId="167" fontId="23" fillId="3" borderId="0" xfId="0" applyNumberFormat="1" applyFont="1" applyFill="1" applyAlignment="1">
      <alignment horizontal="left"/>
    </xf>
    <xf numFmtId="167" fontId="18" fillId="3" borderId="0" xfId="0" applyNumberFormat="1" applyFont="1" applyFill="1" applyAlignment="1">
      <alignment horizontal="left"/>
    </xf>
    <xf numFmtId="167" fontId="24" fillId="3" borderId="0" xfId="0" applyNumberFormat="1" applyFont="1" applyFill="1" applyAlignment="1">
      <alignment horizontal="left"/>
    </xf>
    <xf numFmtId="167" fontId="2" fillId="0" borderId="0" xfId="0" applyNumberFormat="1" applyFont="1" applyAlignment="1">
      <alignment horizontal="left"/>
    </xf>
    <xf numFmtId="164" fontId="27" fillId="0" borderId="0" xfId="1" applyNumberFormat="1" applyFont="1" applyFill="1" applyBorder="1" applyAlignment="1">
      <alignment horizontal="left"/>
    </xf>
    <xf numFmtId="0" fontId="28" fillId="0" borderId="0" xfId="0" applyFont="1"/>
    <xf numFmtId="0" fontId="29" fillId="6" borderId="0" xfId="0" applyFont="1" applyFill="1"/>
    <xf numFmtId="0" fontId="29" fillId="6" borderId="0" xfId="0" applyFont="1" applyFill="1" applyAlignment="1">
      <alignment horizontal="center"/>
    </xf>
    <xf numFmtId="167" fontId="29" fillId="6" borderId="0" xfId="0" applyNumberFormat="1" applyFont="1" applyFill="1" applyAlignment="1">
      <alignment horizontal="left"/>
    </xf>
    <xf numFmtId="166" fontId="29" fillId="6" borderId="0" xfId="0" applyNumberFormat="1" applyFont="1" applyFill="1" applyAlignment="1">
      <alignment horizontal="left"/>
    </xf>
    <xf numFmtId="167" fontId="30" fillId="6" borderId="0" xfId="0" applyNumberFormat="1" applyFont="1" applyFill="1" applyAlignment="1">
      <alignment horizontal="left"/>
    </xf>
    <xf numFmtId="164" fontId="29" fillId="6" borderId="0" xfId="0" applyNumberFormat="1" applyFont="1" applyFill="1" applyAlignment="1">
      <alignment horizontal="left"/>
    </xf>
    <xf numFmtId="1" fontId="2" fillId="3" borderId="0" xfId="0" applyNumberFormat="1" applyFont="1" applyFill="1" applyAlignment="1">
      <alignment horizontal="center"/>
    </xf>
    <xf numFmtId="164" fontId="9" fillId="4" borderId="0" xfId="0" applyNumberFormat="1" applyFont="1" applyFill="1"/>
    <xf numFmtId="164" fontId="7" fillId="4" borderId="0" xfId="0" applyNumberFormat="1" applyFont="1" applyFill="1"/>
    <xf numFmtId="0" fontId="31" fillId="0" borderId="0" xfId="0" applyFont="1"/>
    <xf numFmtId="0" fontId="31" fillId="0" borderId="2" xfId="0" applyFont="1" applyBorder="1"/>
    <xf numFmtId="0" fontId="31" fillId="0" borderId="2" xfId="0" applyFont="1" applyBorder="1" applyAlignment="1">
      <alignment horizontal="center"/>
    </xf>
    <xf numFmtId="2" fontId="31" fillId="0" borderId="2" xfId="0" applyNumberFormat="1" applyFont="1" applyBorder="1" applyAlignment="1">
      <alignment horizontal="center"/>
    </xf>
    <xf numFmtId="2" fontId="31" fillId="0" borderId="0" xfId="0" applyNumberFormat="1" applyFont="1"/>
    <xf numFmtId="2" fontId="31" fillId="0" borderId="0" xfId="0" applyNumberFormat="1" applyFont="1" applyAlignment="1">
      <alignment horizontal="center"/>
    </xf>
    <xf numFmtId="2" fontId="0" fillId="0" borderId="0" xfId="0" applyNumberFormat="1" applyAlignment="1">
      <alignment horizontal="center"/>
    </xf>
    <xf numFmtId="0" fontId="28" fillId="0" borderId="0" xfId="0" applyFont="1" applyAlignment="1">
      <alignment horizontal="center"/>
    </xf>
    <xf numFmtId="0" fontId="32" fillId="0" borderId="0" xfId="0" applyFont="1" applyAlignment="1">
      <alignment horizontal="center"/>
    </xf>
    <xf numFmtId="167" fontId="9" fillId="8" borderId="0" xfId="0" applyNumberFormat="1" applyFont="1" applyFill="1" applyAlignment="1">
      <alignment horizontal="left" vertical="center"/>
    </xf>
    <xf numFmtId="167" fontId="33" fillId="0" borderId="0" xfId="0" applyNumberFormat="1" applyFont="1" applyAlignment="1">
      <alignment horizontal="left" vertical="center"/>
    </xf>
    <xf numFmtId="167" fontId="33" fillId="0" borderId="0" xfId="0" applyNumberFormat="1" applyFont="1" applyAlignment="1">
      <alignment horizontal="left"/>
    </xf>
    <xf numFmtId="167" fontId="34" fillId="0" borderId="0" xfId="0" applyNumberFormat="1" applyFont="1" applyAlignment="1">
      <alignment horizontal="left"/>
    </xf>
    <xf numFmtId="164" fontId="27" fillId="0" borderId="0" xfId="1" applyNumberFormat="1" applyFont="1" applyFill="1" applyBorder="1" applyAlignment="1">
      <alignment horizontal="left" vertical="center"/>
    </xf>
    <xf numFmtId="164" fontId="9" fillId="2" borderId="0" xfId="0" applyNumberFormat="1" applyFont="1" applyFill="1" applyAlignment="1">
      <alignment horizontal="left"/>
    </xf>
    <xf numFmtId="2" fontId="9" fillId="2" borderId="0" xfId="0" applyNumberFormat="1" applyFont="1" applyFill="1" applyAlignment="1">
      <alignment horizontal="left"/>
    </xf>
    <xf numFmtId="1" fontId="9" fillId="2" borderId="0" xfId="0" applyNumberFormat="1" applyFont="1" applyFill="1" applyAlignment="1">
      <alignment horizontal="left"/>
    </xf>
    <xf numFmtId="165" fontId="9" fillId="2" borderId="0" xfId="0" applyNumberFormat="1" applyFont="1" applyFill="1" applyAlignment="1">
      <alignment horizontal="left"/>
    </xf>
    <xf numFmtId="0" fontId="9" fillId="2" borderId="0" xfId="0" applyFont="1" applyFill="1" applyAlignment="1">
      <alignment horizontal="left"/>
    </xf>
    <xf numFmtId="166" fontId="9" fillId="2" borderId="0" xfId="0" applyNumberFormat="1" applyFont="1" applyFill="1" applyAlignment="1">
      <alignment horizontal="left"/>
    </xf>
    <xf numFmtId="167" fontId="9" fillId="2" borderId="0" xfId="0" applyNumberFormat="1" applyFont="1" applyFill="1" applyAlignment="1">
      <alignment horizontal="left"/>
    </xf>
    <xf numFmtId="2" fontId="11" fillId="2" borderId="0" xfId="0" applyNumberFormat="1" applyFont="1" applyFill="1" applyAlignment="1">
      <alignment horizontal="left"/>
    </xf>
    <xf numFmtId="167" fontId="11" fillId="2" borderId="0" xfId="0" applyNumberFormat="1" applyFont="1" applyFill="1" applyAlignment="1">
      <alignment horizontal="left"/>
    </xf>
    <xf numFmtId="166" fontId="11" fillId="2" borderId="0" xfId="0" applyNumberFormat="1" applyFont="1" applyFill="1" applyAlignment="1">
      <alignment horizontal="left"/>
    </xf>
    <xf numFmtId="166" fontId="9" fillId="2" borderId="0" xfId="0" applyNumberFormat="1" applyFont="1" applyFill="1" applyAlignment="1">
      <alignment horizontal="left" vertical="center"/>
    </xf>
    <xf numFmtId="164" fontId="9" fillId="2" borderId="0" xfId="0" applyNumberFormat="1" applyFont="1" applyFill="1" applyAlignment="1">
      <alignment horizontal="left" vertical="center"/>
    </xf>
    <xf numFmtId="164" fontId="9" fillId="2" borderId="0" xfId="0" applyNumberFormat="1" applyFont="1" applyFill="1" applyAlignment="1">
      <alignment vertical="center"/>
    </xf>
    <xf numFmtId="164" fontId="33" fillId="0" borderId="0" xfId="0" applyNumberFormat="1" applyFont="1" applyAlignment="1">
      <alignment horizontal="left"/>
    </xf>
    <xf numFmtId="164" fontId="33" fillId="2" borderId="0" xfId="0" applyNumberFormat="1" applyFont="1" applyFill="1" applyAlignment="1">
      <alignment horizontal="left"/>
    </xf>
    <xf numFmtId="0" fontId="15" fillId="3" borderId="0" xfId="0" applyFont="1" applyFill="1" applyAlignment="1">
      <alignment vertical="center"/>
    </xf>
    <xf numFmtId="0" fontId="16" fillId="3" borderId="0" xfId="0" applyFont="1" applyFill="1" applyAlignment="1">
      <alignment vertical="center"/>
    </xf>
    <xf numFmtId="0" fontId="0" fillId="0" borderId="0" xfId="0" applyAlignment="1">
      <alignment vertical="center" wrapText="1"/>
    </xf>
    <xf numFmtId="164" fontId="15" fillId="3" borderId="0" xfId="0" applyNumberFormat="1" applyFont="1" applyFill="1" applyAlignment="1">
      <alignment horizontal="left" vertical="center" indent="10"/>
    </xf>
    <xf numFmtId="0" fontId="17" fillId="0" borderId="0" xfId="0" applyFont="1" applyAlignment="1">
      <alignment horizontal="left" vertical="center" indent="10"/>
    </xf>
    <xf numFmtId="0" fontId="19" fillId="3" borderId="0" xfId="0" applyFont="1" applyFill="1" applyAlignment="1">
      <alignment horizontal="left"/>
    </xf>
    <xf numFmtId="0" fontId="31" fillId="7" borderId="3" xfId="0" applyFont="1" applyFill="1" applyBorder="1" applyAlignment="1">
      <alignment horizontal="center"/>
    </xf>
  </cellXfs>
  <cellStyles count="2">
    <cellStyle name="Hyperlink" xfId="1" builtinId="8"/>
    <cellStyle name="Normal" xfId="0" builtinId="0"/>
  </cellStyles>
  <dxfs count="0"/>
  <tableStyles count="1" defaultTableStyle="TableStyleMedium2" defaultPivotStyle="PivotStyleLight16">
    <tableStyle name="Invisible" pivot="0" table="0" count="0" xr9:uid="{A1858FB6-1BBB-4B6D-8165-A9632351CF57}"/>
  </tableStyles>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2"/>
          <c:order val="0"/>
          <c:tx>
            <c:strRef>
              <c:f>'V&amp;V-Violence-All'!$B$17</c:f>
              <c:strCache>
                <c:ptCount val="1"/>
                <c:pt idx="0">
                  <c:v>LG 18650-MJ1 (Korean)</c:v>
                </c:pt>
              </c:strCache>
            </c:strRef>
          </c:tx>
          <c:spPr>
            <a:ln w="28575" cap="rnd">
              <a:solidFill>
                <a:srgbClr val="FFC000"/>
              </a:solidFill>
              <a:round/>
            </a:ln>
            <a:effectLst/>
          </c:spPr>
          <c:marker>
            <c:symbol val="none"/>
          </c:marker>
          <c:cat>
            <c:strRef>
              <c:f>'V&amp;V-Violence-All'!$C$14:$G$14</c:f>
              <c:strCache>
                <c:ptCount val="5"/>
                <c:pt idx="0">
                  <c:v>a</c:v>
                </c:pt>
                <c:pt idx="1">
                  <c:v>b</c:v>
                </c:pt>
                <c:pt idx="2">
                  <c:v>c</c:v>
                </c:pt>
                <c:pt idx="3">
                  <c:v>d</c:v>
                </c:pt>
                <c:pt idx="4">
                  <c:v>e</c:v>
                </c:pt>
              </c:strCache>
            </c:strRef>
          </c:cat>
          <c:val>
            <c:numRef>
              <c:f>'V&amp;V-Violence-All'!$C$17:$G$17</c:f>
              <c:numCache>
                <c:formatCode>0.0000</c:formatCode>
                <c:ptCount val="5"/>
                <c:pt idx="0">
                  <c:v>8.8376252823778181</c:v>
                </c:pt>
                <c:pt idx="1">
                  <c:v>7.673340458721249</c:v>
                </c:pt>
                <c:pt idx="2">
                  <c:v>9.9999965557720465</c:v>
                </c:pt>
                <c:pt idx="3">
                  <c:v>9.9998559499052853</c:v>
                </c:pt>
                <c:pt idx="4">
                  <c:v>6.6170032051684764</c:v>
                </c:pt>
              </c:numCache>
            </c:numRef>
          </c:val>
          <c:extLst>
            <c:ext xmlns:c16="http://schemas.microsoft.com/office/drawing/2014/chart" uri="{C3380CC4-5D6E-409C-BE32-E72D297353CC}">
              <c16:uniqueId val="{00000002-54CD-824D-9691-E6B2D5A4FF05}"/>
            </c:ext>
          </c:extLst>
        </c:ser>
        <c:ser>
          <c:idx val="4"/>
          <c:order val="1"/>
          <c:tx>
            <c:strRef>
              <c:f>'V&amp;V-Violence-All'!$B$19</c:f>
              <c:strCache>
                <c:ptCount val="1"/>
                <c:pt idx="0">
                  <c:v>MOLiCEL 18650-M35A</c:v>
                </c:pt>
              </c:strCache>
            </c:strRef>
          </c:tx>
          <c:spPr>
            <a:ln w="28575" cap="rnd">
              <a:solidFill>
                <a:schemeClr val="tx1"/>
              </a:solidFill>
              <a:round/>
            </a:ln>
            <a:effectLst/>
          </c:spPr>
          <c:marker>
            <c:symbol val="none"/>
          </c:marker>
          <c:cat>
            <c:strRef>
              <c:f>'V&amp;V-Violence-All'!$C$14:$G$14</c:f>
              <c:strCache>
                <c:ptCount val="5"/>
                <c:pt idx="0">
                  <c:v>a</c:v>
                </c:pt>
                <c:pt idx="1">
                  <c:v>b</c:v>
                </c:pt>
                <c:pt idx="2">
                  <c:v>c</c:v>
                </c:pt>
                <c:pt idx="3">
                  <c:v>d</c:v>
                </c:pt>
                <c:pt idx="4">
                  <c:v>e</c:v>
                </c:pt>
              </c:strCache>
            </c:strRef>
          </c:cat>
          <c:val>
            <c:numRef>
              <c:f>'V&amp;V-Violence-All'!$C$19:$G$19</c:f>
              <c:numCache>
                <c:formatCode>0.0000</c:formatCode>
                <c:ptCount val="5"/>
                <c:pt idx="0">
                  <c:v>1.5392623972973176</c:v>
                </c:pt>
                <c:pt idx="1">
                  <c:v>1.2229801129602986</c:v>
                </c:pt>
                <c:pt idx="2">
                  <c:v>3.4442279652768804E-6</c:v>
                </c:pt>
                <c:pt idx="3">
                  <c:v>1.4405009471119001E-4</c:v>
                </c:pt>
                <c:pt idx="4">
                  <c:v>9.9729432057161169</c:v>
                </c:pt>
              </c:numCache>
            </c:numRef>
          </c:val>
          <c:extLst>
            <c:ext xmlns:c16="http://schemas.microsoft.com/office/drawing/2014/chart" uri="{C3380CC4-5D6E-409C-BE32-E72D297353CC}">
              <c16:uniqueId val="{00000004-54CD-824D-9691-E6B2D5A4FF05}"/>
            </c:ext>
          </c:extLst>
        </c:ser>
        <c:ser>
          <c:idx val="6"/>
          <c:order val="2"/>
          <c:tx>
            <c:strRef>
              <c:f>'V&amp;V-Violence-All'!$B$21</c:f>
              <c:strCache>
                <c:ptCount val="1"/>
                <c:pt idx="0">
                  <c:v>Outer Band</c:v>
                </c:pt>
              </c:strCache>
            </c:strRef>
          </c:tx>
          <c:spPr>
            <a:ln w="12700" cap="rnd">
              <a:solidFill>
                <a:schemeClr val="bg1">
                  <a:lumMod val="75000"/>
                </a:schemeClr>
              </a:solidFill>
              <a:prstDash val="lgDash"/>
              <a:round/>
            </a:ln>
            <a:effectLst/>
          </c:spPr>
          <c:marker>
            <c:symbol val="none"/>
          </c:marker>
          <c:cat>
            <c:strRef>
              <c:f>'V&amp;V-Violence-All'!$C$14:$G$14</c:f>
              <c:strCache>
                <c:ptCount val="5"/>
                <c:pt idx="0">
                  <c:v>a</c:v>
                </c:pt>
                <c:pt idx="1">
                  <c:v>b</c:v>
                </c:pt>
                <c:pt idx="2">
                  <c:v>c</c:v>
                </c:pt>
                <c:pt idx="3">
                  <c:v>d</c:v>
                </c:pt>
                <c:pt idx="4">
                  <c:v>e</c:v>
                </c:pt>
              </c:strCache>
            </c:strRef>
          </c:cat>
          <c:val>
            <c:numRef>
              <c:f>'V&amp;V-Violence-All'!$C$21:$G$21</c:f>
              <c:numCache>
                <c:formatCode>0.0000</c:formatCode>
                <c:ptCount val="5"/>
                <c:pt idx="0">
                  <c:v>10</c:v>
                </c:pt>
                <c:pt idx="1">
                  <c:v>10</c:v>
                </c:pt>
                <c:pt idx="2">
                  <c:v>10</c:v>
                </c:pt>
                <c:pt idx="3">
                  <c:v>10</c:v>
                </c:pt>
                <c:pt idx="4">
                  <c:v>10</c:v>
                </c:pt>
              </c:numCache>
            </c:numRef>
          </c:val>
          <c:extLst>
            <c:ext xmlns:c16="http://schemas.microsoft.com/office/drawing/2014/chart" uri="{C3380CC4-5D6E-409C-BE32-E72D297353CC}">
              <c16:uniqueId val="{00000006-54CD-824D-9691-E6B2D5A4FF05}"/>
            </c:ext>
          </c:extLst>
        </c:ser>
        <c:dLbls>
          <c:showLegendKey val="0"/>
          <c:showVal val="0"/>
          <c:showCatName val="0"/>
          <c:showSerName val="0"/>
          <c:showPercent val="0"/>
          <c:showBubbleSize val="0"/>
        </c:dLbls>
        <c:axId val="1596848544"/>
        <c:axId val="1596783344"/>
      </c:radarChart>
      <c:catAx>
        <c:axId val="1596848544"/>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2000" b="1" i="0" u="none" strike="noStrike" kern="1200" baseline="0">
                <a:solidFill>
                  <a:srgbClr val="0070C0"/>
                </a:solidFill>
                <a:latin typeface="Eurostile" panose="020B0504020202050204" pitchFamily="34" charset="77"/>
                <a:ea typeface="+mn-ea"/>
                <a:cs typeface="+mn-cs"/>
              </a:defRPr>
            </a:pPr>
            <a:endParaRPr lang="en-US"/>
          </a:p>
        </c:txPr>
        <c:crossAx val="1596783344"/>
        <c:crosses val="autoZero"/>
        <c:auto val="1"/>
        <c:lblAlgn val="ctr"/>
        <c:lblOffset val="100"/>
        <c:noMultiLvlLbl val="0"/>
      </c:catAx>
      <c:valAx>
        <c:axId val="1596783344"/>
        <c:scaling>
          <c:orientation val="minMax"/>
        </c:scaling>
        <c:delete val="0"/>
        <c:axPos val="l"/>
        <c:majorGridlines>
          <c:spPr>
            <a:ln w="9525" cap="flat" cmpd="sng" algn="ctr">
              <a:solidFill>
                <a:schemeClr val="tx1">
                  <a:lumMod val="15000"/>
                  <a:lumOff val="85000"/>
                </a:schemeClr>
              </a:solidFill>
              <a:prstDash val="lgDash"/>
              <a:round/>
            </a:ln>
            <a:effectLst/>
          </c:spPr>
        </c:majorGridlines>
        <c:numFmt formatCode="0" sourceLinked="0"/>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600" b="1" i="0" u="none" strike="noStrike" kern="1200" baseline="0">
                <a:solidFill>
                  <a:schemeClr val="tx1"/>
                </a:solidFill>
                <a:latin typeface="Eurostile" panose="020B0504020202050204" pitchFamily="34" charset="77"/>
                <a:ea typeface="+mn-ea"/>
                <a:cs typeface="+mn-cs"/>
              </a:defRPr>
            </a:pPr>
            <a:endParaRPr lang="en-US"/>
          </a:p>
        </c:txPr>
        <c:crossAx val="1596848544"/>
        <c:crosses val="autoZero"/>
        <c:crossBetween val="between"/>
      </c:valAx>
      <c:spPr>
        <a:noFill/>
        <a:ln>
          <a:noFill/>
        </a:ln>
        <a:effectLst/>
      </c:spPr>
    </c:plotArea>
    <c:legend>
      <c:legendPos val="b"/>
      <c:legendEntry>
        <c:idx val="2"/>
        <c:delete val="1"/>
      </c:legendEntry>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Eurostile" panose="020B0504020202050204" pitchFamily="34" charset="77"/>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tx>
            <c:strRef>
              <c:f>'V&amp;V-Violence-All'!$B$15</c:f>
              <c:strCache>
                <c:ptCount val="1"/>
                <c:pt idx="0">
                  <c:v>KULR 18650-K330</c:v>
                </c:pt>
              </c:strCache>
            </c:strRef>
          </c:tx>
          <c:spPr>
            <a:ln w="28575" cap="rnd">
              <a:solidFill>
                <a:srgbClr val="0070C0"/>
              </a:solidFill>
              <a:round/>
            </a:ln>
            <a:effectLst/>
          </c:spPr>
          <c:marker>
            <c:symbol val="none"/>
          </c:marker>
          <c:cat>
            <c:strRef>
              <c:f>'V&amp;V-Violence-All'!$C$14:$G$14</c:f>
              <c:strCache>
                <c:ptCount val="5"/>
                <c:pt idx="0">
                  <c:v>a</c:v>
                </c:pt>
                <c:pt idx="1">
                  <c:v>b</c:v>
                </c:pt>
                <c:pt idx="2">
                  <c:v>c</c:v>
                </c:pt>
                <c:pt idx="3">
                  <c:v>d</c:v>
                </c:pt>
                <c:pt idx="4">
                  <c:v>e</c:v>
                </c:pt>
              </c:strCache>
            </c:strRef>
          </c:cat>
          <c:val>
            <c:numRef>
              <c:f>'V&amp;V-Violence-All'!$C$15:$G$15</c:f>
              <c:numCache>
                <c:formatCode>0.0000</c:formatCode>
                <c:ptCount val="5"/>
                <c:pt idx="0">
                  <c:v>1.162374717622189</c:v>
                </c:pt>
                <c:pt idx="1">
                  <c:v>2.2036569538418149E-2</c:v>
                </c:pt>
                <c:pt idx="2">
                  <c:v>0.22791414638940943</c:v>
                </c:pt>
                <c:pt idx="3">
                  <c:v>0.18504816102096022</c:v>
                </c:pt>
                <c:pt idx="4">
                  <c:v>5.53106154779843</c:v>
                </c:pt>
              </c:numCache>
            </c:numRef>
          </c:val>
          <c:extLst>
            <c:ext xmlns:c16="http://schemas.microsoft.com/office/drawing/2014/chart" uri="{C3380CC4-5D6E-409C-BE32-E72D297353CC}">
              <c16:uniqueId val="{00000000-D0BE-EE43-8972-F8009F68C4C5}"/>
            </c:ext>
          </c:extLst>
        </c:ser>
        <c:ser>
          <c:idx val="5"/>
          <c:order val="1"/>
          <c:tx>
            <c:strRef>
              <c:f>'V&amp;V-Violence-All'!$B$20</c:f>
              <c:strCache>
                <c:ptCount val="1"/>
                <c:pt idx="0">
                  <c:v>Sony 18650-VC7</c:v>
                </c:pt>
              </c:strCache>
            </c:strRef>
          </c:tx>
          <c:spPr>
            <a:ln w="28575" cap="rnd">
              <a:solidFill>
                <a:schemeClr val="tx1">
                  <a:lumMod val="65000"/>
                  <a:lumOff val="35000"/>
                </a:schemeClr>
              </a:solidFill>
              <a:round/>
            </a:ln>
            <a:effectLst/>
          </c:spPr>
          <c:marker>
            <c:symbol val="none"/>
          </c:marker>
          <c:cat>
            <c:strRef>
              <c:f>'V&amp;V-Violence-All'!$C$14:$G$14</c:f>
              <c:strCache>
                <c:ptCount val="5"/>
                <c:pt idx="0">
                  <c:v>a</c:v>
                </c:pt>
                <c:pt idx="1">
                  <c:v>b</c:v>
                </c:pt>
                <c:pt idx="2">
                  <c:v>c</c:v>
                </c:pt>
                <c:pt idx="3">
                  <c:v>d</c:v>
                </c:pt>
                <c:pt idx="4">
                  <c:v>e</c:v>
                </c:pt>
              </c:strCache>
            </c:strRef>
          </c:cat>
          <c:val>
            <c:numRef>
              <c:f>'V&amp;V-Violence-All'!$C$20:$G$20</c:f>
              <c:numCache>
                <c:formatCode>0.0000</c:formatCode>
                <c:ptCount val="5"/>
                <c:pt idx="0">
                  <c:v>3.4845214677119323</c:v>
                </c:pt>
                <c:pt idx="1">
                  <c:v>3.0334287066269496</c:v>
                </c:pt>
                <c:pt idx="2">
                  <c:v>0.99252896792580803</c:v>
                </c:pt>
                <c:pt idx="3">
                  <c:v>0.99264166279102106</c:v>
                </c:pt>
                <c:pt idx="4">
                  <c:v>4.9156393589302319</c:v>
                </c:pt>
              </c:numCache>
            </c:numRef>
          </c:val>
          <c:extLst>
            <c:ext xmlns:c16="http://schemas.microsoft.com/office/drawing/2014/chart" uri="{C3380CC4-5D6E-409C-BE32-E72D297353CC}">
              <c16:uniqueId val="{00000005-D0BE-EE43-8972-F8009F68C4C5}"/>
            </c:ext>
          </c:extLst>
        </c:ser>
        <c:ser>
          <c:idx val="6"/>
          <c:order val="2"/>
          <c:tx>
            <c:strRef>
              <c:f>'V&amp;V-Violence-All'!$B$21</c:f>
              <c:strCache>
                <c:ptCount val="1"/>
                <c:pt idx="0">
                  <c:v>Outer Band</c:v>
                </c:pt>
              </c:strCache>
            </c:strRef>
          </c:tx>
          <c:spPr>
            <a:ln w="12700" cap="rnd">
              <a:solidFill>
                <a:schemeClr val="bg1">
                  <a:lumMod val="75000"/>
                </a:schemeClr>
              </a:solidFill>
              <a:prstDash val="lgDash"/>
              <a:round/>
            </a:ln>
            <a:effectLst/>
          </c:spPr>
          <c:marker>
            <c:symbol val="none"/>
          </c:marker>
          <c:cat>
            <c:strRef>
              <c:f>'V&amp;V-Violence-All'!$C$14:$G$14</c:f>
              <c:strCache>
                <c:ptCount val="5"/>
                <c:pt idx="0">
                  <c:v>a</c:v>
                </c:pt>
                <c:pt idx="1">
                  <c:v>b</c:v>
                </c:pt>
                <c:pt idx="2">
                  <c:v>c</c:v>
                </c:pt>
                <c:pt idx="3">
                  <c:v>d</c:v>
                </c:pt>
                <c:pt idx="4">
                  <c:v>e</c:v>
                </c:pt>
              </c:strCache>
            </c:strRef>
          </c:cat>
          <c:val>
            <c:numRef>
              <c:f>'V&amp;V-Violence-All'!$C$21:$G$21</c:f>
              <c:numCache>
                <c:formatCode>0.0000</c:formatCode>
                <c:ptCount val="5"/>
                <c:pt idx="0">
                  <c:v>10</c:v>
                </c:pt>
                <c:pt idx="1">
                  <c:v>10</c:v>
                </c:pt>
                <c:pt idx="2">
                  <c:v>10</c:v>
                </c:pt>
                <c:pt idx="3">
                  <c:v>10</c:v>
                </c:pt>
                <c:pt idx="4">
                  <c:v>10</c:v>
                </c:pt>
              </c:numCache>
            </c:numRef>
          </c:val>
          <c:extLst>
            <c:ext xmlns:c16="http://schemas.microsoft.com/office/drawing/2014/chart" uri="{C3380CC4-5D6E-409C-BE32-E72D297353CC}">
              <c16:uniqueId val="{00000006-D0BE-EE43-8972-F8009F68C4C5}"/>
            </c:ext>
          </c:extLst>
        </c:ser>
        <c:dLbls>
          <c:showLegendKey val="0"/>
          <c:showVal val="0"/>
          <c:showCatName val="0"/>
          <c:showSerName val="0"/>
          <c:showPercent val="0"/>
          <c:showBubbleSize val="0"/>
        </c:dLbls>
        <c:axId val="1596848544"/>
        <c:axId val="1596783344"/>
      </c:radarChart>
      <c:catAx>
        <c:axId val="1596848544"/>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2000" b="1" i="0" u="none" strike="noStrike" kern="1200" baseline="0">
                <a:solidFill>
                  <a:srgbClr val="0070C0"/>
                </a:solidFill>
                <a:latin typeface="Eurostile" panose="020B0504020202050204" pitchFamily="34" charset="77"/>
                <a:ea typeface="+mn-ea"/>
                <a:cs typeface="+mn-cs"/>
              </a:defRPr>
            </a:pPr>
            <a:endParaRPr lang="en-US"/>
          </a:p>
        </c:txPr>
        <c:crossAx val="1596783344"/>
        <c:crosses val="autoZero"/>
        <c:auto val="1"/>
        <c:lblAlgn val="ctr"/>
        <c:lblOffset val="100"/>
        <c:noMultiLvlLbl val="0"/>
      </c:catAx>
      <c:valAx>
        <c:axId val="1596783344"/>
        <c:scaling>
          <c:logBase val="10"/>
          <c:orientation val="minMax"/>
        </c:scaling>
        <c:delete val="0"/>
        <c:axPos val="l"/>
        <c:majorGridlines>
          <c:spPr>
            <a:ln w="9525" cap="flat" cmpd="sng" algn="ctr">
              <a:solidFill>
                <a:schemeClr val="tx1">
                  <a:lumMod val="15000"/>
                  <a:lumOff val="85000"/>
                </a:schemeClr>
              </a:solidFill>
              <a:prstDash val="lgDash"/>
              <a:round/>
            </a:ln>
            <a:effectLst/>
          </c:spPr>
        </c:majorGridlines>
        <c:numFmt formatCode="0.00" sourceLinked="0"/>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600" b="1" i="0" u="none" strike="noStrike" kern="1200" baseline="0">
                <a:solidFill>
                  <a:schemeClr val="tx1"/>
                </a:solidFill>
                <a:latin typeface="Eurostile" panose="020B0504020202050204" pitchFamily="34" charset="77"/>
                <a:ea typeface="+mn-ea"/>
                <a:cs typeface="+mn-cs"/>
              </a:defRPr>
            </a:pPr>
            <a:endParaRPr lang="en-US"/>
          </a:p>
        </c:txPr>
        <c:crossAx val="1596848544"/>
        <c:crosses val="autoZero"/>
        <c:crossBetween val="between"/>
      </c:valAx>
      <c:spPr>
        <a:noFill/>
        <a:ln>
          <a:noFill/>
        </a:ln>
        <a:effectLst/>
      </c:spPr>
    </c:plotArea>
    <c:legend>
      <c:legendPos val="b"/>
      <c:legendEntry>
        <c:idx val="2"/>
        <c:delete val="1"/>
      </c:legendEntry>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Eurostile" panose="020B0504020202050204" pitchFamily="34" charset="77"/>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1"/>
          <c:order val="0"/>
          <c:tx>
            <c:strRef>
              <c:f>'V&amp;V-Violence-All'!$B$16</c:f>
              <c:strCache>
                <c:ptCount val="1"/>
                <c:pt idx="0">
                  <c:v>KULR 21700-K500</c:v>
                </c:pt>
              </c:strCache>
            </c:strRef>
          </c:tx>
          <c:spPr>
            <a:ln w="28575" cap="rnd">
              <a:solidFill>
                <a:srgbClr val="FF0000"/>
              </a:solidFill>
              <a:round/>
            </a:ln>
            <a:effectLst/>
          </c:spPr>
          <c:marker>
            <c:symbol val="none"/>
          </c:marker>
          <c:cat>
            <c:strRef>
              <c:f>'V&amp;V-Violence-All'!$C$14:$G$14</c:f>
              <c:strCache>
                <c:ptCount val="5"/>
                <c:pt idx="0">
                  <c:v>a</c:v>
                </c:pt>
                <c:pt idx="1">
                  <c:v>b</c:v>
                </c:pt>
                <c:pt idx="2">
                  <c:v>c</c:v>
                </c:pt>
                <c:pt idx="3">
                  <c:v>d</c:v>
                </c:pt>
                <c:pt idx="4">
                  <c:v>e</c:v>
                </c:pt>
              </c:strCache>
            </c:strRef>
          </c:cat>
          <c:val>
            <c:numRef>
              <c:f>'V&amp;V-Violence-All'!$C$16:$G$16</c:f>
              <c:numCache>
                <c:formatCode>0.0000</c:formatCode>
                <c:ptCount val="5"/>
                <c:pt idx="0">
                  <c:v>2.3093641828346563</c:v>
                </c:pt>
                <c:pt idx="1">
                  <c:v>8.8842516806996521</c:v>
                </c:pt>
                <c:pt idx="2">
                  <c:v>1.3218941810731879</c:v>
                </c:pt>
                <c:pt idx="3">
                  <c:v>0.51524201964173466</c:v>
                </c:pt>
                <c:pt idx="4">
                  <c:v>2.7056794283875973E-2</c:v>
                </c:pt>
              </c:numCache>
            </c:numRef>
          </c:val>
          <c:extLst>
            <c:ext xmlns:c16="http://schemas.microsoft.com/office/drawing/2014/chart" uri="{C3380CC4-5D6E-409C-BE32-E72D297353CC}">
              <c16:uniqueId val="{00000001-914E-7A4A-8C73-3478F1D2C8AE}"/>
            </c:ext>
          </c:extLst>
        </c:ser>
        <c:ser>
          <c:idx val="3"/>
          <c:order val="1"/>
          <c:tx>
            <c:strRef>
              <c:f>'V&amp;V-Violence-All'!$B$18</c:f>
              <c:strCache>
                <c:ptCount val="1"/>
                <c:pt idx="0">
                  <c:v>LG 21700-M50 (BV)</c:v>
                </c:pt>
              </c:strCache>
            </c:strRef>
          </c:tx>
          <c:spPr>
            <a:ln w="28575" cap="rnd">
              <a:solidFill>
                <a:schemeClr val="tx1">
                  <a:lumMod val="65000"/>
                  <a:lumOff val="35000"/>
                </a:schemeClr>
              </a:solidFill>
              <a:round/>
            </a:ln>
            <a:effectLst/>
          </c:spPr>
          <c:marker>
            <c:symbol val="none"/>
          </c:marker>
          <c:cat>
            <c:strRef>
              <c:f>'V&amp;V-Violence-All'!$C$14:$G$14</c:f>
              <c:strCache>
                <c:ptCount val="5"/>
                <c:pt idx="0">
                  <c:v>a</c:v>
                </c:pt>
                <c:pt idx="1">
                  <c:v>b</c:v>
                </c:pt>
                <c:pt idx="2">
                  <c:v>c</c:v>
                </c:pt>
                <c:pt idx="3">
                  <c:v>d</c:v>
                </c:pt>
                <c:pt idx="4">
                  <c:v>e</c:v>
                </c:pt>
              </c:strCache>
            </c:strRef>
          </c:cat>
          <c:val>
            <c:numRef>
              <c:f>'V&amp;V-Violence-All'!$C$18:$G$18</c:f>
              <c:numCache>
                <c:formatCode>0.0000</c:formatCode>
                <c:ptCount val="5"/>
                <c:pt idx="0">
                  <c:v>2.9811775895956103</c:v>
                </c:pt>
                <c:pt idx="1">
                  <c:v>9.9779634304616103</c:v>
                </c:pt>
                <c:pt idx="2">
                  <c:v>7.5233918483270177</c:v>
                </c:pt>
                <c:pt idx="3">
                  <c:v>5.5059781783599515</c:v>
                </c:pt>
                <c:pt idx="4">
                  <c:v>5.2179256058348145</c:v>
                </c:pt>
              </c:numCache>
            </c:numRef>
          </c:val>
          <c:extLst>
            <c:ext xmlns:c16="http://schemas.microsoft.com/office/drawing/2014/chart" uri="{C3380CC4-5D6E-409C-BE32-E72D297353CC}">
              <c16:uniqueId val="{00000003-914E-7A4A-8C73-3478F1D2C8AE}"/>
            </c:ext>
          </c:extLst>
        </c:ser>
        <c:ser>
          <c:idx val="6"/>
          <c:order val="2"/>
          <c:tx>
            <c:strRef>
              <c:f>'V&amp;V-Violence-All'!$B$21</c:f>
              <c:strCache>
                <c:ptCount val="1"/>
                <c:pt idx="0">
                  <c:v>Outer Band</c:v>
                </c:pt>
              </c:strCache>
            </c:strRef>
          </c:tx>
          <c:spPr>
            <a:ln w="12700" cap="rnd">
              <a:solidFill>
                <a:schemeClr val="bg1">
                  <a:lumMod val="75000"/>
                </a:schemeClr>
              </a:solidFill>
              <a:prstDash val="lgDash"/>
              <a:round/>
            </a:ln>
            <a:effectLst/>
          </c:spPr>
          <c:marker>
            <c:symbol val="none"/>
          </c:marker>
          <c:cat>
            <c:strRef>
              <c:f>'V&amp;V-Violence-All'!$C$14:$G$14</c:f>
              <c:strCache>
                <c:ptCount val="5"/>
                <c:pt idx="0">
                  <c:v>a</c:v>
                </c:pt>
                <c:pt idx="1">
                  <c:v>b</c:v>
                </c:pt>
                <c:pt idx="2">
                  <c:v>c</c:v>
                </c:pt>
                <c:pt idx="3">
                  <c:v>d</c:v>
                </c:pt>
                <c:pt idx="4">
                  <c:v>e</c:v>
                </c:pt>
              </c:strCache>
            </c:strRef>
          </c:cat>
          <c:val>
            <c:numRef>
              <c:f>'V&amp;V-Violence-All'!$C$21:$G$21</c:f>
              <c:numCache>
                <c:formatCode>0.0000</c:formatCode>
                <c:ptCount val="5"/>
                <c:pt idx="0">
                  <c:v>10</c:v>
                </c:pt>
                <c:pt idx="1">
                  <c:v>10</c:v>
                </c:pt>
                <c:pt idx="2">
                  <c:v>10</c:v>
                </c:pt>
                <c:pt idx="3">
                  <c:v>10</c:v>
                </c:pt>
                <c:pt idx="4">
                  <c:v>10</c:v>
                </c:pt>
              </c:numCache>
            </c:numRef>
          </c:val>
          <c:extLst>
            <c:ext xmlns:c16="http://schemas.microsoft.com/office/drawing/2014/chart" uri="{C3380CC4-5D6E-409C-BE32-E72D297353CC}">
              <c16:uniqueId val="{00000006-914E-7A4A-8C73-3478F1D2C8AE}"/>
            </c:ext>
          </c:extLst>
        </c:ser>
        <c:dLbls>
          <c:showLegendKey val="0"/>
          <c:showVal val="0"/>
          <c:showCatName val="0"/>
          <c:showSerName val="0"/>
          <c:showPercent val="0"/>
          <c:showBubbleSize val="0"/>
        </c:dLbls>
        <c:axId val="1596848544"/>
        <c:axId val="1596783344"/>
      </c:radarChart>
      <c:catAx>
        <c:axId val="1596848544"/>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2000" b="1" i="0" u="none" strike="noStrike" kern="1200" baseline="0">
                <a:solidFill>
                  <a:srgbClr val="0070C0"/>
                </a:solidFill>
                <a:latin typeface="Eurostile" panose="020B0504020202050204" pitchFamily="34" charset="77"/>
                <a:ea typeface="+mn-ea"/>
                <a:cs typeface="+mn-cs"/>
              </a:defRPr>
            </a:pPr>
            <a:endParaRPr lang="en-US"/>
          </a:p>
        </c:txPr>
        <c:crossAx val="1596783344"/>
        <c:crosses val="autoZero"/>
        <c:auto val="1"/>
        <c:lblAlgn val="ctr"/>
        <c:lblOffset val="100"/>
        <c:noMultiLvlLbl val="0"/>
      </c:catAx>
      <c:valAx>
        <c:axId val="1596783344"/>
        <c:scaling>
          <c:orientation val="minMax"/>
        </c:scaling>
        <c:delete val="0"/>
        <c:axPos val="l"/>
        <c:majorGridlines>
          <c:spPr>
            <a:ln w="9525" cap="flat" cmpd="sng" algn="ctr">
              <a:solidFill>
                <a:schemeClr val="tx1">
                  <a:lumMod val="15000"/>
                  <a:lumOff val="85000"/>
                </a:schemeClr>
              </a:solidFill>
              <a:prstDash val="lgDash"/>
              <a:round/>
            </a:ln>
            <a:effectLst/>
          </c:spPr>
        </c:majorGridlines>
        <c:numFmt formatCode="0" sourceLinked="0"/>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600" b="1" i="0" u="none" strike="noStrike" kern="1200" baseline="0">
                <a:solidFill>
                  <a:schemeClr val="tx1"/>
                </a:solidFill>
                <a:latin typeface="Eurostile" panose="020B0504020202050204" pitchFamily="34" charset="77"/>
                <a:ea typeface="+mn-ea"/>
                <a:cs typeface="+mn-cs"/>
              </a:defRPr>
            </a:pPr>
            <a:endParaRPr lang="en-US"/>
          </a:p>
        </c:txPr>
        <c:crossAx val="1596848544"/>
        <c:crosses val="autoZero"/>
        <c:crossBetween val="between"/>
      </c:valAx>
      <c:spPr>
        <a:noFill/>
        <a:ln>
          <a:noFill/>
        </a:ln>
        <a:effectLst/>
      </c:spPr>
    </c:plotArea>
    <c:legend>
      <c:legendPos val="b"/>
      <c:legendEntry>
        <c:idx val="2"/>
        <c:delete val="1"/>
      </c:legendEntry>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Eurostile" panose="020B0504020202050204" pitchFamily="34" charset="77"/>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2"/>
          <c:order val="0"/>
          <c:tx>
            <c:strRef>
              <c:f>'V&amp;V-SD-All'!#REF!</c:f>
              <c:strCache>
                <c:ptCount val="1"/>
                <c:pt idx="0">
                  <c:v>#REF!</c:v>
                </c:pt>
              </c:strCache>
            </c:strRef>
          </c:tx>
          <c:spPr>
            <a:ln w="28575" cap="rnd">
              <a:solidFill>
                <a:schemeClr val="accent3"/>
              </a:solidFill>
              <a:round/>
            </a:ln>
            <a:effectLst/>
          </c:spPr>
          <c:marker>
            <c:symbol val="none"/>
          </c:marker>
          <c:cat>
            <c:strRef>
              <c:f>'V&amp;V-SD-All'!$C$14:$AE$14</c:f>
              <c:strCache>
                <c:ptCount val="12"/>
                <c:pt idx="0">
                  <c:v>a</c:v>
                </c:pt>
                <c:pt idx="1">
                  <c:v>b</c:v>
                </c:pt>
                <c:pt idx="2">
                  <c:v>c</c:v>
                </c:pt>
                <c:pt idx="3">
                  <c:v>d</c:v>
                </c:pt>
                <c:pt idx="4">
                  <c:v>e</c:v>
                </c:pt>
                <c:pt idx="5">
                  <c:v>f</c:v>
                </c:pt>
                <c:pt idx="6">
                  <c:v>g</c:v>
                </c:pt>
                <c:pt idx="7">
                  <c:v>h</c:v>
                </c:pt>
                <c:pt idx="8">
                  <c:v>i</c:v>
                </c:pt>
                <c:pt idx="9">
                  <c:v>j</c:v>
                </c:pt>
                <c:pt idx="10">
                  <c:v>k</c:v>
                </c:pt>
                <c:pt idx="11">
                  <c:v>l</c:v>
                </c:pt>
              </c:strCache>
            </c:strRef>
          </c:cat>
          <c:val>
            <c:numRef>
              <c:f>'V&amp;V-SD-All'!#REF!</c:f>
              <c:numCache>
                <c:formatCode>General</c:formatCode>
                <c:ptCount val="1"/>
                <c:pt idx="0">
                  <c:v>1</c:v>
                </c:pt>
              </c:numCache>
            </c:numRef>
          </c:val>
          <c:extLst>
            <c:ext xmlns:c16="http://schemas.microsoft.com/office/drawing/2014/chart" uri="{C3380CC4-5D6E-409C-BE32-E72D297353CC}">
              <c16:uniqueId val="{00000000-DB50-1546-A60C-139AB2B6C7A1}"/>
            </c:ext>
          </c:extLst>
        </c:ser>
        <c:ser>
          <c:idx val="3"/>
          <c:order val="1"/>
          <c:tx>
            <c:strRef>
              <c:f>'V&amp;V-SD-All'!#REF!</c:f>
              <c:strCache>
                <c:ptCount val="1"/>
                <c:pt idx="0">
                  <c:v>#REF!</c:v>
                </c:pt>
              </c:strCache>
            </c:strRef>
          </c:tx>
          <c:spPr>
            <a:ln w="28575" cap="rnd">
              <a:solidFill>
                <a:schemeClr val="accent4"/>
              </a:solidFill>
              <a:round/>
            </a:ln>
            <a:effectLst/>
          </c:spPr>
          <c:marker>
            <c:symbol val="none"/>
          </c:marker>
          <c:cat>
            <c:strRef>
              <c:f>'V&amp;V-SD-All'!$C$14:$AE$14</c:f>
              <c:strCache>
                <c:ptCount val="12"/>
                <c:pt idx="0">
                  <c:v>a</c:v>
                </c:pt>
                <c:pt idx="1">
                  <c:v>b</c:v>
                </c:pt>
                <c:pt idx="2">
                  <c:v>c</c:v>
                </c:pt>
                <c:pt idx="3">
                  <c:v>d</c:v>
                </c:pt>
                <c:pt idx="4">
                  <c:v>e</c:v>
                </c:pt>
                <c:pt idx="5">
                  <c:v>f</c:v>
                </c:pt>
                <c:pt idx="6">
                  <c:v>g</c:v>
                </c:pt>
                <c:pt idx="7">
                  <c:v>h</c:v>
                </c:pt>
                <c:pt idx="8">
                  <c:v>i</c:v>
                </c:pt>
                <c:pt idx="9">
                  <c:v>j</c:v>
                </c:pt>
                <c:pt idx="10">
                  <c:v>k</c:v>
                </c:pt>
                <c:pt idx="11">
                  <c:v>l</c:v>
                </c:pt>
              </c:strCache>
            </c:strRef>
          </c:cat>
          <c:val>
            <c:numRef>
              <c:f>'V&amp;V-SD-All'!#REF!</c:f>
              <c:numCache>
                <c:formatCode>General</c:formatCode>
                <c:ptCount val="1"/>
                <c:pt idx="0">
                  <c:v>1</c:v>
                </c:pt>
              </c:numCache>
            </c:numRef>
          </c:val>
          <c:extLst>
            <c:ext xmlns:c16="http://schemas.microsoft.com/office/drawing/2014/chart" uri="{C3380CC4-5D6E-409C-BE32-E72D297353CC}">
              <c16:uniqueId val="{00000001-DB50-1546-A60C-139AB2B6C7A1}"/>
            </c:ext>
          </c:extLst>
        </c:ser>
        <c:ser>
          <c:idx val="4"/>
          <c:order val="2"/>
          <c:tx>
            <c:strRef>
              <c:f>'V&amp;V-SD-All'!#REF!</c:f>
              <c:strCache>
                <c:ptCount val="1"/>
                <c:pt idx="0">
                  <c:v>#REF!</c:v>
                </c:pt>
              </c:strCache>
            </c:strRef>
          </c:tx>
          <c:spPr>
            <a:ln w="28575" cap="rnd">
              <a:solidFill>
                <a:schemeClr val="accent5"/>
              </a:solidFill>
              <a:round/>
            </a:ln>
            <a:effectLst/>
          </c:spPr>
          <c:marker>
            <c:symbol val="none"/>
          </c:marker>
          <c:cat>
            <c:strRef>
              <c:f>'V&amp;V-SD-All'!$C$14:$AE$14</c:f>
              <c:strCache>
                <c:ptCount val="12"/>
                <c:pt idx="0">
                  <c:v>a</c:v>
                </c:pt>
                <c:pt idx="1">
                  <c:v>b</c:v>
                </c:pt>
                <c:pt idx="2">
                  <c:v>c</c:v>
                </c:pt>
                <c:pt idx="3">
                  <c:v>d</c:v>
                </c:pt>
                <c:pt idx="4">
                  <c:v>e</c:v>
                </c:pt>
                <c:pt idx="5">
                  <c:v>f</c:v>
                </c:pt>
                <c:pt idx="6">
                  <c:v>g</c:v>
                </c:pt>
                <c:pt idx="7">
                  <c:v>h</c:v>
                </c:pt>
                <c:pt idx="8">
                  <c:v>i</c:v>
                </c:pt>
                <c:pt idx="9">
                  <c:v>j</c:v>
                </c:pt>
                <c:pt idx="10">
                  <c:v>k</c:v>
                </c:pt>
                <c:pt idx="11">
                  <c:v>l</c:v>
                </c:pt>
              </c:strCache>
            </c:strRef>
          </c:cat>
          <c:val>
            <c:numRef>
              <c:f>'V&amp;V-SD-All'!#REF!</c:f>
              <c:numCache>
                <c:formatCode>General</c:formatCode>
                <c:ptCount val="1"/>
                <c:pt idx="0">
                  <c:v>1</c:v>
                </c:pt>
              </c:numCache>
            </c:numRef>
          </c:val>
          <c:extLst>
            <c:ext xmlns:c16="http://schemas.microsoft.com/office/drawing/2014/chart" uri="{C3380CC4-5D6E-409C-BE32-E72D297353CC}">
              <c16:uniqueId val="{00000002-DB50-1546-A60C-139AB2B6C7A1}"/>
            </c:ext>
          </c:extLst>
        </c:ser>
        <c:ser>
          <c:idx val="7"/>
          <c:order val="3"/>
          <c:tx>
            <c:strRef>
              <c:f>'V&amp;V-SD-All'!$B$17</c:f>
              <c:strCache>
                <c:ptCount val="1"/>
                <c:pt idx="0">
                  <c:v>LG 18650-MJ1 (Korean)</c:v>
                </c:pt>
              </c:strCache>
            </c:strRef>
          </c:tx>
          <c:spPr>
            <a:ln w="28575" cap="rnd">
              <a:solidFill>
                <a:schemeClr val="accent2">
                  <a:lumMod val="60000"/>
                </a:schemeClr>
              </a:solidFill>
              <a:round/>
            </a:ln>
            <a:effectLst/>
          </c:spPr>
          <c:marker>
            <c:symbol val="none"/>
          </c:marker>
          <c:cat>
            <c:strRef>
              <c:f>'V&amp;V-SD-All'!$C$14:$AE$14</c:f>
              <c:strCache>
                <c:ptCount val="12"/>
                <c:pt idx="0">
                  <c:v>a</c:v>
                </c:pt>
                <c:pt idx="1">
                  <c:v>b</c:v>
                </c:pt>
                <c:pt idx="2">
                  <c:v>c</c:v>
                </c:pt>
                <c:pt idx="3">
                  <c:v>d</c:v>
                </c:pt>
                <c:pt idx="4">
                  <c:v>e</c:v>
                </c:pt>
                <c:pt idx="5">
                  <c:v>f</c:v>
                </c:pt>
                <c:pt idx="6">
                  <c:v>g</c:v>
                </c:pt>
                <c:pt idx="7">
                  <c:v>h</c:v>
                </c:pt>
                <c:pt idx="8">
                  <c:v>i</c:v>
                </c:pt>
                <c:pt idx="9">
                  <c:v>j</c:v>
                </c:pt>
                <c:pt idx="10">
                  <c:v>k</c:v>
                </c:pt>
                <c:pt idx="11">
                  <c:v>l</c:v>
                </c:pt>
              </c:strCache>
            </c:strRef>
          </c:cat>
          <c:val>
            <c:numRef>
              <c:f>'V&amp;V-SD-All'!$C$17:$AE$17</c:f>
              <c:numCache>
                <c:formatCode>General</c:formatCode>
                <c:ptCount val="12"/>
                <c:pt idx="0">
                  <c:v>6.6087179419869235</c:v>
                </c:pt>
                <c:pt idx="1">
                  <c:v>4.3302727352806132</c:v>
                </c:pt>
                <c:pt idx="2">
                  <c:v>5.0977866043715174</c:v>
                </c:pt>
                <c:pt idx="3">
                  <c:v>4.6095077715696231</c:v>
                </c:pt>
                <c:pt idx="4">
                  <c:v>5.5410222781761496</c:v>
                </c:pt>
                <c:pt idx="5">
                  <c:v>0.48973581289663493</c:v>
                </c:pt>
                <c:pt idx="6">
                  <c:v>6.3781381884893129E-2</c:v>
                </c:pt>
                <c:pt idx="7">
                  <c:v>4.381054631245096E-2</c:v>
                </c:pt>
                <c:pt idx="8">
                  <c:v>9.5909894744065518</c:v>
                </c:pt>
                <c:pt idx="9">
                  <c:v>1.4347391287371773</c:v>
                </c:pt>
                <c:pt idx="10">
                  <c:v>3.0104819161808196</c:v>
                </c:pt>
                <c:pt idx="11">
                  <c:v>3.407465287198459</c:v>
                </c:pt>
              </c:numCache>
            </c:numRef>
          </c:val>
          <c:extLst>
            <c:ext xmlns:c16="http://schemas.microsoft.com/office/drawing/2014/chart" uri="{C3380CC4-5D6E-409C-BE32-E72D297353CC}">
              <c16:uniqueId val="{00000003-DB50-1546-A60C-139AB2B6C7A1}"/>
            </c:ext>
          </c:extLst>
        </c:ser>
        <c:ser>
          <c:idx val="12"/>
          <c:order val="4"/>
          <c:tx>
            <c:strRef>
              <c:f>'V&amp;V-SD-All'!$B$19</c:f>
              <c:strCache>
                <c:ptCount val="1"/>
                <c:pt idx="0">
                  <c:v>MOLiCEL 18650-M35A</c:v>
                </c:pt>
              </c:strCache>
            </c:strRef>
          </c:tx>
          <c:spPr>
            <a:ln w="28575" cap="rnd">
              <a:solidFill>
                <a:schemeClr val="accent1">
                  <a:lumMod val="80000"/>
                  <a:lumOff val="20000"/>
                </a:schemeClr>
              </a:solidFill>
              <a:round/>
            </a:ln>
            <a:effectLst/>
          </c:spPr>
          <c:marker>
            <c:symbol val="none"/>
          </c:marker>
          <c:cat>
            <c:strRef>
              <c:f>'V&amp;V-SD-All'!$C$14:$AE$14</c:f>
              <c:strCache>
                <c:ptCount val="12"/>
                <c:pt idx="0">
                  <c:v>a</c:v>
                </c:pt>
                <c:pt idx="1">
                  <c:v>b</c:v>
                </c:pt>
                <c:pt idx="2">
                  <c:v>c</c:v>
                </c:pt>
                <c:pt idx="3">
                  <c:v>d</c:v>
                </c:pt>
                <c:pt idx="4">
                  <c:v>e</c:v>
                </c:pt>
                <c:pt idx="5">
                  <c:v>f</c:v>
                </c:pt>
                <c:pt idx="6">
                  <c:v>g</c:v>
                </c:pt>
                <c:pt idx="7">
                  <c:v>h</c:v>
                </c:pt>
                <c:pt idx="8">
                  <c:v>i</c:v>
                </c:pt>
                <c:pt idx="9">
                  <c:v>j</c:v>
                </c:pt>
                <c:pt idx="10">
                  <c:v>k</c:v>
                </c:pt>
                <c:pt idx="11">
                  <c:v>l</c:v>
                </c:pt>
              </c:strCache>
            </c:strRef>
          </c:cat>
          <c:val>
            <c:numRef>
              <c:f>'V&amp;V-SD-All'!$C$19:$AE$19</c:f>
              <c:numCache>
                <c:formatCode>General</c:formatCode>
                <c:ptCount val="12"/>
                <c:pt idx="0">
                  <c:v>3.146849032827161</c:v>
                </c:pt>
                <c:pt idx="1">
                  <c:v>0.10039324427149499</c:v>
                </c:pt>
                <c:pt idx="2">
                  <c:v>4.8091902110129663</c:v>
                </c:pt>
                <c:pt idx="3">
                  <c:v>0.1628433022050233</c:v>
                </c:pt>
                <c:pt idx="4">
                  <c:v>0.26390195994785604</c:v>
                </c:pt>
                <c:pt idx="5">
                  <c:v>9.8180608056896403</c:v>
                </c:pt>
                <c:pt idx="6">
                  <c:v>7.7765330379195072</c:v>
                </c:pt>
                <c:pt idx="7">
                  <c:v>3.2482425847721439</c:v>
                </c:pt>
                <c:pt idx="8">
                  <c:v>3.9416668605406828</c:v>
                </c:pt>
                <c:pt idx="9">
                  <c:v>0.65253959868107692</c:v>
                </c:pt>
                <c:pt idx="10">
                  <c:v>0.51313685977468992</c:v>
                </c:pt>
                <c:pt idx="11">
                  <c:v>9.7859932756350219</c:v>
                </c:pt>
              </c:numCache>
            </c:numRef>
          </c:val>
          <c:extLst>
            <c:ext xmlns:c16="http://schemas.microsoft.com/office/drawing/2014/chart" uri="{C3380CC4-5D6E-409C-BE32-E72D297353CC}">
              <c16:uniqueId val="{00000004-DB50-1546-A60C-139AB2B6C7A1}"/>
            </c:ext>
          </c:extLst>
        </c:ser>
        <c:ser>
          <c:idx val="27"/>
          <c:order val="5"/>
          <c:tx>
            <c:strRef>
              <c:f>'V&amp;V-SD-All'!$B$21</c:f>
              <c:strCache>
                <c:ptCount val="1"/>
                <c:pt idx="0">
                  <c:v>Outer Band</c:v>
                </c:pt>
              </c:strCache>
            </c:strRef>
          </c:tx>
          <c:spPr>
            <a:ln w="22225" cap="rnd">
              <a:solidFill>
                <a:schemeClr val="tx1"/>
              </a:solidFill>
              <a:round/>
            </a:ln>
            <a:effectLst/>
          </c:spPr>
          <c:marker>
            <c:symbol val="none"/>
          </c:marker>
          <c:cat>
            <c:strRef>
              <c:f>'V&amp;V-SD-All'!$C$14:$AE$14</c:f>
              <c:strCache>
                <c:ptCount val="12"/>
                <c:pt idx="0">
                  <c:v>a</c:v>
                </c:pt>
                <c:pt idx="1">
                  <c:v>b</c:v>
                </c:pt>
                <c:pt idx="2">
                  <c:v>c</c:v>
                </c:pt>
                <c:pt idx="3">
                  <c:v>d</c:v>
                </c:pt>
                <c:pt idx="4">
                  <c:v>e</c:v>
                </c:pt>
                <c:pt idx="5">
                  <c:v>f</c:v>
                </c:pt>
                <c:pt idx="6">
                  <c:v>g</c:v>
                </c:pt>
                <c:pt idx="7">
                  <c:v>h</c:v>
                </c:pt>
                <c:pt idx="8">
                  <c:v>i</c:v>
                </c:pt>
                <c:pt idx="9">
                  <c:v>j</c:v>
                </c:pt>
                <c:pt idx="10">
                  <c:v>k</c:v>
                </c:pt>
                <c:pt idx="11">
                  <c:v>l</c:v>
                </c:pt>
              </c:strCache>
            </c:strRef>
          </c:cat>
          <c:val>
            <c:numRef>
              <c:f>'V&amp;V-SD-All'!$C$21:$AE$21</c:f>
              <c:numCache>
                <c:formatCode>General</c:formatCode>
                <c:ptCount val="12"/>
                <c:pt idx="0">
                  <c:v>10</c:v>
                </c:pt>
                <c:pt idx="1">
                  <c:v>10</c:v>
                </c:pt>
                <c:pt idx="2">
                  <c:v>10</c:v>
                </c:pt>
                <c:pt idx="3">
                  <c:v>10</c:v>
                </c:pt>
                <c:pt idx="4">
                  <c:v>10</c:v>
                </c:pt>
                <c:pt idx="5">
                  <c:v>10</c:v>
                </c:pt>
                <c:pt idx="6">
                  <c:v>10</c:v>
                </c:pt>
                <c:pt idx="7">
                  <c:v>10</c:v>
                </c:pt>
                <c:pt idx="8">
                  <c:v>10</c:v>
                </c:pt>
                <c:pt idx="9">
                  <c:v>10</c:v>
                </c:pt>
                <c:pt idx="10">
                  <c:v>10</c:v>
                </c:pt>
                <c:pt idx="11">
                  <c:v>10</c:v>
                </c:pt>
              </c:numCache>
            </c:numRef>
          </c:val>
          <c:extLst>
            <c:ext xmlns:c16="http://schemas.microsoft.com/office/drawing/2014/chart" uri="{C3380CC4-5D6E-409C-BE32-E72D297353CC}">
              <c16:uniqueId val="{00000005-DB50-1546-A60C-139AB2B6C7A1}"/>
            </c:ext>
          </c:extLst>
        </c:ser>
        <c:dLbls>
          <c:showLegendKey val="0"/>
          <c:showVal val="0"/>
          <c:showCatName val="0"/>
          <c:showSerName val="0"/>
          <c:showPercent val="0"/>
          <c:showBubbleSize val="0"/>
        </c:dLbls>
        <c:axId val="1596848544"/>
        <c:axId val="1596783344"/>
      </c:radarChart>
      <c:catAx>
        <c:axId val="1596848544"/>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596783344"/>
        <c:crosses val="autoZero"/>
        <c:auto val="1"/>
        <c:lblAlgn val="ctr"/>
        <c:lblOffset val="100"/>
        <c:noMultiLvlLbl val="0"/>
      </c:catAx>
      <c:valAx>
        <c:axId val="1596783344"/>
        <c:scaling>
          <c:orientation val="minMax"/>
        </c:scaling>
        <c:delete val="0"/>
        <c:axPos val="l"/>
        <c:majorGridlines>
          <c:spPr>
            <a:ln w="9525" cap="flat" cmpd="sng" algn="ctr">
              <a:solidFill>
                <a:schemeClr val="tx1">
                  <a:lumMod val="15000"/>
                  <a:lumOff val="85000"/>
                </a:schemeClr>
              </a:solidFill>
              <a:prstDash val="dash"/>
              <a:round/>
            </a:ln>
            <a:effectLst/>
          </c:spPr>
        </c:majorGridlines>
        <c:numFmt formatCode="General" sourceLinked="1"/>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400" b="1" i="0" u="none" strike="noStrike" kern="1200" baseline="0">
                <a:solidFill>
                  <a:srgbClr val="0070C0"/>
                </a:solidFill>
                <a:latin typeface="+mn-lt"/>
                <a:ea typeface="+mn-ea"/>
                <a:cs typeface="+mn-cs"/>
              </a:defRPr>
            </a:pPr>
            <a:endParaRPr lang="en-US"/>
          </a:p>
        </c:txPr>
        <c:crossAx val="159684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27"/>
          <c:order val="0"/>
          <c:tx>
            <c:strRef>
              <c:f>'V&amp;V-SD-All'!$B$16</c:f>
              <c:strCache>
                <c:ptCount val="1"/>
                <c:pt idx="0">
                  <c:v>KULR 21700-K500</c:v>
                </c:pt>
              </c:strCache>
            </c:strRef>
          </c:tx>
          <c:spPr>
            <a:ln w="28575" cap="rnd">
              <a:solidFill>
                <a:srgbClr val="FF0000"/>
              </a:solidFill>
              <a:round/>
            </a:ln>
            <a:effectLst/>
          </c:spPr>
          <c:marker>
            <c:symbol val="none"/>
          </c:marker>
          <c:cat>
            <c:strRef>
              <c:f>'V&amp;V-SD-All'!$C$14:$AE$14</c:f>
              <c:strCache>
                <c:ptCount val="12"/>
                <c:pt idx="0">
                  <c:v>a</c:v>
                </c:pt>
                <c:pt idx="1">
                  <c:v>b</c:v>
                </c:pt>
                <c:pt idx="2">
                  <c:v>c</c:v>
                </c:pt>
                <c:pt idx="3">
                  <c:v>d</c:v>
                </c:pt>
                <c:pt idx="4">
                  <c:v>e</c:v>
                </c:pt>
                <c:pt idx="5">
                  <c:v>f</c:v>
                </c:pt>
                <c:pt idx="6">
                  <c:v>g</c:v>
                </c:pt>
                <c:pt idx="7">
                  <c:v>h</c:v>
                </c:pt>
                <c:pt idx="8">
                  <c:v>i</c:v>
                </c:pt>
                <c:pt idx="9">
                  <c:v>j</c:v>
                </c:pt>
                <c:pt idx="10">
                  <c:v>k</c:v>
                </c:pt>
                <c:pt idx="11">
                  <c:v>l</c:v>
                </c:pt>
              </c:strCache>
            </c:strRef>
          </c:cat>
          <c:val>
            <c:numRef>
              <c:f>'V&amp;V-SD-All'!$C$16:$AE$16</c:f>
              <c:numCache>
                <c:formatCode>General</c:formatCode>
                <c:ptCount val="12"/>
                <c:pt idx="0">
                  <c:v>4.7995906605242782</c:v>
                </c:pt>
                <c:pt idx="1">
                  <c:v>5.2858124458787454</c:v>
                </c:pt>
                <c:pt idx="2">
                  <c:v>4.9758785137113843</c:v>
                </c:pt>
                <c:pt idx="3">
                  <c:v>4.8786759528332508</c:v>
                </c:pt>
                <c:pt idx="4">
                  <c:v>5.3377409421985691</c:v>
                </c:pt>
                <c:pt idx="5">
                  <c:v>0.18193919431032768</c:v>
                </c:pt>
                <c:pt idx="6">
                  <c:v>1.8849675439230813</c:v>
                </c:pt>
                <c:pt idx="7">
                  <c:v>4.152617804480605</c:v>
                </c:pt>
                <c:pt idx="8">
                  <c:v>4.0509313336749004</c:v>
                </c:pt>
                <c:pt idx="9">
                  <c:v>6.2051268730294442</c:v>
                </c:pt>
                <c:pt idx="10">
                  <c:v>8.6781571904421551</c:v>
                </c:pt>
                <c:pt idx="11">
                  <c:v>0.21400672436499413</c:v>
                </c:pt>
              </c:numCache>
            </c:numRef>
          </c:val>
          <c:extLst>
            <c:ext xmlns:c16="http://schemas.microsoft.com/office/drawing/2014/chart" uri="{C3380CC4-5D6E-409C-BE32-E72D297353CC}">
              <c16:uniqueId val="{00000001-7710-4648-B16E-B7DE04DE48B1}"/>
            </c:ext>
          </c:extLst>
        </c:ser>
        <c:ser>
          <c:idx val="1"/>
          <c:order val="1"/>
          <c:tx>
            <c:strRef>
              <c:f>'V&amp;V-SD-All'!$B$18</c:f>
              <c:strCache>
                <c:ptCount val="1"/>
                <c:pt idx="0">
                  <c:v>LG 21700-M50 (BV)</c:v>
                </c:pt>
              </c:strCache>
            </c:strRef>
          </c:tx>
          <c:spPr>
            <a:ln w="28575" cap="rnd">
              <a:solidFill>
                <a:schemeClr val="tx1">
                  <a:lumMod val="65000"/>
                  <a:lumOff val="35000"/>
                </a:schemeClr>
              </a:solidFill>
              <a:round/>
            </a:ln>
            <a:effectLst/>
          </c:spPr>
          <c:marker>
            <c:symbol val="none"/>
          </c:marker>
          <c:cat>
            <c:strRef>
              <c:f>'V&amp;V-SD-All'!$C$14:$AE$14</c:f>
              <c:strCache>
                <c:ptCount val="12"/>
                <c:pt idx="0">
                  <c:v>a</c:v>
                </c:pt>
                <c:pt idx="1">
                  <c:v>b</c:v>
                </c:pt>
                <c:pt idx="2">
                  <c:v>c</c:v>
                </c:pt>
                <c:pt idx="3">
                  <c:v>d</c:v>
                </c:pt>
                <c:pt idx="4">
                  <c:v>e</c:v>
                </c:pt>
                <c:pt idx="5">
                  <c:v>f</c:v>
                </c:pt>
                <c:pt idx="6">
                  <c:v>g</c:v>
                </c:pt>
                <c:pt idx="7">
                  <c:v>h</c:v>
                </c:pt>
                <c:pt idx="8">
                  <c:v>i</c:v>
                </c:pt>
                <c:pt idx="9">
                  <c:v>j</c:v>
                </c:pt>
                <c:pt idx="10">
                  <c:v>k</c:v>
                </c:pt>
                <c:pt idx="11">
                  <c:v>l</c:v>
                </c:pt>
              </c:strCache>
            </c:strRef>
          </c:cat>
          <c:val>
            <c:numRef>
              <c:f>'V&amp;V-SD-All'!$C$18:$AE$18</c:f>
              <c:numCache>
                <c:formatCode>General</c:formatCode>
                <c:ptCount val="12"/>
                <c:pt idx="0">
                  <c:v>6.8531509671728443</c:v>
                </c:pt>
                <c:pt idx="1">
                  <c:v>9.899606755728497</c:v>
                </c:pt>
                <c:pt idx="2">
                  <c:v>4.9728357650734409</c:v>
                </c:pt>
                <c:pt idx="3">
                  <c:v>9.8913330768563519</c:v>
                </c:pt>
                <c:pt idx="4">
                  <c:v>9.8956409699599952</c:v>
                </c:pt>
                <c:pt idx="5">
                  <c:v>2.2511383552943549</c:v>
                </c:pt>
                <c:pt idx="6">
                  <c:v>9.936218618115138</c:v>
                </c:pt>
                <c:pt idx="7">
                  <c:v>9.9561894536875499</c:v>
                </c:pt>
                <c:pt idx="8">
                  <c:v>4.8548297325385859</c:v>
                </c:pt>
                <c:pt idx="9">
                  <c:v>9.3474604013189229</c:v>
                </c:pt>
                <c:pt idx="10">
                  <c:v>9.4868631402253119</c:v>
                </c:pt>
                <c:pt idx="11">
                  <c:v>6.7972337845808504</c:v>
                </c:pt>
              </c:numCache>
            </c:numRef>
          </c:val>
          <c:extLst>
            <c:ext xmlns:c16="http://schemas.microsoft.com/office/drawing/2014/chart" uri="{C3380CC4-5D6E-409C-BE32-E72D297353CC}">
              <c16:uniqueId val="{00000003-7710-4648-B16E-B7DE04DE48B1}"/>
            </c:ext>
          </c:extLst>
        </c:ser>
        <c:ser>
          <c:idx val="4"/>
          <c:order val="2"/>
          <c:tx>
            <c:strRef>
              <c:f>'V&amp;V-SD-All'!$B$21</c:f>
              <c:strCache>
                <c:ptCount val="1"/>
                <c:pt idx="0">
                  <c:v>Outer Band</c:v>
                </c:pt>
              </c:strCache>
            </c:strRef>
          </c:tx>
          <c:spPr>
            <a:ln w="12700" cap="rnd">
              <a:solidFill>
                <a:schemeClr val="bg1">
                  <a:lumMod val="75000"/>
                </a:schemeClr>
              </a:solidFill>
              <a:prstDash val="lgDash"/>
              <a:round/>
            </a:ln>
            <a:effectLst/>
          </c:spPr>
          <c:marker>
            <c:symbol val="none"/>
          </c:marker>
          <c:cat>
            <c:strRef>
              <c:f>'V&amp;V-SD-All'!$C$14:$AE$14</c:f>
              <c:strCache>
                <c:ptCount val="12"/>
                <c:pt idx="0">
                  <c:v>a</c:v>
                </c:pt>
                <c:pt idx="1">
                  <c:v>b</c:v>
                </c:pt>
                <c:pt idx="2">
                  <c:v>c</c:v>
                </c:pt>
                <c:pt idx="3">
                  <c:v>d</c:v>
                </c:pt>
                <c:pt idx="4">
                  <c:v>e</c:v>
                </c:pt>
                <c:pt idx="5">
                  <c:v>f</c:v>
                </c:pt>
                <c:pt idx="6">
                  <c:v>g</c:v>
                </c:pt>
                <c:pt idx="7">
                  <c:v>h</c:v>
                </c:pt>
                <c:pt idx="8">
                  <c:v>i</c:v>
                </c:pt>
                <c:pt idx="9">
                  <c:v>j</c:v>
                </c:pt>
                <c:pt idx="10">
                  <c:v>k</c:v>
                </c:pt>
                <c:pt idx="11">
                  <c:v>l</c:v>
                </c:pt>
              </c:strCache>
            </c:strRef>
          </c:cat>
          <c:val>
            <c:numRef>
              <c:f>'V&amp;V-SD-All'!$C$21:$AE$21</c:f>
              <c:numCache>
                <c:formatCode>General</c:formatCode>
                <c:ptCount val="12"/>
                <c:pt idx="0">
                  <c:v>10</c:v>
                </c:pt>
                <c:pt idx="1">
                  <c:v>10</c:v>
                </c:pt>
                <c:pt idx="2">
                  <c:v>10</c:v>
                </c:pt>
                <c:pt idx="3">
                  <c:v>10</c:v>
                </c:pt>
                <c:pt idx="4">
                  <c:v>10</c:v>
                </c:pt>
                <c:pt idx="5">
                  <c:v>10</c:v>
                </c:pt>
                <c:pt idx="6">
                  <c:v>10</c:v>
                </c:pt>
                <c:pt idx="7">
                  <c:v>10</c:v>
                </c:pt>
                <c:pt idx="8">
                  <c:v>10</c:v>
                </c:pt>
                <c:pt idx="9">
                  <c:v>10</c:v>
                </c:pt>
                <c:pt idx="10">
                  <c:v>10</c:v>
                </c:pt>
                <c:pt idx="11">
                  <c:v>10</c:v>
                </c:pt>
              </c:numCache>
            </c:numRef>
          </c:val>
          <c:extLst>
            <c:ext xmlns:c16="http://schemas.microsoft.com/office/drawing/2014/chart" uri="{C3380CC4-5D6E-409C-BE32-E72D297353CC}">
              <c16:uniqueId val="{00000006-7710-4648-B16E-B7DE04DE48B1}"/>
            </c:ext>
          </c:extLst>
        </c:ser>
        <c:dLbls>
          <c:showLegendKey val="0"/>
          <c:showVal val="0"/>
          <c:showCatName val="0"/>
          <c:showSerName val="0"/>
          <c:showPercent val="0"/>
          <c:showBubbleSize val="0"/>
        </c:dLbls>
        <c:axId val="1596848544"/>
        <c:axId val="1596783344"/>
      </c:radarChart>
      <c:catAx>
        <c:axId val="1596848544"/>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2000" b="1" i="0" u="none" strike="noStrike" kern="1200" baseline="0">
                <a:solidFill>
                  <a:srgbClr val="0070C0"/>
                </a:solidFill>
                <a:latin typeface="Eurostile" panose="020B0504020202050204" pitchFamily="34" charset="77"/>
                <a:ea typeface="+mn-ea"/>
                <a:cs typeface="+mn-cs"/>
              </a:defRPr>
            </a:pPr>
            <a:endParaRPr lang="en-US"/>
          </a:p>
        </c:txPr>
        <c:crossAx val="1596783344"/>
        <c:crosses val="autoZero"/>
        <c:auto val="1"/>
        <c:lblAlgn val="ctr"/>
        <c:lblOffset val="100"/>
        <c:noMultiLvlLbl val="0"/>
      </c:catAx>
      <c:valAx>
        <c:axId val="1596783344"/>
        <c:scaling>
          <c:orientation val="minMax"/>
        </c:scaling>
        <c:delete val="0"/>
        <c:axPos val="l"/>
        <c:majorGridlines>
          <c:spPr>
            <a:ln w="9525" cap="flat" cmpd="sng" algn="ctr">
              <a:solidFill>
                <a:schemeClr val="tx1">
                  <a:lumMod val="15000"/>
                  <a:lumOff val="85000"/>
                </a:schemeClr>
              </a:solidFill>
              <a:prstDash val="lgDash"/>
              <a:round/>
            </a:ln>
            <a:effectLst/>
          </c:spPr>
        </c:majorGridlines>
        <c:numFmt formatCode="General" sourceLinked="1"/>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600" b="1" i="0" u="none" strike="noStrike" kern="1200" baseline="0">
                <a:solidFill>
                  <a:schemeClr val="tx1"/>
                </a:solidFill>
                <a:latin typeface="Eurostile" panose="020B0504020202050204" pitchFamily="34" charset="77"/>
                <a:ea typeface="+mn-ea"/>
                <a:cs typeface="+mn-cs"/>
              </a:defRPr>
            </a:pPr>
            <a:endParaRPr lang="en-US"/>
          </a:p>
        </c:txPr>
        <c:crossAx val="1596848544"/>
        <c:crosses val="autoZero"/>
        <c:crossBetween val="between"/>
      </c:valAx>
      <c:spPr>
        <a:noFill/>
        <a:ln>
          <a:noFill/>
        </a:ln>
        <a:effectLst/>
      </c:spPr>
    </c:plotArea>
    <c:legend>
      <c:legendPos val="b"/>
      <c:legendEntry>
        <c:idx val="2"/>
        <c:delete val="1"/>
      </c:legendEntry>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urostile" panose="020B0504020202050204" pitchFamily="34" charset="77"/>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tx>
            <c:v>LG 18650-MJ1</c:v>
          </c:tx>
          <c:spPr>
            <a:ln w="28575" cap="rnd">
              <a:solidFill>
                <a:srgbClr val="FFC000"/>
              </a:solidFill>
              <a:round/>
            </a:ln>
            <a:effectLst/>
          </c:spPr>
          <c:marker>
            <c:symbol val="none"/>
          </c:marker>
          <c:cat>
            <c:strRef>
              <c:f>'V&amp;V-SD-All'!$C$14:$AE$14</c:f>
              <c:strCache>
                <c:ptCount val="12"/>
                <c:pt idx="0">
                  <c:v>a</c:v>
                </c:pt>
                <c:pt idx="1">
                  <c:v>b</c:v>
                </c:pt>
                <c:pt idx="2">
                  <c:v>c</c:v>
                </c:pt>
                <c:pt idx="3">
                  <c:v>d</c:v>
                </c:pt>
                <c:pt idx="4">
                  <c:v>e</c:v>
                </c:pt>
                <c:pt idx="5">
                  <c:v>f</c:v>
                </c:pt>
                <c:pt idx="6">
                  <c:v>g</c:v>
                </c:pt>
                <c:pt idx="7">
                  <c:v>h</c:v>
                </c:pt>
                <c:pt idx="8">
                  <c:v>i</c:v>
                </c:pt>
                <c:pt idx="9">
                  <c:v>j</c:v>
                </c:pt>
                <c:pt idx="10">
                  <c:v>k</c:v>
                </c:pt>
                <c:pt idx="11">
                  <c:v>l</c:v>
                </c:pt>
              </c:strCache>
            </c:strRef>
          </c:cat>
          <c:val>
            <c:numRef>
              <c:f>'V&amp;V-SD-All'!$C$17:$AE$17</c:f>
              <c:numCache>
                <c:formatCode>General</c:formatCode>
                <c:ptCount val="12"/>
                <c:pt idx="0">
                  <c:v>6.6087179419869235</c:v>
                </c:pt>
                <c:pt idx="1">
                  <c:v>4.3302727352806132</c:v>
                </c:pt>
                <c:pt idx="2">
                  <c:v>5.0977866043715174</c:v>
                </c:pt>
                <c:pt idx="3">
                  <c:v>4.6095077715696231</c:v>
                </c:pt>
                <c:pt idx="4">
                  <c:v>5.5410222781761496</c:v>
                </c:pt>
                <c:pt idx="5">
                  <c:v>0.48973581289663493</c:v>
                </c:pt>
                <c:pt idx="6">
                  <c:v>6.3781381884893129E-2</c:v>
                </c:pt>
                <c:pt idx="7">
                  <c:v>4.381054631245096E-2</c:v>
                </c:pt>
                <c:pt idx="8">
                  <c:v>9.5909894744065518</c:v>
                </c:pt>
                <c:pt idx="9">
                  <c:v>1.4347391287371773</c:v>
                </c:pt>
                <c:pt idx="10">
                  <c:v>3.0104819161808196</c:v>
                </c:pt>
                <c:pt idx="11">
                  <c:v>3.407465287198459</c:v>
                </c:pt>
              </c:numCache>
            </c:numRef>
          </c:val>
          <c:extLst>
            <c:ext xmlns:c16="http://schemas.microsoft.com/office/drawing/2014/chart" uri="{C3380CC4-5D6E-409C-BE32-E72D297353CC}">
              <c16:uniqueId val="{00000002-D52F-1045-AC15-8B0EA363B94C}"/>
            </c:ext>
          </c:extLst>
        </c:ser>
        <c:ser>
          <c:idx val="2"/>
          <c:order val="1"/>
          <c:tx>
            <c:strRef>
              <c:f>'V&amp;V-SD-All'!$B$19</c:f>
              <c:strCache>
                <c:ptCount val="1"/>
                <c:pt idx="0">
                  <c:v>MOLiCEL 18650-M35A</c:v>
                </c:pt>
              </c:strCache>
            </c:strRef>
          </c:tx>
          <c:spPr>
            <a:ln w="28575" cap="rnd">
              <a:solidFill>
                <a:schemeClr val="tx1"/>
              </a:solidFill>
              <a:round/>
            </a:ln>
            <a:effectLst/>
          </c:spPr>
          <c:marker>
            <c:symbol val="none"/>
          </c:marker>
          <c:cat>
            <c:strRef>
              <c:f>'V&amp;V-SD-All'!$C$14:$AE$14</c:f>
              <c:strCache>
                <c:ptCount val="12"/>
                <c:pt idx="0">
                  <c:v>a</c:v>
                </c:pt>
                <c:pt idx="1">
                  <c:v>b</c:v>
                </c:pt>
                <c:pt idx="2">
                  <c:v>c</c:v>
                </c:pt>
                <c:pt idx="3">
                  <c:v>d</c:v>
                </c:pt>
                <c:pt idx="4">
                  <c:v>e</c:v>
                </c:pt>
                <c:pt idx="5">
                  <c:v>f</c:v>
                </c:pt>
                <c:pt idx="6">
                  <c:v>g</c:v>
                </c:pt>
                <c:pt idx="7">
                  <c:v>h</c:v>
                </c:pt>
                <c:pt idx="8">
                  <c:v>i</c:v>
                </c:pt>
                <c:pt idx="9">
                  <c:v>j</c:v>
                </c:pt>
                <c:pt idx="10">
                  <c:v>k</c:v>
                </c:pt>
                <c:pt idx="11">
                  <c:v>l</c:v>
                </c:pt>
              </c:strCache>
            </c:strRef>
          </c:cat>
          <c:val>
            <c:numRef>
              <c:f>'V&amp;V-SD-All'!$C$19:$AE$19</c:f>
              <c:numCache>
                <c:formatCode>General</c:formatCode>
                <c:ptCount val="12"/>
                <c:pt idx="0">
                  <c:v>3.146849032827161</c:v>
                </c:pt>
                <c:pt idx="1">
                  <c:v>0.10039324427149499</c:v>
                </c:pt>
                <c:pt idx="2">
                  <c:v>4.8091902110129663</c:v>
                </c:pt>
                <c:pt idx="3">
                  <c:v>0.1628433022050233</c:v>
                </c:pt>
                <c:pt idx="4">
                  <c:v>0.26390195994785604</c:v>
                </c:pt>
                <c:pt idx="5">
                  <c:v>9.8180608056896403</c:v>
                </c:pt>
                <c:pt idx="6">
                  <c:v>7.7765330379195072</c:v>
                </c:pt>
                <c:pt idx="7">
                  <c:v>3.2482425847721439</c:v>
                </c:pt>
                <c:pt idx="8">
                  <c:v>3.9416668605406828</c:v>
                </c:pt>
                <c:pt idx="9">
                  <c:v>0.65253959868107692</c:v>
                </c:pt>
                <c:pt idx="10">
                  <c:v>0.51313685977468992</c:v>
                </c:pt>
                <c:pt idx="11">
                  <c:v>9.7859932756350219</c:v>
                </c:pt>
              </c:numCache>
            </c:numRef>
          </c:val>
          <c:extLst>
            <c:ext xmlns:c16="http://schemas.microsoft.com/office/drawing/2014/chart" uri="{C3380CC4-5D6E-409C-BE32-E72D297353CC}">
              <c16:uniqueId val="{00000004-D52F-1045-AC15-8B0EA363B94C}"/>
            </c:ext>
          </c:extLst>
        </c:ser>
        <c:ser>
          <c:idx val="4"/>
          <c:order val="2"/>
          <c:tx>
            <c:strRef>
              <c:f>'V&amp;V-SD-All'!$B$21</c:f>
              <c:strCache>
                <c:ptCount val="1"/>
                <c:pt idx="0">
                  <c:v>Outer Band</c:v>
                </c:pt>
              </c:strCache>
            </c:strRef>
          </c:tx>
          <c:spPr>
            <a:ln w="12700" cap="rnd">
              <a:solidFill>
                <a:schemeClr val="bg1">
                  <a:lumMod val="75000"/>
                </a:schemeClr>
              </a:solidFill>
              <a:prstDash val="lgDash"/>
              <a:round/>
            </a:ln>
            <a:effectLst/>
          </c:spPr>
          <c:marker>
            <c:symbol val="none"/>
          </c:marker>
          <c:cat>
            <c:strRef>
              <c:f>'V&amp;V-SD-All'!$C$14:$AE$14</c:f>
              <c:strCache>
                <c:ptCount val="12"/>
                <c:pt idx="0">
                  <c:v>a</c:v>
                </c:pt>
                <c:pt idx="1">
                  <c:v>b</c:v>
                </c:pt>
                <c:pt idx="2">
                  <c:v>c</c:v>
                </c:pt>
                <c:pt idx="3">
                  <c:v>d</c:v>
                </c:pt>
                <c:pt idx="4">
                  <c:v>e</c:v>
                </c:pt>
                <c:pt idx="5">
                  <c:v>f</c:v>
                </c:pt>
                <c:pt idx="6">
                  <c:v>g</c:v>
                </c:pt>
                <c:pt idx="7">
                  <c:v>h</c:v>
                </c:pt>
                <c:pt idx="8">
                  <c:v>i</c:v>
                </c:pt>
                <c:pt idx="9">
                  <c:v>j</c:v>
                </c:pt>
                <c:pt idx="10">
                  <c:v>k</c:v>
                </c:pt>
                <c:pt idx="11">
                  <c:v>l</c:v>
                </c:pt>
              </c:strCache>
            </c:strRef>
          </c:cat>
          <c:val>
            <c:numRef>
              <c:f>'V&amp;V-SD-All'!$C$21:$AE$21</c:f>
              <c:numCache>
                <c:formatCode>General</c:formatCode>
                <c:ptCount val="12"/>
                <c:pt idx="0">
                  <c:v>10</c:v>
                </c:pt>
                <c:pt idx="1">
                  <c:v>10</c:v>
                </c:pt>
                <c:pt idx="2">
                  <c:v>10</c:v>
                </c:pt>
                <c:pt idx="3">
                  <c:v>10</c:v>
                </c:pt>
                <c:pt idx="4">
                  <c:v>10</c:v>
                </c:pt>
                <c:pt idx="5">
                  <c:v>10</c:v>
                </c:pt>
                <c:pt idx="6">
                  <c:v>10</c:v>
                </c:pt>
                <c:pt idx="7">
                  <c:v>10</c:v>
                </c:pt>
                <c:pt idx="8">
                  <c:v>10</c:v>
                </c:pt>
                <c:pt idx="9">
                  <c:v>10</c:v>
                </c:pt>
                <c:pt idx="10">
                  <c:v>10</c:v>
                </c:pt>
                <c:pt idx="11">
                  <c:v>10</c:v>
                </c:pt>
              </c:numCache>
            </c:numRef>
          </c:val>
          <c:extLst>
            <c:ext xmlns:c16="http://schemas.microsoft.com/office/drawing/2014/chart" uri="{C3380CC4-5D6E-409C-BE32-E72D297353CC}">
              <c16:uniqueId val="{00000006-D52F-1045-AC15-8B0EA363B94C}"/>
            </c:ext>
          </c:extLst>
        </c:ser>
        <c:dLbls>
          <c:showLegendKey val="0"/>
          <c:showVal val="0"/>
          <c:showCatName val="0"/>
          <c:showSerName val="0"/>
          <c:showPercent val="0"/>
          <c:showBubbleSize val="0"/>
        </c:dLbls>
        <c:axId val="1596848544"/>
        <c:axId val="1596783344"/>
      </c:radarChart>
      <c:catAx>
        <c:axId val="1596848544"/>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2000" b="1" i="0" u="none" strike="noStrike" kern="1200" baseline="0">
                <a:solidFill>
                  <a:srgbClr val="0070C0"/>
                </a:solidFill>
                <a:latin typeface="Eurostile" panose="020B0504020202050204" pitchFamily="34" charset="77"/>
                <a:ea typeface="+mn-ea"/>
                <a:cs typeface="+mn-cs"/>
              </a:defRPr>
            </a:pPr>
            <a:endParaRPr lang="en-US"/>
          </a:p>
        </c:txPr>
        <c:crossAx val="1596783344"/>
        <c:crosses val="autoZero"/>
        <c:auto val="1"/>
        <c:lblAlgn val="ctr"/>
        <c:lblOffset val="100"/>
        <c:noMultiLvlLbl val="0"/>
      </c:catAx>
      <c:valAx>
        <c:axId val="1596783344"/>
        <c:scaling>
          <c:orientation val="minMax"/>
        </c:scaling>
        <c:delete val="0"/>
        <c:axPos val="l"/>
        <c:majorGridlines>
          <c:spPr>
            <a:ln w="9525" cap="flat" cmpd="sng" algn="ctr">
              <a:solidFill>
                <a:schemeClr val="tx1">
                  <a:lumMod val="15000"/>
                  <a:lumOff val="85000"/>
                </a:schemeClr>
              </a:solidFill>
              <a:prstDash val="dash"/>
              <a:round/>
            </a:ln>
            <a:effectLst/>
          </c:spPr>
        </c:majorGridlines>
        <c:numFmt formatCode="General" sourceLinked="1"/>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600" b="1" i="0" u="none" strike="noStrike" kern="1200" baseline="0">
                <a:solidFill>
                  <a:schemeClr val="tx1"/>
                </a:solidFill>
                <a:latin typeface="Eurostile" panose="020B0504020202050204" pitchFamily="34" charset="77"/>
                <a:ea typeface="+mn-ea"/>
                <a:cs typeface="+mn-cs"/>
              </a:defRPr>
            </a:pPr>
            <a:endParaRPr lang="en-US"/>
          </a:p>
        </c:txPr>
        <c:crossAx val="1596848544"/>
        <c:crosses val="autoZero"/>
        <c:crossBetween val="between"/>
      </c:valAx>
      <c:spPr>
        <a:noFill/>
        <a:ln>
          <a:noFill/>
        </a:ln>
        <a:effectLst/>
      </c:spPr>
    </c:plotArea>
    <c:legend>
      <c:legendPos val="b"/>
      <c:legendEntry>
        <c:idx val="2"/>
        <c:delete val="1"/>
      </c:legendEntry>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urostile" panose="020B0504020202050204" pitchFamily="34" charset="77"/>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14"/>
          <c:order val="0"/>
          <c:tx>
            <c:strRef>
              <c:f>'V&amp;V-SD-All'!$B$15</c:f>
              <c:strCache>
                <c:ptCount val="1"/>
                <c:pt idx="0">
                  <c:v>KULR 18650-K330</c:v>
                </c:pt>
              </c:strCache>
            </c:strRef>
          </c:tx>
          <c:spPr>
            <a:ln w="28575" cap="rnd">
              <a:solidFill>
                <a:srgbClr val="0070C0"/>
              </a:solidFill>
              <a:round/>
            </a:ln>
            <a:effectLst/>
          </c:spPr>
          <c:marker>
            <c:symbol val="none"/>
          </c:marker>
          <c:cat>
            <c:strRef>
              <c:f>'V&amp;V-SD-All'!$C$14:$AE$14</c:f>
              <c:strCache>
                <c:ptCount val="12"/>
                <c:pt idx="0">
                  <c:v>a</c:v>
                </c:pt>
                <c:pt idx="1">
                  <c:v>b</c:v>
                </c:pt>
                <c:pt idx="2">
                  <c:v>c</c:v>
                </c:pt>
                <c:pt idx="3">
                  <c:v>d</c:v>
                </c:pt>
                <c:pt idx="4">
                  <c:v>e</c:v>
                </c:pt>
                <c:pt idx="5">
                  <c:v>f</c:v>
                </c:pt>
                <c:pt idx="6">
                  <c:v>g</c:v>
                </c:pt>
                <c:pt idx="7">
                  <c:v>h</c:v>
                </c:pt>
                <c:pt idx="8">
                  <c:v>i</c:v>
                </c:pt>
                <c:pt idx="9">
                  <c:v>j</c:v>
                </c:pt>
                <c:pt idx="10">
                  <c:v>k</c:v>
                </c:pt>
                <c:pt idx="11">
                  <c:v>l</c:v>
                </c:pt>
              </c:strCache>
            </c:strRef>
          </c:cat>
          <c:val>
            <c:numRef>
              <c:f>'V&amp;V-SD-All'!$C$15:$AE$15</c:f>
              <c:numCache>
                <c:formatCode>General</c:formatCode>
                <c:ptCount val="12"/>
                <c:pt idx="0">
                  <c:v>3.1774566710845598</c:v>
                </c:pt>
                <c:pt idx="1">
                  <c:v>0.45879229615523576</c:v>
                </c:pt>
                <c:pt idx="2">
                  <c:v>5.0587651171399566</c:v>
                </c:pt>
                <c:pt idx="3">
                  <c:v>0.10866692314364812</c:v>
                </c:pt>
                <c:pt idx="4">
                  <c:v>0.10435903004001412</c:v>
                </c:pt>
                <c:pt idx="5">
                  <c:v>5.2723443101013228</c:v>
                </c:pt>
                <c:pt idx="6">
                  <c:v>8.3219733607120254</c:v>
                </c:pt>
                <c:pt idx="7">
                  <c:v>8.8021178161480691</c:v>
                </c:pt>
                <c:pt idx="8">
                  <c:v>0.40901052559345397</c:v>
                </c:pt>
                <c:pt idx="9">
                  <c:v>3.5437131635406764</c:v>
                </c:pt>
                <c:pt idx="10">
                  <c:v>6.8155813620188042</c:v>
                </c:pt>
                <c:pt idx="11">
                  <c:v>7.1246751699650481</c:v>
                </c:pt>
              </c:numCache>
            </c:numRef>
          </c:val>
          <c:extLst>
            <c:ext xmlns:c16="http://schemas.microsoft.com/office/drawing/2014/chart" uri="{C3380CC4-5D6E-409C-BE32-E72D297353CC}">
              <c16:uniqueId val="{00000000-B734-4244-A97C-A437990E5F09}"/>
            </c:ext>
          </c:extLst>
        </c:ser>
        <c:ser>
          <c:idx val="3"/>
          <c:order val="1"/>
          <c:tx>
            <c:strRef>
              <c:f>'V&amp;V-SD-All'!$B$20</c:f>
              <c:strCache>
                <c:ptCount val="1"/>
                <c:pt idx="0">
                  <c:v>Sony 18650-VC7</c:v>
                </c:pt>
              </c:strCache>
            </c:strRef>
          </c:tx>
          <c:spPr>
            <a:ln w="28575" cap="rnd">
              <a:solidFill>
                <a:schemeClr val="tx1">
                  <a:lumMod val="65000"/>
                  <a:lumOff val="35000"/>
                </a:schemeClr>
              </a:solidFill>
              <a:round/>
            </a:ln>
            <a:effectLst/>
          </c:spPr>
          <c:marker>
            <c:symbol val="none"/>
          </c:marker>
          <c:cat>
            <c:strRef>
              <c:f>'V&amp;V-SD-All'!$C$14:$AE$14</c:f>
              <c:strCache>
                <c:ptCount val="12"/>
                <c:pt idx="0">
                  <c:v>a</c:v>
                </c:pt>
                <c:pt idx="1">
                  <c:v>b</c:v>
                </c:pt>
                <c:pt idx="2">
                  <c:v>c</c:v>
                </c:pt>
                <c:pt idx="3">
                  <c:v>d</c:v>
                </c:pt>
                <c:pt idx="4">
                  <c:v>e</c:v>
                </c:pt>
                <c:pt idx="5">
                  <c:v>f</c:v>
                </c:pt>
                <c:pt idx="6">
                  <c:v>g</c:v>
                </c:pt>
                <c:pt idx="7">
                  <c:v>h</c:v>
                </c:pt>
                <c:pt idx="8">
                  <c:v>i</c:v>
                </c:pt>
                <c:pt idx="9">
                  <c:v>j</c:v>
                </c:pt>
                <c:pt idx="10">
                  <c:v>k</c:v>
                </c:pt>
                <c:pt idx="11">
                  <c:v>l</c:v>
                </c:pt>
              </c:strCache>
            </c:strRef>
          </c:cat>
          <c:val>
            <c:numRef>
              <c:f>'V&amp;V-SD-All'!$C$20:$AE$20</c:f>
              <c:numCache>
                <c:formatCode>General</c:formatCode>
                <c:ptCount val="12"/>
                <c:pt idx="0">
                  <c:v>4.6416729886173176</c:v>
                </c:pt>
                <c:pt idx="1">
                  <c:v>2.3607832323819347</c:v>
                </c:pt>
                <c:pt idx="2">
                  <c:v>5.190809788987039</c:v>
                </c:pt>
                <c:pt idx="3">
                  <c:v>2.3380585797121727</c:v>
                </c:pt>
                <c:pt idx="4">
                  <c:v>2.5585622476594523</c:v>
                </c:pt>
                <c:pt idx="5">
                  <c:v>0.20350232704543636</c:v>
                </c:pt>
                <c:pt idx="6">
                  <c:v>5.7147836816919027</c:v>
                </c:pt>
                <c:pt idx="7">
                  <c:v>4.4300015687122398</c:v>
                </c:pt>
                <c:pt idx="8">
                  <c:v>6.3722808862705103</c:v>
                </c:pt>
                <c:pt idx="9">
                  <c:v>3.5100540916116696</c:v>
                </c:pt>
                <c:pt idx="10">
                  <c:v>4.1433431065043331</c:v>
                </c:pt>
                <c:pt idx="11">
                  <c:v>4.7590429309592075</c:v>
                </c:pt>
              </c:numCache>
            </c:numRef>
          </c:val>
          <c:extLst>
            <c:ext xmlns:c16="http://schemas.microsoft.com/office/drawing/2014/chart" uri="{C3380CC4-5D6E-409C-BE32-E72D297353CC}">
              <c16:uniqueId val="{00000005-B734-4244-A97C-A437990E5F09}"/>
            </c:ext>
          </c:extLst>
        </c:ser>
        <c:ser>
          <c:idx val="4"/>
          <c:order val="2"/>
          <c:tx>
            <c:strRef>
              <c:f>'V&amp;V-SD-All'!$B$21</c:f>
              <c:strCache>
                <c:ptCount val="1"/>
                <c:pt idx="0">
                  <c:v>Outer Band</c:v>
                </c:pt>
              </c:strCache>
            </c:strRef>
          </c:tx>
          <c:spPr>
            <a:ln w="12700" cap="rnd">
              <a:solidFill>
                <a:schemeClr val="bg1">
                  <a:lumMod val="75000"/>
                </a:schemeClr>
              </a:solidFill>
              <a:prstDash val="lgDash"/>
              <a:round/>
            </a:ln>
            <a:effectLst/>
          </c:spPr>
          <c:marker>
            <c:symbol val="none"/>
          </c:marker>
          <c:cat>
            <c:strRef>
              <c:f>'V&amp;V-SD-All'!$C$14:$AE$14</c:f>
              <c:strCache>
                <c:ptCount val="12"/>
                <c:pt idx="0">
                  <c:v>a</c:v>
                </c:pt>
                <c:pt idx="1">
                  <c:v>b</c:v>
                </c:pt>
                <c:pt idx="2">
                  <c:v>c</c:v>
                </c:pt>
                <c:pt idx="3">
                  <c:v>d</c:v>
                </c:pt>
                <c:pt idx="4">
                  <c:v>e</c:v>
                </c:pt>
                <c:pt idx="5">
                  <c:v>f</c:v>
                </c:pt>
                <c:pt idx="6">
                  <c:v>g</c:v>
                </c:pt>
                <c:pt idx="7">
                  <c:v>h</c:v>
                </c:pt>
                <c:pt idx="8">
                  <c:v>i</c:v>
                </c:pt>
                <c:pt idx="9">
                  <c:v>j</c:v>
                </c:pt>
                <c:pt idx="10">
                  <c:v>k</c:v>
                </c:pt>
                <c:pt idx="11">
                  <c:v>l</c:v>
                </c:pt>
              </c:strCache>
            </c:strRef>
          </c:cat>
          <c:val>
            <c:numRef>
              <c:f>'V&amp;V-SD-All'!$C$21:$AE$21</c:f>
              <c:numCache>
                <c:formatCode>General</c:formatCode>
                <c:ptCount val="12"/>
                <c:pt idx="0">
                  <c:v>10</c:v>
                </c:pt>
                <c:pt idx="1">
                  <c:v>10</c:v>
                </c:pt>
                <c:pt idx="2">
                  <c:v>10</c:v>
                </c:pt>
                <c:pt idx="3">
                  <c:v>10</c:v>
                </c:pt>
                <c:pt idx="4">
                  <c:v>10</c:v>
                </c:pt>
                <c:pt idx="5">
                  <c:v>10</c:v>
                </c:pt>
                <c:pt idx="6">
                  <c:v>10</c:v>
                </c:pt>
                <c:pt idx="7">
                  <c:v>10</c:v>
                </c:pt>
                <c:pt idx="8">
                  <c:v>10</c:v>
                </c:pt>
                <c:pt idx="9">
                  <c:v>10</c:v>
                </c:pt>
                <c:pt idx="10">
                  <c:v>10</c:v>
                </c:pt>
                <c:pt idx="11">
                  <c:v>10</c:v>
                </c:pt>
              </c:numCache>
            </c:numRef>
          </c:val>
          <c:extLst>
            <c:ext xmlns:c16="http://schemas.microsoft.com/office/drawing/2014/chart" uri="{C3380CC4-5D6E-409C-BE32-E72D297353CC}">
              <c16:uniqueId val="{00000006-B734-4244-A97C-A437990E5F09}"/>
            </c:ext>
          </c:extLst>
        </c:ser>
        <c:dLbls>
          <c:showLegendKey val="0"/>
          <c:showVal val="0"/>
          <c:showCatName val="0"/>
          <c:showSerName val="0"/>
          <c:showPercent val="0"/>
          <c:showBubbleSize val="0"/>
        </c:dLbls>
        <c:axId val="1596848544"/>
        <c:axId val="1596783344"/>
      </c:radarChart>
      <c:catAx>
        <c:axId val="1596848544"/>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2000" b="1" i="0" u="none" strike="noStrike" kern="1200" baseline="0">
                <a:solidFill>
                  <a:srgbClr val="0070C0"/>
                </a:solidFill>
                <a:latin typeface="Eurostile" panose="020B0504020202050204" pitchFamily="34" charset="77"/>
                <a:ea typeface="+mn-ea"/>
                <a:cs typeface="+mn-cs"/>
              </a:defRPr>
            </a:pPr>
            <a:endParaRPr lang="en-US"/>
          </a:p>
        </c:txPr>
        <c:crossAx val="1596783344"/>
        <c:crosses val="autoZero"/>
        <c:auto val="1"/>
        <c:lblAlgn val="ctr"/>
        <c:lblOffset val="100"/>
        <c:noMultiLvlLbl val="0"/>
      </c:catAx>
      <c:valAx>
        <c:axId val="1596783344"/>
        <c:scaling>
          <c:orientation val="minMax"/>
        </c:scaling>
        <c:delete val="0"/>
        <c:axPos val="l"/>
        <c:majorGridlines>
          <c:spPr>
            <a:ln w="9525" cap="flat" cmpd="sng" algn="ctr">
              <a:solidFill>
                <a:schemeClr val="tx1">
                  <a:lumMod val="15000"/>
                  <a:lumOff val="85000"/>
                </a:schemeClr>
              </a:solidFill>
              <a:prstDash val="lgDash"/>
              <a:round/>
            </a:ln>
            <a:effectLst/>
          </c:spPr>
        </c:majorGridlines>
        <c:numFmt formatCode="General" sourceLinked="1"/>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600" b="1" i="0" u="none" strike="noStrike" kern="1200" baseline="0">
                <a:solidFill>
                  <a:schemeClr val="tx1"/>
                </a:solidFill>
                <a:latin typeface="Eurostile" panose="020B0504020202050204" pitchFamily="34" charset="77"/>
                <a:ea typeface="+mn-ea"/>
                <a:cs typeface="+mn-cs"/>
              </a:defRPr>
            </a:pPr>
            <a:endParaRPr lang="en-US"/>
          </a:p>
        </c:txPr>
        <c:crossAx val="1596848544"/>
        <c:crosses val="autoZero"/>
        <c:crossBetween val="between"/>
      </c:valAx>
      <c:spPr>
        <a:noFill/>
        <a:ln>
          <a:noFill/>
        </a:ln>
        <a:effectLst/>
      </c:spPr>
    </c:plotArea>
    <c:legend>
      <c:legendPos val="b"/>
      <c:legendEntry>
        <c:idx val="2"/>
        <c:delete val="1"/>
      </c:legendEntry>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urostile" panose="020B0504020202050204" pitchFamily="34" charset="77"/>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tx>
            <c:strRef>
              <c:f>'V&amp;V-Violence-Global'!$B$37</c:f>
              <c:strCache>
                <c:ptCount val="1"/>
                <c:pt idx="0">
                  <c:v>KULR 18650-K330</c:v>
                </c:pt>
              </c:strCache>
            </c:strRef>
          </c:tx>
          <c:spPr>
            <a:ln w="28575" cap="rnd">
              <a:solidFill>
                <a:schemeClr val="accent1"/>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'V&amp;V-Violence-Global'!$C$37:$L$37</c:f>
              <c:numCache>
                <c:formatCode>0.0000</c:formatCode>
                <c:ptCount val="10"/>
                <c:pt idx="0">
                  <c:v>3.692928174434396</c:v>
                </c:pt>
                <c:pt idx="1">
                  <c:v>4.2096691186889847</c:v>
                </c:pt>
                <c:pt idx="2">
                  <c:v>0.92879759321718325</c:v>
                </c:pt>
                <c:pt idx="3">
                  <c:v>0.88898770916642644</c:v>
                </c:pt>
                <c:pt idx="4">
                  <c:v>7.5893550036530444</c:v>
                </c:pt>
                <c:pt idx="5">
                  <c:v>0</c:v>
                </c:pt>
                <c:pt idx="6">
                  <c:v>0</c:v>
                </c:pt>
                <c:pt idx="7">
                  <c:v>0</c:v>
                </c:pt>
                <c:pt idx="8">
                  <c:v>0</c:v>
                </c:pt>
                <c:pt idx="9">
                  <c:v>0</c:v>
                </c:pt>
              </c:numCache>
            </c:numRef>
          </c:val>
          <c:extLst>
            <c:ext xmlns:c16="http://schemas.microsoft.com/office/drawing/2014/chart" uri="{C3380CC4-5D6E-409C-BE32-E72D297353CC}">
              <c16:uniqueId val="{00000000-5435-0849-965B-187CF5F4523A}"/>
            </c:ext>
          </c:extLst>
        </c:ser>
        <c:ser>
          <c:idx val="1"/>
          <c:order val="1"/>
          <c:tx>
            <c:strRef>
              <c:f>'V&amp;V-Violence-Global'!$B$38</c:f>
              <c:strCache>
                <c:ptCount val="1"/>
                <c:pt idx="0">
                  <c:v>KULR 21700-K500</c:v>
                </c:pt>
              </c:strCache>
            </c:strRef>
          </c:tx>
          <c:spPr>
            <a:ln w="28575" cap="rnd">
              <a:solidFill>
                <a:schemeClr val="accent2"/>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'V&amp;V-Violence-Global'!$C$38:$L$38</c:f>
              <c:numCache>
                <c:formatCode>0.0000</c:formatCode>
                <c:ptCount val="10"/>
                <c:pt idx="0">
                  <c:v>4.5114902552104361</c:v>
                </c:pt>
                <c:pt idx="1">
                  <c:v>9.3525179768355713</c:v>
                </c:pt>
                <c:pt idx="2">
                  <c:v>1.9443140829673435</c:v>
                </c:pt>
                <c:pt idx="3">
                  <c:v>1.1954996873815513</c:v>
                </c:pt>
                <c:pt idx="4">
                  <c:v>4.6203721767821095</c:v>
                </c:pt>
                <c:pt idx="5">
                  <c:v>0</c:v>
                </c:pt>
                <c:pt idx="6">
                  <c:v>0</c:v>
                </c:pt>
                <c:pt idx="7">
                  <c:v>0</c:v>
                </c:pt>
                <c:pt idx="8">
                  <c:v>0</c:v>
                </c:pt>
                <c:pt idx="9">
                  <c:v>0</c:v>
                </c:pt>
              </c:numCache>
            </c:numRef>
          </c:val>
          <c:extLst>
            <c:ext xmlns:c16="http://schemas.microsoft.com/office/drawing/2014/chart" uri="{C3380CC4-5D6E-409C-BE32-E72D297353CC}">
              <c16:uniqueId val="{00000001-5435-0849-965B-187CF5F4523A}"/>
            </c:ext>
          </c:extLst>
        </c:ser>
        <c:ser>
          <c:idx val="2"/>
          <c:order val="2"/>
          <c:tx>
            <c:strRef>
              <c:f>'V&amp;V-Violence-Global'!$B$39</c:f>
              <c:strCache>
                <c:ptCount val="1"/>
                <c:pt idx="0">
                  <c:v>LG 18650-M36</c:v>
                </c:pt>
              </c:strCache>
            </c:strRef>
          </c:tx>
          <c:spPr>
            <a:ln w="28575" cap="rnd">
              <a:solidFill>
                <a:schemeClr val="accent3"/>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'V&amp;V-Violence-Global'!$C$39:$L$39</c:f>
              <c:numCache>
                <c:formatCode>0.0000</c:formatCode>
                <c:ptCount val="10"/>
                <c:pt idx="0">
                  <c:v>4.9570530828579749</c:v>
                </c:pt>
                <c:pt idx="1">
                  <c:v>5.5148332594081717</c:v>
                </c:pt>
                <c:pt idx="2">
                  <c:v>2.7981255765218083</c:v>
                </c:pt>
                <c:pt idx="3">
                  <c:v>2.7981830549314419</c:v>
                </c:pt>
                <c:pt idx="4">
                  <c:v>7.5547244486832197</c:v>
                </c:pt>
                <c:pt idx="5">
                  <c:v>0</c:v>
                </c:pt>
                <c:pt idx="6">
                  <c:v>0</c:v>
                </c:pt>
                <c:pt idx="7">
                  <c:v>0</c:v>
                </c:pt>
                <c:pt idx="8">
                  <c:v>0</c:v>
                </c:pt>
                <c:pt idx="9">
                  <c:v>0</c:v>
                </c:pt>
              </c:numCache>
            </c:numRef>
          </c:val>
          <c:extLst>
            <c:ext xmlns:c16="http://schemas.microsoft.com/office/drawing/2014/chart" uri="{C3380CC4-5D6E-409C-BE32-E72D297353CC}">
              <c16:uniqueId val="{00000002-5435-0849-965B-187CF5F4523A}"/>
            </c:ext>
          </c:extLst>
        </c:ser>
        <c:ser>
          <c:idx val="3"/>
          <c:order val="3"/>
          <c:tx>
            <c:strRef>
              <c:f>'V&amp;V-Violence-Global'!$B$40</c:f>
              <c:strCache>
                <c:ptCount val="1"/>
                <c:pt idx="0">
                  <c:v>LG 18650-Test Cell (NBV-250)</c:v>
                </c:pt>
              </c:strCache>
            </c:strRef>
          </c:tx>
          <c:spPr>
            <a:ln w="28575" cap="rnd">
              <a:solidFill>
                <a:schemeClr val="accent4"/>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'V&amp;V-Violence-Global'!$C$40:$L$40</c:f>
              <c:numCache>
                <c:formatCode>0.0000</c:formatCode>
                <c:ptCount val="10"/>
                <c:pt idx="0">
                  <c:v>6.734815196642753</c:v>
                </c:pt>
                <c:pt idx="1">
                  <c:v>6.7468265095153965</c:v>
                </c:pt>
                <c:pt idx="2">
                  <c:v>1.3701878444397861</c:v>
                </c:pt>
                <c:pt idx="3">
                  <c:v>1.3702825981767564</c:v>
                </c:pt>
                <c:pt idx="4">
                  <c:v>5.7644318151989404</c:v>
                </c:pt>
                <c:pt idx="5">
                  <c:v>0</c:v>
                </c:pt>
                <c:pt idx="6">
                  <c:v>0</c:v>
                </c:pt>
                <c:pt idx="7">
                  <c:v>0</c:v>
                </c:pt>
                <c:pt idx="8">
                  <c:v>0</c:v>
                </c:pt>
                <c:pt idx="9">
                  <c:v>0</c:v>
                </c:pt>
              </c:numCache>
            </c:numRef>
          </c:val>
          <c:extLst>
            <c:ext xmlns:c16="http://schemas.microsoft.com/office/drawing/2014/chart" uri="{C3380CC4-5D6E-409C-BE32-E72D297353CC}">
              <c16:uniqueId val="{00000003-5435-0849-965B-187CF5F4523A}"/>
            </c:ext>
          </c:extLst>
        </c:ser>
        <c:ser>
          <c:idx val="4"/>
          <c:order val="4"/>
          <c:tx>
            <c:strRef>
              <c:f>'V&amp;V-Violence-Global'!$B$41</c:f>
              <c:strCache>
                <c:ptCount val="1"/>
                <c:pt idx="0">
                  <c:v>LG 18650-Test Cell (NBV-220)</c:v>
                </c:pt>
              </c:strCache>
            </c:strRef>
          </c:tx>
          <c:spPr>
            <a:ln w="28575" cap="rnd">
              <a:solidFill>
                <a:schemeClr val="accent5"/>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'V&amp;V-Violence-Global'!$C$41:$L$41</c:f>
              <c:numCache>
                <c:formatCode>0.0000</c:formatCode>
                <c:ptCount val="10"/>
                <c:pt idx="0">
                  <c:v>7.9744570935406394</c:v>
                </c:pt>
                <c:pt idx="1">
                  <c:v>7.6059012066788467</c:v>
                </c:pt>
                <c:pt idx="2">
                  <c:v>3.6049061547712107</c:v>
                </c:pt>
                <c:pt idx="3">
                  <c:v>3.6049425727315914</c:v>
                </c:pt>
                <c:pt idx="4">
                  <c:v>5.9890895151577146</c:v>
                </c:pt>
                <c:pt idx="5">
                  <c:v>0</c:v>
                </c:pt>
                <c:pt idx="6">
                  <c:v>0</c:v>
                </c:pt>
                <c:pt idx="7">
                  <c:v>0</c:v>
                </c:pt>
                <c:pt idx="8">
                  <c:v>0</c:v>
                </c:pt>
                <c:pt idx="9">
                  <c:v>0</c:v>
                </c:pt>
              </c:numCache>
            </c:numRef>
          </c:val>
          <c:extLst>
            <c:ext xmlns:c16="http://schemas.microsoft.com/office/drawing/2014/chart" uri="{C3380CC4-5D6E-409C-BE32-E72D297353CC}">
              <c16:uniqueId val="{00000004-5435-0849-965B-187CF5F4523A}"/>
            </c:ext>
          </c:extLst>
        </c:ser>
        <c:ser>
          <c:idx val="5"/>
          <c:order val="5"/>
          <c:tx>
            <c:strRef>
              <c:f>'V&amp;V-Violence-Global'!$B$42</c:f>
              <c:strCache>
                <c:ptCount val="1"/>
                <c:pt idx="0">
                  <c:v>LG 18650-Test Cell (BV-250)</c:v>
                </c:pt>
              </c:strCache>
            </c:strRef>
          </c:tx>
          <c:spPr>
            <a:ln w="28575" cap="rnd">
              <a:solidFill>
                <a:schemeClr val="accent6"/>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'V&amp;V-Violence-Global'!$C$42:$L$42</c:f>
              <c:numCache>
                <c:formatCode>0.0000</c:formatCode>
                <c:ptCount val="10"/>
                <c:pt idx="0">
                  <c:v>3.3327429267671036</c:v>
                </c:pt>
                <c:pt idx="1">
                  <c:v>4.3891825703380656</c:v>
                </c:pt>
                <c:pt idx="2">
                  <c:v>1.1858163890330142</c:v>
                </c:pt>
                <c:pt idx="3">
                  <c:v>1.1859159556593686</c:v>
                </c:pt>
                <c:pt idx="4">
                  <c:v>6.0510757601076213</c:v>
                </c:pt>
                <c:pt idx="5">
                  <c:v>0</c:v>
                </c:pt>
                <c:pt idx="6">
                  <c:v>0</c:v>
                </c:pt>
                <c:pt idx="7">
                  <c:v>0</c:v>
                </c:pt>
                <c:pt idx="8">
                  <c:v>0</c:v>
                </c:pt>
                <c:pt idx="9">
                  <c:v>0</c:v>
                </c:pt>
              </c:numCache>
            </c:numRef>
          </c:val>
          <c:extLst>
            <c:ext xmlns:c16="http://schemas.microsoft.com/office/drawing/2014/chart" uri="{C3380CC4-5D6E-409C-BE32-E72D297353CC}">
              <c16:uniqueId val="{00000005-5435-0849-965B-187CF5F4523A}"/>
            </c:ext>
          </c:extLst>
        </c:ser>
        <c:ser>
          <c:idx val="6"/>
          <c:order val="6"/>
          <c:tx>
            <c:strRef>
              <c:f>'V&amp;V-Violence-Global'!$B$43</c:f>
              <c:strCache>
                <c:ptCount val="1"/>
                <c:pt idx="0">
                  <c:v>LG 18650-Test Cell (BV-220)</c:v>
                </c:pt>
              </c:strCache>
            </c:strRef>
          </c:tx>
          <c:spPr>
            <a:ln w="28575" cap="rnd">
              <a:solidFill>
                <a:schemeClr val="accent1">
                  <a:lumMod val="6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'V&amp;V-Violence-Global'!$C$43:$L$43</c:f>
              <c:numCache>
                <c:formatCode>0.0000</c:formatCode>
                <c:ptCount val="10"/>
                <c:pt idx="0">
                  <c:v>5.2249944459382007</c:v>
                </c:pt>
                <c:pt idx="1">
                  <c:v>5.7005172427599122</c:v>
                </c:pt>
                <c:pt idx="2">
                  <c:v>1.4320275153982216</c:v>
                </c:pt>
                <c:pt idx="3">
                  <c:v>1.4321206548533321</c:v>
                </c:pt>
                <c:pt idx="4">
                  <c:v>4.174820951839739</c:v>
                </c:pt>
                <c:pt idx="5">
                  <c:v>0</c:v>
                </c:pt>
                <c:pt idx="6">
                  <c:v>0</c:v>
                </c:pt>
                <c:pt idx="7">
                  <c:v>0</c:v>
                </c:pt>
                <c:pt idx="8">
                  <c:v>0</c:v>
                </c:pt>
                <c:pt idx="9">
                  <c:v>0</c:v>
                </c:pt>
              </c:numCache>
            </c:numRef>
          </c:val>
          <c:extLst>
            <c:ext xmlns:c16="http://schemas.microsoft.com/office/drawing/2014/chart" uri="{C3380CC4-5D6E-409C-BE32-E72D297353CC}">
              <c16:uniqueId val="{00000006-5435-0849-965B-187CF5F4523A}"/>
            </c:ext>
          </c:extLst>
        </c:ser>
        <c:ser>
          <c:idx val="7"/>
          <c:order val="7"/>
          <c:tx>
            <c:strRef>
              <c:f>'V&amp;V-Violence-Global'!$B$44</c:f>
              <c:strCache>
                <c:ptCount val="1"/>
                <c:pt idx="0">
                  <c:v>LG 18650-MJ1 (Korean)</c:v>
                </c:pt>
              </c:strCache>
            </c:strRef>
          </c:tx>
          <c:spPr>
            <a:ln w="28575" cap="rnd">
              <a:solidFill>
                <a:schemeClr val="accent2">
                  <a:lumMod val="6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'V&amp;V-Violence-Global'!$C$44:$L$44</c:f>
              <c:numCache>
                <c:formatCode>0.0000</c:formatCode>
                <c:ptCount val="10"/>
                <c:pt idx="0">
                  <c:v>9.1704580588087374</c:v>
                </c:pt>
                <c:pt idx="1">
                  <c:v>8.6498117891438007</c:v>
                </c:pt>
                <c:pt idx="2">
                  <c:v>9.9999968028024426</c:v>
                </c:pt>
                <c:pt idx="3">
                  <c:v>9.9998662813424968</c:v>
                </c:pt>
                <c:pt idx="4">
                  <c:v>8.175136135047719</c:v>
                </c:pt>
                <c:pt idx="5">
                  <c:v>0</c:v>
                </c:pt>
                <c:pt idx="6">
                  <c:v>0</c:v>
                </c:pt>
                <c:pt idx="7">
                  <c:v>0</c:v>
                </c:pt>
                <c:pt idx="8">
                  <c:v>0</c:v>
                </c:pt>
                <c:pt idx="9">
                  <c:v>0</c:v>
                </c:pt>
              </c:numCache>
            </c:numRef>
          </c:val>
          <c:extLst>
            <c:ext xmlns:c16="http://schemas.microsoft.com/office/drawing/2014/chart" uri="{C3380CC4-5D6E-409C-BE32-E72D297353CC}">
              <c16:uniqueId val="{00000007-5435-0849-965B-187CF5F4523A}"/>
            </c:ext>
          </c:extLst>
        </c:ser>
        <c:ser>
          <c:idx val="8"/>
          <c:order val="8"/>
          <c:tx>
            <c:strRef>
              <c:f>'V&amp;V-Violence-Global'!$B$45</c:f>
              <c:strCache>
                <c:ptCount val="1"/>
                <c:pt idx="0">
                  <c:v>LG 21700-M50 (BV)</c:v>
                </c:pt>
              </c:strCache>
            </c:strRef>
          </c:tx>
          <c:spPr>
            <a:ln w="28575" cap="rnd">
              <a:solidFill>
                <a:schemeClr val="accent3">
                  <a:lumMod val="6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'V&amp;V-Violence-Global'!$C$45:$L$45</c:f>
              <c:numCache>
                <c:formatCode>0.0000</c:formatCode>
                <c:ptCount val="10"/>
                <c:pt idx="0">
                  <c:v>4.9909375359486425</c:v>
                </c:pt>
                <c:pt idx="1">
                  <c:v>9.9872119165392945</c:v>
                </c:pt>
                <c:pt idx="2">
                  <c:v>7.7010216485343994</c:v>
                </c:pt>
                <c:pt idx="3">
                  <c:v>5.8282945526408341</c:v>
                </c:pt>
                <c:pt idx="4">
                  <c:v>7.4204424979775387</c:v>
                </c:pt>
                <c:pt idx="5">
                  <c:v>0</c:v>
                </c:pt>
                <c:pt idx="6">
                  <c:v>0</c:v>
                </c:pt>
                <c:pt idx="7">
                  <c:v>0</c:v>
                </c:pt>
                <c:pt idx="8">
                  <c:v>0</c:v>
                </c:pt>
                <c:pt idx="9">
                  <c:v>0</c:v>
                </c:pt>
              </c:numCache>
            </c:numRef>
          </c:val>
          <c:extLst>
            <c:ext xmlns:c16="http://schemas.microsoft.com/office/drawing/2014/chart" uri="{C3380CC4-5D6E-409C-BE32-E72D297353CC}">
              <c16:uniqueId val="{00000008-5435-0849-965B-187CF5F4523A}"/>
            </c:ext>
          </c:extLst>
        </c:ser>
        <c:ser>
          <c:idx val="9"/>
          <c:order val="9"/>
          <c:tx>
            <c:strRef>
              <c:f>'V&amp;V-Violence-Global'!$B$46</c:f>
              <c:strCache>
                <c:ptCount val="1"/>
                <c:pt idx="0">
                  <c:v>MOLiCEL 18650-J</c:v>
                </c:pt>
              </c:strCache>
            </c:strRef>
          </c:tx>
          <c:spPr>
            <a:ln w="28575" cap="rnd">
              <a:solidFill>
                <a:schemeClr val="accent4">
                  <a:lumMod val="6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'V&amp;V-Violence-Global'!$C$46:$L$46</c:f>
              <c:numCache>
                <c:formatCode>0.0000</c:formatCode>
                <c:ptCount val="10"/>
                <c:pt idx="0">
                  <c:v>1.1449614306252496</c:v>
                </c:pt>
                <c:pt idx="1">
                  <c:v>0.77107508021218063</c:v>
                </c:pt>
                <c:pt idx="2">
                  <c:v>0.39393986256995628</c:v>
                </c:pt>
                <c:pt idx="3">
                  <c:v>0.39406010058559537</c:v>
                </c:pt>
                <c:pt idx="4">
                  <c:v>1.4595037827279E-2</c:v>
                </c:pt>
                <c:pt idx="5">
                  <c:v>0</c:v>
                </c:pt>
                <c:pt idx="6">
                  <c:v>0</c:v>
                </c:pt>
                <c:pt idx="7">
                  <c:v>0</c:v>
                </c:pt>
                <c:pt idx="8">
                  <c:v>0</c:v>
                </c:pt>
                <c:pt idx="9">
                  <c:v>0</c:v>
                </c:pt>
              </c:numCache>
            </c:numRef>
          </c:val>
          <c:extLst>
            <c:ext xmlns:c16="http://schemas.microsoft.com/office/drawing/2014/chart" uri="{C3380CC4-5D6E-409C-BE32-E72D297353CC}">
              <c16:uniqueId val="{00000009-5435-0849-965B-187CF5F4523A}"/>
            </c:ext>
          </c:extLst>
        </c:ser>
        <c:ser>
          <c:idx val="10"/>
          <c:order val="10"/>
          <c:tx>
            <c:strRef>
              <c:f>'V&amp;V-Violence-Global'!$B$47</c:f>
              <c:strCache>
                <c:ptCount val="1"/>
                <c:pt idx="0">
                  <c:v>MOLiCEL 18650-Test Cell (DW-Gold)</c:v>
                </c:pt>
              </c:strCache>
            </c:strRef>
          </c:tx>
          <c:spPr>
            <a:ln w="28575" cap="rnd">
              <a:solidFill>
                <a:schemeClr val="accent5">
                  <a:lumMod val="6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'V&amp;V-Violence-Global'!$C$47:$L$47</c:f>
              <c:numCache>
                <c:formatCode>0.0000</c:formatCode>
                <c:ptCount val="10"/>
                <c:pt idx="0">
                  <c:v>3.5483911147978464</c:v>
                </c:pt>
                <c:pt idx="1">
                  <c:v>1.9407120984827362</c:v>
                </c:pt>
                <c:pt idx="2">
                  <c:v>0.1615076239313219</c:v>
                </c:pt>
                <c:pt idx="3">
                  <c:v>0.16163392942986621</c:v>
                </c:pt>
                <c:pt idx="4">
                  <c:v>0.28825199708875449</c:v>
                </c:pt>
                <c:pt idx="5">
                  <c:v>0</c:v>
                </c:pt>
                <c:pt idx="6">
                  <c:v>0</c:v>
                </c:pt>
                <c:pt idx="7">
                  <c:v>0</c:v>
                </c:pt>
                <c:pt idx="8">
                  <c:v>0</c:v>
                </c:pt>
                <c:pt idx="9">
                  <c:v>0</c:v>
                </c:pt>
              </c:numCache>
            </c:numRef>
          </c:val>
          <c:extLst>
            <c:ext xmlns:c16="http://schemas.microsoft.com/office/drawing/2014/chart" uri="{C3380CC4-5D6E-409C-BE32-E72D297353CC}">
              <c16:uniqueId val="{0000000A-5435-0849-965B-187CF5F4523A}"/>
            </c:ext>
          </c:extLst>
        </c:ser>
        <c:ser>
          <c:idx val="11"/>
          <c:order val="11"/>
          <c:tx>
            <c:strRef>
              <c:f>'V&amp;V-Violence-Global'!$B$48</c:f>
              <c:strCache>
                <c:ptCount val="1"/>
                <c:pt idx="0">
                  <c:v>MOLiCEL 18650-Test Cell (DW-Silver)</c:v>
                </c:pt>
              </c:strCache>
            </c:strRef>
          </c:tx>
          <c:spPr>
            <a:ln w="28575" cap="rnd">
              <a:solidFill>
                <a:schemeClr val="accent6">
                  <a:lumMod val="6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'V&amp;V-Violence-Global'!$C$48:$L$48</c:f>
              <c:numCache>
                <c:formatCode>0.0000</c:formatCode>
                <c:ptCount val="10"/>
                <c:pt idx="0">
                  <c:v>2.9361858527192854</c:v>
                </c:pt>
                <c:pt idx="1">
                  <c:v>1.6427803794802633</c:v>
                </c:pt>
                <c:pt idx="2">
                  <c:v>0.36853133706414543</c:v>
                </c:pt>
                <c:pt idx="3">
                  <c:v>0.36865223835177752</c:v>
                </c:pt>
                <c:pt idx="4">
                  <c:v>0.22743933947509376</c:v>
                </c:pt>
                <c:pt idx="5">
                  <c:v>0</c:v>
                </c:pt>
                <c:pt idx="6">
                  <c:v>0</c:v>
                </c:pt>
                <c:pt idx="7">
                  <c:v>0</c:v>
                </c:pt>
                <c:pt idx="8">
                  <c:v>0</c:v>
                </c:pt>
                <c:pt idx="9">
                  <c:v>0</c:v>
                </c:pt>
              </c:numCache>
            </c:numRef>
          </c:val>
          <c:extLst>
            <c:ext xmlns:c16="http://schemas.microsoft.com/office/drawing/2014/chart" uri="{C3380CC4-5D6E-409C-BE32-E72D297353CC}">
              <c16:uniqueId val="{0000000B-5435-0849-965B-187CF5F4523A}"/>
            </c:ext>
          </c:extLst>
        </c:ser>
        <c:ser>
          <c:idx val="12"/>
          <c:order val="12"/>
          <c:tx>
            <c:strRef>
              <c:f>'V&amp;V-Violence-Global'!$B$49</c:f>
              <c:strCache>
                <c:ptCount val="1"/>
                <c:pt idx="0">
                  <c:v>MOLiCEL 18650-M35A</c:v>
                </c:pt>
              </c:strCache>
            </c:strRef>
          </c:tx>
          <c:spPr>
            <a:ln w="28575" cap="rnd">
              <a:solidFill>
                <a:schemeClr val="accent1">
                  <a:lumMod val="80000"/>
                  <a:lumOff val="2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'V&amp;V-Violence-Global'!$C$49:$L$49</c:f>
              <c:numCache>
                <c:formatCode>0.0000</c:formatCode>
                <c:ptCount val="10"/>
                <c:pt idx="0">
                  <c:v>3.9618983547634539</c:v>
                </c:pt>
                <c:pt idx="1">
                  <c:v>4.9065909439341455</c:v>
                </c:pt>
                <c:pt idx="2">
                  <c:v>0.71723333345225493</c:v>
                </c:pt>
                <c:pt idx="3">
                  <c:v>0.71734513211533546</c:v>
                </c:pt>
                <c:pt idx="4">
                  <c:v>9.9854049621727121</c:v>
                </c:pt>
                <c:pt idx="5">
                  <c:v>0</c:v>
                </c:pt>
                <c:pt idx="6">
                  <c:v>0</c:v>
                </c:pt>
                <c:pt idx="7">
                  <c:v>0</c:v>
                </c:pt>
                <c:pt idx="8">
                  <c:v>0</c:v>
                </c:pt>
                <c:pt idx="9">
                  <c:v>0</c:v>
                </c:pt>
              </c:numCache>
            </c:numRef>
          </c:val>
          <c:extLst>
            <c:ext xmlns:c16="http://schemas.microsoft.com/office/drawing/2014/chart" uri="{C3380CC4-5D6E-409C-BE32-E72D297353CC}">
              <c16:uniqueId val="{0000000C-5435-0849-965B-187CF5F4523A}"/>
            </c:ext>
          </c:extLst>
        </c:ser>
        <c:ser>
          <c:idx val="13"/>
          <c:order val="13"/>
          <c:tx>
            <c:strRef>
              <c:f>'V&amp;V-Violence-Global'!$B$50</c:f>
              <c:strCache>
                <c:ptCount val="1"/>
                <c:pt idx="0">
                  <c:v>MOLiCEL 18650-P28A</c:v>
                </c:pt>
              </c:strCache>
            </c:strRef>
          </c:tx>
          <c:spPr>
            <a:ln w="28575" cap="rnd">
              <a:solidFill>
                <a:schemeClr val="accent2">
                  <a:lumMod val="80000"/>
                  <a:lumOff val="2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'V&amp;V-Violence-Global'!$C$50:$L$50</c:f>
              <c:numCache>
                <c:formatCode>0.0000</c:formatCode>
                <c:ptCount val="10"/>
                <c:pt idx="0">
                  <c:v>7.1342960488825184</c:v>
                </c:pt>
                <c:pt idx="1">
                  <c:v>4.8627016228246207</c:v>
                </c:pt>
                <c:pt idx="2">
                  <c:v>0.71174686511230312</c:v>
                </c:pt>
                <c:pt idx="3">
                  <c:v>0.17753811966899835</c:v>
                </c:pt>
                <c:pt idx="4">
                  <c:v>5.3740031203218352</c:v>
                </c:pt>
                <c:pt idx="5">
                  <c:v>0</c:v>
                </c:pt>
                <c:pt idx="6">
                  <c:v>0</c:v>
                </c:pt>
                <c:pt idx="7">
                  <c:v>0</c:v>
                </c:pt>
                <c:pt idx="8">
                  <c:v>0</c:v>
                </c:pt>
                <c:pt idx="9">
                  <c:v>0</c:v>
                </c:pt>
              </c:numCache>
            </c:numRef>
          </c:val>
          <c:extLst>
            <c:ext xmlns:c16="http://schemas.microsoft.com/office/drawing/2014/chart" uri="{C3380CC4-5D6E-409C-BE32-E72D297353CC}">
              <c16:uniqueId val="{0000000D-5435-0849-965B-187CF5F4523A}"/>
            </c:ext>
          </c:extLst>
        </c:ser>
        <c:ser>
          <c:idx val="14"/>
          <c:order val="14"/>
          <c:tx>
            <c:strRef>
              <c:f>'V&amp;V-Violence-Global'!$B$51</c:f>
              <c:strCache>
                <c:ptCount val="1"/>
                <c:pt idx="0">
                  <c:v>Panasonic 18650-BE</c:v>
                </c:pt>
              </c:strCache>
            </c:strRef>
          </c:tx>
          <c:spPr>
            <a:ln w="28575" cap="rnd">
              <a:solidFill>
                <a:schemeClr val="accent3">
                  <a:lumMod val="80000"/>
                  <a:lumOff val="2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'V&amp;V-Violence-Global'!$C$51:$L$51</c:f>
              <c:numCache>
                <c:formatCode>0.0000</c:formatCode>
                <c:ptCount val="10"/>
                <c:pt idx="0">
                  <c:v>3.4313096726626124</c:v>
                </c:pt>
                <c:pt idx="1">
                  <c:v>3.787989164276083</c:v>
                </c:pt>
                <c:pt idx="2">
                  <c:v>0.7519334735118024</c:v>
                </c:pt>
                <c:pt idx="3">
                  <c:v>0.73605004675487473</c:v>
                </c:pt>
                <c:pt idx="4">
                  <c:v>4.6971696740791868</c:v>
                </c:pt>
                <c:pt idx="5">
                  <c:v>0</c:v>
                </c:pt>
                <c:pt idx="6">
                  <c:v>0</c:v>
                </c:pt>
                <c:pt idx="7">
                  <c:v>0</c:v>
                </c:pt>
                <c:pt idx="8">
                  <c:v>0</c:v>
                </c:pt>
                <c:pt idx="9">
                  <c:v>0</c:v>
                </c:pt>
              </c:numCache>
            </c:numRef>
          </c:val>
          <c:extLst>
            <c:ext xmlns:c16="http://schemas.microsoft.com/office/drawing/2014/chart" uri="{C3380CC4-5D6E-409C-BE32-E72D297353CC}">
              <c16:uniqueId val="{0000000E-5435-0849-965B-187CF5F4523A}"/>
            </c:ext>
          </c:extLst>
        </c:ser>
        <c:ser>
          <c:idx val="15"/>
          <c:order val="15"/>
          <c:tx>
            <c:strRef>
              <c:f>'V&amp;V-Violence-Global'!$B$52</c:f>
              <c:strCache>
                <c:ptCount val="1"/>
                <c:pt idx="0">
                  <c:v>Saft D-Cell-VES16</c:v>
                </c:pt>
              </c:strCache>
            </c:strRef>
          </c:tx>
          <c:spPr>
            <a:ln w="28575" cap="rnd">
              <a:solidFill>
                <a:schemeClr val="accent4">
                  <a:lumMod val="80000"/>
                  <a:lumOff val="2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'V&amp;V-Violence-Global'!$C$52:$L$52</c:f>
              <c:numCache>
                <c:formatCode>0.0000</c:formatCode>
                <c:ptCount val="10"/>
                <c:pt idx="0">
                  <c:v>4.4441697565877085</c:v>
                </c:pt>
                <c:pt idx="1">
                  <c:v>7.9381206744607011</c:v>
                </c:pt>
                <c:pt idx="2">
                  <c:v>1.1503881687578219</c:v>
                </c:pt>
                <c:pt idx="3">
                  <c:v>1.1504886602133744</c:v>
                </c:pt>
                <c:pt idx="4">
                  <c:v>1.5908760611880028</c:v>
                </c:pt>
                <c:pt idx="5">
                  <c:v>0</c:v>
                </c:pt>
                <c:pt idx="6">
                  <c:v>0</c:v>
                </c:pt>
                <c:pt idx="7">
                  <c:v>0</c:v>
                </c:pt>
                <c:pt idx="8">
                  <c:v>0</c:v>
                </c:pt>
                <c:pt idx="9">
                  <c:v>0</c:v>
                </c:pt>
              </c:numCache>
            </c:numRef>
          </c:val>
          <c:extLst>
            <c:ext xmlns:c16="http://schemas.microsoft.com/office/drawing/2014/chart" uri="{C3380CC4-5D6E-409C-BE32-E72D297353CC}">
              <c16:uniqueId val="{0000000F-5435-0849-965B-187CF5F4523A}"/>
            </c:ext>
          </c:extLst>
        </c:ser>
        <c:ser>
          <c:idx val="16"/>
          <c:order val="16"/>
          <c:tx>
            <c:strRef>
              <c:f>'V&amp;V-Violence-Global'!$B$53</c:f>
              <c:strCache>
                <c:ptCount val="1"/>
                <c:pt idx="0">
                  <c:v>Samsung 18650-26J</c:v>
                </c:pt>
              </c:strCache>
            </c:strRef>
          </c:tx>
          <c:spPr>
            <a:ln w="28575" cap="rnd">
              <a:solidFill>
                <a:schemeClr val="accent5">
                  <a:lumMod val="80000"/>
                  <a:lumOff val="2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'V&amp;V-Violence-Global'!$C$53:$L$53</c:f>
              <c:numCache>
                <c:formatCode>0.0000</c:formatCode>
                <c:ptCount val="10"/>
                <c:pt idx="0">
                  <c:v>3.4357746737434613</c:v>
                </c:pt>
                <c:pt idx="1">
                  <c:v>2.3491576548825623</c:v>
                </c:pt>
                <c:pt idx="2">
                  <c:v>0.39753650476571167</c:v>
                </c:pt>
                <c:pt idx="3">
                  <c:v>0.39765664889349273</c:v>
                </c:pt>
                <c:pt idx="4">
                  <c:v>7.1623374857380808</c:v>
                </c:pt>
                <c:pt idx="5">
                  <c:v>0</c:v>
                </c:pt>
                <c:pt idx="6">
                  <c:v>0</c:v>
                </c:pt>
                <c:pt idx="7">
                  <c:v>0</c:v>
                </c:pt>
                <c:pt idx="8">
                  <c:v>0</c:v>
                </c:pt>
                <c:pt idx="9">
                  <c:v>0</c:v>
                </c:pt>
              </c:numCache>
            </c:numRef>
          </c:val>
          <c:extLst>
            <c:ext xmlns:c16="http://schemas.microsoft.com/office/drawing/2014/chart" uri="{C3380CC4-5D6E-409C-BE32-E72D297353CC}">
              <c16:uniqueId val="{00000010-5435-0849-965B-187CF5F4523A}"/>
            </c:ext>
          </c:extLst>
        </c:ser>
        <c:ser>
          <c:idx val="17"/>
          <c:order val="17"/>
          <c:tx>
            <c:strRef>
              <c:f>'V&amp;V-Violence-Global'!$B$54</c:f>
              <c:strCache>
                <c:ptCount val="1"/>
                <c:pt idx="0">
                  <c:v>Samsung 18650-30Q</c:v>
                </c:pt>
              </c:strCache>
            </c:strRef>
          </c:tx>
          <c:spPr>
            <a:ln w="28575" cap="rnd">
              <a:solidFill>
                <a:schemeClr val="accent6">
                  <a:lumMod val="80000"/>
                  <a:lumOff val="2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'V&amp;V-Violence-Global'!$C$54:$L$54</c:f>
              <c:numCache>
                <c:formatCode>0.0000</c:formatCode>
                <c:ptCount val="10"/>
                <c:pt idx="0">
                  <c:v>8.333474058791694</c:v>
                </c:pt>
                <c:pt idx="1">
                  <c:v>6.2278010054254631</c:v>
                </c:pt>
                <c:pt idx="2">
                  <c:v>3.0238502838737689</c:v>
                </c:pt>
                <c:pt idx="3">
                  <c:v>3.0239018698959645</c:v>
                </c:pt>
                <c:pt idx="4">
                  <c:v>8.2919814771440734</c:v>
                </c:pt>
                <c:pt idx="5">
                  <c:v>0</c:v>
                </c:pt>
                <c:pt idx="6">
                  <c:v>0</c:v>
                </c:pt>
                <c:pt idx="7">
                  <c:v>0</c:v>
                </c:pt>
                <c:pt idx="8">
                  <c:v>0</c:v>
                </c:pt>
                <c:pt idx="9">
                  <c:v>0</c:v>
                </c:pt>
              </c:numCache>
            </c:numRef>
          </c:val>
          <c:extLst>
            <c:ext xmlns:c16="http://schemas.microsoft.com/office/drawing/2014/chart" uri="{C3380CC4-5D6E-409C-BE32-E72D297353CC}">
              <c16:uniqueId val="{00000011-5435-0849-965B-187CF5F4523A}"/>
            </c:ext>
          </c:extLst>
        </c:ser>
        <c:ser>
          <c:idx val="18"/>
          <c:order val="18"/>
          <c:tx>
            <c:strRef>
              <c:f>'V&amp;V-Violence-Global'!$B$55</c:f>
              <c:strCache>
                <c:ptCount val="1"/>
                <c:pt idx="0">
                  <c:v>Sanyo 18650-2.15</c:v>
                </c:pt>
              </c:strCache>
            </c:strRef>
          </c:tx>
          <c:spPr>
            <a:ln w="28575" cap="rnd">
              <a:solidFill>
                <a:schemeClr val="accent1">
                  <a:lumMod val="8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'V&amp;V-Violence-Global'!$C$55:$L$55</c:f>
              <c:numCache>
                <c:formatCode>0.0000</c:formatCode>
                <c:ptCount val="10"/>
                <c:pt idx="0">
                  <c:v>2.7825903734720807</c:v>
                </c:pt>
                <c:pt idx="1">
                  <c:v>0.89280003278581077</c:v>
                </c:pt>
                <c:pt idx="2">
                  <c:v>0.21548174102621609</c:v>
                </c:pt>
                <c:pt idx="3">
                  <c:v>0.21560663756774678</c:v>
                </c:pt>
                <c:pt idx="4">
                  <c:v>2.2242679579771014</c:v>
                </c:pt>
                <c:pt idx="5">
                  <c:v>0</c:v>
                </c:pt>
                <c:pt idx="6">
                  <c:v>0</c:v>
                </c:pt>
                <c:pt idx="7">
                  <c:v>0</c:v>
                </c:pt>
                <c:pt idx="8">
                  <c:v>0</c:v>
                </c:pt>
                <c:pt idx="9">
                  <c:v>0</c:v>
                </c:pt>
              </c:numCache>
            </c:numRef>
          </c:val>
          <c:extLst>
            <c:ext xmlns:c16="http://schemas.microsoft.com/office/drawing/2014/chart" uri="{C3380CC4-5D6E-409C-BE32-E72D297353CC}">
              <c16:uniqueId val="{00000012-5435-0849-965B-187CF5F4523A}"/>
            </c:ext>
          </c:extLst>
        </c:ser>
        <c:ser>
          <c:idx val="19"/>
          <c:order val="19"/>
          <c:tx>
            <c:strRef>
              <c:f>'V&amp;V-Violence-Global'!$B$56</c:f>
              <c:strCache>
                <c:ptCount val="1"/>
                <c:pt idx="0">
                  <c:v>Sony 18650-VTC6</c:v>
                </c:pt>
              </c:strCache>
            </c:strRef>
          </c:tx>
          <c:spPr>
            <a:ln w="28575" cap="rnd">
              <a:solidFill>
                <a:schemeClr val="accent2">
                  <a:lumMod val="8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'V&amp;V-Violence-Global'!$C$56:$L$56</c:f>
              <c:numCache>
                <c:formatCode>0.0000</c:formatCode>
                <c:ptCount val="10"/>
                <c:pt idx="0">
                  <c:v>4.5833321304051147</c:v>
                </c:pt>
                <c:pt idx="1">
                  <c:v>4.3339597062641717</c:v>
                </c:pt>
                <c:pt idx="2">
                  <c:v>0.64565047282646271</c:v>
                </c:pt>
                <c:pt idx="3">
                  <c:v>0.6457641401106331</c:v>
                </c:pt>
                <c:pt idx="4">
                  <c:v>8.4478933199434181</c:v>
                </c:pt>
                <c:pt idx="5">
                  <c:v>0</c:v>
                </c:pt>
                <c:pt idx="6">
                  <c:v>0</c:v>
                </c:pt>
                <c:pt idx="7">
                  <c:v>0</c:v>
                </c:pt>
                <c:pt idx="8">
                  <c:v>0</c:v>
                </c:pt>
                <c:pt idx="9">
                  <c:v>0</c:v>
                </c:pt>
              </c:numCache>
            </c:numRef>
          </c:val>
          <c:extLst>
            <c:ext xmlns:c16="http://schemas.microsoft.com/office/drawing/2014/chart" uri="{C3380CC4-5D6E-409C-BE32-E72D297353CC}">
              <c16:uniqueId val="{00000013-5435-0849-965B-187CF5F4523A}"/>
            </c:ext>
          </c:extLst>
        </c:ser>
        <c:ser>
          <c:idx val="20"/>
          <c:order val="20"/>
          <c:tx>
            <c:strRef>
              <c:f>'V&amp;V-Violence-Global'!$B$57</c:f>
              <c:strCache>
                <c:ptCount val="1"/>
                <c:pt idx="0">
                  <c:v>Sony 18650-VC7</c:v>
                </c:pt>
              </c:strCache>
            </c:strRef>
          </c:tx>
          <c:spPr>
            <a:ln w="28575" cap="rnd">
              <a:solidFill>
                <a:schemeClr val="accent3">
                  <a:lumMod val="8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'V&amp;V-Violence-Global'!$C$57:$L$57</c:f>
              <c:numCache>
                <c:formatCode>0.0000</c:formatCode>
                <c:ptCount val="10"/>
                <c:pt idx="0">
                  <c:v>5.3501546209464141</c:v>
                </c:pt>
                <c:pt idx="1">
                  <c:v>5.9572158007992604</c:v>
                </c:pt>
                <c:pt idx="2">
                  <c:v>1.6385719354902895</c:v>
                </c:pt>
                <c:pt idx="3">
                  <c:v>1.6386596832461016</c:v>
                </c:pt>
                <c:pt idx="4">
                  <c:v>7.2573825596143182</c:v>
                </c:pt>
                <c:pt idx="5">
                  <c:v>0</c:v>
                </c:pt>
                <c:pt idx="6">
                  <c:v>0</c:v>
                </c:pt>
                <c:pt idx="7">
                  <c:v>0</c:v>
                </c:pt>
                <c:pt idx="8">
                  <c:v>0</c:v>
                </c:pt>
                <c:pt idx="9">
                  <c:v>0</c:v>
                </c:pt>
              </c:numCache>
            </c:numRef>
          </c:val>
          <c:extLst>
            <c:ext xmlns:c16="http://schemas.microsoft.com/office/drawing/2014/chart" uri="{C3380CC4-5D6E-409C-BE32-E72D297353CC}">
              <c16:uniqueId val="{00000014-5435-0849-965B-187CF5F4523A}"/>
            </c:ext>
          </c:extLst>
        </c:ser>
        <c:ser>
          <c:idx val="21"/>
          <c:order val="21"/>
          <c:tx>
            <c:strRef>
              <c:f>'V&amp;V-Violence-Global'!$B$58</c:f>
              <c:strCache>
                <c:ptCount val="1"/>
                <c:pt idx="0">
                  <c:v>Soteria 18650 (Control)</c:v>
                </c:pt>
              </c:strCache>
            </c:strRef>
          </c:tx>
          <c:spPr>
            <a:ln w="28575" cap="rnd">
              <a:solidFill>
                <a:schemeClr val="accent4">
                  <a:lumMod val="8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'V&amp;V-Violence-Global'!$C$58:$L$58</c:f>
              <c:numCache>
                <c:formatCode>0.0000</c:formatCode>
                <c:ptCount val="10"/>
                <c:pt idx="0">
                  <c:v>4.349786211335493</c:v>
                </c:pt>
                <c:pt idx="1">
                  <c:v>1.5102458189202856</c:v>
                </c:pt>
                <c:pt idx="2">
                  <c:v>0.29266672980309438</c:v>
                </c:pt>
                <c:pt idx="3">
                  <c:v>0.29278961148385241</c:v>
                </c:pt>
                <c:pt idx="4">
                  <c:v>6.8612154767447509</c:v>
                </c:pt>
                <c:pt idx="5">
                  <c:v>0</c:v>
                </c:pt>
                <c:pt idx="6">
                  <c:v>0</c:v>
                </c:pt>
                <c:pt idx="7">
                  <c:v>0</c:v>
                </c:pt>
                <c:pt idx="8">
                  <c:v>0</c:v>
                </c:pt>
                <c:pt idx="9">
                  <c:v>0</c:v>
                </c:pt>
              </c:numCache>
            </c:numRef>
          </c:val>
          <c:extLst>
            <c:ext xmlns:c16="http://schemas.microsoft.com/office/drawing/2014/chart" uri="{C3380CC4-5D6E-409C-BE32-E72D297353CC}">
              <c16:uniqueId val="{00000015-5435-0849-965B-187CF5F4523A}"/>
            </c:ext>
          </c:extLst>
        </c:ser>
        <c:ser>
          <c:idx val="22"/>
          <c:order val="22"/>
          <c:tx>
            <c:strRef>
              <c:f>'V&amp;V-Violence-Global'!$B$59</c:f>
              <c:strCache>
                <c:ptCount val="1"/>
                <c:pt idx="0">
                  <c:v>Soteria 18650 (AL)</c:v>
                </c:pt>
              </c:strCache>
            </c:strRef>
          </c:tx>
          <c:spPr>
            <a:ln w="28575" cap="rnd">
              <a:solidFill>
                <a:schemeClr val="accent5">
                  <a:lumMod val="8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'V&amp;V-Violence-Global'!$C$59:$L$59</c:f>
              <c:numCache>
                <c:formatCode>0.0000</c:formatCode>
                <c:ptCount val="10"/>
                <c:pt idx="0">
                  <c:v>2.4704957419393203</c:v>
                </c:pt>
                <c:pt idx="1">
                  <c:v>0.7108245757866456</c:v>
                </c:pt>
                <c:pt idx="2">
                  <c:v>1.8671783625073415</c:v>
                </c:pt>
                <c:pt idx="3">
                  <c:v>1.8672601426504158</c:v>
                </c:pt>
                <c:pt idx="4">
                  <c:v>6.6974734700382976</c:v>
                </c:pt>
                <c:pt idx="5">
                  <c:v>0</c:v>
                </c:pt>
                <c:pt idx="6">
                  <c:v>0</c:v>
                </c:pt>
                <c:pt idx="7">
                  <c:v>0</c:v>
                </c:pt>
                <c:pt idx="8">
                  <c:v>0</c:v>
                </c:pt>
                <c:pt idx="9">
                  <c:v>0</c:v>
                </c:pt>
              </c:numCache>
            </c:numRef>
          </c:val>
          <c:extLst>
            <c:ext xmlns:c16="http://schemas.microsoft.com/office/drawing/2014/chart" uri="{C3380CC4-5D6E-409C-BE32-E72D297353CC}">
              <c16:uniqueId val="{00000016-5435-0849-965B-187CF5F4523A}"/>
            </c:ext>
          </c:extLst>
        </c:ser>
        <c:ser>
          <c:idx val="23"/>
          <c:order val="23"/>
          <c:tx>
            <c:strRef>
              <c:f>'V&amp;V-Violence-Global'!$B$60</c:f>
              <c:strCache>
                <c:ptCount val="1"/>
                <c:pt idx="0">
                  <c:v>Soteria 18650 (CU)</c:v>
                </c:pt>
              </c:strCache>
            </c:strRef>
          </c:tx>
          <c:spPr>
            <a:ln w="28575" cap="rnd">
              <a:solidFill>
                <a:schemeClr val="accent6">
                  <a:lumMod val="8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'V&amp;V-Violence-Global'!$C$60:$L$60</c:f>
              <c:numCache>
                <c:formatCode>0.0000</c:formatCode>
                <c:ptCount val="10"/>
                <c:pt idx="0">
                  <c:v>3.4049511289727228</c:v>
                </c:pt>
                <c:pt idx="1">
                  <c:v>1.1083275160294024</c:v>
                </c:pt>
                <c:pt idx="2">
                  <c:v>0.24242416536343947</c:v>
                </c:pt>
                <c:pt idx="3">
                  <c:v>0.24254835859160861</c:v>
                </c:pt>
                <c:pt idx="4">
                  <c:v>3.4289425995798757</c:v>
                </c:pt>
                <c:pt idx="5">
                  <c:v>0</c:v>
                </c:pt>
                <c:pt idx="6">
                  <c:v>0</c:v>
                </c:pt>
                <c:pt idx="7">
                  <c:v>0</c:v>
                </c:pt>
                <c:pt idx="8">
                  <c:v>0</c:v>
                </c:pt>
                <c:pt idx="9">
                  <c:v>0</c:v>
                </c:pt>
              </c:numCache>
            </c:numRef>
          </c:val>
          <c:extLst>
            <c:ext xmlns:c16="http://schemas.microsoft.com/office/drawing/2014/chart" uri="{C3380CC4-5D6E-409C-BE32-E72D297353CC}">
              <c16:uniqueId val="{00000017-5435-0849-965B-187CF5F4523A}"/>
            </c:ext>
          </c:extLst>
        </c:ser>
        <c:ser>
          <c:idx val="24"/>
          <c:order val="24"/>
          <c:tx>
            <c:strRef>
              <c:f>'V&amp;V-Violence-Global'!$B$61</c:f>
              <c:strCache>
                <c:ptCount val="1"/>
                <c:pt idx="0">
                  <c:v>Soteria 18650 (ALCU)</c:v>
                </c:pt>
              </c:strCache>
            </c:strRef>
          </c:tx>
          <c:spPr>
            <a:ln w="28575" cap="rnd">
              <a:solidFill>
                <a:schemeClr val="accent1">
                  <a:lumMod val="60000"/>
                  <a:lumOff val="4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'V&amp;V-Violence-Global'!$C$61:$L$61</c:f>
              <c:numCache>
                <c:formatCode>0.0000</c:formatCode>
                <c:ptCount val="10"/>
                <c:pt idx="0">
                  <c:v>2.3914213087080913</c:v>
                </c:pt>
                <c:pt idx="1">
                  <c:v>0.67718752885684985</c:v>
                </c:pt>
                <c:pt idx="2">
                  <c:v>0.59125128137472416</c:v>
                </c:pt>
                <c:pt idx="3">
                  <c:v>0.59136636871218018</c:v>
                </c:pt>
                <c:pt idx="4">
                  <c:v>7.0420262788734833</c:v>
                </c:pt>
                <c:pt idx="5">
                  <c:v>0</c:v>
                </c:pt>
                <c:pt idx="6">
                  <c:v>0</c:v>
                </c:pt>
                <c:pt idx="7">
                  <c:v>0</c:v>
                </c:pt>
                <c:pt idx="8">
                  <c:v>0</c:v>
                </c:pt>
                <c:pt idx="9">
                  <c:v>0</c:v>
                </c:pt>
              </c:numCache>
            </c:numRef>
          </c:val>
          <c:extLst>
            <c:ext xmlns:c16="http://schemas.microsoft.com/office/drawing/2014/chart" uri="{C3380CC4-5D6E-409C-BE32-E72D297353CC}">
              <c16:uniqueId val="{00000018-5435-0849-965B-187CF5F4523A}"/>
            </c:ext>
          </c:extLst>
        </c:ser>
        <c:ser>
          <c:idx val="25"/>
          <c:order val="25"/>
          <c:tx>
            <c:strRef>
              <c:f>'V&amp;V-Violence-Global'!$B$62</c:f>
              <c:strCache>
                <c:ptCount val="1"/>
                <c:pt idx="0">
                  <c:v>Soteria 18650 (DW)</c:v>
                </c:pt>
              </c:strCache>
            </c:strRef>
          </c:tx>
          <c:spPr>
            <a:ln w="28575" cap="rnd">
              <a:solidFill>
                <a:schemeClr val="accent2">
                  <a:lumMod val="60000"/>
                  <a:lumOff val="4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'V&amp;V-Violence-Global'!$C$62:$L$62</c:f>
              <c:numCache>
                <c:formatCode>0.0000</c:formatCode>
                <c:ptCount val="10"/>
                <c:pt idx="0">
                  <c:v>2.11541171970803</c:v>
                </c:pt>
                <c:pt idx="1">
                  <c:v>0.55977729752303773</c:v>
                </c:pt>
                <c:pt idx="2">
                  <c:v>0.17385159849236742</c:v>
                </c:pt>
                <c:pt idx="3">
                  <c:v>0.17397758175998923</c:v>
                </c:pt>
                <c:pt idx="4">
                  <c:v>7.5873595843052284</c:v>
                </c:pt>
                <c:pt idx="5">
                  <c:v>0</c:v>
                </c:pt>
                <c:pt idx="6">
                  <c:v>0</c:v>
                </c:pt>
                <c:pt idx="7">
                  <c:v>0</c:v>
                </c:pt>
                <c:pt idx="8">
                  <c:v>0</c:v>
                </c:pt>
                <c:pt idx="9">
                  <c:v>0</c:v>
                </c:pt>
              </c:numCache>
            </c:numRef>
          </c:val>
          <c:extLst>
            <c:ext xmlns:c16="http://schemas.microsoft.com/office/drawing/2014/chart" uri="{C3380CC4-5D6E-409C-BE32-E72D297353CC}">
              <c16:uniqueId val="{00000019-5435-0849-965B-187CF5F4523A}"/>
            </c:ext>
          </c:extLst>
        </c:ser>
        <c:ser>
          <c:idx val="26"/>
          <c:order val="26"/>
          <c:tx>
            <c:strRef>
              <c:f>'V&amp;V-Violence-Global'!$B$63</c:f>
              <c:strCache>
                <c:ptCount val="1"/>
                <c:pt idx="0">
                  <c:v>Soteria 18650 (ALDW)</c:v>
                </c:pt>
              </c:strCache>
            </c:strRef>
          </c:tx>
          <c:spPr>
            <a:ln w="28575" cap="rnd">
              <a:solidFill>
                <a:schemeClr val="accent3">
                  <a:lumMod val="60000"/>
                  <a:lumOff val="40000"/>
                </a:schemeClr>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'V&amp;V-Violence-Global'!$C$63:$L$63</c:f>
              <c:numCache>
                <c:formatCode>0.0000</c:formatCode>
                <c:ptCount val="10"/>
                <c:pt idx="0">
                  <c:v>0.82954194119126079</c:v>
                </c:pt>
                <c:pt idx="1">
                  <c:v>1.278808346070015E-2</c:v>
                </c:pt>
                <c:pt idx="2">
                  <c:v>0.10547416796070952</c:v>
                </c:pt>
                <c:pt idx="3">
                  <c:v>0.10560193617388491</c:v>
                </c:pt>
                <c:pt idx="4">
                  <c:v>7.2852066905320436</c:v>
                </c:pt>
                <c:pt idx="5">
                  <c:v>0</c:v>
                </c:pt>
                <c:pt idx="6">
                  <c:v>0</c:v>
                </c:pt>
                <c:pt idx="7">
                  <c:v>0</c:v>
                </c:pt>
                <c:pt idx="8">
                  <c:v>0</c:v>
                </c:pt>
                <c:pt idx="9">
                  <c:v>0</c:v>
                </c:pt>
              </c:numCache>
            </c:numRef>
          </c:val>
          <c:extLst>
            <c:ext xmlns:c16="http://schemas.microsoft.com/office/drawing/2014/chart" uri="{C3380CC4-5D6E-409C-BE32-E72D297353CC}">
              <c16:uniqueId val="{0000001A-5435-0849-965B-187CF5F4523A}"/>
            </c:ext>
          </c:extLst>
        </c:ser>
        <c:ser>
          <c:idx val="27"/>
          <c:order val="27"/>
          <c:tx>
            <c:strRef>
              <c:f>'V&amp;V-Violence-Global'!$B$64</c:f>
              <c:strCache>
                <c:ptCount val="1"/>
                <c:pt idx="0">
                  <c:v>Soteria 18650 (ALCUDW)</c:v>
                </c:pt>
              </c:strCache>
            </c:strRef>
          </c:tx>
          <c:spPr>
            <a:ln w="22225" cap="rnd">
              <a:solidFill>
                <a:schemeClr val="tx1"/>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'V&amp;V-Violence-Global'!$C$64:$L$64</c:f>
              <c:numCache>
                <c:formatCode>0.0000</c:formatCode>
                <c:ptCount val="10"/>
                <c:pt idx="0">
                  <c:v>0.82975209713417009</c:v>
                </c:pt>
                <c:pt idx="1">
                  <c:v>1.2877480564484678E-2</c:v>
                </c:pt>
                <c:pt idx="2">
                  <c:v>3.1971975546496445E-6</c:v>
                </c:pt>
                <c:pt idx="3">
                  <c:v>1.3371865750783085E-4</c:v>
                </c:pt>
                <c:pt idx="4">
                  <c:v>7.2517374960099881</c:v>
                </c:pt>
                <c:pt idx="5">
                  <c:v>0</c:v>
                </c:pt>
                <c:pt idx="6">
                  <c:v>0</c:v>
                </c:pt>
                <c:pt idx="7">
                  <c:v>0</c:v>
                </c:pt>
                <c:pt idx="8">
                  <c:v>0</c:v>
                </c:pt>
                <c:pt idx="9">
                  <c:v>0</c:v>
                </c:pt>
              </c:numCache>
            </c:numRef>
          </c:val>
          <c:extLst>
            <c:ext xmlns:c16="http://schemas.microsoft.com/office/drawing/2014/chart" uri="{C3380CC4-5D6E-409C-BE32-E72D297353CC}">
              <c16:uniqueId val="{0000001B-5435-0849-965B-187CF5F4523A}"/>
            </c:ext>
          </c:extLst>
        </c:ser>
        <c:ser>
          <c:idx val="28"/>
          <c:order val="28"/>
          <c:tx>
            <c:strRef>
              <c:f>'V&amp;V-Violence-Global'!$B$65</c:f>
              <c:strCache>
                <c:ptCount val="1"/>
                <c:pt idx="0">
                  <c:v>Outer Band</c:v>
                </c:pt>
              </c:strCache>
            </c:strRef>
          </c:tx>
          <c:spPr>
            <a:ln w="12700" cap="rnd">
              <a:solidFill>
                <a:schemeClr val="tx1"/>
              </a:solidFill>
              <a:round/>
            </a:ln>
            <a:effectLst/>
          </c:spPr>
          <c:marker>
            <c:symbol val="none"/>
          </c:marker>
          <c:cat>
            <c:strRef>
              <c:f>'V&amp;V-Violence-Global'!$C$36:$L$36</c:f>
              <c:strCache>
                <c:ptCount val="10"/>
                <c:pt idx="0">
                  <c:v>Max-Norm-Total-Energy</c:v>
                </c:pt>
                <c:pt idx="1">
                  <c:v>Max-Corrected-Total-Energy-Yield</c:v>
                </c:pt>
                <c:pt idx="2">
                  <c:v>Max-Abs-Overall-H-F</c:v>
                </c:pt>
                <c:pt idx="3">
                  <c:v>Absolute-Overall-H-Flux-Max</c:v>
                </c:pt>
                <c:pt idx="4">
                  <c:v>Max-Percent-Original-Mass-Ejected</c:v>
                </c:pt>
                <c:pt idx="5">
                  <c:v>Toxicity</c:v>
                </c:pt>
                <c:pt idx="6">
                  <c:v>Flammability</c:v>
                </c:pt>
                <c:pt idx="7">
                  <c:v>Vent-Pressure</c:v>
                </c:pt>
                <c:pt idx="8">
                  <c:v>Vent-Velocity</c:v>
                </c:pt>
                <c:pt idx="9">
                  <c:v>Off-Nominal-Failure-Propensity</c:v>
                </c:pt>
              </c:strCache>
            </c:strRef>
          </c:cat>
          <c:val>
            <c:numRef>
              <c:f>'V&amp;V-Violence-Global'!$C$65:$L$65</c:f>
              <c:numCache>
                <c:formatCode>0.0000</c:formatCode>
                <c:ptCount val="10"/>
                <c:pt idx="0">
                  <c:v>10</c:v>
                </c:pt>
                <c:pt idx="1">
                  <c:v>10</c:v>
                </c:pt>
                <c:pt idx="2">
                  <c:v>10</c:v>
                </c:pt>
                <c:pt idx="3">
                  <c:v>10</c:v>
                </c:pt>
                <c:pt idx="4">
                  <c:v>10</c:v>
                </c:pt>
                <c:pt idx="5">
                  <c:v>10</c:v>
                </c:pt>
                <c:pt idx="6">
                  <c:v>10</c:v>
                </c:pt>
                <c:pt idx="7">
                  <c:v>10</c:v>
                </c:pt>
                <c:pt idx="8">
                  <c:v>10</c:v>
                </c:pt>
                <c:pt idx="9">
                  <c:v>10</c:v>
                </c:pt>
              </c:numCache>
            </c:numRef>
          </c:val>
          <c:extLst>
            <c:ext xmlns:c16="http://schemas.microsoft.com/office/drawing/2014/chart" uri="{C3380CC4-5D6E-409C-BE32-E72D297353CC}">
              <c16:uniqueId val="{0000001C-5435-0849-965B-187CF5F4523A}"/>
            </c:ext>
          </c:extLst>
        </c:ser>
        <c:dLbls>
          <c:showLegendKey val="0"/>
          <c:showVal val="0"/>
          <c:showCatName val="0"/>
          <c:showSerName val="0"/>
          <c:showPercent val="0"/>
          <c:showBubbleSize val="0"/>
        </c:dLbls>
        <c:axId val="1596848544"/>
        <c:axId val="1596783344"/>
      </c:radarChart>
      <c:catAx>
        <c:axId val="1596848544"/>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596783344"/>
        <c:crosses val="autoZero"/>
        <c:auto val="1"/>
        <c:lblAlgn val="ctr"/>
        <c:lblOffset val="100"/>
        <c:noMultiLvlLbl val="0"/>
      </c:catAx>
      <c:valAx>
        <c:axId val="1596783344"/>
        <c:scaling>
          <c:orientation val="minMax"/>
        </c:scaling>
        <c:delete val="0"/>
        <c:axPos val="l"/>
        <c:majorGridlines>
          <c:spPr>
            <a:ln w="9525" cap="flat" cmpd="sng" algn="ctr">
              <a:solidFill>
                <a:schemeClr val="tx1">
                  <a:lumMod val="15000"/>
                  <a:lumOff val="85000"/>
                </a:schemeClr>
              </a:solidFill>
              <a:prstDash val="dash"/>
              <a:round/>
            </a:ln>
            <a:effectLst/>
          </c:spPr>
        </c:majorGridlines>
        <c:numFmt formatCode="0.0000" sourceLinked="1"/>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400" b="1" i="0" u="none" strike="noStrike" kern="1200" baseline="0">
                <a:solidFill>
                  <a:srgbClr val="0070C0"/>
                </a:solidFill>
                <a:latin typeface="+mn-lt"/>
                <a:ea typeface="+mn-ea"/>
                <a:cs typeface="+mn-cs"/>
              </a:defRPr>
            </a:pPr>
            <a:endParaRPr lang="en-US"/>
          </a:p>
        </c:txPr>
        <c:crossAx val="159684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tx>
            <c:strRef>
              <c:f>'V&amp;V-SD-Global'!$B$36</c:f>
              <c:strCache>
                <c:ptCount val="1"/>
                <c:pt idx="0">
                  <c:v>KULR 18650-K330</c:v>
                </c:pt>
              </c:strCache>
            </c:strRef>
          </c:tx>
          <c:spPr>
            <a:ln w="28575" cap="rnd">
              <a:solidFill>
                <a:schemeClr val="accent1"/>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'V&amp;V-SD-Global'!$C$36:$AG$36</c:f>
              <c:numCache>
                <c:formatCode>General</c:formatCode>
                <c:ptCount val="14"/>
                <c:pt idx="0">
                  <c:v>3.228471597594313</c:v>
                </c:pt>
                <c:pt idx="1">
                  <c:v>1.8216525611828374</c:v>
                </c:pt>
                <c:pt idx="2">
                  <c:v>4.9951108134744535</c:v>
                </c:pt>
                <c:pt idx="3">
                  <c:v>1.5558734951529574</c:v>
                </c:pt>
                <c:pt idx="4">
                  <c:v>1.6996774241131205</c:v>
                </c:pt>
                <c:pt idx="5">
                  <c:v>3.2849080404895226</c:v>
                </c:pt>
                <c:pt idx="6">
                  <c:v>8.9535639266251401</c:v>
                </c:pt>
                <c:pt idx="7">
                  <c:v>9.0976518109673314</c:v>
                </c:pt>
                <c:pt idx="8">
                  <c:v>1.5101320516744168</c:v>
                </c:pt>
                <c:pt idx="9">
                  <c:v>4.2782081797009486</c:v>
                </c:pt>
                <c:pt idx="10">
                  <c:v>5.2254731144155793</c:v>
                </c:pt>
                <c:pt idx="11">
                  <c:v>2.7293424264156272</c:v>
                </c:pt>
                <c:pt idx="12">
                  <c:v>3.867699700084132</c:v>
                </c:pt>
                <c:pt idx="13">
                  <c:v>4.0954199095864645</c:v>
                </c:pt>
              </c:numCache>
            </c:numRef>
          </c:val>
          <c:extLst>
            <c:ext xmlns:c16="http://schemas.microsoft.com/office/drawing/2014/chart" uri="{C3380CC4-5D6E-409C-BE32-E72D297353CC}">
              <c16:uniqueId val="{00000000-D88E-4147-B84E-F67E34E7E856}"/>
            </c:ext>
          </c:extLst>
        </c:ser>
        <c:ser>
          <c:idx val="1"/>
          <c:order val="1"/>
          <c:tx>
            <c:strRef>
              <c:f>'V&amp;V-SD-Global'!$B$37</c:f>
              <c:strCache>
                <c:ptCount val="1"/>
                <c:pt idx="0">
                  <c:v>KULR 21700-K500</c:v>
                </c:pt>
              </c:strCache>
            </c:strRef>
          </c:tx>
          <c:spPr>
            <a:ln w="28575" cap="rnd">
              <a:solidFill>
                <a:schemeClr val="accent2"/>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'V&amp;V-SD-Global'!$C$37:$AG$37</c:f>
              <c:numCache>
                <c:formatCode>General</c:formatCode>
                <c:ptCount val="14"/>
                <c:pt idx="0">
                  <c:v>4.4416207755255739</c:v>
                </c:pt>
                <c:pt idx="1">
                  <c:v>5.9591841089660775</c:v>
                </c:pt>
                <c:pt idx="2">
                  <c:v>4.9171255046128755</c:v>
                </c:pt>
                <c:pt idx="3">
                  <c:v>5.6279797889148266</c:v>
                </c:pt>
                <c:pt idx="4">
                  <c:v>6.089363566283585</c:v>
                </c:pt>
                <c:pt idx="5">
                  <c:v>1.9231877092167218</c:v>
                </c:pt>
                <c:pt idx="6">
                  <c:v>4.9393755141755156</c:v>
                </c:pt>
                <c:pt idx="7">
                  <c:v>5.5952473408177905</c:v>
                </c:pt>
                <c:pt idx="8">
                  <c:v>3.290238321688761</c:v>
                </c:pt>
                <c:pt idx="9">
                  <c:v>6.6368479952974608</c:v>
                </c:pt>
                <c:pt idx="10">
                  <c:v>5.6645960347192501</c:v>
                </c:pt>
                <c:pt idx="11">
                  <c:v>4.0759548973180362</c:v>
                </c:pt>
                <c:pt idx="12">
                  <c:v>5.0136563879206468</c:v>
                </c:pt>
                <c:pt idx="13">
                  <c:v>2.4676449197765864</c:v>
                </c:pt>
              </c:numCache>
            </c:numRef>
          </c:val>
          <c:extLst>
            <c:ext xmlns:c16="http://schemas.microsoft.com/office/drawing/2014/chart" uri="{C3380CC4-5D6E-409C-BE32-E72D297353CC}">
              <c16:uniqueId val="{00000001-D88E-4147-B84E-F67E34E7E856}"/>
            </c:ext>
          </c:extLst>
        </c:ser>
        <c:ser>
          <c:idx val="2"/>
          <c:order val="2"/>
          <c:tx>
            <c:strRef>
              <c:f>'V&amp;V-SD-Global'!$B$38</c:f>
              <c:strCache>
                <c:ptCount val="1"/>
                <c:pt idx="0">
                  <c:v>LG 18650-M36</c:v>
                </c:pt>
              </c:strCache>
            </c:strRef>
          </c:tx>
          <c:spPr>
            <a:ln w="28575" cap="rnd">
              <a:solidFill>
                <a:schemeClr val="accent3"/>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'V&amp;V-SD-Global'!$C$38:$AG$38</c:f>
              <c:numCache>
                <c:formatCode>General</c:formatCode>
                <c:ptCount val="14"/>
                <c:pt idx="0">
                  <c:v>5.9583160574677931</c:v>
                </c:pt>
                <c:pt idx="1">
                  <c:v>5.1550196019128949</c:v>
                </c:pt>
                <c:pt idx="2">
                  <c:v>5.4751893735985719</c:v>
                </c:pt>
                <c:pt idx="3">
                  <c:v>5.2710730353484161</c:v>
                </c:pt>
                <c:pt idx="4">
                  <c:v>6.4094977643862263</c:v>
                </c:pt>
                <c:pt idx="5">
                  <c:v>4.9037209370740467</c:v>
                </c:pt>
                <c:pt idx="6">
                  <c:v>8.6146992689870601</c:v>
                </c:pt>
                <c:pt idx="7">
                  <c:v>5.2625487624373868</c:v>
                </c:pt>
                <c:pt idx="8">
                  <c:v>7.5701523165884579</c:v>
                </c:pt>
                <c:pt idx="9">
                  <c:v>1.6331851409963083</c:v>
                </c:pt>
                <c:pt idx="10">
                  <c:v>8.917693296663753</c:v>
                </c:pt>
                <c:pt idx="11">
                  <c:v>3.5430196208251732</c:v>
                </c:pt>
                <c:pt idx="12">
                  <c:v>9.7511426805095631</c:v>
                </c:pt>
                <c:pt idx="13">
                  <c:v>6.1223644921191021</c:v>
                </c:pt>
              </c:numCache>
            </c:numRef>
          </c:val>
          <c:extLst>
            <c:ext xmlns:c16="http://schemas.microsoft.com/office/drawing/2014/chart" uri="{C3380CC4-5D6E-409C-BE32-E72D297353CC}">
              <c16:uniqueId val="{00000002-D88E-4147-B84E-F67E34E7E856}"/>
            </c:ext>
          </c:extLst>
        </c:ser>
        <c:ser>
          <c:idx val="3"/>
          <c:order val="3"/>
          <c:tx>
            <c:strRef>
              <c:f>'V&amp;V-SD-Global'!$B$39</c:f>
              <c:strCache>
                <c:ptCount val="1"/>
                <c:pt idx="0">
                  <c:v>LG 18650-Test Cell (NBV-250)</c:v>
                </c:pt>
              </c:strCache>
            </c:strRef>
          </c:tx>
          <c:spPr>
            <a:ln w="28575" cap="rnd">
              <a:solidFill>
                <a:schemeClr val="accent4"/>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'V&amp;V-SD-Global'!$C$39:$AG$39</c:f>
              <c:numCache>
                <c:formatCode>General</c:formatCode>
                <c:ptCount val="14"/>
                <c:pt idx="0">
                  <c:v>4.697440013737598</c:v>
                </c:pt>
                <c:pt idx="1">
                  <c:v>2.0260331674741452</c:v>
                </c:pt>
                <c:pt idx="2">
                  <c:v>4.8521382909417854</c:v>
                </c:pt>
                <c:pt idx="3">
                  <c:v>2.2647307287811307</c:v>
                </c:pt>
                <c:pt idx="4">
                  <c:v>4.3012694395254041</c:v>
                </c:pt>
                <c:pt idx="5">
                  <c:v>1.5388112608036288</c:v>
                </c:pt>
                <c:pt idx="6">
                  <c:v>2.7936988502614017</c:v>
                </c:pt>
                <c:pt idx="7">
                  <c:v>2.1914372604825028</c:v>
                </c:pt>
                <c:pt idx="8">
                  <c:v>6.5534634622072492</c:v>
                </c:pt>
                <c:pt idx="9">
                  <c:v>1.5668916582308743</c:v>
                </c:pt>
                <c:pt idx="10">
                  <c:v>4.0544715746527604</c:v>
                </c:pt>
                <c:pt idx="11">
                  <c:v>1.8269833465797003</c:v>
                </c:pt>
                <c:pt idx="12">
                  <c:v>1.8909030638449766</c:v>
                </c:pt>
                <c:pt idx="13">
                  <c:v>2.6629523328279099</c:v>
                </c:pt>
              </c:numCache>
            </c:numRef>
          </c:val>
          <c:extLst>
            <c:ext xmlns:c16="http://schemas.microsoft.com/office/drawing/2014/chart" uri="{C3380CC4-5D6E-409C-BE32-E72D297353CC}">
              <c16:uniqueId val="{00000003-D88E-4147-B84E-F67E34E7E856}"/>
            </c:ext>
          </c:extLst>
        </c:ser>
        <c:ser>
          <c:idx val="4"/>
          <c:order val="4"/>
          <c:tx>
            <c:strRef>
              <c:f>'V&amp;V-SD-Global'!$B$40</c:f>
              <c:strCache>
                <c:ptCount val="1"/>
                <c:pt idx="0">
                  <c:v>LG 18650-Test Cell (NBV-220)</c:v>
                </c:pt>
              </c:strCache>
            </c:strRef>
          </c:tx>
          <c:spPr>
            <a:ln w="28575" cap="rnd">
              <a:solidFill>
                <a:schemeClr val="accent5"/>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'V&amp;V-SD-Global'!$C$40:$AG$40</c:f>
              <c:numCache>
                <c:formatCode>General</c:formatCode>
                <c:ptCount val="14"/>
                <c:pt idx="0">
                  <c:v>7.6465585814112469</c:v>
                </c:pt>
                <c:pt idx="1">
                  <c:v>6.1333423652257819</c:v>
                </c:pt>
                <c:pt idx="2">
                  <c:v>4.9445584377465508</c:v>
                </c:pt>
                <c:pt idx="3">
                  <c:v>5.8513396061696792</c:v>
                </c:pt>
                <c:pt idx="4">
                  <c:v>9.2322976152601761</c:v>
                </c:pt>
                <c:pt idx="5">
                  <c:v>3.2533689231826175</c:v>
                </c:pt>
                <c:pt idx="6">
                  <c:v>3.5564612705211225</c:v>
                </c:pt>
                <c:pt idx="7">
                  <c:v>1.323848969247968</c:v>
                </c:pt>
                <c:pt idx="8">
                  <c:v>9.8000829124303976</c:v>
                </c:pt>
                <c:pt idx="9">
                  <c:v>1.2309184511652096</c:v>
                </c:pt>
                <c:pt idx="10">
                  <c:v>2.3465921860783365</c:v>
                </c:pt>
                <c:pt idx="11">
                  <c:v>4.7475501272912002</c:v>
                </c:pt>
                <c:pt idx="12">
                  <c:v>1.6562823986649005</c:v>
                </c:pt>
                <c:pt idx="13">
                  <c:v>4.4379864387872141</c:v>
                </c:pt>
              </c:numCache>
            </c:numRef>
          </c:val>
          <c:extLst>
            <c:ext xmlns:c16="http://schemas.microsoft.com/office/drawing/2014/chart" uri="{C3380CC4-5D6E-409C-BE32-E72D297353CC}">
              <c16:uniqueId val="{00000004-D88E-4147-B84E-F67E34E7E856}"/>
            </c:ext>
          </c:extLst>
        </c:ser>
        <c:ser>
          <c:idx val="5"/>
          <c:order val="5"/>
          <c:tx>
            <c:strRef>
              <c:f>'V&amp;V-SD-Global'!$B$41</c:f>
              <c:strCache>
                <c:ptCount val="1"/>
                <c:pt idx="0">
                  <c:v>LG 18650-Test Cell (BV-250)</c:v>
                </c:pt>
              </c:strCache>
            </c:strRef>
          </c:tx>
          <c:spPr>
            <a:ln w="28575" cap="rnd">
              <a:solidFill>
                <a:schemeClr val="accent6"/>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'V&amp;V-SD-Global'!$C$41:$AG$41</c:f>
              <c:numCache>
                <c:formatCode>General</c:formatCode>
                <c:ptCount val="14"/>
                <c:pt idx="0">
                  <c:v>3.888416082997173</c:v>
                </c:pt>
                <c:pt idx="1">
                  <c:v>2.6498245894017463</c:v>
                </c:pt>
                <c:pt idx="2">
                  <c:v>4.7178297151403212</c:v>
                </c:pt>
                <c:pt idx="3">
                  <c:v>2.7531774602018251</c:v>
                </c:pt>
                <c:pt idx="4">
                  <c:v>2.9485534649786009</c:v>
                </c:pt>
                <c:pt idx="5">
                  <c:v>2.0209228951343814</c:v>
                </c:pt>
                <c:pt idx="6">
                  <c:v>5.4216736526659588</c:v>
                </c:pt>
                <c:pt idx="7">
                  <c:v>4.9996765821251241</c:v>
                </c:pt>
                <c:pt idx="8">
                  <c:v>1.4795331619192036</c:v>
                </c:pt>
                <c:pt idx="9">
                  <c:v>2.1118587782930609</c:v>
                </c:pt>
                <c:pt idx="10">
                  <c:v>9.8013096771582795</c:v>
                </c:pt>
                <c:pt idx="11">
                  <c:v>9.7015576141028284</c:v>
                </c:pt>
                <c:pt idx="12">
                  <c:v>9.7946847921617728</c:v>
                </c:pt>
                <c:pt idx="13">
                  <c:v>3.253259144278918</c:v>
                </c:pt>
              </c:numCache>
            </c:numRef>
          </c:val>
          <c:extLst>
            <c:ext xmlns:c16="http://schemas.microsoft.com/office/drawing/2014/chart" uri="{C3380CC4-5D6E-409C-BE32-E72D297353CC}">
              <c16:uniqueId val="{00000005-D88E-4147-B84E-F67E34E7E856}"/>
            </c:ext>
          </c:extLst>
        </c:ser>
        <c:ser>
          <c:idx val="6"/>
          <c:order val="6"/>
          <c:tx>
            <c:strRef>
              <c:f>'V&amp;V-SD-Global'!$B$42</c:f>
              <c:strCache>
                <c:ptCount val="1"/>
                <c:pt idx="0">
                  <c:v>LG 18650-Test Cell (BV-220)</c:v>
                </c:pt>
              </c:strCache>
            </c:strRef>
          </c:tx>
          <c:spPr>
            <a:ln w="28575" cap="rnd">
              <a:solidFill>
                <a:schemeClr val="accent1">
                  <a:lumMod val="6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'V&amp;V-SD-Global'!$C$42:$AG$42</c:f>
              <c:numCache>
                <c:formatCode>General</c:formatCode>
                <c:ptCount val="14"/>
                <c:pt idx="0">
                  <c:v>4.044252145595129</c:v>
                </c:pt>
                <c:pt idx="1">
                  <c:v>2.3114629766760904</c:v>
                </c:pt>
                <c:pt idx="2">
                  <c:v>5.3449139162357628</c:v>
                </c:pt>
                <c:pt idx="3">
                  <c:v>1.9587520994730934</c:v>
                </c:pt>
                <c:pt idx="4">
                  <c:v>3.2091167478147495</c:v>
                </c:pt>
                <c:pt idx="5">
                  <c:v>1.430454332912602</c:v>
                </c:pt>
                <c:pt idx="6">
                  <c:v>7.5945355605943092</c:v>
                </c:pt>
                <c:pt idx="7">
                  <c:v>6.3645647448418128</c:v>
                </c:pt>
                <c:pt idx="8">
                  <c:v>5.8905515819850853</c:v>
                </c:pt>
                <c:pt idx="9">
                  <c:v>7.6523528563733594</c:v>
                </c:pt>
                <c:pt idx="10">
                  <c:v>2.7219863746723476</c:v>
                </c:pt>
                <c:pt idx="11">
                  <c:v>2.5878928904957395</c:v>
                </c:pt>
                <c:pt idx="12">
                  <c:v>2.8075996671817522</c:v>
                </c:pt>
                <c:pt idx="13">
                  <c:v>1.7988281739142513</c:v>
                </c:pt>
              </c:numCache>
            </c:numRef>
          </c:val>
          <c:extLst>
            <c:ext xmlns:c16="http://schemas.microsoft.com/office/drawing/2014/chart" uri="{C3380CC4-5D6E-409C-BE32-E72D297353CC}">
              <c16:uniqueId val="{00000006-D88E-4147-B84E-F67E34E7E856}"/>
            </c:ext>
          </c:extLst>
        </c:ser>
        <c:ser>
          <c:idx val="7"/>
          <c:order val="7"/>
          <c:tx>
            <c:strRef>
              <c:f>'V&amp;V-SD-Global'!$B$43</c:f>
              <c:strCache>
                <c:ptCount val="1"/>
                <c:pt idx="0">
                  <c:v>LG 18650-MJ1 (Korean)</c:v>
                </c:pt>
              </c:strCache>
            </c:strRef>
          </c:tx>
          <c:spPr>
            <a:ln w="28575" cap="rnd">
              <a:solidFill>
                <a:schemeClr val="accent2">
                  <a:lumMod val="6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'V&amp;V-SD-Global'!$C$43:$AG$43</c:f>
              <c:numCache>
                <c:formatCode>General</c:formatCode>
                <c:ptCount val="14"/>
                <c:pt idx="0">
                  <c:v>5.7946170684134906</c:v>
                </c:pt>
                <c:pt idx="1">
                  <c:v>5.1401331054218105</c:v>
                </c:pt>
                <c:pt idx="2">
                  <c:v>5.0318248614401648</c:v>
                </c:pt>
                <c:pt idx="3">
                  <c:v>5.398193757445747</c:v>
                </c:pt>
                <c:pt idx="4">
                  <c:v>6.2598730529750739</c:v>
                </c:pt>
                <c:pt idx="5">
                  <c:v>2.0055255396824738</c:v>
                </c:pt>
                <c:pt idx="6">
                  <c:v>3.8036635703553152</c:v>
                </c:pt>
                <c:pt idx="7">
                  <c:v>2.5001392922364456</c:v>
                </c:pt>
                <c:pt idx="8">
                  <c:v>5.9981204400140182</c:v>
                </c:pt>
                <c:pt idx="9">
                  <c:v>2.4091601204639352</c:v>
                </c:pt>
                <c:pt idx="10">
                  <c:v>2.1678084154200237</c:v>
                </c:pt>
                <c:pt idx="11">
                  <c:v>2.5933902844701597</c:v>
                </c:pt>
                <c:pt idx="12">
                  <c:v>1.4878211782344839</c:v>
                </c:pt>
                <c:pt idx="13">
                  <c:v>3.2198488520726252</c:v>
                </c:pt>
              </c:numCache>
            </c:numRef>
          </c:val>
          <c:extLst>
            <c:ext xmlns:c16="http://schemas.microsoft.com/office/drawing/2014/chart" uri="{C3380CC4-5D6E-409C-BE32-E72D297353CC}">
              <c16:uniqueId val="{00000007-D88E-4147-B84E-F67E34E7E856}"/>
            </c:ext>
          </c:extLst>
        </c:ser>
        <c:ser>
          <c:idx val="8"/>
          <c:order val="8"/>
          <c:tx>
            <c:strRef>
              <c:f>'V&amp;V-SD-Global'!$B$44</c:f>
              <c:strCache>
                <c:ptCount val="1"/>
                <c:pt idx="0">
                  <c:v>LG 21700-M50 (BV)</c:v>
                </c:pt>
              </c:strCache>
            </c:strRef>
          </c:tx>
          <c:spPr>
            <a:ln w="28575" cap="rnd">
              <a:solidFill>
                <a:schemeClr val="accent3">
                  <a:lumMod val="6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'V&amp;V-SD-Global'!$C$44:$AG$44</c:f>
              <c:numCache>
                <c:formatCode>General</c:formatCode>
                <c:ptCount val="14"/>
                <c:pt idx="0">
                  <c:v>5.9774217722752061</c:v>
                </c:pt>
                <c:pt idx="1">
                  <c:v>9.9139468652557134</c:v>
                </c:pt>
                <c:pt idx="2">
                  <c:v>4.9142626814001638</c:v>
                </c:pt>
                <c:pt idx="3">
                  <c:v>9.9072321962279872</c:v>
                </c:pt>
                <c:pt idx="4">
                  <c:v>9.912465133317955</c:v>
                </c:pt>
                <c:pt idx="5">
                  <c:v>2.4767135097907955</c:v>
                </c:pt>
                <c:pt idx="6">
                  <c:v>9.9602252209521662</c:v>
                </c:pt>
                <c:pt idx="7">
                  <c:v>9.9669981174622251</c:v>
                </c:pt>
                <c:pt idx="8">
                  <c:v>3.6831695949598009</c:v>
                </c:pt>
                <c:pt idx="9">
                  <c:v>9.4216961184143813</c:v>
                </c:pt>
                <c:pt idx="10">
                  <c:v>5.3795432401241783</c:v>
                </c:pt>
                <c:pt idx="11">
                  <c:v>6.3789281748820272</c:v>
                </c:pt>
                <c:pt idx="12">
                  <c:v>5.6734371797306764</c:v>
                </c:pt>
                <c:pt idx="13">
                  <c:v>4.0182926530912626</c:v>
                </c:pt>
              </c:numCache>
            </c:numRef>
          </c:val>
          <c:extLst>
            <c:ext xmlns:c16="http://schemas.microsoft.com/office/drawing/2014/chart" uri="{C3380CC4-5D6E-409C-BE32-E72D297353CC}">
              <c16:uniqueId val="{00000008-D88E-4147-B84E-F67E34E7E856}"/>
            </c:ext>
          </c:extLst>
        </c:ser>
        <c:ser>
          <c:idx val="9"/>
          <c:order val="9"/>
          <c:tx>
            <c:strRef>
              <c:f>'V&amp;V-SD-Global'!$B$45</c:f>
              <c:strCache>
                <c:ptCount val="1"/>
                <c:pt idx="0">
                  <c:v>MOLiCEL 18650-J</c:v>
                </c:pt>
              </c:strCache>
            </c:strRef>
          </c:tx>
          <c:spPr>
            <a:ln w="28575" cap="rnd">
              <a:solidFill>
                <a:schemeClr val="accent4">
                  <a:lumMod val="6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'V&amp;V-SD-Global'!$C$45:$AG$45</c:f>
              <c:numCache>
                <c:formatCode>General</c:formatCode>
                <c:ptCount val="14"/>
                <c:pt idx="0">
                  <c:v>3.0360513975182677</c:v>
                </c:pt>
                <c:pt idx="1">
                  <c:v>0.74580897156219828</c:v>
                </c:pt>
                <c:pt idx="2">
                  <c:v>4.8690583320997129</c:v>
                </c:pt>
                <c:pt idx="3">
                  <c:v>0.8498927683371289</c:v>
                </c:pt>
                <c:pt idx="4">
                  <c:v>0.72865081411553212</c:v>
                </c:pt>
                <c:pt idx="5">
                  <c:v>2.406601199900356</c:v>
                </c:pt>
                <c:pt idx="6">
                  <c:v>1.5744934103116996</c:v>
                </c:pt>
                <c:pt idx="7">
                  <c:v>0.16018541360281582</c:v>
                </c:pt>
                <c:pt idx="8">
                  <c:v>0.78902298286068562</c:v>
                </c:pt>
                <c:pt idx="9">
                  <c:v>0.57830388158561963</c:v>
                </c:pt>
                <c:pt idx="10">
                  <c:v>3.1252222552505038</c:v>
                </c:pt>
                <c:pt idx="11">
                  <c:v>4.6766318910701417</c:v>
                </c:pt>
                <c:pt idx="12">
                  <c:v>2.3622540909322995</c:v>
                </c:pt>
                <c:pt idx="13">
                  <c:v>5.040826315351421E-2</c:v>
                </c:pt>
              </c:numCache>
            </c:numRef>
          </c:val>
          <c:extLst>
            <c:ext xmlns:c16="http://schemas.microsoft.com/office/drawing/2014/chart" uri="{C3380CC4-5D6E-409C-BE32-E72D297353CC}">
              <c16:uniqueId val="{00000009-D88E-4147-B84E-F67E34E7E856}"/>
            </c:ext>
          </c:extLst>
        </c:ser>
        <c:ser>
          <c:idx val="10"/>
          <c:order val="10"/>
          <c:tx>
            <c:strRef>
              <c:f>'V&amp;V-SD-Global'!$B$46</c:f>
              <c:strCache>
                <c:ptCount val="1"/>
                <c:pt idx="0">
                  <c:v>MOLiCEL 18650-Test Cell (DW-Gold)</c:v>
                </c:pt>
              </c:strCache>
            </c:strRef>
          </c:tx>
          <c:spPr>
            <a:ln w="28575" cap="rnd">
              <a:solidFill>
                <a:schemeClr val="accent5">
                  <a:lumMod val="6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'V&amp;V-SD-Global'!$C$46:$AG$46</c:f>
              <c:numCache>
                <c:formatCode>General</c:formatCode>
                <c:ptCount val="14"/>
                <c:pt idx="0">
                  <c:v>3.6494690777786549</c:v>
                </c:pt>
                <c:pt idx="1">
                  <c:v>0.96416226200596333</c:v>
                </c:pt>
                <c:pt idx="2">
                  <c:v>4.5248106264014334</c:v>
                </c:pt>
                <c:pt idx="3">
                  <c:v>0.95039291305750906</c:v>
                </c:pt>
                <c:pt idx="4">
                  <c:v>1.4489062462282472</c:v>
                </c:pt>
                <c:pt idx="5">
                  <c:v>3.5787538980011835</c:v>
                </c:pt>
                <c:pt idx="6">
                  <c:v>2.6021554501119102</c:v>
                </c:pt>
                <c:pt idx="7">
                  <c:v>3.3001882537771851E-2</c:v>
                </c:pt>
                <c:pt idx="8">
                  <c:v>1.2792068754681396</c:v>
                </c:pt>
                <c:pt idx="9">
                  <c:v>0.57830388158561963</c:v>
                </c:pt>
                <c:pt idx="10">
                  <c:v>2.5863829214663463</c:v>
                </c:pt>
                <c:pt idx="11">
                  <c:v>3.4612029460664031</c:v>
                </c:pt>
                <c:pt idx="12">
                  <c:v>0.20531520783822721</c:v>
                </c:pt>
                <c:pt idx="13">
                  <c:v>0.37881381711888595</c:v>
                </c:pt>
              </c:numCache>
            </c:numRef>
          </c:val>
          <c:extLst>
            <c:ext xmlns:c16="http://schemas.microsoft.com/office/drawing/2014/chart" uri="{C3380CC4-5D6E-409C-BE32-E72D297353CC}">
              <c16:uniqueId val="{0000000A-D88E-4147-B84E-F67E34E7E856}"/>
            </c:ext>
          </c:extLst>
        </c:ser>
        <c:ser>
          <c:idx val="11"/>
          <c:order val="11"/>
          <c:tx>
            <c:strRef>
              <c:f>'V&amp;V-SD-Global'!$B$47</c:f>
              <c:strCache>
                <c:ptCount val="1"/>
                <c:pt idx="0">
                  <c:v>MOLiCEL 18650-Test Cell (DW-Silver)</c:v>
                </c:pt>
              </c:strCache>
            </c:strRef>
          </c:tx>
          <c:spPr>
            <a:ln w="28575" cap="rnd">
              <a:solidFill>
                <a:schemeClr val="accent6">
                  <a:lumMod val="6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'V&amp;V-SD-Global'!$C$47:$AG$47</c:f>
              <c:numCache>
                <c:formatCode>General</c:formatCode>
                <c:ptCount val="14"/>
                <c:pt idx="0">
                  <c:v>3.1755493670500332</c:v>
                </c:pt>
                <c:pt idx="1">
                  <c:v>1.3371205286322474</c:v>
                </c:pt>
                <c:pt idx="2">
                  <c:v>4.6441389315384018</c:v>
                </c:pt>
                <c:pt idx="3">
                  <c:v>0.39669138362851353</c:v>
                </c:pt>
                <c:pt idx="4">
                  <c:v>0.89244487085236868</c:v>
                </c:pt>
                <c:pt idx="5">
                  <c:v>2.5016470033658784</c:v>
                </c:pt>
                <c:pt idx="6">
                  <c:v>1.708486084622324</c:v>
                </c:pt>
                <c:pt idx="7">
                  <c:v>3.5420803643619568E-2</c:v>
                </c:pt>
                <c:pt idx="8">
                  <c:v>1.064819755723535</c:v>
                </c:pt>
                <c:pt idx="9">
                  <c:v>0.57830388158561963</c:v>
                </c:pt>
                <c:pt idx="10">
                  <c:v>2.3908759987778119</c:v>
                </c:pt>
                <c:pt idx="11">
                  <c:v>0.81674531443808374</c:v>
                </c:pt>
                <c:pt idx="12">
                  <c:v>0.20531520783822721</c:v>
                </c:pt>
                <c:pt idx="13">
                  <c:v>0.4960925011643309</c:v>
                </c:pt>
              </c:numCache>
            </c:numRef>
          </c:val>
          <c:extLst>
            <c:ext xmlns:c16="http://schemas.microsoft.com/office/drawing/2014/chart" uri="{C3380CC4-5D6E-409C-BE32-E72D297353CC}">
              <c16:uniqueId val="{0000000B-D88E-4147-B84E-F67E34E7E856}"/>
            </c:ext>
          </c:extLst>
        </c:ser>
        <c:ser>
          <c:idx val="12"/>
          <c:order val="12"/>
          <c:tx>
            <c:strRef>
              <c:f>'V&amp;V-SD-Global'!$B$48</c:f>
              <c:strCache>
                <c:ptCount val="1"/>
                <c:pt idx="0">
                  <c:v>MOLiCEL 18650-M35A</c:v>
                </c:pt>
              </c:strCache>
            </c:strRef>
          </c:tx>
          <c:spPr>
            <a:ln w="28575" cap="rnd">
              <a:solidFill>
                <a:schemeClr val="accent1">
                  <a:lumMod val="80000"/>
                  <a:lumOff val="2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'V&amp;V-SD-Global'!$C$48:$AG$48</c:f>
              <c:numCache>
                <c:formatCode>General</c:formatCode>
                <c:ptCount val="14"/>
                <c:pt idx="0">
                  <c:v>3.2055809908798789</c:v>
                </c:pt>
                <c:pt idx="1">
                  <c:v>1.514447010373293</c:v>
                </c:pt>
                <c:pt idx="2">
                  <c:v>4.7602939029807665</c:v>
                </c:pt>
                <c:pt idx="3">
                  <c:v>1.6021232973600217</c:v>
                </c:pt>
                <c:pt idx="4">
                  <c:v>1.833499759316795</c:v>
                </c:pt>
                <c:pt idx="5">
                  <c:v>4.5009202107277462</c:v>
                </c:pt>
                <c:pt idx="6">
                  <c:v>8.6134212755612154</c:v>
                </c:pt>
                <c:pt idx="7">
                  <c:v>4.9139939148040499</c:v>
                </c:pt>
                <c:pt idx="8">
                  <c:v>3.2368317859715554</c:v>
                </c:pt>
                <c:pt idx="9">
                  <c:v>1.7159469801116998</c:v>
                </c:pt>
                <c:pt idx="10">
                  <c:v>0.19869032284172938</c:v>
                </c:pt>
                <c:pt idx="11">
                  <c:v>0.29844238589716898</c:v>
                </c:pt>
                <c:pt idx="12">
                  <c:v>0.20531520783822721</c:v>
                </c:pt>
                <c:pt idx="13">
                  <c:v>4.7222806954046499</c:v>
                </c:pt>
              </c:numCache>
            </c:numRef>
          </c:val>
          <c:extLst>
            <c:ext xmlns:c16="http://schemas.microsoft.com/office/drawing/2014/chart" uri="{C3380CC4-5D6E-409C-BE32-E72D297353CC}">
              <c16:uniqueId val="{0000000C-D88E-4147-B84E-F67E34E7E856}"/>
            </c:ext>
          </c:extLst>
        </c:ser>
        <c:ser>
          <c:idx val="13"/>
          <c:order val="13"/>
          <c:tx>
            <c:strRef>
              <c:f>'V&amp;V-SD-Global'!$B$49</c:f>
              <c:strCache>
                <c:ptCount val="1"/>
                <c:pt idx="0">
                  <c:v>MOLiCEL 18650-P28A</c:v>
                </c:pt>
              </c:strCache>
            </c:strRef>
          </c:tx>
          <c:spPr>
            <a:ln w="28575" cap="rnd">
              <a:solidFill>
                <a:schemeClr val="accent2">
                  <a:lumMod val="80000"/>
                  <a:lumOff val="2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'V&amp;V-SD-Global'!$C$49:$AG$49</c:f>
              <c:numCache>
                <c:formatCode>General</c:formatCode>
                <c:ptCount val="14"/>
                <c:pt idx="0">
                  <c:v>2.3534414185887584</c:v>
                </c:pt>
                <c:pt idx="1">
                  <c:v>8.6053134744297211E-2</c:v>
                </c:pt>
                <c:pt idx="2">
                  <c:v>4.626756436006298</c:v>
                </c:pt>
                <c:pt idx="3">
                  <c:v>9.276780377201943E-2</c:v>
                </c:pt>
                <c:pt idx="4">
                  <c:v>8.7534866682045687E-2</c:v>
                </c:pt>
                <c:pt idx="5">
                  <c:v>0.43477980038975272</c:v>
                </c:pt>
                <c:pt idx="6">
                  <c:v>3.9774779047832443E-2</c:v>
                </c:pt>
                <c:pt idx="7">
                  <c:v>5.1557810352889463E-2</c:v>
                </c:pt>
                <c:pt idx="8">
                  <c:v>0.30972678700315848</c:v>
                </c:pt>
                <c:pt idx="9">
                  <c:v>0.57830388158561963</c:v>
                </c:pt>
                <c:pt idx="10">
                  <c:v>0.19869032284172938</c:v>
                </c:pt>
                <c:pt idx="11">
                  <c:v>0.29844238589716898</c:v>
                </c:pt>
                <c:pt idx="12">
                  <c:v>0.20531520783822721</c:v>
                </c:pt>
                <c:pt idx="13">
                  <c:v>1.5983395539865319</c:v>
                </c:pt>
              </c:numCache>
            </c:numRef>
          </c:val>
          <c:extLst>
            <c:ext xmlns:c16="http://schemas.microsoft.com/office/drawing/2014/chart" uri="{C3380CC4-5D6E-409C-BE32-E72D297353CC}">
              <c16:uniqueId val="{0000000D-D88E-4147-B84E-F67E34E7E856}"/>
            </c:ext>
          </c:extLst>
        </c:ser>
        <c:ser>
          <c:idx val="14"/>
          <c:order val="14"/>
          <c:tx>
            <c:strRef>
              <c:f>'V&amp;V-SD-Global'!$B$50</c:f>
              <c:strCache>
                <c:ptCount val="1"/>
                <c:pt idx="0">
                  <c:v>Saft D-Cell-VES16</c:v>
                </c:pt>
              </c:strCache>
            </c:strRef>
          </c:tx>
          <c:spPr>
            <a:ln w="28575" cap="rnd">
              <a:solidFill>
                <a:schemeClr val="accent3">
                  <a:lumMod val="80000"/>
                  <a:lumOff val="2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'V&amp;V-SD-Global'!$C$50:$AG$50</c:f>
              <c:numCache>
                <c:formatCode>General</c:formatCode>
                <c:ptCount val="14"/>
                <c:pt idx="0">
                  <c:v>5.3166052021638883</c:v>
                </c:pt>
                <c:pt idx="1">
                  <c:v>8.8183639415069131</c:v>
                </c:pt>
                <c:pt idx="2">
                  <c:v>5.1106105697304978</c:v>
                </c:pt>
                <c:pt idx="3">
                  <c:v>7.6772148616811879</c:v>
                </c:pt>
                <c:pt idx="4">
                  <c:v>7.2638627173828469</c:v>
                </c:pt>
                <c:pt idx="5">
                  <c:v>2.7292990443786218</c:v>
                </c:pt>
                <c:pt idx="6">
                  <c:v>4.3602463229864741</c:v>
                </c:pt>
                <c:pt idx="7">
                  <c:v>3.1651790373205282</c:v>
                </c:pt>
                <c:pt idx="8">
                  <c:v>1.7340671577364359</c:v>
                </c:pt>
                <c:pt idx="9">
                  <c:v>0.57830388158561963</c:v>
                </c:pt>
                <c:pt idx="10">
                  <c:v>4.1818084569702387</c:v>
                </c:pt>
                <c:pt idx="11">
                  <c:v>6.2812766893398724</c:v>
                </c:pt>
                <c:pt idx="12">
                  <c:v>2.1779199185928206</c:v>
                </c:pt>
                <c:pt idx="13">
                  <c:v>1.64816748513879</c:v>
                </c:pt>
              </c:numCache>
            </c:numRef>
          </c:val>
          <c:extLst>
            <c:ext xmlns:c16="http://schemas.microsoft.com/office/drawing/2014/chart" uri="{C3380CC4-5D6E-409C-BE32-E72D297353CC}">
              <c16:uniqueId val="{0000000E-D88E-4147-B84E-F67E34E7E856}"/>
            </c:ext>
          </c:extLst>
        </c:ser>
        <c:ser>
          <c:idx val="15"/>
          <c:order val="15"/>
          <c:tx>
            <c:strRef>
              <c:f>'V&amp;V-SD-Global'!$B$51</c:f>
              <c:strCache>
                <c:ptCount val="1"/>
                <c:pt idx="0">
                  <c:v>Samsung 18650-26J</c:v>
                </c:pt>
              </c:strCache>
            </c:strRef>
          </c:tx>
          <c:spPr>
            <a:ln w="28575" cap="rnd">
              <a:solidFill>
                <a:schemeClr val="accent4">
                  <a:lumMod val="80000"/>
                  <a:lumOff val="2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'V&amp;V-SD-Global'!$C$51:$AG$51</c:f>
              <c:numCache>
                <c:formatCode>General</c:formatCode>
                <c:ptCount val="14"/>
                <c:pt idx="0">
                  <c:v>5.3181469262289633</c:v>
                </c:pt>
                <c:pt idx="1">
                  <c:v>3.7302522980724619</c:v>
                </c:pt>
                <c:pt idx="2">
                  <c:v>4.5756172723845072</c:v>
                </c:pt>
                <c:pt idx="3">
                  <c:v>3.6402792244743161</c:v>
                </c:pt>
                <c:pt idx="4">
                  <c:v>3.7556328212401837</c:v>
                </c:pt>
                <c:pt idx="5">
                  <c:v>4.5800128530508717</c:v>
                </c:pt>
                <c:pt idx="6">
                  <c:v>3.3709452550899464</c:v>
                </c:pt>
                <c:pt idx="7">
                  <c:v>0.2692530869023676</c:v>
                </c:pt>
                <c:pt idx="8">
                  <c:v>0.69319760072183456</c:v>
                </c:pt>
                <c:pt idx="9">
                  <c:v>0.57830388158561963</c:v>
                </c:pt>
                <c:pt idx="10">
                  <c:v>0.19869032284172938</c:v>
                </c:pt>
                <c:pt idx="11">
                  <c:v>0.29844238589716898</c:v>
                </c:pt>
                <c:pt idx="12">
                  <c:v>0.20531520783822721</c:v>
                </c:pt>
                <c:pt idx="13">
                  <c:v>9.4030573303592799</c:v>
                </c:pt>
              </c:numCache>
            </c:numRef>
          </c:val>
          <c:extLst>
            <c:ext xmlns:c16="http://schemas.microsoft.com/office/drawing/2014/chart" uri="{C3380CC4-5D6E-409C-BE32-E72D297353CC}">
              <c16:uniqueId val="{0000000F-D88E-4147-B84E-F67E34E7E856}"/>
            </c:ext>
          </c:extLst>
        </c:ser>
        <c:ser>
          <c:idx val="16"/>
          <c:order val="16"/>
          <c:tx>
            <c:strRef>
              <c:f>'V&amp;V-SD-Global'!$B$52</c:f>
              <c:strCache>
                <c:ptCount val="1"/>
                <c:pt idx="0">
                  <c:v>Samsung 18650-30Q</c:v>
                </c:pt>
              </c:strCache>
            </c:strRef>
          </c:tx>
          <c:spPr>
            <a:ln w="28575" cap="rnd">
              <a:solidFill>
                <a:schemeClr val="accent5">
                  <a:lumMod val="80000"/>
                  <a:lumOff val="2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'V&amp;V-SD-Global'!$C$52:$AG$52</c:f>
              <c:numCache>
                <c:formatCode>General</c:formatCode>
                <c:ptCount val="14"/>
                <c:pt idx="0">
                  <c:v>5.103903735573164</c:v>
                </c:pt>
                <c:pt idx="1">
                  <c:v>2.26045246421317</c:v>
                </c:pt>
                <c:pt idx="2">
                  <c:v>4.8529214671628189</c:v>
                </c:pt>
                <c:pt idx="3">
                  <c:v>1.9256093129260998</c:v>
                </c:pt>
                <c:pt idx="4">
                  <c:v>4.153111949402633</c:v>
                </c:pt>
                <c:pt idx="5">
                  <c:v>4.8670055587364924E-2</c:v>
                </c:pt>
                <c:pt idx="6">
                  <c:v>0.39210358801547174</c:v>
                </c:pt>
                <c:pt idx="7">
                  <c:v>0.70127290590465952</c:v>
                </c:pt>
                <c:pt idx="8">
                  <c:v>6.5911797168988837</c:v>
                </c:pt>
                <c:pt idx="9">
                  <c:v>1.1512246719981909</c:v>
                </c:pt>
                <c:pt idx="10">
                  <c:v>4.4380512411837243</c:v>
                </c:pt>
                <c:pt idx="11">
                  <c:v>1.3587559646905836</c:v>
                </c:pt>
                <c:pt idx="12">
                  <c:v>2.2818678943741348</c:v>
                </c:pt>
                <c:pt idx="13">
                  <c:v>2.1456556027421492</c:v>
                </c:pt>
              </c:numCache>
            </c:numRef>
          </c:val>
          <c:extLst>
            <c:ext xmlns:c16="http://schemas.microsoft.com/office/drawing/2014/chart" uri="{C3380CC4-5D6E-409C-BE32-E72D297353CC}">
              <c16:uniqueId val="{00000010-D88E-4147-B84E-F67E34E7E856}"/>
            </c:ext>
          </c:extLst>
        </c:ser>
        <c:ser>
          <c:idx val="17"/>
          <c:order val="17"/>
          <c:tx>
            <c:strRef>
              <c:f>'V&amp;V-SD-Global'!$B$53</c:f>
              <c:strCache>
                <c:ptCount val="1"/>
                <c:pt idx="0">
                  <c:v>Sanyo 18650-2.15</c:v>
                </c:pt>
              </c:strCache>
            </c:strRef>
          </c:tx>
          <c:spPr>
            <a:ln w="28575" cap="rnd">
              <a:solidFill>
                <a:schemeClr val="accent6">
                  <a:lumMod val="80000"/>
                  <a:lumOff val="2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'V&amp;V-SD-Global'!$C$53:$AG$53</c:f>
              <c:numCache>
                <c:formatCode>General</c:formatCode>
                <c:ptCount val="14"/>
                <c:pt idx="0">
                  <c:v>4.5970869861061701</c:v>
                </c:pt>
                <c:pt idx="1">
                  <c:v>1.7753755803426601</c:v>
                </c:pt>
                <c:pt idx="2">
                  <c:v>4.6543881683314199</c:v>
                </c:pt>
                <c:pt idx="3">
                  <c:v>2.2548079877619727</c:v>
                </c:pt>
                <c:pt idx="4">
                  <c:v>2.1265487046368148</c:v>
                </c:pt>
                <c:pt idx="5">
                  <c:v>2.3949175475746309</c:v>
                </c:pt>
                <c:pt idx="6">
                  <c:v>1.5242648055908248</c:v>
                </c:pt>
                <c:pt idx="7">
                  <c:v>0.31735980294774829</c:v>
                </c:pt>
                <c:pt idx="8">
                  <c:v>0.19991708756960058</c:v>
                </c:pt>
                <c:pt idx="9">
                  <c:v>0.57830388158561963</c:v>
                </c:pt>
                <c:pt idx="10">
                  <c:v>0.19869032284172938</c:v>
                </c:pt>
                <c:pt idx="11">
                  <c:v>0.29844238589716898</c:v>
                </c:pt>
                <c:pt idx="12">
                  <c:v>0.20531520783822721</c:v>
                </c:pt>
                <c:pt idx="13">
                  <c:v>1.0388916580725145</c:v>
                </c:pt>
              </c:numCache>
            </c:numRef>
          </c:val>
          <c:extLst>
            <c:ext xmlns:c16="http://schemas.microsoft.com/office/drawing/2014/chart" uri="{C3380CC4-5D6E-409C-BE32-E72D297353CC}">
              <c16:uniqueId val="{00000011-D88E-4147-B84E-F67E34E7E856}"/>
            </c:ext>
          </c:extLst>
        </c:ser>
        <c:ser>
          <c:idx val="18"/>
          <c:order val="18"/>
          <c:tx>
            <c:strRef>
              <c:f>'V&amp;V-SD-Global'!$B$54</c:f>
              <c:strCache>
                <c:ptCount val="1"/>
                <c:pt idx="0">
                  <c:v>Sony 18650-VTC6</c:v>
                </c:pt>
              </c:strCache>
            </c:strRef>
          </c:tx>
          <c:spPr>
            <a:ln w="28575" cap="rnd">
              <a:solidFill>
                <a:schemeClr val="accent1">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'V&amp;V-SD-Global'!$C$54:$AG$54</c:f>
              <c:numCache>
                <c:formatCode>General</c:formatCode>
                <c:ptCount val="14"/>
                <c:pt idx="0">
                  <c:v>3.4452852989813101</c:v>
                </c:pt>
                <c:pt idx="1">
                  <c:v>1.3295052611516285</c:v>
                </c:pt>
                <c:pt idx="2">
                  <c:v>4.6334723161790814</c:v>
                </c:pt>
                <c:pt idx="3">
                  <c:v>2.0213551294402747</c:v>
                </c:pt>
                <c:pt idx="4">
                  <c:v>1.8802267665210874</c:v>
                </c:pt>
                <c:pt idx="5">
                  <c:v>2.8497745767408627</c:v>
                </c:pt>
                <c:pt idx="6">
                  <c:v>1.9949234150961077</c:v>
                </c:pt>
                <c:pt idx="7">
                  <c:v>5.4646832102265307E-2</c:v>
                </c:pt>
                <c:pt idx="8">
                  <c:v>0.36249921814104868</c:v>
                </c:pt>
                <c:pt idx="9">
                  <c:v>0.57830388158561963</c:v>
                </c:pt>
                <c:pt idx="10">
                  <c:v>0.19869032284172938</c:v>
                </c:pt>
                <c:pt idx="11">
                  <c:v>0.29844238589716898</c:v>
                </c:pt>
                <c:pt idx="12">
                  <c:v>0.20531520783822721</c:v>
                </c:pt>
                <c:pt idx="13">
                  <c:v>4.6467601325837222</c:v>
                </c:pt>
              </c:numCache>
            </c:numRef>
          </c:val>
          <c:extLst>
            <c:ext xmlns:c16="http://schemas.microsoft.com/office/drawing/2014/chart" uri="{C3380CC4-5D6E-409C-BE32-E72D297353CC}">
              <c16:uniqueId val="{00000012-D88E-4147-B84E-F67E34E7E856}"/>
            </c:ext>
          </c:extLst>
        </c:ser>
        <c:ser>
          <c:idx val="19"/>
          <c:order val="19"/>
          <c:tx>
            <c:strRef>
              <c:f>'V&amp;V-SD-Global'!$B$55</c:f>
              <c:strCache>
                <c:ptCount val="1"/>
                <c:pt idx="0">
                  <c:v>Sony 18650-VC7</c:v>
                </c:pt>
              </c:strCache>
            </c:strRef>
          </c:tx>
          <c:spPr>
            <a:ln w="28575" cap="rnd">
              <a:solidFill>
                <a:schemeClr val="accent2">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'V&amp;V-SD-Global'!$C$55:$AG$55</c:f>
              <c:numCache>
                <c:formatCode>General</c:formatCode>
                <c:ptCount val="14"/>
                <c:pt idx="0">
                  <c:v>4.323518513257512</c:v>
                </c:pt>
                <c:pt idx="1">
                  <c:v>3.4519642769287335</c:v>
                </c:pt>
                <c:pt idx="2">
                  <c:v>5.1193473497971711</c:v>
                </c:pt>
                <c:pt idx="3">
                  <c:v>3.4590815896172229</c:v>
                </c:pt>
                <c:pt idx="4">
                  <c:v>3.7582280965616972</c:v>
                </c:pt>
                <c:pt idx="5">
                  <c:v>1.9289560037990614</c:v>
                </c:pt>
                <c:pt idx="6">
                  <c:v>7.3276914485726667</c:v>
                </c:pt>
                <c:pt idx="7">
                  <c:v>5.8041967188915349</c:v>
                </c:pt>
                <c:pt idx="8">
                  <c:v>4.4248727937785848</c:v>
                </c:pt>
                <c:pt idx="9">
                  <c:v>4.2483783088602234</c:v>
                </c:pt>
                <c:pt idx="10">
                  <c:v>2.5793355560562552</c:v>
                </c:pt>
                <c:pt idx="11">
                  <c:v>5.7753924068489821</c:v>
                </c:pt>
                <c:pt idx="12">
                  <c:v>2.8636236957887715</c:v>
                </c:pt>
                <c:pt idx="13">
                  <c:v>3.538206519296649</c:v>
                </c:pt>
              </c:numCache>
            </c:numRef>
          </c:val>
          <c:extLst>
            <c:ext xmlns:c16="http://schemas.microsoft.com/office/drawing/2014/chart" uri="{C3380CC4-5D6E-409C-BE32-E72D297353CC}">
              <c16:uniqueId val="{00000013-D88E-4147-B84E-F67E34E7E856}"/>
            </c:ext>
          </c:extLst>
        </c:ser>
        <c:ser>
          <c:idx val="20"/>
          <c:order val="20"/>
          <c:tx>
            <c:strRef>
              <c:f>'V&amp;V-SD-Global'!$B$56</c:f>
              <c:strCache>
                <c:ptCount val="1"/>
                <c:pt idx="0">
                  <c:v>Soteria 18650 (Control)</c:v>
                </c:pt>
              </c:strCache>
            </c:strRef>
          </c:tx>
          <c:spPr>
            <a:ln w="28575" cap="rnd">
              <a:solidFill>
                <a:schemeClr val="accent3">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'V&amp;V-SD-Global'!$C$56:$AG$56</c:f>
              <c:numCache>
                <c:formatCode>General</c:formatCode>
                <c:ptCount val="14"/>
                <c:pt idx="0">
                  <c:v>3.9800378001784646</c:v>
                </c:pt>
                <c:pt idx="1">
                  <c:v>1.6031936714193855</c:v>
                </c:pt>
                <c:pt idx="2">
                  <c:v>4.8194862847852438</c:v>
                </c:pt>
                <c:pt idx="3">
                  <c:v>1.4043872637306989</c:v>
                </c:pt>
                <c:pt idx="4">
                  <c:v>1.4615378464690965</c:v>
                </c:pt>
                <c:pt idx="5">
                  <c:v>6.4786314661268278</c:v>
                </c:pt>
                <c:pt idx="6">
                  <c:v>4.7747198104280892</c:v>
                </c:pt>
                <c:pt idx="7">
                  <c:v>0.35120456384657306</c:v>
                </c:pt>
                <c:pt idx="8">
                  <c:v>1.064342850550978</c:v>
                </c:pt>
                <c:pt idx="9">
                  <c:v>0.57830388158561963</c:v>
                </c:pt>
                <c:pt idx="10">
                  <c:v>0.19869032284172938</c:v>
                </c:pt>
                <c:pt idx="11">
                  <c:v>0.29844238589716898</c:v>
                </c:pt>
                <c:pt idx="12">
                  <c:v>0.20531520783822721</c:v>
                </c:pt>
                <c:pt idx="13">
                  <c:v>8.4023846542167977</c:v>
                </c:pt>
              </c:numCache>
            </c:numRef>
          </c:val>
          <c:extLst>
            <c:ext xmlns:c16="http://schemas.microsoft.com/office/drawing/2014/chart" uri="{C3380CC4-5D6E-409C-BE32-E72D297353CC}">
              <c16:uniqueId val="{00000014-D88E-4147-B84E-F67E34E7E856}"/>
            </c:ext>
          </c:extLst>
        </c:ser>
        <c:ser>
          <c:idx val="21"/>
          <c:order val="21"/>
          <c:tx>
            <c:strRef>
              <c:f>'V&amp;V-SD-Global'!$B$57</c:f>
              <c:strCache>
                <c:ptCount val="1"/>
                <c:pt idx="0">
                  <c:v>Soteria 18650 (AL)</c:v>
                </c:pt>
              </c:strCache>
            </c:strRef>
          </c:tx>
          <c:spPr>
            <a:ln w="28575" cap="rnd">
              <a:solidFill>
                <a:schemeClr val="accent4">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'V&amp;V-SD-Global'!$C$57:$AG$57</c:f>
              <c:numCache>
                <c:formatCode>General</c:formatCode>
                <c:ptCount val="14"/>
                <c:pt idx="0">
                  <c:v>5.7361783283968135</c:v>
                </c:pt>
                <c:pt idx="1">
                  <c:v>2.4732255383634336</c:v>
                </c:pt>
                <c:pt idx="2">
                  <c:v>4.8700550903986146</c:v>
                </c:pt>
                <c:pt idx="3">
                  <c:v>3.3963931300397476</c:v>
                </c:pt>
                <c:pt idx="4">
                  <c:v>3.2639396274861427</c:v>
                </c:pt>
                <c:pt idx="5">
                  <c:v>6.7824660037614253</c:v>
                </c:pt>
                <c:pt idx="6">
                  <c:v>5.0018051345342505</c:v>
                </c:pt>
                <c:pt idx="7">
                  <c:v>0.38325909304365235</c:v>
                </c:pt>
                <c:pt idx="8">
                  <c:v>0.26258307085387667</c:v>
                </c:pt>
                <c:pt idx="9">
                  <c:v>0.57830388158561963</c:v>
                </c:pt>
                <c:pt idx="10">
                  <c:v>1.5802585444108712</c:v>
                </c:pt>
                <c:pt idx="11">
                  <c:v>2.9060025666191684</c:v>
                </c:pt>
                <c:pt idx="12">
                  <c:v>0.20531520783822721</c:v>
                </c:pt>
                <c:pt idx="13">
                  <c:v>7.6863078979740429</c:v>
                </c:pt>
              </c:numCache>
            </c:numRef>
          </c:val>
          <c:extLst>
            <c:ext xmlns:c16="http://schemas.microsoft.com/office/drawing/2014/chart" uri="{C3380CC4-5D6E-409C-BE32-E72D297353CC}">
              <c16:uniqueId val="{00000015-D88E-4147-B84E-F67E34E7E856}"/>
            </c:ext>
          </c:extLst>
        </c:ser>
        <c:ser>
          <c:idx val="22"/>
          <c:order val="22"/>
          <c:tx>
            <c:strRef>
              <c:f>'V&amp;V-SD-Global'!$B$58</c:f>
              <c:strCache>
                <c:ptCount val="1"/>
                <c:pt idx="0">
                  <c:v>Soteria 18650 (CU)</c:v>
                </c:pt>
              </c:strCache>
            </c:strRef>
          </c:tx>
          <c:spPr>
            <a:ln w="28575" cap="rnd">
              <a:solidFill>
                <a:schemeClr val="accent5">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'V&amp;V-SD-Global'!$C$58:$AG$58</c:f>
              <c:numCache>
                <c:formatCode>General</c:formatCode>
                <c:ptCount val="14"/>
                <c:pt idx="0">
                  <c:v>3.9049288956035579</c:v>
                </c:pt>
                <c:pt idx="1">
                  <c:v>1.4349551432804946</c:v>
                </c:pt>
                <c:pt idx="2">
                  <c:v>4.8801491617777382</c:v>
                </c:pt>
                <c:pt idx="3">
                  <c:v>1.7742636064066417</c:v>
                </c:pt>
                <c:pt idx="4">
                  <c:v>1.3844503804031576</c:v>
                </c:pt>
                <c:pt idx="5">
                  <c:v>3.3304760166770899</c:v>
                </c:pt>
                <c:pt idx="6">
                  <c:v>2.2564552662846609</c:v>
                </c:pt>
                <c:pt idx="7">
                  <c:v>0.33437461772308602</c:v>
                </c:pt>
                <c:pt idx="8">
                  <c:v>0.39915884792844358</c:v>
                </c:pt>
                <c:pt idx="9">
                  <c:v>0.57830388158561963</c:v>
                </c:pt>
                <c:pt idx="10">
                  <c:v>0.19869032284172938</c:v>
                </c:pt>
                <c:pt idx="11">
                  <c:v>0.29844238589716898</c:v>
                </c:pt>
                <c:pt idx="12">
                  <c:v>0.20531520783822721</c:v>
                </c:pt>
                <c:pt idx="13">
                  <c:v>2.2521414828089887</c:v>
                </c:pt>
              </c:numCache>
            </c:numRef>
          </c:val>
          <c:extLst>
            <c:ext xmlns:c16="http://schemas.microsoft.com/office/drawing/2014/chart" uri="{C3380CC4-5D6E-409C-BE32-E72D297353CC}">
              <c16:uniqueId val="{00000016-D88E-4147-B84E-F67E34E7E856}"/>
            </c:ext>
          </c:extLst>
        </c:ser>
        <c:ser>
          <c:idx val="23"/>
          <c:order val="23"/>
          <c:tx>
            <c:strRef>
              <c:f>'V&amp;V-SD-Global'!$B$59</c:f>
              <c:strCache>
                <c:ptCount val="1"/>
                <c:pt idx="0">
                  <c:v>Soteria 18650 (ALCU)</c:v>
                </c:pt>
              </c:strCache>
            </c:strRef>
          </c:tx>
          <c:spPr>
            <a:ln w="28575" cap="rnd">
              <a:solidFill>
                <a:schemeClr val="accent6">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'V&amp;V-SD-Global'!$C$59:$AG$59</c:f>
              <c:numCache>
                <c:formatCode>General</c:formatCode>
                <c:ptCount val="14"/>
                <c:pt idx="0">
                  <c:v>5.9392164419710269</c:v>
                </c:pt>
                <c:pt idx="1">
                  <c:v>2.3236952766108558</c:v>
                </c:pt>
                <c:pt idx="2">
                  <c:v>4.7530437693836012</c:v>
                </c:pt>
                <c:pt idx="3">
                  <c:v>3.7473939965296701</c:v>
                </c:pt>
                <c:pt idx="4">
                  <c:v>3.4723262865491362</c:v>
                </c:pt>
                <c:pt idx="5">
                  <c:v>5.9667311164437153</c:v>
                </c:pt>
                <c:pt idx="6">
                  <c:v>4.4293868345714138</c:v>
                </c:pt>
                <c:pt idx="7">
                  <c:v>0.55160179509073037</c:v>
                </c:pt>
                <c:pt idx="8">
                  <c:v>0.28587891638541785</c:v>
                </c:pt>
                <c:pt idx="9">
                  <c:v>0.57830388158561963</c:v>
                </c:pt>
                <c:pt idx="10">
                  <c:v>3.764580262714341</c:v>
                </c:pt>
                <c:pt idx="11">
                  <c:v>3.8343879222036863</c:v>
                </c:pt>
                <c:pt idx="12">
                  <c:v>0.20531520783822721</c:v>
                </c:pt>
                <c:pt idx="13">
                  <c:v>6.5911009594963117</c:v>
                </c:pt>
              </c:numCache>
            </c:numRef>
          </c:val>
          <c:extLst>
            <c:ext xmlns:c16="http://schemas.microsoft.com/office/drawing/2014/chart" uri="{C3380CC4-5D6E-409C-BE32-E72D297353CC}">
              <c16:uniqueId val="{00000017-D88E-4147-B84E-F67E34E7E856}"/>
            </c:ext>
          </c:extLst>
        </c:ser>
        <c:ser>
          <c:idx val="24"/>
          <c:order val="24"/>
          <c:tx>
            <c:strRef>
              <c:f>'V&amp;V-SD-Global'!$B$60</c:f>
              <c:strCache>
                <c:ptCount val="1"/>
                <c:pt idx="0">
                  <c:v>Soteria 18650 (DW)</c:v>
                </c:pt>
              </c:strCache>
            </c:strRef>
          </c:tx>
          <c:spPr>
            <a:ln w="28575" cap="rnd">
              <a:solidFill>
                <a:schemeClr val="accent1">
                  <a:lumMod val="60000"/>
                  <a:lumOff val="4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'V&amp;V-SD-Global'!$C$60:$AG$60</c:f>
              <c:numCache>
                <c:formatCode>General</c:formatCode>
                <c:ptCount val="14"/>
                <c:pt idx="0">
                  <c:v>5.324849746533741</c:v>
                </c:pt>
                <c:pt idx="1">
                  <c:v>3.2731904620709482</c:v>
                </c:pt>
                <c:pt idx="2">
                  <c:v>4.9362149845956296</c:v>
                </c:pt>
                <c:pt idx="3">
                  <c:v>2.9968636528576571</c:v>
                </c:pt>
                <c:pt idx="4">
                  <c:v>2.8417755941297846</c:v>
                </c:pt>
                <c:pt idx="5">
                  <c:v>6.7104641233539786</c:v>
                </c:pt>
                <c:pt idx="6">
                  <c:v>5.0034289129583103</c:v>
                </c:pt>
                <c:pt idx="7">
                  <c:v>0.2748322175358901</c:v>
                </c:pt>
                <c:pt idx="8">
                  <c:v>0.75998240615787283</c:v>
                </c:pt>
                <c:pt idx="9">
                  <c:v>0.57830388158561963</c:v>
                </c:pt>
                <c:pt idx="10">
                  <c:v>0.19869032284172938</c:v>
                </c:pt>
                <c:pt idx="11">
                  <c:v>0.29844238589716898</c:v>
                </c:pt>
                <c:pt idx="12">
                  <c:v>0.20531520783822721</c:v>
                </c:pt>
                <c:pt idx="13">
                  <c:v>9.1246229317538141</c:v>
                </c:pt>
              </c:numCache>
            </c:numRef>
          </c:val>
          <c:extLst>
            <c:ext xmlns:c16="http://schemas.microsoft.com/office/drawing/2014/chart" uri="{C3380CC4-5D6E-409C-BE32-E72D297353CC}">
              <c16:uniqueId val="{00000018-D88E-4147-B84E-F67E34E7E856}"/>
            </c:ext>
          </c:extLst>
        </c:ser>
        <c:ser>
          <c:idx val="25"/>
          <c:order val="25"/>
          <c:tx>
            <c:strRef>
              <c:f>'V&amp;V-SD-Global'!$B$61</c:f>
              <c:strCache>
                <c:ptCount val="1"/>
                <c:pt idx="0">
                  <c:v>Soteria 18650 (ALDW)</c:v>
                </c:pt>
              </c:strCache>
            </c:strRef>
          </c:tx>
          <c:spPr>
            <a:ln w="28575" cap="rnd">
              <a:solidFill>
                <a:schemeClr val="accent2">
                  <a:lumMod val="60000"/>
                  <a:lumOff val="4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'V&amp;V-SD-Global'!$C$61:$AG$61</c:f>
              <c:numCache>
                <c:formatCode>General</c:formatCode>
                <c:ptCount val="14"/>
                <c:pt idx="0">
                  <c:v>3.6517427677731429</c:v>
                </c:pt>
                <c:pt idx="1">
                  <c:v>2.4418738119882444</c:v>
                </c:pt>
                <c:pt idx="2">
                  <c:v>4.8598220716311085</c:v>
                </c:pt>
                <c:pt idx="3">
                  <c:v>1.5279386063228153</c:v>
                </c:pt>
                <c:pt idx="4">
                  <c:v>1.1245946795650692</c:v>
                </c:pt>
                <c:pt idx="5">
                  <c:v>9.5046488955271204</c:v>
                </c:pt>
                <c:pt idx="6">
                  <c:v>7.0715173652762591</c:v>
                </c:pt>
                <c:pt idx="7">
                  <c:v>0.55663406818720884</c:v>
                </c:pt>
                <c:pt idx="8">
                  <c:v>0.28705664107619877</c:v>
                </c:pt>
                <c:pt idx="9">
                  <c:v>0.57830388158561963</c:v>
                </c:pt>
                <c:pt idx="10">
                  <c:v>0.19869032284172938</c:v>
                </c:pt>
                <c:pt idx="11">
                  <c:v>0.29844238589716898</c:v>
                </c:pt>
                <c:pt idx="12">
                  <c:v>0.20531520783822721</c:v>
                </c:pt>
                <c:pt idx="13">
                  <c:v>9.4497226860415573</c:v>
                </c:pt>
              </c:numCache>
            </c:numRef>
          </c:val>
          <c:extLst>
            <c:ext xmlns:c16="http://schemas.microsoft.com/office/drawing/2014/chart" uri="{C3380CC4-5D6E-409C-BE32-E72D297353CC}">
              <c16:uniqueId val="{00000019-D88E-4147-B84E-F67E34E7E856}"/>
            </c:ext>
          </c:extLst>
        </c:ser>
        <c:ser>
          <c:idx val="26"/>
          <c:order val="26"/>
          <c:tx>
            <c:strRef>
              <c:f>'V&amp;V-SD-Global'!$B$62</c:f>
              <c:strCache>
                <c:ptCount val="1"/>
                <c:pt idx="0">
                  <c:v>Soteria 18650 (ALCUDW)</c:v>
                </c:pt>
              </c:strCache>
            </c:strRef>
          </c:tx>
          <c:spPr>
            <a:ln w="28575" cap="rnd">
              <a:solidFill>
                <a:schemeClr val="accent3">
                  <a:lumMod val="60000"/>
                  <a:lumOff val="4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'V&amp;V-SD-Global'!$C$62:$AG$62</c:f>
              <c:numCache>
                <c:formatCode>General</c:formatCode>
                <c:ptCount val="14"/>
                <c:pt idx="0">
                  <c:v>4.9317080723829143</c:v>
                </c:pt>
                <c:pt idx="1">
                  <c:v>3.1744238468416617</c:v>
                </c:pt>
                <c:pt idx="2">
                  <c:v>4.948962749686781</c:v>
                </c:pt>
                <c:pt idx="3">
                  <c:v>2.8221934846217178</c:v>
                </c:pt>
                <c:pt idx="4">
                  <c:v>2.4382775583544971</c:v>
                </c:pt>
                <c:pt idx="5">
                  <c:v>9.9513299444126311</c:v>
                </c:pt>
                <c:pt idx="6">
                  <c:v>7.6084970621481407</c:v>
                </c:pt>
                <c:pt idx="7">
                  <c:v>0.27422169200601521</c:v>
                </c:pt>
                <c:pt idx="8">
                  <c:v>0.55590105201517748</c:v>
                </c:pt>
                <c:pt idx="9">
                  <c:v>0.57830388158561963</c:v>
                </c:pt>
                <c:pt idx="10">
                  <c:v>2.6569061597282997</c:v>
                </c:pt>
                <c:pt idx="11">
                  <c:v>2.6845371740326569</c:v>
                </c:pt>
                <c:pt idx="12">
                  <c:v>0.20531520783822721</c:v>
                </c:pt>
                <c:pt idx="13">
                  <c:v>9.9495917368464895</c:v>
                </c:pt>
              </c:numCache>
            </c:numRef>
          </c:val>
          <c:extLst>
            <c:ext xmlns:c16="http://schemas.microsoft.com/office/drawing/2014/chart" uri="{C3380CC4-5D6E-409C-BE32-E72D297353CC}">
              <c16:uniqueId val="{0000001A-D88E-4147-B84E-F67E34E7E856}"/>
            </c:ext>
          </c:extLst>
        </c:ser>
        <c:ser>
          <c:idx val="27"/>
          <c:order val="27"/>
          <c:tx>
            <c:strRef>
              <c:f>'V&amp;V-SD-Global'!$B$63</c:f>
              <c:strCache>
                <c:ptCount val="1"/>
                <c:pt idx="0">
                  <c:v>Outer Band</c:v>
                </c:pt>
              </c:strCache>
            </c:strRef>
          </c:tx>
          <c:spPr>
            <a:ln w="22225" cap="rnd">
              <a:solidFill>
                <a:schemeClr val="tx1"/>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'V&amp;V-SD-Global'!$C$63:$AG$63</c:f>
              <c:numCache>
                <c:formatCode>General</c:formatCode>
                <c:ptCount val="14"/>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numCache>
            </c:numRef>
          </c:val>
          <c:extLst>
            <c:ext xmlns:c16="http://schemas.microsoft.com/office/drawing/2014/chart" uri="{C3380CC4-5D6E-409C-BE32-E72D297353CC}">
              <c16:uniqueId val="{0000001B-D88E-4147-B84E-F67E34E7E856}"/>
            </c:ext>
          </c:extLst>
        </c:ser>
        <c:dLbls>
          <c:showLegendKey val="0"/>
          <c:showVal val="0"/>
          <c:showCatName val="0"/>
          <c:showSerName val="0"/>
          <c:showPercent val="0"/>
          <c:showBubbleSize val="0"/>
        </c:dLbls>
        <c:axId val="1596848544"/>
        <c:axId val="1596783344"/>
      </c:radarChart>
      <c:catAx>
        <c:axId val="1596848544"/>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596783344"/>
        <c:crosses val="autoZero"/>
        <c:auto val="1"/>
        <c:lblAlgn val="ctr"/>
        <c:lblOffset val="100"/>
        <c:noMultiLvlLbl val="0"/>
      </c:catAx>
      <c:valAx>
        <c:axId val="1596783344"/>
        <c:scaling>
          <c:orientation val="minMax"/>
        </c:scaling>
        <c:delete val="0"/>
        <c:axPos val="l"/>
        <c:majorGridlines>
          <c:spPr>
            <a:ln w="9525" cap="flat" cmpd="sng" algn="ctr">
              <a:solidFill>
                <a:schemeClr val="tx1">
                  <a:lumMod val="15000"/>
                  <a:lumOff val="85000"/>
                </a:schemeClr>
              </a:solidFill>
              <a:prstDash val="dash"/>
              <a:round/>
            </a:ln>
            <a:effectLst/>
          </c:spPr>
        </c:majorGridlines>
        <c:numFmt formatCode="General" sourceLinked="1"/>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400" b="1" i="0" u="none" strike="noStrike" kern="1200" baseline="0">
                <a:solidFill>
                  <a:srgbClr val="0070C0"/>
                </a:solidFill>
                <a:latin typeface="+mn-lt"/>
                <a:ea typeface="+mn-ea"/>
                <a:cs typeface="+mn-cs"/>
              </a:defRPr>
            </a:pPr>
            <a:endParaRPr lang="en-US"/>
          </a:p>
        </c:txPr>
        <c:crossAx val="159684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tx>
            <c:strRef>
              <c:f>'V&amp;V-SD-Global'!$B$36</c:f>
              <c:strCache>
                <c:ptCount val="1"/>
                <c:pt idx="0">
                  <c:v>KULR 18650-K330</c:v>
                </c:pt>
              </c:strCache>
            </c:strRef>
          </c:tx>
          <c:spPr>
            <a:ln w="28575" cap="rnd">
              <a:solidFill>
                <a:schemeClr val="accent1"/>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'V&amp;V-SD-Global'!$C$36:$AG$36</c:f>
              <c:numCache>
                <c:formatCode>General</c:formatCode>
                <c:ptCount val="14"/>
                <c:pt idx="0">
                  <c:v>3.228471597594313</c:v>
                </c:pt>
                <c:pt idx="1">
                  <c:v>1.8216525611828374</c:v>
                </c:pt>
                <c:pt idx="2">
                  <c:v>4.9951108134744535</c:v>
                </c:pt>
                <c:pt idx="3">
                  <c:v>1.5558734951529574</c:v>
                </c:pt>
                <c:pt idx="4">
                  <c:v>1.6996774241131205</c:v>
                </c:pt>
                <c:pt idx="5">
                  <c:v>3.2849080404895226</c:v>
                </c:pt>
                <c:pt idx="6">
                  <c:v>8.9535639266251401</c:v>
                </c:pt>
                <c:pt idx="7">
                  <c:v>9.0976518109673314</c:v>
                </c:pt>
                <c:pt idx="8">
                  <c:v>1.5101320516744168</c:v>
                </c:pt>
                <c:pt idx="9">
                  <c:v>4.2782081797009486</c:v>
                </c:pt>
                <c:pt idx="10">
                  <c:v>5.2254731144155793</c:v>
                </c:pt>
                <c:pt idx="11">
                  <c:v>2.7293424264156272</c:v>
                </c:pt>
                <c:pt idx="12">
                  <c:v>3.867699700084132</c:v>
                </c:pt>
                <c:pt idx="13">
                  <c:v>4.0954199095864645</c:v>
                </c:pt>
              </c:numCache>
            </c:numRef>
          </c:val>
          <c:extLst>
            <c:ext xmlns:c16="http://schemas.microsoft.com/office/drawing/2014/chart" uri="{C3380CC4-5D6E-409C-BE32-E72D297353CC}">
              <c16:uniqueId val="{00000000-6419-7649-B3B7-671ACC1E9439}"/>
            </c:ext>
          </c:extLst>
        </c:ser>
        <c:ser>
          <c:idx val="2"/>
          <c:order val="1"/>
          <c:tx>
            <c:strRef>
              <c:f>'V&amp;V-SD-Global'!$B$38</c:f>
              <c:strCache>
                <c:ptCount val="1"/>
                <c:pt idx="0">
                  <c:v>LG 18650-M36</c:v>
                </c:pt>
              </c:strCache>
            </c:strRef>
          </c:tx>
          <c:spPr>
            <a:ln w="28575" cap="rnd">
              <a:solidFill>
                <a:schemeClr val="accent3"/>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'V&amp;V-SD-Global'!$C$38:$AG$38</c:f>
              <c:numCache>
                <c:formatCode>General</c:formatCode>
                <c:ptCount val="14"/>
                <c:pt idx="0">
                  <c:v>5.9583160574677931</c:v>
                </c:pt>
                <c:pt idx="1">
                  <c:v>5.1550196019128949</c:v>
                </c:pt>
                <c:pt idx="2">
                  <c:v>5.4751893735985719</c:v>
                </c:pt>
                <c:pt idx="3">
                  <c:v>5.2710730353484161</c:v>
                </c:pt>
                <c:pt idx="4">
                  <c:v>6.4094977643862263</c:v>
                </c:pt>
                <c:pt idx="5">
                  <c:v>4.9037209370740467</c:v>
                </c:pt>
                <c:pt idx="6">
                  <c:v>8.6146992689870601</c:v>
                </c:pt>
                <c:pt idx="7">
                  <c:v>5.2625487624373868</c:v>
                </c:pt>
                <c:pt idx="8">
                  <c:v>7.5701523165884579</c:v>
                </c:pt>
                <c:pt idx="9">
                  <c:v>1.6331851409963083</c:v>
                </c:pt>
                <c:pt idx="10">
                  <c:v>8.917693296663753</c:v>
                </c:pt>
                <c:pt idx="11">
                  <c:v>3.5430196208251732</c:v>
                </c:pt>
                <c:pt idx="12">
                  <c:v>9.7511426805095631</c:v>
                </c:pt>
                <c:pt idx="13">
                  <c:v>6.1223644921191021</c:v>
                </c:pt>
              </c:numCache>
            </c:numRef>
          </c:val>
          <c:extLst>
            <c:ext xmlns:c16="http://schemas.microsoft.com/office/drawing/2014/chart" uri="{C3380CC4-5D6E-409C-BE32-E72D297353CC}">
              <c16:uniqueId val="{00000001-6419-7649-B3B7-671ACC1E9439}"/>
            </c:ext>
          </c:extLst>
        </c:ser>
        <c:ser>
          <c:idx val="3"/>
          <c:order val="2"/>
          <c:tx>
            <c:strRef>
              <c:f>'V&amp;V-SD-Global'!$B$39</c:f>
              <c:strCache>
                <c:ptCount val="1"/>
                <c:pt idx="0">
                  <c:v>LG 18650-Test Cell (NBV-250)</c:v>
                </c:pt>
              </c:strCache>
            </c:strRef>
          </c:tx>
          <c:spPr>
            <a:ln w="28575" cap="rnd">
              <a:solidFill>
                <a:schemeClr val="accent4"/>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'V&amp;V-SD-Global'!$C$39:$AG$39</c:f>
              <c:numCache>
                <c:formatCode>General</c:formatCode>
                <c:ptCount val="14"/>
                <c:pt idx="0">
                  <c:v>4.697440013737598</c:v>
                </c:pt>
                <c:pt idx="1">
                  <c:v>2.0260331674741452</c:v>
                </c:pt>
                <c:pt idx="2">
                  <c:v>4.8521382909417854</c:v>
                </c:pt>
                <c:pt idx="3">
                  <c:v>2.2647307287811307</c:v>
                </c:pt>
                <c:pt idx="4">
                  <c:v>4.3012694395254041</c:v>
                </c:pt>
                <c:pt idx="5">
                  <c:v>1.5388112608036288</c:v>
                </c:pt>
                <c:pt idx="6">
                  <c:v>2.7936988502614017</c:v>
                </c:pt>
                <c:pt idx="7">
                  <c:v>2.1914372604825028</c:v>
                </c:pt>
                <c:pt idx="8">
                  <c:v>6.5534634622072492</c:v>
                </c:pt>
                <c:pt idx="9">
                  <c:v>1.5668916582308743</c:v>
                </c:pt>
                <c:pt idx="10">
                  <c:v>4.0544715746527604</c:v>
                </c:pt>
                <c:pt idx="11">
                  <c:v>1.8269833465797003</c:v>
                </c:pt>
                <c:pt idx="12">
                  <c:v>1.8909030638449766</c:v>
                </c:pt>
                <c:pt idx="13">
                  <c:v>2.6629523328279099</c:v>
                </c:pt>
              </c:numCache>
            </c:numRef>
          </c:val>
          <c:extLst>
            <c:ext xmlns:c16="http://schemas.microsoft.com/office/drawing/2014/chart" uri="{C3380CC4-5D6E-409C-BE32-E72D297353CC}">
              <c16:uniqueId val="{00000002-6419-7649-B3B7-671ACC1E9439}"/>
            </c:ext>
          </c:extLst>
        </c:ser>
        <c:ser>
          <c:idx val="4"/>
          <c:order val="3"/>
          <c:tx>
            <c:strRef>
              <c:f>'V&amp;V-SD-Global'!$B$40</c:f>
              <c:strCache>
                <c:ptCount val="1"/>
                <c:pt idx="0">
                  <c:v>LG 18650-Test Cell (NBV-220)</c:v>
                </c:pt>
              </c:strCache>
            </c:strRef>
          </c:tx>
          <c:spPr>
            <a:ln w="28575" cap="rnd">
              <a:solidFill>
                <a:schemeClr val="accent5"/>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'V&amp;V-SD-Global'!$C$40:$AG$40</c:f>
              <c:numCache>
                <c:formatCode>General</c:formatCode>
                <c:ptCount val="14"/>
                <c:pt idx="0">
                  <c:v>7.6465585814112469</c:v>
                </c:pt>
                <c:pt idx="1">
                  <c:v>6.1333423652257819</c:v>
                </c:pt>
                <c:pt idx="2">
                  <c:v>4.9445584377465508</c:v>
                </c:pt>
                <c:pt idx="3">
                  <c:v>5.8513396061696792</c:v>
                </c:pt>
                <c:pt idx="4">
                  <c:v>9.2322976152601761</c:v>
                </c:pt>
                <c:pt idx="5">
                  <c:v>3.2533689231826175</c:v>
                </c:pt>
                <c:pt idx="6">
                  <c:v>3.5564612705211225</c:v>
                </c:pt>
                <c:pt idx="7">
                  <c:v>1.323848969247968</c:v>
                </c:pt>
                <c:pt idx="8">
                  <c:v>9.8000829124303976</c:v>
                </c:pt>
                <c:pt idx="9">
                  <c:v>1.2309184511652096</c:v>
                </c:pt>
                <c:pt idx="10">
                  <c:v>2.3465921860783365</c:v>
                </c:pt>
                <c:pt idx="11">
                  <c:v>4.7475501272912002</c:v>
                </c:pt>
                <c:pt idx="12">
                  <c:v>1.6562823986649005</c:v>
                </c:pt>
                <c:pt idx="13">
                  <c:v>4.4379864387872141</c:v>
                </c:pt>
              </c:numCache>
            </c:numRef>
          </c:val>
          <c:extLst>
            <c:ext xmlns:c16="http://schemas.microsoft.com/office/drawing/2014/chart" uri="{C3380CC4-5D6E-409C-BE32-E72D297353CC}">
              <c16:uniqueId val="{00000003-6419-7649-B3B7-671ACC1E9439}"/>
            </c:ext>
          </c:extLst>
        </c:ser>
        <c:ser>
          <c:idx val="5"/>
          <c:order val="4"/>
          <c:tx>
            <c:strRef>
              <c:f>'V&amp;V-SD-Global'!$B$41</c:f>
              <c:strCache>
                <c:ptCount val="1"/>
                <c:pt idx="0">
                  <c:v>LG 18650-Test Cell (BV-250)</c:v>
                </c:pt>
              </c:strCache>
            </c:strRef>
          </c:tx>
          <c:spPr>
            <a:ln w="28575" cap="rnd">
              <a:solidFill>
                <a:schemeClr val="accent6"/>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'V&amp;V-SD-Global'!$C$41:$AG$41</c:f>
              <c:numCache>
                <c:formatCode>General</c:formatCode>
                <c:ptCount val="14"/>
                <c:pt idx="0">
                  <c:v>3.888416082997173</c:v>
                </c:pt>
                <c:pt idx="1">
                  <c:v>2.6498245894017463</c:v>
                </c:pt>
                <c:pt idx="2">
                  <c:v>4.7178297151403212</c:v>
                </c:pt>
                <c:pt idx="3">
                  <c:v>2.7531774602018251</c:v>
                </c:pt>
                <c:pt idx="4">
                  <c:v>2.9485534649786009</c:v>
                </c:pt>
                <c:pt idx="5">
                  <c:v>2.0209228951343814</c:v>
                </c:pt>
                <c:pt idx="6">
                  <c:v>5.4216736526659588</c:v>
                </c:pt>
                <c:pt idx="7">
                  <c:v>4.9996765821251241</c:v>
                </c:pt>
                <c:pt idx="8">
                  <c:v>1.4795331619192036</c:v>
                </c:pt>
                <c:pt idx="9">
                  <c:v>2.1118587782930609</c:v>
                </c:pt>
                <c:pt idx="10">
                  <c:v>9.8013096771582795</c:v>
                </c:pt>
                <c:pt idx="11">
                  <c:v>9.7015576141028284</c:v>
                </c:pt>
                <c:pt idx="12">
                  <c:v>9.7946847921617728</c:v>
                </c:pt>
                <c:pt idx="13">
                  <c:v>3.253259144278918</c:v>
                </c:pt>
              </c:numCache>
            </c:numRef>
          </c:val>
          <c:extLst>
            <c:ext xmlns:c16="http://schemas.microsoft.com/office/drawing/2014/chart" uri="{C3380CC4-5D6E-409C-BE32-E72D297353CC}">
              <c16:uniqueId val="{00000004-6419-7649-B3B7-671ACC1E9439}"/>
            </c:ext>
          </c:extLst>
        </c:ser>
        <c:ser>
          <c:idx val="6"/>
          <c:order val="5"/>
          <c:tx>
            <c:strRef>
              <c:f>'V&amp;V-SD-Global'!$B$42</c:f>
              <c:strCache>
                <c:ptCount val="1"/>
                <c:pt idx="0">
                  <c:v>LG 18650-Test Cell (BV-220)</c:v>
                </c:pt>
              </c:strCache>
            </c:strRef>
          </c:tx>
          <c:spPr>
            <a:ln w="28575" cap="rnd">
              <a:solidFill>
                <a:schemeClr val="accent1">
                  <a:lumMod val="6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'V&amp;V-SD-Global'!$C$42:$AG$42</c:f>
              <c:numCache>
                <c:formatCode>General</c:formatCode>
                <c:ptCount val="14"/>
                <c:pt idx="0">
                  <c:v>4.044252145595129</c:v>
                </c:pt>
                <c:pt idx="1">
                  <c:v>2.3114629766760904</c:v>
                </c:pt>
                <c:pt idx="2">
                  <c:v>5.3449139162357628</c:v>
                </c:pt>
                <c:pt idx="3">
                  <c:v>1.9587520994730934</c:v>
                </c:pt>
                <c:pt idx="4">
                  <c:v>3.2091167478147495</c:v>
                </c:pt>
                <c:pt idx="5">
                  <c:v>1.430454332912602</c:v>
                </c:pt>
                <c:pt idx="6">
                  <c:v>7.5945355605943092</c:v>
                </c:pt>
                <c:pt idx="7">
                  <c:v>6.3645647448418128</c:v>
                </c:pt>
                <c:pt idx="8">
                  <c:v>5.8905515819850853</c:v>
                </c:pt>
                <c:pt idx="9">
                  <c:v>7.6523528563733594</c:v>
                </c:pt>
                <c:pt idx="10">
                  <c:v>2.7219863746723476</c:v>
                </c:pt>
                <c:pt idx="11">
                  <c:v>2.5878928904957395</c:v>
                </c:pt>
                <c:pt idx="12">
                  <c:v>2.8075996671817522</c:v>
                </c:pt>
                <c:pt idx="13">
                  <c:v>1.7988281739142513</c:v>
                </c:pt>
              </c:numCache>
            </c:numRef>
          </c:val>
          <c:extLst>
            <c:ext xmlns:c16="http://schemas.microsoft.com/office/drawing/2014/chart" uri="{C3380CC4-5D6E-409C-BE32-E72D297353CC}">
              <c16:uniqueId val="{00000005-6419-7649-B3B7-671ACC1E9439}"/>
            </c:ext>
          </c:extLst>
        </c:ser>
        <c:ser>
          <c:idx val="7"/>
          <c:order val="6"/>
          <c:tx>
            <c:strRef>
              <c:f>'V&amp;V-SD-Global'!$B$43</c:f>
              <c:strCache>
                <c:ptCount val="1"/>
                <c:pt idx="0">
                  <c:v>LG 18650-MJ1 (Korean)</c:v>
                </c:pt>
              </c:strCache>
            </c:strRef>
          </c:tx>
          <c:spPr>
            <a:ln w="28575" cap="rnd">
              <a:solidFill>
                <a:schemeClr val="accent2">
                  <a:lumMod val="6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'V&amp;V-SD-Global'!$C$43:$AG$43</c:f>
              <c:numCache>
                <c:formatCode>General</c:formatCode>
                <c:ptCount val="14"/>
                <c:pt idx="0">
                  <c:v>5.7946170684134906</c:v>
                </c:pt>
                <c:pt idx="1">
                  <c:v>5.1401331054218105</c:v>
                </c:pt>
                <c:pt idx="2">
                  <c:v>5.0318248614401648</c:v>
                </c:pt>
                <c:pt idx="3">
                  <c:v>5.398193757445747</c:v>
                </c:pt>
                <c:pt idx="4">
                  <c:v>6.2598730529750739</c:v>
                </c:pt>
                <c:pt idx="5">
                  <c:v>2.0055255396824738</c:v>
                </c:pt>
                <c:pt idx="6">
                  <c:v>3.8036635703553152</c:v>
                </c:pt>
                <c:pt idx="7">
                  <c:v>2.5001392922364456</c:v>
                </c:pt>
                <c:pt idx="8">
                  <c:v>5.9981204400140182</c:v>
                </c:pt>
                <c:pt idx="9">
                  <c:v>2.4091601204639352</c:v>
                </c:pt>
                <c:pt idx="10">
                  <c:v>2.1678084154200237</c:v>
                </c:pt>
                <c:pt idx="11">
                  <c:v>2.5933902844701597</c:v>
                </c:pt>
                <c:pt idx="12">
                  <c:v>1.4878211782344839</c:v>
                </c:pt>
                <c:pt idx="13">
                  <c:v>3.2198488520726252</c:v>
                </c:pt>
              </c:numCache>
            </c:numRef>
          </c:val>
          <c:extLst>
            <c:ext xmlns:c16="http://schemas.microsoft.com/office/drawing/2014/chart" uri="{C3380CC4-5D6E-409C-BE32-E72D297353CC}">
              <c16:uniqueId val="{00000006-6419-7649-B3B7-671ACC1E9439}"/>
            </c:ext>
          </c:extLst>
        </c:ser>
        <c:ser>
          <c:idx val="9"/>
          <c:order val="7"/>
          <c:tx>
            <c:strRef>
              <c:f>'V&amp;V-SD-Global'!$B$45</c:f>
              <c:strCache>
                <c:ptCount val="1"/>
                <c:pt idx="0">
                  <c:v>MOLiCEL 18650-J</c:v>
                </c:pt>
              </c:strCache>
            </c:strRef>
          </c:tx>
          <c:spPr>
            <a:ln w="28575" cap="rnd">
              <a:solidFill>
                <a:schemeClr val="accent4">
                  <a:lumMod val="6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'V&amp;V-SD-Global'!$C$45:$AG$45</c:f>
              <c:numCache>
                <c:formatCode>General</c:formatCode>
                <c:ptCount val="14"/>
                <c:pt idx="0">
                  <c:v>3.0360513975182677</c:v>
                </c:pt>
                <c:pt idx="1">
                  <c:v>0.74580897156219828</c:v>
                </c:pt>
                <c:pt idx="2">
                  <c:v>4.8690583320997129</c:v>
                </c:pt>
                <c:pt idx="3">
                  <c:v>0.8498927683371289</c:v>
                </c:pt>
                <c:pt idx="4">
                  <c:v>0.72865081411553212</c:v>
                </c:pt>
                <c:pt idx="5">
                  <c:v>2.406601199900356</c:v>
                </c:pt>
                <c:pt idx="6">
                  <c:v>1.5744934103116996</c:v>
                </c:pt>
                <c:pt idx="7">
                  <c:v>0.16018541360281582</c:v>
                </c:pt>
                <c:pt idx="8">
                  <c:v>0.78902298286068562</c:v>
                </c:pt>
                <c:pt idx="9">
                  <c:v>0.57830388158561963</c:v>
                </c:pt>
                <c:pt idx="10">
                  <c:v>3.1252222552505038</c:v>
                </c:pt>
                <c:pt idx="11">
                  <c:v>4.6766318910701417</c:v>
                </c:pt>
                <c:pt idx="12">
                  <c:v>2.3622540909322995</c:v>
                </c:pt>
                <c:pt idx="13">
                  <c:v>5.040826315351421E-2</c:v>
                </c:pt>
              </c:numCache>
            </c:numRef>
          </c:val>
          <c:extLst>
            <c:ext xmlns:c16="http://schemas.microsoft.com/office/drawing/2014/chart" uri="{C3380CC4-5D6E-409C-BE32-E72D297353CC}">
              <c16:uniqueId val="{00000007-6419-7649-B3B7-671ACC1E9439}"/>
            </c:ext>
          </c:extLst>
        </c:ser>
        <c:ser>
          <c:idx val="10"/>
          <c:order val="8"/>
          <c:tx>
            <c:strRef>
              <c:f>'V&amp;V-SD-Global'!$B$46</c:f>
              <c:strCache>
                <c:ptCount val="1"/>
                <c:pt idx="0">
                  <c:v>MOLiCEL 18650-Test Cell (DW-Gold)</c:v>
                </c:pt>
              </c:strCache>
            </c:strRef>
          </c:tx>
          <c:spPr>
            <a:ln w="28575" cap="rnd">
              <a:solidFill>
                <a:schemeClr val="accent5">
                  <a:lumMod val="6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'V&amp;V-SD-Global'!$C$46:$AG$46</c:f>
              <c:numCache>
                <c:formatCode>General</c:formatCode>
                <c:ptCount val="14"/>
                <c:pt idx="0">
                  <c:v>3.6494690777786549</c:v>
                </c:pt>
                <c:pt idx="1">
                  <c:v>0.96416226200596333</c:v>
                </c:pt>
                <c:pt idx="2">
                  <c:v>4.5248106264014334</c:v>
                </c:pt>
                <c:pt idx="3">
                  <c:v>0.95039291305750906</c:v>
                </c:pt>
                <c:pt idx="4">
                  <c:v>1.4489062462282472</c:v>
                </c:pt>
                <c:pt idx="5">
                  <c:v>3.5787538980011835</c:v>
                </c:pt>
                <c:pt idx="6">
                  <c:v>2.6021554501119102</c:v>
                </c:pt>
                <c:pt idx="7">
                  <c:v>3.3001882537771851E-2</c:v>
                </c:pt>
                <c:pt idx="8">
                  <c:v>1.2792068754681396</c:v>
                </c:pt>
                <c:pt idx="9">
                  <c:v>0.57830388158561963</c:v>
                </c:pt>
                <c:pt idx="10">
                  <c:v>2.5863829214663463</c:v>
                </c:pt>
                <c:pt idx="11">
                  <c:v>3.4612029460664031</c:v>
                </c:pt>
                <c:pt idx="12">
                  <c:v>0.20531520783822721</c:v>
                </c:pt>
                <c:pt idx="13">
                  <c:v>0.37881381711888595</c:v>
                </c:pt>
              </c:numCache>
            </c:numRef>
          </c:val>
          <c:extLst>
            <c:ext xmlns:c16="http://schemas.microsoft.com/office/drawing/2014/chart" uri="{C3380CC4-5D6E-409C-BE32-E72D297353CC}">
              <c16:uniqueId val="{00000008-6419-7649-B3B7-671ACC1E9439}"/>
            </c:ext>
          </c:extLst>
        </c:ser>
        <c:ser>
          <c:idx val="11"/>
          <c:order val="9"/>
          <c:tx>
            <c:strRef>
              <c:f>'V&amp;V-SD-Global'!$B$47</c:f>
              <c:strCache>
                <c:ptCount val="1"/>
                <c:pt idx="0">
                  <c:v>MOLiCEL 18650-Test Cell (DW-Silver)</c:v>
                </c:pt>
              </c:strCache>
            </c:strRef>
          </c:tx>
          <c:spPr>
            <a:ln w="28575" cap="rnd">
              <a:solidFill>
                <a:schemeClr val="accent6">
                  <a:lumMod val="6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'V&amp;V-SD-Global'!$C$47:$AG$47</c:f>
              <c:numCache>
                <c:formatCode>General</c:formatCode>
                <c:ptCount val="14"/>
                <c:pt idx="0">
                  <c:v>3.1755493670500332</c:v>
                </c:pt>
                <c:pt idx="1">
                  <c:v>1.3371205286322474</c:v>
                </c:pt>
                <c:pt idx="2">
                  <c:v>4.6441389315384018</c:v>
                </c:pt>
                <c:pt idx="3">
                  <c:v>0.39669138362851353</c:v>
                </c:pt>
                <c:pt idx="4">
                  <c:v>0.89244487085236868</c:v>
                </c:pt>
                <c:pt idx="5">
                  <c:v>2.5016470033658784</c:v>
                </c:pt>
                <c:pt idx="6">
                  <c:v>1.708486084622324</c:v>
                </c:pt>
                <c:pt idx="7">
                  <c:v>3.5420803643619568E-2</c:v>
                </c:pt>
                <c:pt idx="8">
                  <c:v>1.064819755723535</c:v>
                </c:pt>
                <c:pt idx="9">
                  <c:v>0.57830388158561963</c:v>
                </c:pt>
                <c:pt idx="10">
                  <c:v>2.3908759987778119</c:v>
                </c:pt>
                <c:pt idx="11">
                  <c:v>0.81674531443808374</c:v>
                </c:pt>
                <c:pt idx="12">
                  <c:v>0.20531520783822721</c:v>
                </c:pt>
                <c:pt idx="13">
                  <c:v>0.4960925011643309</c:v>
                </c:pt>
              </c:numCache>
            </c:numRef>
          </c:val>
          <c:extLst>
            <c:ext xmlns:c16="http://schemas.microsoft.com/office/drawing/2014/chart" uri="{C3380CC4-5D6E-409C-BE32-E72D297353CC}">
              <c16:uniqueId val="{00000009-6419-7649-B3B7-671ACC1E9439}"/>
            </c:ext>
          </c:extLst>
        </c:ser>
        <c:ser>
          <c:idx val="12"/>
          <c:order val="10"/>
          <c:tx>
            <c:strRef>
              <c:f>'V&amp;V-SD-Global'!$B$48</c:f>
              <c:strCache>
                <c:ptCount val="1"/>
                <c:pt idx="0">
                  <c:v>MOLiCEL 18650-M35A</c:v>
                </c:pt>
              </c:strCache>
            </c:strRef>
          </c:tx>
          <c:spPr>
            <a:ln w="28575" cap="rnd">
              <a:solidFill>
                <a:schemeClr val="accent1">
                  <a:lumMod val="80000"/>
                  <a:lumOff val="2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'V&amp;V-SD-Global'!$C$48:$AG$48</c:f>
              <c:numCache>
                <c:formatCode>General</c:formatCode>
                <c:ptCount val="14"/>
                <c:pt idx="0">
                  <c:v>3.2055809908798789</c:v>
                </c:pt>
                <c:pt idx="1">
                  <c:v>1.514447010373293</c:v>
                </c:pt>
                <c:pt idx="2">
                  <c:v>4.7602939029807665</c:v>
                </c:pt>
                <c:pt idx="3">
                  <c:v>1.6021232973600217</c:v>
                </c:pt>
                <c:pt idx="4">
                  <c:v>1.833499759316795</c:v>
                </c:pt>
                <c:pt idx="5">
                  <c:v>4.5009202107277462</c:v>
                </c:pt>
                <c:pt idx="6">
                  <c:v>8.6134212755612154</c:v>
                </c:pt>
                <c:pt idx="7">
                  <c:v>4.9139939148040499</c:v>
                </c:pt>
                <c:pt idx="8">
                  <c:v>3.2368317859715554</c:v>
                </c:pt>
                <c:pt idx="9">
                  <c:v>1.7159469801116998</c:v>
                </c:pt>
                <c:pt idx="10">
                  <c:v>0.19869032284172938</c:v>
                </c:pt>
                <c:pt idx="11">
                  <c:v>0.29844238589716898</c:v>
                </c:pt>
                <c:pt idx="12">
                  <c:v>0.20531520783822721</c:v>
                </c:pt>
                <c:pt idx="13">
                  <c:v>4.7222806954046499</c:v>
                </c:pt>
              </c:numCache>
            </c:numRef>
          </c:val>
          <c:extLst>
            <c:ext xmlns:c16="http://schemas.microsoft.com/office/drawing/2014/chart" uri="{C3380CC4-5D6E-409C-BE32-E72D297353CC}">
              <c16:uniqueId val="{0000000A-6419-7649-B3B7-671ACC1E9439}"/>
            </c:ext>
          </c:extLst>
        </c:ser>
        <c:ser>
          <c:idx val="13"/>
          <c:order val="11"/>
          <c:tx>
            <c:strRef>
              <c:f>'V&amp;V-SD-Global'!$B$49</c:f>
              <c:strCache>
                <c:ptCount val="1"/>
                <c:pt idx="0">
                  <c:v>MOLiCEL 18650-P28A</c:v>
                </c:pt>
              </c:strCache>
            </c:strRef>
          </c:tx>
          <c:spPr>
            <a:ln w="28575" cap="rnd">
              <a:solidFill>
                <a:schemeClr val="accent2">
                  <a:lumMod val="80000"/>
                  <a:lumOff val="2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'V&amp;V-SD-Global'!$C$49:$AG$49</c:f>
              <c:numCache>
                <c:formatCode>General</c:formatCode>
                <c:ptCount val="14"/>
                <c:pt idx="0">
                  <c:v>2.3534414185887584</c:v>
                </c:pt>
                <c:pt idx="1">
                  <c:v>8.6053134744297211E-2</c:v>
                </c:pt>
                <c:pt idx="2">
                  <c:v>4.626756436006298</c:v>
                </c:pt>
                <c:pt idx="3">
                  <c:v>9.276780377201943E-2</c:v>
                </c:pt>
                <c:pt idx="4">
                  <c:v>8.7534866682045687E-2</c:v>
                </c:pt>
                <c:pt idx="5">
                  <c:v>0.43477980038975272</c:v>
                </c:pt>
                <c:pt idx="6">
                  <c:v>3.9774779047832443E-2</c:v>
                </c:pt>
                <c:pt idx="7">
                  <c:v>5.1557810352889463E-2</c:v>
                </c:pt>
                <c:pt idx="8">
                  <c:v>0.30972678700315848</c:v>
                </c:pt>
                <c:pt idx="9">
                  <c:v>0.57830388158561963</c:v>
                </c:pt>
                <c:pt idx="10">
                  <c:v>0.19869032284172938</c:v>
                </c:pt>
                <c:pt idx="11">
                  <c:v>0.29844238589716898</c:v>
                </c:pt>
                <c:pt idx="12">
                  <c:v>0.20531520783822721</c:v>
                </c:pt>
                <c:pt idx="13">
                  <c:v>1.5983395539865319</c:v>
                </c:pt>
              </c:numCache>
            </c:numRef>
          </c:val>
          <c:extLst>
            <c:ext xmlns:c16="http://schemas.microsoft.com/office/drawing/2014/chart" uri="{C3380CC4-5D6E-409C-BE32-E72D297353CC}">
              <c16:uniqueId val="{0000000B-6419-7649-B3B7-671ACC1E9439}"/>
            </c:ext>
          </c:extLst>
        </c:ser>
        <c:ser>
          <c:idx val="15"/>
          <c:order val="12"/>
          <c:tx>
            <c:strRef>
              <c:f>'V&amp;V-SD-Global'!$B$51</c:f>
              <c:strCache>
                <c:ptCount val="1"/>
                <c:pt idx="0">
                  <c:v>Samsung 18650-26J</c:v>
                </c:pt>
              </c:strCache>
            </c:strRef>
          </c:tx>
          <c:spPr>
            <a:ln w="28575" cap="rnd">
              <a:solidFill>
                <a:schemeClr val="accent4">
                  <a:lumMod val="80000"/>
                  <a:lumOff val="2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'V&amp;V-SD-Global'!$C$51:$AG$51</c:f>
              <c:numCache>
                <c:formatCode>General</c:formatCode>
                <c:ptCount val="14"/>
                <c:pt idx="0">
                  <c:v>5.3181469262289633</c:v>
                </c:pt>
                <c:pt idx="1">
                  <c:v>3.7302522980724619</c:v>
                </c:pt>
                <c:pt idx="2">
                  <c:v>4.5756172723845072</c:v>
                </c:pt>
                <c:pt idx="3">
                  <c:v>3.6402792244743161</c:v>
                </c:pt>
                <c:pt idx="4">
                  <c:v>3.7556328212401837</c:v>
                </c:pt>
                <c:pt idx="5">
                  <c:v>4.5800128530508717</c:v>
                </c:pt>
                <c:pt idx="6">
                  <c:v>3.3709452550899464</c:v>
                </c:pt>
                <c:pt idx="7">
                  <c:v>0.2692530869023676</c:v>
                </c:pt>
                <c:pt idx="8">
                  <c:v>0.69319760072183456</c:v>
                </c:pt>
                <c:pt idx="9">
                  <c:v>0.57830388158561963</c:v>
                </c:pt>
                <c:pt idx="10">
                  <c:v>0.19869032284172938</c:v>
                </c:pt>
                <c:pt idx="11">
                  <c:v>0.29844238589716898</c:v>
                </c:pt>
                <c:pt idx="12">
                  <c:v>0.20531520783822721</c:v>
                </c:pt>
                <c:pt idx="13">
                  <c:v>9.4030573303592799</c:v>
                </c:pt>
              </c:numCache>
            </c:numRef>
          </c:val>
          <c:extLst>
            <c:ext xmlns:c16="http://schemas.microsoft.com/office/drawing/2014/chart" uri="{C3380CC4-5D6E-409C-BE32-E72D297353CC}">
              <c16:uniqueId val="{0000000C-6419-7649-B3B7-671ACC1E9439}"/>
            </c:ext>
          </c:extLst>
        </c:ser>
        <c:ser>
          <c:idx val="16"/>
          <c:order val="13"/>
          <c:tx>
            <c:strRef>
              <c:f>'V&amp;V-SD-Global'!$B$52</c:f>
              <c:strCache>
                <c:ptCount val="1"/>
                <c:pt idx="0">
                  <c:v>Samsung 18650-30Q</c:v>
                </c:pt>
              </c:strCache>
            </c:strRef>
          </c:tx>
          <c:spPr>
            <a:ln w="28575" cap="rnd">
              <a:solidFill>
                <a:schemeClr val="accent5">
                  <a:lumMod val="80000"/>
                  <a:lumOff val="2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'V&amp;V-SD-Global'!$C$52:$AG$52</c:f>
              <c:numCache>
                <c:formatCode>General</c:formatCode>
                <c:ptCount val="14"/>
                <c:pt idx="0">
                  <c:v>5.103903735573164</c:v>
                </c:pt>
                <c:pt idx="1">
                  <c:v>2.26045246421317</c:v>
                </c:pt>
                <c:pt idx="2">
                  <c:v>4.8529214671628189</c:v>
                </c:pt>
                <c:pt idx="3">
                  <c:v>1.9256093129260998</c:v>
                </c:pt>
                <c:pt idx="4">
                  <c:v>4.153111949402633</c:v>
                </c:pt>
                <c:pt idx="5">
                  <c:v>4.8670055587364924E-2</c:v>
                </c:pt>
                <c:pt idx="6">
                  <c:v>0.39210358801547174</c:v>
                </c:pt>
                <c:pt idx="7">
                  <c:v>0.70127290590465952</c:v>
                </c:pt>
                <c:pt idx="8">
                  <c:v>6.5911797168988837</c:v>
                </c:pt>
                <c:pt idx="9">
                  <c:v>1.1512246719981909</c:v>
                </c:pt>
                <c:pt idx="10">
                  <c:v>4.4380512411837243</c:v>
                </c:pt>
                <c:pt idx="11">
                  <c:v>1.3587559646905836</c:v>
                </c:pt>
                <c:pt idx="12">
                  <c:v>2.2818678943741348</c:v>
                </c:pt>
                <c:pt idx="13">
                  <c:v>2.1456556027421492</c:v>
                </c:pt>
              </c:numCache>
            </c:numRef>
          </c:val>
          <c:extLst>
            <c:ext xmlns:c16="http://schemas.microsoft.com/office/drawing/2014/chart" uri="{C3380CC4-5D6E-409C-BE32-E72D297353CC}">
              <c16:uniqueId val="{0000000D-6419-7649-B3B7-671ACC1E9439}"/>
            </c:ext>
          </c:extLst>
        </c:ser>
        <c:ser>
          <c:idx val="17"/>
          <c:order val="14"/>
          <c:tx>
            <c:strRef>
              <c:f>'V&amp;V-SD-Global'!$B$53</c:f>
              <c:strCache>
                <c:ptCount val="1"/>
                <c:pt idx="0">
                  <c:v>Sanyo 18650-2.15</c:v>
                </c:pt>
              </c:strCache>
            </c:strRef>
          </c:tx>
          <c:spPr>
            <a:ln w="28575" cap="rnd">
              <a:solidFill>
                <a:schemeClr val="accent6">
                  <a:lumMod val="80000"/>
                  <a:lumOff val="2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'V&amp;V-SD-Global'!$C$53:$AG$53</c:f>
              <c:numCache>
                <c:formatCode>General</c:formatCode>
                <c:ptCount val="14"/>
                <c:pt idx="0">
                  <c:v>4.5970869861061701</c:v>
                </c:pt>
                <c:pt idx="1">
                  <c:v>1.7753755803426601</c:v>
                </c:pt>
                <c:pt idx="2">
                  <c:v>4.6543881683314199</c:v>
                </c:pt>
                <c:pt idx="3">
                  <c:v>2.2548079877619727</c:v>
                </c:pt>
                <c:pt idx="4">
                  <c:v>2.1265487046368148</c:v>
                </c:pt>
                <c:pt idx="5">
                  <c:v>2.3949175475746309</c:v>
                </c:pt>
                <c:pt idx="6">
                  <c:v>1.5242648055908248</c:v>
                </c:pt>
                <c:pt idx="7">
                  <c:v>0.31735980294774829</c:v>
                </c:pt>
                <c:pt idx="8">
                  <c:v>0.19991708756960058</c:v>
                </c:pt>
                <c:pt idx="9">
                  <c:v>0.57830388158561963</c:v>
                </c:pt>
                <c:pt idx="10">
                  <c:v>0.19869032284172938</c:v>
                </c:pt>
                <c:pt idx="11">
                  <c:v>0.29844238589716898</c:v>
                </c:pt>
                <c:pt idx="12">
                  <c:v>0.20531520783822721</c:v>
                </c:pt>
                <c:pt idx="13">
                  <c:v>1.0388916580725145</c:v>
                </c:pt>
              </c:numCache>
            </c:numRef>
          </c:val>
          <c:extLst>
            <c:ext xmlns:c16="http://schemas.microsoft.com/office/drawing/2014/chart" uri="{C3380CC4-5D6E-409C-BE32-E72D297353CC}">
              <c16:uniqueId val="{0000000E-6419-7649-B3B7-671ACC1E9439}"/>
            </c:ext>
          </c:extLst>
        </c:ser>
        <c:ser>
          <c:idx val="18"/>
          <c:order val="15"/>
          <c:tx>
            <c:strRef>
              <c:f>'V&amp;V-SD-Global'!$B$54</c:f>
              <c:strCache>
                <c:ptCount val="1"/>
                <c:pt idx="0">
                  <c:v>Sony 18650-VTC6</c:v>
                </c:pt>
              </c:strCache>
            </c:strRef>
          </c:tx>
          <c:spPr>
            <a:ln w="28575" cap="rnd">
              <a:solidFill>
                <a:schemeClr val="accent1">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'V&amp;V-SD-Global'!$C$54:$AG$54</c:f>
              <c:numCache>
                <c:formatCode>General</c:formatCode>
                <c:ptCount val="14"/>
                <c:pt idx="0">
                  <c:v>3.4452852989813101</c:v>
                </c:pt>
                <c:pt idx="1">
                  <c:v>1.3295052611516285</c:v>
                </c:pt>
                <c:pt idx="2">
                  <c:v>4.6334723161790814</c:v>
                </c:pt>
                <c:pt idx="3">
                  <c:v>2.0213551294402747</c:v>
                </c:pt>
                <c:pt idx="4">
                  <c:v>1.8802267665210874</c:v>
                </c:pt>
                <c:pt idx="5">
                  <c:v>2.8497745767408627</c:v>
                </c:pt>
                <c:pt idx="6">
                  <c:v>1.9949234150961077</c:v>
                </c:pt>
                <c:pt idx="7">
                  <c:v>5.4646832102265307E-2</c:v>
                </c:pt>
                <c:pt idx="8">
                  <c:v>0.36249921814104868</c:v>
                </c:pt>
                <c:pt idx="9">
                  <c:v>0.57830388158561963</c:v>
                </c:pt>
                <c:pt idx="10">
                  <c:v>0.19869032284172938</c:v>
                </c:pt>
                <c:pt idx="11">
                  <c:v>0.29844238589716898</c:v>
                </c:pt>
                <c:pt idx="12">
                  <c:v>0.20531520783822721</c:v>
                </c:pt>
                <c:pt idx="13">
                  <c:v>4.6467601325837222</c:v>
                </c:pt>
              </c:numCache>
            </c:numRef>
          </c:val>
          <c:extLst>
            <c:ext xmlns:c16="http://schemas.microsoft.com/office/drawing/2014/chart" uri="{C3380CC4-5D6E-409C-BE32-E72D297353CC}">
              <c16:uniqueId val="{0000000F-6419-7649-B3B7-671ACC1E9439}"/>
            </c:ext>
          </c:extLst>
        </c:ser>
        <c:ser>
          <c:idx val="19"/>
          <c:order val="16"/>
          <c:tx>
            <c:strRef>
              <c:f>'V&amp;V-SD-Global'!$B$55</c:f>
              <c:strCache>
                <c:ptCount val="1"/>
                <c:pt idx="0">
                  <c:v>Sony 18650-VC7</c:v>
                </c:pt>
              </c:strCache>
            </c:strRef>
          </c:tx>
          <c:spPr>
            <a:ln w="28575" cap="rnd">
              <a:solidFill>
                <a:schemeClr val="accent2">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'V&amp;V-SD-Global'!$C$55:$AG$55</c:f>
              <c:numCache>
                <c:formatCode>General</c:formatCode>
                <c:ptCount val="14"/>
                <c:pt idx="0">
                  <c:v>4.323518513257512</c:v>
                </c:pt>
                <c:pt idx="1">
                  <c:v>3.4519642769287335</c:v>
                </c:pt>
                <c:pt idx="2">
                  <c:v>5.1193473497971711</c:v>
                </c:pt>
                <c:pt idx="3">
                  <c:v>3.4590815896172229</c:v>
                </c:pt>
                <c:pt idx="4">
                  <c:v>3.7582280965616972</c:v>
                </c:pt>
                <c:pt idx="5">
                  <c:v>1.9289560037990614</c:v>
                </c:pt>
                <c:pt idx="6">
                  <c:v>7.3276914485726667</c:v>
                </c:pt>
                <c:pt idx="7">
                  <c:v>5.8041967188915349</c:v>
                </c:pt>
                <c:pt idx="8">
                  <c:v>4.4248727937785848</c:v>
                </c:pt>
                <c:pt idx="9">
                  <c:v>4.2483783088602234</c:v>
                </c:pt>
                <c:pt idx="10">
                  <c:v>2.5793355560562552</c:v>
                </c:pt>
                <c:pt idx="11">
                  <c:v>5.7753924068489821</c:v>
                </c:pt>
                <c:pt idx="12">
                  <c:v>2.8636236957887715</c:v>
                </c:pt>
                <c:pt idx="13">
                  <c:v>3.538206519296649</c:v>
                </c:pt>
              </c:numCache>
            </c:numRef>
          </c:val>
          <c:extLst>
            <c:ext xmlns:c16="http://schemas.microsoft.com/office/drawing/2014/chart" uri="{C3380CC4-5D6E-409C-BE32-E72D297353CC}">
              <c16:uniqueId val="{00000010-6419-7649-B3B7-671ACC1E9439}"/>
            </c:ext>
          </c:extLst>
        </c:ser>
        <c:ser>
          <c:idx val="20"/>
          <c:order val="17"/>
          <c:tx>
            <c:strRef>
              <c:f>'V&amp;V-SD-Global'!$B$56</c:f>
              <c:strCache>
                <c:ptCount val="1"/>
                <c:pt idx="0">
                  <c:v>Soteria 18650 (Control)</c:v>
                </c:pt>
              </c:strCache>
            </c:strRef>
          </c:tx>
          <c:spPr>
            <a:ln w="28575" cap="rnd">
              <a:solidFill>
                <a:schemeClr val="accent3">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'V&amp;V-SD-Global'!$C$56:$AG$56</c:f>
              <c:numCache>
                <c:formatCode>General</c:formatCode>
                <c:ptCount val="14"/>
                <c:pt idx="0">
                  <c:v>3.9800378001784646</c:v>
                </c:pt>
                <c:pt idx="1">
                  <c:v>1.6031936714193855</c:v>
                </c:pt>
                <c:pt idx="2">
                  <c:v>4.8194862847852438</c:v>
                </c:pt>
                <c:pt idx="3">
                  <c:v>1.4043872637306989</c:v>
                </c:pt>
                <c:pt idx="4">
                  <c:v>1.4615378464690965</c:v>
                </c:pt>
                <c:pt idx="5">
                  <c:v>6.4786314661268278</c:v>
                </c:pt>
                <c:pt idx="6">
                  <c:v>4.7747198104280892</c:v>
                </c:pt>
                <c:pt idx="7">
                  <c:v>0.35120456384657306</c:v>
                </c:pt>
                <c:pt idx="8">
                  <c:v>1.064342850550978</c:v>
                </c:pt>
                <c:pt idx="9">
                  <c:v>0.57830388158561963</c:v>
                </c:pt>
                <c:pt idx="10">
                  <c:v>0.19869032284172938</c:v>
                </c:pt>
                <c:pt idx="11">
                  <c:v>0.29844238589716898</c:v>
                </c:pt>
                <c:pt idx="12">
                  <c:v>0.20531520783822721</c:v>
                </c:pt>
                <c:pt idx="13">
                  <c:v>8.4023846542167977</c:v>
                </c:pt>
              </c:numCache>
            </c:numRef>
          </c:val>
          <c:extLst>
            <c:ext xmlns:c16="http://schemas.microsoft.com/office/drawing/2014/chart" uri="{C3380CC4-5D6E-409C-BE32-E72D297353CC}">
              <c16:uniqueId val="{00000011-6419-7649-B3B7-671ACC1E9439}"/>
            </c:ext>
          </c:extLst>
        </c:ser>
        <c:ser>
          <c:idx val="21"/>
          <c:order val="18"/>
          <c:tx>
            <c:strRef>
              <c:f>'V&amp;V-SD-Global'!$B$57</c:f>
              <c:strCache>
                <c:ptCount val="1"/>
                <c:pt idx="0">
                  <c:v>Soteria 18650 (AL)</c:v>
                </c:pt>
              </c:strCache>
            </c:strRef>
          </c:tx>
          <c:spPr>
            <a:ln w="28575" cap="rnd">
              <a:solidFill>
                <a:schemeClr val="accent4">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'V&amp;V-SD-Global'!$C$57:$AG$57</c:f>
              <c:numCache>
                <c:formatCode>General</c:formatCode>
                <c:ptCount val="14"/>
                <c:pt idx="0">
                  <c:v>5.7361783283968135</c:v>
                </c:pt>
                <c:pt idx="1">
                  <c:v>2.4732255383634336</c:v>
                </c:pt>
                <c:pt idx="2">
                  <c:v>4.8700550903986146</c:v>
                </c:pt>
                <c:pt idx="3">
                  <c:v>3.3963931300397476</c:v>
                </c:pt>
                <c:pt idx="4">
                  <c:v>3.2639396274861427</c:v>
                </c:pt>
                <c:pt idx="5">
                  <c:v>6.7824660037614253</c:v>
                </c:pt>
                <c:pt idx="6">
                  <c:v>5.0018051345342505</c:v>
                </c:pt>
                <c:pt idx="7">
                  <c:v>0.38325909304365235</c:v>
                </c:pt>
                <c:pt idx="8">
                  <c:v>0.26258307085387667</c:v>
                </c:pt>
                <c:pt idx="9">
                  <c:v>0.57830388158561963</c:v>
                </c:pt>
                <c:pt idx="10">
                  <c:v>1.5802585444108712</c:v>
                </c:pt>
                <c:pt idx="11">
                  <c:v>2.9060025666191684</c:v>
                </c:pt>
                <c:pt idx="12">
                  <c:v>0.20531520783822721</c:v>
                </c:pt>
                <c:pt idx="13">
                  <c:v>7.6863078979740429</c:v>
                </c:pt>
              </c:numCache>
            </c:numRef>
          </c:val>
          <c:extLst>
            <c:ext xmlns:c16="http://schemas.microsoft.com/office/drawing/2014/chart" uri="{C3380CC4-5D6E-409C-BE32-E72D297353CC}">
              <c16:uniqueId val="{00000012-6419-7649-B3B7-671ACC1E9439}"/>
            </c:ext>
          </c:extLst>
        </c:ser>
        <c:ser>
          <c:idx val="22"/>
          <c:order val="19"/>
          <c:tx>
            <c:strRef>
              <c:f>'V&amp;V-SD-Global'!$B$58</c:f>
              <c:strCache>
                <c:ptCount val="1"/>
                <c:pt idx="0">
                  <c:v>Soteria 18650 (CU)</c:v>
                </c:pt>
              </c:strCache>
            </c:strRef>
          </c:tx>
          <c:spPr>
            <a:ln w="28575" cap="rnd">
              <a:solidFill>
                <a:schemeClr val="accent5">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'V&amp;V-SD-Global'!$C$58:$AG$58</c:f>
              <c:numCache>
                <c:formatCode>General</c:formatCode>
                <c:ptCount val="14"/>
                <c:pt idx="0">
                  <c:v>3.9049288956035579</c:v>
                </c:pt>
                <c:pt idx="1">
                  <c:v>1.4349551432804946</c:v>
                </c:pt>
                <c:pt idx="2">
                  <c:v>4.8801491617777382</c:v>
                </c:pt>
                <c:pt idx="3">
                  <c:v>1.7742636064066417</c:v>
                </c:pt>
                <c:pt idx="4">
                  <c:v>1.3844503804031576</c:v>
                </c:pt>
                <c:pt idx="5">
                  <c:v>3.3304760166770899</c:v>
                </c:pt>
                <c:pt idx="6">
                  <c:v>2.2564552662846609</c:v>
                </c:pt>
                <c:pt idx="7">
                  <c:v>0.33437461772308602</c:v>
                </c:pt>
                <c:pt idx="8">
                  <c:v>0.39915884792844358</c:v>
                </c:pt>
                <c:pt idx="9">
                  <c:v>0.57830388158561963</c:v>
                </c:pt>
                <c:pt idx="10">
                  <c:v>0.19869032284172938</c:v>
                </c:pt>
                <c:pt idx="11">
                  <c:v>0.29844238589716898</c:v>
                </c:pt>
                <c:pt idx="12">
                  <c:v>0.20531520783822721</c:v>
                </c:pt>
                <c:pt idx="13">
                  <c:v>2.2521414828089887</c:v>
                </c:pt>
              </c:numCache>
            </c:numRef>
          </c:val>
          <c:extLst>
            <c:ext xmlns:c16="http://schemas.microsoft.com/office/drawing/2014/chart" uri="{C3380CC4-5D6E-409C-BE32-E72D297353CC}">
              <c16:uniqueId val="{00000013-6419-7649-B3B7-671ACC1E9439}"/>
            </c:ext>
          </c:extLst>
        </c:ser>
        <c:ser>
          <c:idx val="23"/>
          <c:order val="20"/>
          <c:tx>
            <c:strRef>
              <c:f>'V&amp;V-SD-Global'!$B$59</c:f>
              <c:strCache>
                <c:ptCount val="1"/>
                <c:pt idx="0">
                  <c:v>Soteria 18650 (ALCU)</c:v>
                </c:pt>
              </c:strCache>
            </c:strRef>
          </c:tx>
          <c:spPr>
            <a:ln w="28575" cap="rnd">
              <a:solidFill>
                <a:schemeClr val="accent6">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'V&amp;V-SD-Global'!$C$59:$AG$59</c:f>
              <c:numCache>
                <c:formatCode>General</c:formatCode>
                <c:ptCount val="14"/>
                <c:pt idx="0">
                  <c:v>5.9392164419710269</c:v>
                </c:pt>
                <c:pt idx="1">
                  <c:v>2.3236952766108558</c:v>
                </c:pt>
                <c:pt idx="2">
                  <c:v>4.7530437693836012</c:v>
                </c:pt>
                <c:pt idx="3">
                  <c:v>3.7473939965296701</c:v>
                </c:pt>
                <c:pt idx="4">
                  <c:v>3.4723262865491362</c:v>
                </c:pt>
                <c:pt idx="5">
                  <c:v>5.9667311164437153</c:v>
                </c:pt>
                <c:pt idx="6">
                  <c:v>4.4293868345714138</c:v>
                </c:pt>
                <c:pt idx="7">
                  <c:v>0.55160179509073037</c:v>
                </c:pt>
                <c:pt idx="8">
                  <c:v>0.28587891638541785</c:v>
                </c:pt>
                <c:pt idx="9">
                  <c:v>0.57830388158561963</c:v>
                </c:pt>
                <c:pt idx="10">
                  <c:v>3.764580262714341</c:v>
                </c:pt>
                <c:pt idx="11">
                  <c:v>3.8343879222036863</c:v>
                </c:pt>
                <c:pt idx="12">
                  <c:v>0.20531520783822721</c:v>
                </c:pt>
                <c:pt idx="13">
                  <c:v>6.5911009594963117</c:v>
                </c:pt>
              </c:numCache>
            </c:numRef>
          </c:val>
          <c:extLst>
            <c:ext xmlns:c16="http://schemas.microsoft.com/office/drawing/2014/chart" uri="{C3380CC4-5D6E-409C-BE32-E72D297353CC}">
              <c16:uniqueId val="{00000014-6419-7649-B3B7-671ACC1E9439}"/>
            </c:ext>
          </c:extLst>
        </c:ser>
        <c:ser>
          <c:idx val="24"/>
          <c:order val="21"/>
          <c:tx>
            <c:strRef>
              <c:f>'V&amp;V-SD-Global'!$B$60</c:f>
              <c:strCache>
                <c:ptCount val="1"/>
                <c:pt idx="0">
                  <c:v>Soteria 18650 (DW)</c:v>
                </c:pt>
              </c:strCache>
            </c:strRef>
          </c:tx>
          <c:spPr>
            <a:ln w="28575" cap="rnd">
              <a:solidFill>
                <a:schemeClr val="accent1">
                  <a:lumMod val="60000"/>
                  <a:lumOff val="4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'V&amp;V-SD-Global'!$C$60:$AG$60</c:f>
              <c:numCache>
                <c:formatCode>General</c:formatCode>
                <c:ptCount val="14"/>
                <c:pt idx="0">
                  <c:v>5.324849746533741</c:v>
                </c:pt>
                <c:pt idx="1">
                  <c:v>3.2731904620709482</c:v>
                </c:pt>
                <c:pt idx="2">
                  <c:v>4.9362149845956296</c:v>
                </c:pt>
                <c:pt idx="3">
                  <c:v>2.9968636528576571</c:v>
                </c:pt>
                <c:pt idx="4">
                  <c:v>2.8417755941297846</c:v>
                </c:pt>
                <c:pt idx="5">
                  <c:v>6.7104641233539786</c:v>
                </c:pt>
                <c:pt idx="6">
                  <c:v>5.0034289129583103</c:v>
                </c:pt>
                <c:pt idx="7">
                  <c:v>0.2748322175358901</c:v>
                </c:pt>
                <c:pt idx="8">
                  <c:v>0.75998240615787283</c:v>
                </c:pt>
                <c:pt idx="9">
                  <c:v>0.57830388158561963</c:v>
                </c:pt>
                <c:pt idx="10">
                  <c:v>0.19869032284172938</c:v>
                </c:pt>
                <c:pt idx="11">
                  <c:v>0.29844238589716898</c:v>
                </c:pt>
                <c:pt idx="12">
                  <c:v>0.20531520783822721</c:v>
                </c:pt>
                <c:pt idx="13">
                  <c:v>9.1246229317538141</c:v>
                </c:pt>
              </c:numCache>
            </c:numRef>
          </c:val>
          <c:extLst>
            <c:ext xmlns:c16="http://schemas.microsoft.com/office/drawing/2014/chart" uri="{C3380CC4-5D6E-409C-BE32-E72D297353CC}">
              <c16:uniqueId val="{00000015-6419-7649-B3B7-671ACC1E9439}"/>
            </c:ext>
          </c:extLst>
        </c:ser>
        <c:ser>
          <c:idx val="25"/>
          <c:order val="22"/>
          <c:tx>
            <c:strRef>
              <c:f>'V&amp;V-SD-Global'!$B$61</c:f>
              <c:strCache>
                <c:ptCount val="1"/>
                <c:pt idx="0">
                  <c:v>Soteria 18650 (ALDW)</c:v>
                </c:pt>
              </c:strCache>
            </c:strRef>
          </c:tx>
          <c:spPr>
            <a:ln w="28575" cap="rnd">
              <a:solidFill>
                <a:schemeClr val="accent2">
                  <a:lumMod val="60000"/>
                  <a:lumOff val="4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'V&amp;V-SD-Global'!$C$61:$AG$61</c:f>
              <c:numCache>
                <c:formatCode>General</c:formatCode>
                <c:ptCount val="14"/>
                <c:pt idx="0">
                  <c:v>3.6517427677731429</c:v>
                </c:pt>
                <c:pt idx="1">
                  <c:v>2.4418738119882444</c:v>
                </c:pt>
                <c:pt idx="2">
                  <c:v>4.8598220716311085</c:v>
                </c:pt>
                <c:pt idx="3">
                  <c:v>1.5279386063228153</c:v>
                </c:pt>
                <c:pt idx="4">
                  <c:v>1.1245946795650692</c:v>
                </c:pt>
                <c:pt idx="5">
                  <c:v>9.5046488955271204</c:v>
                </c:pt>
                <c:pt idx="6">
                  <c:v>7.0715173652762591</c:v>
                </c:pt>
                <c:pt idx="7">
                  <c:v>0.55663406818720884</c:v>
                </c:pt>
                <c:pt idx="8">
                  <c:v>0.28705664107619877</c:v>
                </c:pt>
                <c:pt idx="9">
                  <c:v>0.57830388158561963</c:v>
                </c:pt>
                <c:pt idx="10">
                  <c:v>0.19869032284172938</c:v>
                </c:pt>
                <c:pt idx="11">
                  <c:v>0.29844238589716898</c:v>
                </c:pt>
                <c:pt idx="12">
                  <c:v>0.20531520783822721</c:v>
                </c:pt>
                <c:pt idx="13">
                  <c:v>9.4497226860415573</c:v>
                </c:pt>
              </c:numCache>
            </c:numRef>
          </c:val>
          <c:extLst>
            <c:ext xmlns:c16="http://schemas.microsoft.com/office/drawing/2014/chart" uri="{C3380CC4-5D6E-409C-BE32-E72D297353CC}">
              <c16:uniqueId val="{00000016-6419-7649-B3B7-671ACC1E9439}"/>
            </c:ext>
          </c:extLst>
        </c:ser>
        <c:ser>
          <c:idx val="26"/>
          <c:order val="23"/>
          <c:tx>
            <c:strRef>
              <c:f>'V&amp;V-SD-Global'!$B$62</c:f>
              <c:strCache>
                <c:ptCount val="1"/>
                <c:pt idx="0">
                  <c:v>Soteria 18650 (ALCUDW)</c:v>
                </c:pt>
              </c:strCache>
            </c:strRef>
          </c:tx>
          <c:spPr>
            <a:ln w="28575" cap="rnd">
              <a:solidFill>
                <a:schemeClr val="accent3">
                  <a:lumMod val="60000"/>
                  <a:lumOff val="4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'V&amp;V-SD-Global'!$C$62:$AG$62</c:f>
              <c:numCache>
                <c:formatCode>General</c:formatCode>
                <c:ptCount val="14"/>
                <c:pt idx="0">
                  <c:v>4.9317080723829143</c:v>
                </c:pt>
                <c:pt idx="1">
                  <c:v>3.1744238468416617</c:v>
                </c:pt>
                <c:pt idx="2">
                  <c:v>4.948962749686781</c:v>
                </c:pt>
                <c:pt idx="3">
                  <c:v>2.8221934846217178</c:v>
                </c:pt>
                <c:pt idx="4">
                  <c:v>2.4382775583544971</c:v>
                </c:pt>
                <c:pt idx="5">
                  <c:v>9.9513299444126311</c:v>
                </c:pt>
                <c:pt idx="6">
                  <c:v>7.6084970621481407</c:v>
                </c:pt>
                <c:pt idx="7">
                  <c:v>0.27422169200601521</c:v>
                </c:pt>
                <c:pt idx="8">
                  <c:v>0.55590105201517748</c:v>
                </c:pt>
                <c:pt idx="9">
                  <c:v>0.57830388158561963</c:v>
                </c:pt>
                <c:pt idx="10">
                  <c:v>2.6569061597282997</c:v>
                </c:pt>
                <c:pt idx="11">
                  <c:v>2.6845371740326569</c:v>
                </c:pt>
                <c:pt idx="12">
                  <c:v>0.20531520783822721</c:v>
                </c:pt>
                <c:pt idx="13">
                  <c:v>9.9495917368464895</c:v>
                </c:pt>
              </c:numCache>
            </c:numRef>
          </c:val>
          <c:extLst>
            <c:ext xmlns:c16="http://schemas.microsoft.com/office/drawing/2014/chart" uri="{C3380CC4-5D6E-409C-BE32-E72D297353CC}">
              <c16:uniqueId val="{00000017-6419-7649-B3B7-671ACC1E9439}"/>
            </c:ext>
          </c:extLst>
        </c:ser>
        <c:ser>
          <c:idx val="27"/>
          <c:order val="24"/>
          <c:tx>
            <c:strRef>
              <c:f>'V&amp;V-SD-Global'!$B$63</c:f>
              <c:strCache>
                <c:ptCount val="1"/>
                <c:pt idx="0">
                  <c:v>Outer Band</c:v>
                </c:pt>
              </c:strCache>
            </c:strRef>
          </c:tx>
          <c:spPr>
            <a:ln w="22225" cap="rnd">
              <a:solidFill>
                <a:schemeClr val="tx1"/>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'V&amp;V-SD-Global'!$C$63:$AG$63</c:f>
              <c:numCache>
                <c:formatCode>General</c:formatCode>
                <c:ptCount val="14"/>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numCache>
            </c:numRef>
          </c:val>
          <c:extLst>
            <c:ext xmlns:c16="http://schemas.microsoft.com/office/drawing/2014/chart" uri="{C3380CC4-5D6E-409C-BE32-E72D297353CC}">
              <c16:uniqueId val="{00000018-6419-7649-B3B7-671ACC1E9439}"/>
            </c:ext>
          </c:extLst>
        </c:ser>
        <c:dLbls>
          <c:showLegendKey val="0"/>
          <c:showVal val="0"/>
          <c:showCatName val="0"/>
          <c:showSerName val="0"/>
          <c:showPercent val="0"/>
          <c:showBubbleSize val="0"/>
        </c:dLbls>
        <c:axId val="1596848544"/>
        <c:axId val="1596783344"/>
      </c:radarChart>
      <c:catAx>
        <c:axId val="1596848544"/>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596783344"/>
        <c:crosses val="autoZero"/>
        <c:auto val="1"/>
        <c:lblAlgn val="ctr"/>
        <c:lblOffset val="100"/>
        <c:noMultiLvlLbl val="0"/>
      </c:catAx>
      <c:valAx>
        <c:axId val="1596783344"/>
        <c:scaling>
          <c:orientation val="minMax"/>
        </c:scaling>
        <c:delete val="0"/>
        <c:axPos val="l"/>
        <c:majorGridlines>
          <c:spPr>
            <a:ln w="9525" cap="flat" cmpd="sng" algn="ctr">
              <a:solidFill>
                <a:schemeClr val="tx1">
                  <a:lumMod val="15000"/>
                  <a:lumOff val="85000"/>
                </a:schemeClr>
              </a:solidFill>
              <a:prstDash val="dash"/>
              <a:round/>
            </a:ln>
            <a:effectLst/>
          </c:spPr>
        </c:majorGridlines>
        <c:numFmt formatCode="General" sourceLinked="1"/>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400" b="1" i="0" u="none" strike="noStrike" kern="1200" baseline="0">
                <a:solidFill>
                  <a:srgbClr val="0070C0"/>
                </a:solidFill>
                <a:latin typeface="+mn-lt"/>
                <a:ea typeface="+mn-ea"/>
                <a:cs typeface="+mn-cs"/>
              </a:defRPr>
            </a:pPr>
            <a:endParaRPr lang="en-US"/>
          </a:p>
        </c:txPr>
        <c:crossAx val="159684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14"/>
          <c:order val="0"/>
          <c:tx>
            <c:strRef>
              <c:f>'V&amp;V-SD-Global'!$B$50</c:f>
              <c:strCache>
                <c:ptCount val="1"/>
                <c:pt idx="0">
                  <c:v>Saft D-Cell-VES16</c:v>
                </c:pt>
              </c:strCache>
            </c:strRef>
          </c:tx>
          <c:spPr>
            <a:ln w="28575" cap="rnd">
              <a:solidFill>
                <a:schemeClr val="accent3">
                  <a:lumMod val="80000"/>
                  <a:lumOff val="2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'V&amp;V-SD-Global'!$C$50:$AG$50</c:f>
              <c:numCache>
                <c:formatCode>General</c:formatCode>
                <c:ptCount val="14"/>
                <c:pt idx="0">
                  <c:v>5.3166052021638883</c:v>
                </c:pt>
                <c:pt idx="1">
                  <c:v>8.8183639415069131</c:v>
                </c:pt>
                <c:pt idx="2">
                  <c:v>5.1106105697304978</c:v>
                </c:pt>
                <c:pt idx="3">
                  <c:v>7.6772148616811879</c:v>
                </c:pt>
                <c:pt idx="4">
                  <c:v>7.2638627173828469</c:v>
                </c:pt>
                <c:pt idx="5">
                  <c:v>2.7292990443786218</c:v>
                </c:pt>
                <c:pt idx="6">
                  <c:v>4.3602463229864741</c:v>
                </c:pt>
                <c:pt idx="7">
                  <c:v>3.1651790373205282</c:v>
                </c:pt>
                <c:pt idx="8">
                  <c:v>1.7340671577364359</c:v>
                </c:pt>
                <c:pt idx="9">
                  <c:v>0.57830388158561963</c:v>
                </c:pt>
                <c:pt idx="10">
                  <c:v>4.1818084569702387</c:v>
                </c:pt>
                <c:pt idx="11">
                  <c:v>6.2812766893398724</c:v>
                </c:pt>
                <c:pt idx="12">
                  <c:v>2.1779199185928206</c:v>
                </c:pt>
                <c:pt idx="13">
                  <c:v>1.64816748513879</c:v>
                </c:pt>
              </c:numCache>
            </c:numRef>
          </c:val>
          <c:extLst>
            <c:ext xmlns:c16="http://schemas.microsoft.com/office/drawing/2014/chart" uri="{C3380CC4-5D6E-409C-BE32-E72D297353CC}">
              <c16:uniqueId val="{00000000-B334-0B40-8DED-07A9B6CF2090}"/>
            </c:ext>
          </c:extLst>
        </c:ser>
        <c:ser>
          <c:idx val="27"/>
          <c:order val="1"/>
          <c:tx>
            <c:strRef>
              <c:f>'V&amp;V-SD-Global'!$B$63</c:f>
              <c:strCache>
                <c:ptCount val="1"/>
                <c:pt idx="0">
                  <c:v>Outer Band</c:v>
                </c:pt>
              </c:strCache>
            </c:strRef>
          </c:tx>
          <c:spPr>
            <a:ln w="22225" cap="rnd">
              <a:solidFill>
                <a:schemeClr val="tx1"/>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'V&amp;V-SD-Global'!$C$63:$AG$63</c:f>
              <c:numCache>
                <c:formatCode>General</c:formatCode>
                <c:ptCount val="14"/>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numCache>
            </c:numRef>
          </c:val>
          <c:extLst>
            <c:ext xmlns:c16="http://schemas.microsoft.com/office/drawing/2014/chart" uri="{C3380CC4-5D6E-409C-BE32-E72D297353CC}">
              <c16:uniqueId val="{00000001-B334-0B40-8DED-07A9B6CF2090}"/>
            </c:ext>
          </c:extLst>
        </c:ser>
        <c:dLbls>
          <c:showLegendKey val="0"/>
          <c:showVal val="0"/>
          <c:showCatName val="0"/>
          <c:showSerName val="0"/>
          <c:showPercent val="0"/>
          <c:showBubbleSize val="0"/>
        </c:dLbls>
        <c:axId val="1596848544"/>
        <c:axId val="1596783344"/>
      </c:radarChart>
      <c:catAx>
        <c:axId val="1596848544"/>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596783344"/>
        <c:crosses val="autoZero"/>
        <c:auto val="1"/>
        <c:lblAlgn val="ctr"/>
        <c:lblOffset val="100"/>
        <c:noMultiLvlLbl val="0"/>
      </c:catAx>
      <c:valAx>
        <c:axId val="1596783344"/>
        <c:scaling>
          <c:orientation val="minMax"/>
        </c:scaling>
        <c:delete val="0"/>
        <c:axPos val="l"/>
        <c:majorGridlines>
          <c:spPr>
            <a:ln w="9525" cap="flat" cmpd="sng" algn="ctr">
              <a:solidFill>
                <a:schemeClr val="tx1">
                  <a:lumMod val="15000"/>
                  <a:lumOff val="85000"/>
                </a:schemeClr>
              </a:solidFill>
              <a:prstDash val="dash"/>
              <a:round/>
            </a:ln>
            <a:effectLst/>
          </c:spPr>
        </c:majorGridlines>
        <c:numFmt formatCode="General" sourceLinked="1"/>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400" b="1" i="0" u="none" strike="noStrike" kern="1200" baseline="0">
                <a:solidFill>
                  <a:srgbClr val="0070C0"/>
                </a:solidFill>
                <a:latin typeface="+mn-lt"/>
                <a:ea typeface="+mn-ea"/>
                <a:cs typeface="+mn-cs"/>
              </a:defRPr>
            </a:pPr>
            <a:endParaRPr lang="en-US"/>
          </a:p>
        </c:txPr>
        <c:crossAx val="159684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1"/>
          <c:order val="0"/>
          <c:tx>
            <c:strRef>
              <c:f>'V&amp;V-SD-Global'!$B$37</c:f>
              <c:strCache>
                <c:ptCount val="1"/>
                <c:pt idx="0">
                  <c:v>KULR 21700-K500</c:v>
                </c:pt>
              </c:strCache>
            </c:strRef>
          </c:tx>
          <c:spPr>
            <a:ln w="28575" cap="rnd">
              <a:solidFill>
                <a:schemeClr val="accent2"/>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'V&amp;V-SD-Global'!$C$37:$AG$37</c:f>
              <c:numCache>
                <c:formatCode>General</c:formatCode>
                <c:ptCount val="14"/>
                <c:pt idx="0">
                  <c:v>4.4416207755255739</c:v>
                </c:pt>
                <c:pt idx="1">
                  <c:v>5.9591841089660775</c:v>
                </c:pt>
                <c:pt idx="2">
                  <c:v>4.9171255046128755</c:v>
                </c:pt>
                <c:pt idx="3">
                  <c:v>5.6279797889148266</c:v>
                </c:pt>
                <c:pt idx="4">
                  <c:v>6.089363566283585</c:v>
                </c:pt>
                <c:pt idx="5">
                  <c:v>1.9231877092167218</c:v>
                </c:pt>
                <c:pt idx="6">
                  <c:v>4.9393755141755156</c:v>
                </c:pt>
                <c:pt idx="7">
                  <c:v>5.5952473408177905</c:v>
                </c:pt>
                <c:pt idx="8">
                  <c:v>3.290238321688761</c:v>
                </c:pt>
                <c:pt idx="9">
                  <c:v>6.6368479952974608</c:v>
                </c:pt>
                <c:pt idx="10">
                  <c:v>5.6645960347192501</c:v>
                </c:pt>
                <c:pt idx="11">
                  <c:v>4.0759548973180362</c:v>
                </c:pt>
                <c:pt idx="12">
                  <c:v>5.0136563879206468</c:v>
                </c:pt>
                <c:pt idx="13">
                  <c:v>2.4676449197765864</c:v>
                </c:pt>
              </c:numCache>
            </c:numRef>
          </c:val>
          <c:extLst>
            <c:ext xmlns:c16="http://schemas.microsoft.com/office/drawing/2014/chart" uri="{C3380CC4-5D6E-409C-BE32-E72D297353CC}">
              <c16:uniqueId val="{00000000-4348-7640-B74D-5C1F837A82B7}"/>
            </c:ext>
          </c:extLst>
        </c:ser>
        <c:ser>
          <c:idx val="8"/>
          <c:order val="1"/>
          <c:tx>
            <c:strRef>
              <c:f>'V&amp;V-SD-Global'!$B$44</c:f>
              <c:strCache>
                <c:ptCount val="1"/>
                <c:pt idx="0">
                  <c:v>LG 21700-M50 (BV)</c:v>
                </c:pt>
              </c:strCache>
            </c:strRef>
          </c:tx>
          <c:spPr>
            <a:ln w="28575" cap="rnd">
              <a:solidFill>
                <a:schemeClr val="accent3">
                  <a:lumMod val="6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'V&amp;V-SD-Global'!$C$44:$AG$44</c:f>
              <c:numCache>
                <c:formatCode>General</c:formatCode>
                <c:ptCount val="14"/>
                <c:pt idx="0">
                  <c:v>5.9774217722752061</c:v>
                </c:pt>
                <c:pt idx="1">
                  <c:v>9.9139468652557134</c:v>
                </c:pt>
                <c:pt idx="2">
                  <c:v>4.9142626814001638</c:v>
                </c:pt>
                <c:pt idx="3">
                  <c:v>9.9072321962279872</c:v>
                </c:pt>
                <c:pt idx="4">
                  <c:v>9.912465133317955</c:v>
                </c:pt>
                <c:pt idx="5">
                  <c:v>2.4767135097907955</c:v>
                </c:pt>
                <c:pt idx="6">
                  <c:v>9.9602252209521662</c:v>
                </c:pt>
                <c:pt idx="7">
                  <c:v>9.9669981174622251</c:v>
                </c:pt>
                <c:pt idx="8">
                  <c:v>3.6831695949598009</c:v>
                </c:pt>
                <c:pt idx="9">
                  <c:v>9.4216961184143813</c:v>
                </c:pt>
                <c:pt idx="10">
                  <c:v>5.3795432401241783</c:v>
                </c:pt>
                <c:pt idx="11">
                  <c:v>6.3789281748820272</c:v>
                </c:pt>
                <c:pt idx="12">
                  <c:v>5.6734371797306764</c:v>
                </c:pt>
                <c:pt idx="13">
                  <c:v>4.0182926530912626</c:v>
                </c:pt>
              </c:numCache>
            </c:numRef>
          </c:val>
          <c:extLst>
            <c:ext xmlns:c16="http://schemas.microsoft.com/office/drawing/2014/chart" uri="{C3380CC4-5D6E-409C-BE32-E72D297353CC}">
              <c16:uniqueId val="{00000001-4348-7640-B74D-5C1F837A82B7}"/>
            </c:ext>
          </c:extLst>
        </c:ser>
        <c:ser>
          <c:idx val="27"/>
          <c:order val="2"/>
          <c:tx>
            <c:strRef>
              <c:f>'V&amp;V-SD-Global'!$B$63</c:f>
              <c:strCache>
                <c:ptCount val="1"/>
                <c:pt idx="0">
                  <c:v>Outer Band</c:v>
                </c:pt>
              </c:strCache>
            </c:strRef>
          </c:tx>
          <c:spPr>
            <a:ln w="22225" cap="rnd">
              <a:solidFill>
                <a:schemeClr val="tx1"/>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'V&amp;V-SD-Global'!$C$63:$AG$63</c:f>
              <c:numCache>
                <c:formatCode>General</c:formatCode>
                <c:ptCount val="14"/>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numCache>
            </c:numRef>
          </c:val>
          <c:extLst>
            <c:ext xmlns:c16="http://schemas.microsoft.com/office/drawing/2014/chart" uri="{C3380CC4-5D6E-409C-BE32-E72D297353CC}">
              <c16:uniqueId val="{00000002-4348-7640-B74D-5C1F837A82B7}"/>
            </c:ext>
          </c:extLst>
        </c:ser>
        <c:dLbls>
          <c:showLegendKey val="0"/>
          <c:showVal val="0"/>
          <c:showCatName val="0"/>
          <c:showSerName val="0"/>
          <c:showPercent val="0"/>
          <c:showBubbleSize val="0"/>
        </c:dLbls>
        <c:axId val="1596848544"/>
        <c:axId val="1596783344"/>
      </c:radarChart>
      <c:catAx>
        <c:axId val="1596848544"/>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596783344"/>
        <c:crosses val="autoZero"/>
        <c:auto val="1"/>
        <c:lblAlgn val="ctr"/>
        <c:lblOffset val="100"/>
        <c:noMultiLvlLbl val="0"/>
      </c:catAx>
      <c:valAx>
        <c:axId val="1596783344"/>
        <c:scaling>
          <c:orientation val="minMax"/>
        </c:scaling>
        <c:delete val="0"/>
        <c:axPos val="l"/>
        <c:majorGridlines>
          <c:spPr>
            <a:ln w="9525" cap="flat" cmpd="sng" algn="ctr">
              <a:solidFill>
                <a:schemeClr val="tx1">
                  <a:lumMod val="15000"/>
                  <a:lumOff val="85000"/>
                </a:schemeClr>
              </a:solidFill>
              <a:prstDash val="dash"/>
              <a:round/>
            </a:ln>
            <a:effectLst/>
          </c:spPr>
        </c:majorGridlines>
        <c:numFmt formatCode="General" sourceLinked="1"/>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400" b="1" i="0" u="none" strike="noStrike" kern="1200" baseline="0">
                <a:solidFill>
                  <a:srgbClr val="0070C0"/>
                </a:solidFill>
                <a:latin typeface="+mn-lt"/>
                <a:ea typeface="+mn-ea"/>
                <a:cs typeface="+mn-cs"/>
              </a:defRPr>
            </a:pPr>
            <a:endParaRPr lang="en-US"/>
          </a:p>
        </c:txPr>
        <c:crossAx val="159684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tx>
            <c:strRef>
              <c:f>'V&amp;V-SD-Global'!$B$36</c:f>
              <c:strCache>
                <c:ptCount val="1"/>
                <c:pt idx="0">
                  <c:v>KULR 18650-K330</c:v>
                </c:pt>
              </c:strCache>
            </c:strRef>
          </c:tx>
          <c:spPr>
            <a:ln w="28575" cap="rnd">
              <a:solidFill>
                <a:schemeClr val="accent1"/>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'V&amp;V-SD-Global'!$C$36:$AG$36</c:f>
              <c:numCache>
                <c:formatCode>General</c:formatCode>
                <c:ptCount val="14"/>
                <c:pt idx="0">
                  <c:v>3.228471597594313</c:v>
                </c:pt>
                <c:pt idx="1">
                  <c:v>1.8216525611828374</c:v>
                </c:pt>
                <c:pt idx="2">
                  <c:v>4.9951108134744535</c:v>
                </c:pt>
                <c:pt idx="3">
                  <c:v>1.5558734951529574</c:v>
                </c:pt>
                <c:pt idx="4">
                  <c:v>1.6996774241131205</c:v>
                </c:pt>
                <c:pt idx="5">
                  <c:v>3.2849080404895226</c:v>
                </c:pt>
                <c:pt idx="6">
                  <c:v>8.9535639266251401</c:v>
                </c:pt>
                <c:pt idx="7">
                  <c:v>9.0976518109673314</c:v>
                </c:pt>
                <c:pt idx="8">
                  <c:v>1.5101320516744168</c:v>
                </c:pt>
                <c:pt idx="9">
                  <c:v>4.2782081797009486</c:v>
                </c:pt>
                <c:pt idx="10">
                  <c:v>5.2254731144155793</c:v>
                </c:pt>
                <c:pt idx="11">
                  <c:v>2.7293424264156272</c:v>
                </c:pt>
                <c:pt idx="12">
                  <c:v>3.867699700084132</c:v>
                </c:pt>
                <c:pt idx="13">
                  <c:v>4.0954199095864645</c:v>
                </c:pt>
              </c:numCache>
            </c:numRef>
          </c:val>
          <c:extLst>
            <c:ext xmlns:c16="http://schemas.microsoft.com/office/drawing/2014/chart" uri="{C3380CC4-5D6E-409C-BE32-E72D297353CC}">
              <c16:uniqueId val="{00000000-54F8-2240-8C15-F5D67A5DB119}"/>
            </c:ext>
          </c:extLst>
        </c:ser>
        <c:ser>
          <c:idx val="1"/>
          <c:order val="1"/>
          <c:tx>
            <c:strRef>
              <c:f>'V&amp;V-SD-Global'!$B$37</c:f>
              <c:strCache>
                <c:ptCount val="1"/>
                <c:pt idx="0">
                  <c:v>KULR 21700-K500</c:v>
                </c:pt>
              </c:strCache>
            </c:strRef>
          </c:tx>
          <c:spPr>
            <a:ln w="28575" cap="rnd">
              <a:solidFill>
                <a:schemeClr val="accent2"/>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'V&amp;V-SD-Global'!$C$37:$AG$37</c:f>
              <c:numCache>
                <c:formatCode>General</c:formatCode>
                <c:ptCount val="14"/>
                <c:pt idx="0">
                  <c:v>4.4416207755255739</c:v>
                </c:pt>
                <c:pt idx="1">
                  <c:v>5.9591841089660775</c:v>
                </c:pt>
                <c:pt idx="2">
                  <c:v>4.9171255046128755</c:v>
                </c:pt>
                <c:pt idx="3">
                  <c:v>5.6279797889148266</c:v>
                </c:pt>
                <c:pt idx="4">
                  <c:v>6.089363566283585</c:v>
                </c:pt>
                <c:pt idx="5">
                  <c:v>1.9231877092167218</c:v>
                </c:pt>
                <c:pt idx="6">
                  <c:v>4.9393755141755156</c:v>
                </c:pt>
                <c:pt idx="7">
                  <c:v>5.5952473408177905</c:v>
                </c:pt>
                <c:pt idx="8">
                  <c:v>3.290238321688761</c:v>
                </c:pt>
                <c:pt idx="9">
                  <c:v>6.6368479952974608</c:v>
                </c:pt>
                <c:pt idx="10">
                  <c:v>5.6645960347192501</c:v>
                </c:pt>
                <c:pt idx="11">
                  <c:v>4.0759548973180362</c:v>
                </c:pt>
                <c:pt idx="12">
                  <c:v>5.0136563879206468</c:v>
                </c:pt>
                <c:pt idx="13">
                  <c:v>2.4676449197765864</c:v>
                </c:pt>
              </c:numCache>
            </c:numRef>
          </c:val>
          <c:extLst>
            <c:ext xmlns:c16="http://schemas.microsoft.com/office/drawing/2014/chart" uri="{C3380CC4-5D6E-409C-BE32-E72D297353CC}">
              <c16:uniqueId val="{00000001-54F8-2240-8C15-F5D67A5DB119}"/>
            </c:ext>
          </c:extLst>
        </c:ser>
        <c:ser>
          <c:idx val="8"/>
          <c:order val="2"/>
          <c:tx>
            <c:strRef>
              <c:f>'V&amp;V-SD-Global'!$B$44</c:f>
              <c:strCache>
                <c:ptCount val="1"/>
                <c:pt idx="0">
                  <c:v>LG 21700-M50 (BV)</c:v>
                </c:pt>
              </c:strCache>
            </c:strRef>
          </c:tx>
          <c:spPr>
            <a:ln w="28575" cap="rnd">
              <a:solidFill>
                <a:schemeClr val="accent3">
                  <a:lumMod val="6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'V&amp;V-SD-Global'!$C$44:$AG$44</c:f>
              <c:numCache>
                <c:formatCode>General</c:formatCode>
                <c:ptCount val="14"/>
                <c:pt idx="0">
                  <c:v>5.9774217722752061</c:v>
                </c:pt>
                <c:pt idx="1">
                  <c:v>9.9139468652557134</c:v>
                </c:pt>
                <c:pt idx="2">
                  <c:v>4.9142626814001638</c:v>
                </c:pt>
                <c:pt idx="3">
                  <c:v>9.9072321962279872</c:v>
                </c:pt>
                <c:pt idx="4">
                  <c:v>9.912465133317955</c:v>
                </c:pt>
                <c:pt idx="5">
                  <c:v>2.4767135097907955</c:v>
                </c:pt>
                <c:pt idx="6">
                  <c:v>9.9602252209521662</c:v>
                </c:pt>
                <c:pt idx="7">
                  <c:v>9.9669981174622251</c:v>
                </c:pt>
                <c:pt idx="8">
                  <c:v>3.6831695949598009</c:v>
                </c:pt>
                <c:pt idx="9">
                  <c:v>9.4216961184143813</c:v>
                </c:pt>
                <c:pt idx="10">
                  <c:v>5.3795432401241783</c:v>
                </c:pt>
                <c:pt idx="11">
                  <c:v>6.3789281748820272</c:v>
                </c:pt>
                <c:pt idx="12">
                  <c:v>5.6734371797306764</c:v>
                </c:pt>
                <c:pt idx="13">
                  <c:v>4.0182926530912626</c:v>
                </c:pt>
              </c:numCache>
            </c:numRef>
          </c:val>
          <c:extLst>
            <c:ext xmlns:c16="http://schemas.microsoft.com/office/drawing/2014/chart" uri="{C3380CC4-5D6E-409C-BE32-E72D297353CC}">
              <c16:uniqueId val="{00000002-54F8-2240-8C15-F5D67A5DB119}"/>
            </c:ext>
          </c:extLst>
        </c:ser>
        <c:ser>
          <c:idx val="14"/>
          <c:order val="3"/>
          <c:tx>
            <c:strRef>
              <c:f>'V&amp;V-SD-Global'!$B$50</c:f>
              <c:strCache>
                <c:ptCount val="1"/>
                <c:pt idx="0">
                  <c:v>Saft D-Cell-VES16</c:v>
                </c:pt>
              </c:strCache>
            </c:strRef>
          </c:tx>
          <c:spPr>
            <a:ln w="28575" cap="rnd">
              <a:solidFill>
                <a:schemeClr val="accent3">
                  <a:lumMod val="80000"/>
                  <a:lumOff val="2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'V&amp;V-SD-Global'!$C$50:$AG$50</c:f>
              <c:numCache>
                <c:formatCode>General</c:formatCode>
                <c:ptCount val="14"/>
                <c:pt idx="0">
                  <c:v>5.3166052021638883</c:v>
                </c:pt>
                <c:pt idx="1">
                  <c:v>8.8183639415069131</c:v>
                </c:pt>
                <c:pt idx="2">
                  <c:v>5.1106105697304978</c:v>
                </c:pt>
                <c:pt idx="3">
                  <c:v>7.6772148616811879</c:v>
                </c:pt>
                <c:pt idx="4">
                  <c:v>7.2638627173828469</c:v>
                </c:pt>
                <c:pt idx="5">
                  <c:v>2.7292990443786218</c:v>
                </c:pt>
                <c:pt idx="6">
                  <c:v>4.3602463229864741</c:v>
                </c:pt>
                <c:pt idx="7">
                  <c:v>3.1651790373205282</c:v>
                </c:pt>
                <c:pt idx="8">
                  <c:v>1.7340671577364359</c:v>
                </c:pt>
                <c:pt idx="9">
                  <c:v>0.57830388158561963</c:v>
                </c:pt>
                <c:pt idx="10">
                  <c:v>4.1818084569702387</c:v>
                </c:pt>
                <c:pt idx="11">
                  <c:v>6.2812766893398724</c:v>
                </c:pt>
                <c:pt idx="12">
                  <c:v>2.1779199185928206</c:v>
                </c:pt>
                <c:pt idx="13">
                  <c:v>1.64816748513879</c:v>
                </c:pt>
              </c:numCache>
            </c:numRef>
          </c:val>
          <c:extLst>
            <c:ext xmlns:c16="http://schemas.microsoft.com/office/drawing/2014/chart" uri="{C3380CC4-5D6E-409C-BE32-E72D297353CC}">
              <c16:uniqueId val="{00000003-54F8-2240-8C15-F5D67A5DB119}"/>
            </c:ext>
          </c:extLst>
        </c:ser>
        <c:ser>
          <c:idx val="27"/>
          <c:order val="4"/>
          <c:tx>
            <c:strRef>
              <c:f>'V&amp;V-SD-Global'!$B$63</c:f>
              <c:strCache>
                <c:ptCount val="1"/>
                <c:pt idx="0">
                  <c:v>Outer Band</c:v>
                </c:pt>
              </c:strCache>
            </c:strRef>
          </c:tx>
          <c:spPr>
            <a:ln w="22225" cap="rnd">
              <a:solidFill>
                <a:schemeClr val="tx1"/>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'V&amp;V-SD-Global'!$C$63:$AG$63</c:f>
              <c:numCache>
                <c:formatCode>General</c:formatCode>
                <c:ptCount val="14"/>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numCache>
            </c:numRef>
          </c:val>
          <c:extLst>
            <c:ext xmlns:c16="http://schemas.microsoft.com/office/drawing/2014/chart" uri="{C3380CC4-5D6E-409C-BE32-E72D297353CC}">
              <c16:uniqueId val="{00000004-54F8-2240-8C15-F5D67A5DB119}"/>
            </c:ext>
          </c:extLst>
        </c:ser>
        <c:dLbls>
          <c:showLegendKey val="0"/>
          <c:showVal val="0"/>
          <c:showCatName val="0"/>
          <c:showSerName val="0"/>
          <c:showPercent val="0"/>
          <c:showBubbleSize val="0"/>
        </c:dLbls>
        <c:axId val="1596848544"/>
        <c:axId val="1596783344"/>
      </c:radarChart>
      <c:catAx>
        <c:axId val="1596848544"/>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596783344"/>
        <c:crosses val="autoZero"/>
        <c:auto val="1"/>
        <c:lblAlgn val="ctr"/>
        <c:lblOffset val="100"/>
        <c:noMultiLvlLbl val="0"/>
      </c:catAx>
      <c:valAx>
        <c:axId val="1596783344"/>
        <c:scaling>
          <c:orientation val="minMax"/>
        </c:scaling>
        <c:delete val="0"/>
        <c:axPos val="l"/>
        <c:majorGridlines>
          <c:spPr>
            <a:ln w="9525" cap="flat" cmpd="sng" algn="ctr">
              <a:solidFill>
                <a:schemeClr val="tx1">
                  <a:lumMod val="15000"/>
                  <a:lumOff val="85000"/>
                </a:schemeClr>
              </a:solidFill>
              <a:prstDash val="dash"/>
              <a:round/>
            </a:ln>
            <a:effectLst/>
          </c:spPr>
        </c:majorGridlines>
        <c:numFmt formatCode="General" sourceLinked="1"/>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400" b="1" i="0" u="none" strike="noStrike" kern="1200" baseline="0">
                <a:solidFill>
                  <a:srgbClr val="0070C0"/>
                </a:solidFill>
                <a:latin typeface="+mn-lt"/>
                <a:ea typeface="+mn-ea"/>
                <a:cs typeface="+mn-cs"/>
              </a:defRPr>
            </a:pPr>
            <a:endParaRPr lang="en-US"/>
          </a:p>
        </c:txPr>
        <c:crossAx val="159684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2"/>
          <c:order val="0"/>
          <c:tx>
            <c:strRef>
              <c:f>'V&amp;V-SD-Global'!$B$38</c:f>
              <c:strCache>
                <c:ptCount val="1"/>
                <c:pt idx="0">
                  <c:v>LG 18650-M36</c:v>
                </c:pt>
              </c:strCache>
            </c:strRef>
          </c:tx>
          <c:spPr>
            <a:ln w="28575" cap="rnd">
              <a:solidFill>
                <a:schemeClr val="accent3"/>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'V&amp;V-SD-Global'!$C$38:$AG$38</c:f>
              <c:numCache>
                <c:formatCode>General</c:formatCode>
                <c:ptCount val="14"/>
                <c:pt idx="0">
                  <c:v>5.9583160574677931</c:v>
                </c:pt>
                <c:pt idx="1">
                  <c:v>5.1550196019128949</c:v>
                </c:pt>
                <c:pt idx="2">
                  <c:v>5.4751893735985719</c:v>
                </c:pt>
                <c:pt idx="3">
                  <c:v>5.2710730353484161</c:v>
                </c:pt>
                <c:pt idx="4">
                  <c:v>6.4094977643862263</c:v>
                </c:pt>
                <c:pt idx="5">
                  <c:v>4.9037209370740467</c:v>
                </c:pt>
                <c:pt idx="6">
                  <c:v>8.6146992689870601</c:v>
                </c:pt>
                <c:pt idx="7">
                  <c:v>5.2625487624373868</c:v>
                </c:pt>
                <c:pt idx="8">
                  <c:v>7.5701523165884579</c:v>
                </c:pt>
                <c:pt idx="9">
                  <c:v>1.6331851409963083</c:v>
                </c:pt>
                <c:pt idx="10">
                  <c:v>8.917693296663753</c:v>
                </c:pt>
                <c:pt idx="11">
                  <c:v>3.5430196208251732</c:v>
                </c:pt>
                <c:pt idx="12">
                  <c:v>9.7511426805095631</c:v>
                </c:pt>
                <c:pt idx="13">
                  <c:v>6.1223644921191021</c:v>
                </c:pt>
              </c:numCache>
            </c:numRef>
          </c:val>
          <c:extLst>
            <c:ext xmlns:c16="http://schemas.microsoft.com/office/drawing/2014/chart" uri="{C3380CC4-5D6E-409C-BE32-E72D297353CC}">
              <c16:uniqueId val="{00000000-D6D7-9B4C-B1E8-2ABB156349C5}"/>
            </c:ext>
          </c:extLst>
        </c:ser>
        <c:ser>
          <c:idx val="3"/>
          <c:order val="1"/>
          <c:tx>
            <c:strRef>
              <c:f>'V&amp;V-SD-Global'!$B$39</c:f>
              <c:strCache>
                <c:ptCount val="1"/>
                <c:pt idx="0">
                  <c:v>LG 18650-Test Cell (NBV-250)</c:v>
                </c:pt>
              </c:strCache>
            </c:strRef>
          </c:tx>
          <c:spPr>
            <a:ln w="28575" cap="rnd">
              <a:solidFill>
                <a:schemeClr val="accent4"/>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'V&amp;V-SD-Global'!$C$39:$AG$39</c:f>
              <c:numCache>
                <c:formatCode>General</c:formatCode>
                <c:ptCount val="14"/>
                <c:pt idx="0">
                  <c:v>4.697440013737598</c:v>
                </c:pt>
                <c:pt idx="1">
                  <c:v>2.0260331674741452</c:v>
                </c:pt>
                <c:pt idx="2">
                  <c:v>4.8521382909417854</c:v>
                </c:pt>
                <c:pt idx="3">
                  <c:v>2.2647307287811307</c:v>
                </c:pt>
                <c:pt idx="4">
                  <c:v>4.3012694395254041</c:v>
                </c:pt>
                <c:pt idx="5">
                  <c:v>1.5388112608036288</c:v>
                </c:pt>
                <c:pt idx="6">
                  <c:v>2.7936988502614017</c:v>
                </c:pt>
                <c:pt idx="7">
                  <c:v>2.1914372604825028</c:v>
                </c:pt>
                <c:pt idx="8">
                  <c:v>6.5534634622072492</c:v>
                </c:pt>
                <c:pt idx="9">
                  <c:v>1.5668916582308743</c:v>
                </c:pt>
                <c:pt idx="10">
                  <c:v>4.0544715746527604</c:v>
                </c:pt>
                <c:pt idx="11">
                  <c:v>1.8269833465797003</c:v>
                </c:pt>
                <c:pt idx="12">
                  <c:v>1.8909030638449766</c:v>
                </c:pt>
                <c:pt idx="13">
                  <c:v>2.6629523328279099</c:v>
                </c:pt>
              </c:numCache>
            </c:numRef>
          </c:val>
          <c:extLst>
            <c:ext xmlns:c16="http://schemas.microsoft.com/office/drawing/2014/chart" uri="{C3380CC4-5D6E-409C-BE32-E72D297353CC}">
              <c16:uniqueId val="{00000001-D6D7-9B4C-B1E8-2ABB156349C5}"/>
            </c:ext>
          </c:extLst>
        </c:ser>
        <c:ser>
          <c:idx val="4"/>
          <c:order val="2"/>
          <c:tx>
            <c:strRef>
              <c:f>'V&amp;V-SD-Global'!$B$40</c:f>
              <c:strCache>
                <c:ptCount val="1"/>
                <c:pt idx="0">
                  <c:v>LG 18650-Test Cell (NBV-220)</c:v>
                </c:pt>
              </c:strCache>
            </c:strRef>
          </c:tx>
          <c:spPr>
            <a:ln w="28575" cap="rnd">
              <a:solidFill>
                <a:schemeClr val="accent5"/>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'V&amp;V-SD-Global'!$C$40:$AG$40</c:f>
              <c:numCache>
                <c:formatCode>General</c:formatCode>
                <c:ptCount val="14"/>
                <c:pt idx="0">
                  <c:v>7.6465585814112469</c:v>
                </c:pt>
                <c:pt idx="1">
                  <c:v>6.1333423652257819</c:v>
                </c:pt>
                <c:pt idx="2">
                  <c:v>4.9445584377465508</c:v>
                </c:pt>
                <c:pt idx="3">
                  <c:v>5.8513396061696792</c:v>
                </c:pt>
                <c:pt idx="4">
                  <c:v>9.2322976152601761</c:v>
                </c:pt>
                <c:pt idx="5">
                  <c:v>3.2533689231826175</c:v>
                </c:pt>
                <c:pt idx="6">
                  <c:v>3.5564612705211225</c:v>
                </c:pt>
                <c:pt idx="7">
                  <c:v>1.323848969247968</c:v>
                </c:pt>
                <c:pt idx="8">
                  <c:v>9.8000829124303976</c:v>
                </c:pt>
                <c:pt idx="9">
                  <c:v>1.2309184511652096</c:v>
                </c:pt>
                <c:pt idx="10">
                  <c:v>2.3465921860783365</c:v>
                </c:pt>
                <c:pt idx="11">
                  <c:v>4.7475501272912002</c:v>
                </c:pt>
                <c:pt idx="12">
                  <c:v>1.6562823986649005</c:v>
                </c:pt>
                <c:pt idx="13">
                  <c:v>4.4379864387872141</c:v>
                </c:pt>
              </c:numCache>
            </c:numRef>
          </c:val>
          <c:extLst>
            <c:ext xmlns:c16="http://schemas.microsoft.com/office/drawing/2014/chart" uri="{C3380CC4-5D6E-409C-BE32-E72D297353CC}">
              <c16:uniqueId val="{00000002-D6D7-9B4C-B1E8-2ABB156349C5}"/>
            </c:ext>
          </c:extLst>
        </c:ser>
        <c:ser>
          <c:idx val="7"/>
          <c:order val="3"/>
          <c:tx>
            <c:strRef>
              <c:f>'V&amp;V-SD-Global'!$B$43</c:f>
              <c:strCache>
                <c:ptCount val="1"/>
                <c:pt idx="0">
                  <c:v>LG 18650-MJ1 (Korean)</c:v>
                </c:pt>
              </c:strCache>
            </c:strRef>
          </c:tx>
          <c:spPr>
            <a:ln w="28575" cap="rnd">
              <a:solidFill>
                <a:schemeClr val="accent2">
                  <a:lumMod val="6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'V&amp;V-SD-Global'!$C$43:$AG$43</c:f>
              <c:numCache>
                <c:formatCode>General</c:formatCode>
                <c:ptCount val="14"/>
                <c:pt idx="0">
                  <c:v>5.7946170684134906</c:v>
                </c:pt>
                <c:pt idx="1">
                  <c:v>5.1401331054218105</c:v>
                </c:pt>
                <c:pt idx="2">
                  <c:v>5.0318248614401648</c:v>
                </c:pt>
                <c:pt idx="3">
                  <c:v>5.398193757445747</c:v>
                </c:pt>
                <c:pt idx="4">
                  <c:v>6.2598730529750739</c:v>
                </c:pt>
                <c:pt idx="5">
                  <c:v>2.0055255396824738</c:v>
                </c:pt>
                <c:pt idx="6">
                  <c:v>3.8036635703553152</c:v>
                </c:pt>
                <c:pt idx="7">
                  <c:v>2.5001392922364456</c:v>
                </c:pt>
                <c:pt idx="8">
                  <c:v>5.9981204400140182</c:v>
                </c:pt>
                <c:pt idx="9">
                  <c:v>2.4091601204639352</c:v>
                </c:pt>
                <c:pt idx="10">
                  <c:v>2.1678084154200237</c:v>
                </c:pt>
                <c:pt idx="11">
                  <c:v>2.5933902844701597</c:v>
                </c:pt>
                <c:pt idx="12">
                  <c:v>1.4878211782344839</c:v>
                </c:pt>
                <c:pt idx="13">
                  <c:v>3.2198488520726252</c:v>
                </c:pt>
              </c:numCache>
            </c:numRef>
          </c:val>
          <c:extLst>
            <c:ext xmlns:c16="http://schemas.microsoft.com/office/drawing/2014/chart" uri="{C3380CC4-5D6E-409C-BE32-E72D297353CC}">
              <c16:uniqueId val="{00000003-D6D7-9B4C-B1E8-2ABB156349C5}"/>
            </c:ext>
          </c:extLst>
        </c:ser>
        <c:ser>
          <c:idx val="12"/>
          <c:order val="4"/>
          <c:tx>
            <c:strRef>
              <c:f>'V&amp;V-SD-Global'!$B$48</c:f>
              <c:strCache>
                <c:ptCount val="1"/>
                <c:pt idx="0">
                  <c:v>MOLiCEL 18650-M35A</c:v>
                </c:pt>
              </c:strCache>
            </c:strRef>
          </c:tx>
          <c:spPr>
            <a:ln w="28575" cap="rnd">
              <a:solidFill>
                <a:schemeClr val="accent1">
                  <a:lumMod val="80000"/>
                  <a:lumOff val="2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'V&amp;V-SD-Global'!$C$48:$AG$48</c:f>
              <c:numCache>
                <c:formatCode>General</c:formatCode>
                <c:ptCount val="14"/>
                <c:pt idx="0">
                  <c:v>3.2055809908798789</c:v>
                </c:pt>
                <c:pt idx="1">
                  <c:v>1.514447010373293</c:v>
                </c:pt>
                <c:pt idx="2">
                  <c:v>4.7602939029807665</c:v>
                </c:pt>
                <c:pt idx="3">
                  <c:v>1.6021232973600217</c:v>
                </c:pt>
                <c:pt idx="4">
                  <c:v>1.833499759316795</c:v>
                </c:pt>
                <c:pt idx="5">
                  <c:v>4.5009202107277462</c:v>
                </c:pt>
                <c:pt idx="6">
                  <c:v>8.6134212755612154</c:v>
                </c:pt>
                <c:pt idx="7">
                  <c:v>4.9139939148040499</c:v>
                </c:pt>
                <c:pt idx="8">
                  <c:v>3.2368317859715554</c:v>
                </c:pt>
                <c:pt idx="9">
                  <c:v>1.7159469801116998</c:v>
                </c:pt>
                <c:pt idx="10">
                  <c:v>0.19869032284172938</c:v>
                </c:pt>
                <c:pt idx="11">
                  <c:v>0.29844238589716898</c:v>
                </c:pt>
                <c:pt idx="12">
                  <c:v>0.20531520783822721</c:v>
                </c:pt>
                <c:pt idx="13">
                  <c:v>4.7222806954046499</c:v>
                </c:pt>
              </c:numCache>
            </c:numRef>
          </c:val>
          <c:extLst>
            <c:ext xmlns:c16="http://schemas.microsoft.com/office/drawing/2014/chart" uri="{C3380CC4-5D6E-409C-BE32-E72D297353CC}">
              <c16:uniqueId val="{00000004-D6D7-9B4C-B1E8-2ABB156349C5}"/>
            </c:ext>
          </c:extLst>
        </c:ser>
        <c:ser>
          <c:idx val="27"/>
          <c:order val="5"/>
          <c:tx>
            <c:strRef>
              <c:f>'V&amp;V-SD-Global'!$B$63</c:f>
              <c:strCache>
                <c:ptCount val="1"/>
                <c:pt idx="0">
                  <c:v>Outer Band</c:v>
                </c:pt>
              </c:strCache>
            </c:strRef>
          </c:tx>
          <c:spPr>
            <a:ln w="22225" cap="rnd">
              <a:solidFill>
                <a:schemeClr val="tx1"/>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'V&amp;V-SD-Global'!$C$63:$AG$63</c:f>
              <c:numCache>
                <c:formatCode>General</c:formatCode>
                <c:ptCount val="14"/>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numCache>
            </c:numRef>
          </c:val>
          <c:extLst>
            <c:ext xmlns:c16="http://schemas.microsoft.com/office/drawing/2014/chart" uri="{C3380CC4-5D6E-409C-BE32-E72D297353CC}">
              <c16:uniqueId val="{00000005-D6D7-9B4C-B1E8-2ABB156349C5}"/>
            </c:ext>
          </c:extLst>
        </c:ser>
        <c:dLbls>
          <c:showLegendKey val="0"/>
          <c:showVal val="0"/>
          <c:showCatName val="0"/>
          <c:showSerName val="0"/>
          <c:showPercent val="0"/>
          <c:showBubbleSize val="0"/>
        </c:dLbls>
        <c:axId val="1596848544"/>
        <c:axId val="1596783344"/>
      </c:radarChart>
      <c:catAx>
        <c:axId val="1596848544"/>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596783344"/>
        <c:crosses val="autoZero"/>
        <c:auto val="1"/>
        <c:lblAlgn val="ctr"/>
        <c:lblOffset val="100"/>
        <c:noMultiLvlLbl val="0"/>
      </c:catAx>
      <c:valAx>
        <c:axId val="1596783344"/>
        <c:scaling>
          <c:orientation val="minMax"/>
        </c:scaling>
        <c:delete val="0"/>
        <c:axPos val="l"/>
        <c:majorGridlines>
          <c:spPr>
            <a:ln w="9525" cap="flat" cmpd="sng" algn="ctr">
              <a:solidFill>
                <a:schemeClr val="tx1">
                  <a:lumMod val="15000"/>
                  <a:lumOff val="85000"/>
                </a:schemeClr>
              </a:solidFill>
              <a:prstDash val="dash"/>
              <a:round/>
            </a:ln>
            <a:effectLst/>
          </c:spPr>
        </c:majorGridlines>
        <c:numFmt formatCode="General" sourceLinked="1"/>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400" b="1" i="0" u="none" strike="noStrike" kern="1200" baseline="0">
                <a:solidFill>
                  <a:srgbClr val="0070C0"/>
                </a:solidFill>
                <a:latin typeface="+mn-lt"/>
                <a:ea typeface="+mn-ea"/>
                <a:cs typeface="+mn-cs"/>
              </a:defRPr>
            </a:pPr>
            <a:endParaRPr lang="en-US"/>
          </a:p>
        </c:txPr>
        <c:crossAx val="159684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tx>
            <c:strRef>
              <c:f>'V&amp;V-SD-Global'!$B$36</c:f>
              <c:strCache>
                <c:ptCount val="1"/>
                <c:pt idx="0">
                  <c:v>KULR 18650-K330</c:v>
                </c:pt>
              </c:strCache>
            </c:strRef>
          </c:tx>
          <c:spPr>
            <a:ln w="28575" cap="rnd">
              <a:solidFill>
                <a:schemeClr val="accent1"/>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'V&amp;V-SD-Global'!$C$36:$AG$36</c:f>
              <c:numCache>
                <c:formatCode>General</c:formatCode>
                <c:ptCount val="14"/>
                <c:pt idx="0">
                  <c:v>3.228471597594313</c:v>
                </c:pt>
                <c:pt idx="1">
                  <c:v>1.8216525611828374</c:v>
                </c:pt>
                <c:pt idx="2">
                  <c:v>4.9951108134744535</c:v>
                </c:pt>
                <c:pt idx="3">
                  <c:v>1.5558734951529574</c:v>
                </c:pt>
                <c:pt idx="4">
                  <c:v>1.6996774241131205</c:v>
                </c:pt>
                <c:pt idx="5">
                  <c:v>3.2849080404895226</c:v>
                </c:pt>
                <c:pt idx="6">
                  <c:v>8.9535639266251401</c:v>
                </c:pt>
                <c:pt idx="7">
                  <c:v>9.0976518109673314</c:v>
                </c:pt>
                <c:pt idx="8">
                  <c:v>1.5101320516744168</c:v>
                </c:pt>
                <c:pt idx="9">
                  <c:v>4.2782081797009486</c:v>
                </c:pt>
                <c:pt idx="10">
                  <c:v>5.2254731144155793</c:v>
                </c:pt>
                <c:pt idx="11">
                  <c:v>2.7293424264156272</c:v>
                </c:pt>
                <c:pt idx="12">
                  <c:v>3.867699700084132</c:v>
                </c:pt>
                <c:pt idx="13">
                  <c:v>4.0954199095864645</c:v>
                </c:pt>
              </c:numCache>
            </c:numRef>
          </c:val>
          <c:extLst>
            <c:ext xmlns:c16="http://schemas.microsoft.com/office/drawing/2014/chart" uri="{C3380CC4-5D6E-409C-BE32-E72D297353CC}">
              <c16:uniqueId val="{00000000-537E-6447-BC5C-26E68136F915}"/>
            </c:ext>
          </c:extLst>
        </c:ser>
        <c:ser>
          <c:idx val="5"/>
          <c:order val="1"/>
          <c:tx>
            <c:strRef>
              <c:f>'V&amp;V-SD-Global'!$B$41</c:f>
              <c:strCache>
                <c:ptCount val="1"/>
                <c:pt idx="0">
                  <c:v>LG 18650-Test Cell (BV-250)</c:v>
                </c:pt>
              </c:strCache>
            </c:strRef>
          </c:tx>
          <c:spPr>
            <a:ln w="28575" cap="rnd">
              <a:solidFill>
                <a:schemeClr val="accent6"/>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'V&amp;V-SD-Global'!$C$41:$AG$41</c:f>
              <c:numCache>
                <c:formatCode>General</c:formatCode>
                <c:ptCount val="14"/>
                <c:pt idx="0">
                  <c:v>3.888416082997173</c:v>
                </c:pt>
                <c:pt idx="1">
                  <c:v>2.6498245894017463</c:v>
                </c:pt>
                <c:pt idx="2">
                  <c:v>4.7178297151403212</c:v>
                </c:pt>
                <c:pt idx="3">
                  <c:v>2.7531774602018251</c:v>
                </c:pt>
                <c:pt idx="4">
                  <c:v>2.9485534649786009</c:v>
                </c:pt>
                <c:pt idx="5">
                  <c:v>2.0209228951343814</c:v>
                </c:pt>
                <c:pt idx="6">
                  <c:v>5.4216736526659588</c:v>
                </c:pt>
                <c:pt idx="7">
                  <c:v>4.9996765821251241</c:v>
                </c:pt>
                <c:pt idx="8">
                  <c:v>1.4795331619192036</c:v>
                </c:pt>
                <c:pt idx="9">
                  <c:v>2.1118587782930609</c:v>
                </c:pt>
                <c:pt idx="10">
                  <c:v>9.8013096771582795</c:v>
                </c:pt>
                <c:pt idx="11">
                  <c:v>9.7015576141028284</c:v>
                </c:pt>
                <c:pt idx="12">
                  <c:v>9.7946847921617728</c:v>
                </c:pt>
                <c:pt idx="13">
                  <c:v>3.253259144278918</c:v>
                </c:pt>
              </c:numCache>
            </c:numRef>
          </c:val>
          <c:extLst>
            <c:ext xmlns:c16="http://schemas.microsoft.com/office/drawing/2014/chart" uri="{C3380CC4-5D6E-409C-BE32-E72D297353CC}">
              <c16:uniqueId val="{00000001-537E-6447-BC5C-26E68136F915}"/>
            </c:ext>
          </c:extLst>
        </c:ser>
        <c:ser>
          <c:idx val="6"/>
          <c:order val="2"/>
          <c:tx>
            <c:strRef>
              <c:f>'V&amp;V-SD-Global'!$B$42</c:f>
              <c:strCache>
                <c:ptCount val="1"/>
                <c:pt idx="0">
                  <c:v>LG 18650-Test Cell (BV-220)</c:v>
                </c:pt>
              </c:strCache>
            </c:strRef>
          </c:tx>
          <c:spPr>
            <a:ln w="28575" cap="rnd">
              <a:solidFill>
                <a:schemeClr val="accent1">
                  <a:lumMod val="6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'V&amp;V-SD-Global'!$C$42:$AG$42</c:f>
              <c:numCache>
                <c:formatCode>General</c:formatCode>
                <c:ptCount val="14"/>
                <c:pt idx="0">
                  <c:v>4.044252145595129</c:v>
                </c:pt>
                <c:pt idx="1">
                  <c:v>2.3114629766760904</c:v>
                </c:pt>
                <c:pt idx="2">
                  <c:v>5.3449139162357628</c:v>
                </c:pt>
                <c:pt idx="3">
                  <c:v>1.9587520994730934</c:v>
                </c:pt>
                <c:pt idx="4">
                  <c:v>3.2091167478147495</c:v>
                </c:pt>
                <c:pt idx="5">
                  <c:v>1.430454332912602</c:v>
                </c:pt>
                <c:pt idx="6">
                  <c:v>7.5945355605943092</c:v>
                </c:pt>
                <c:pt idx="7">
                  <c:v>6.3645647448418128</c:v>
                </c:pt>
                <c:pt idx="8">
                  <c:v>5.8905515819850853</c:v>
                </c:pt>
                <c:pt idx="9">
                  <c:v>7.6523528563733594</c:v>
                </c:pt>
                <c:pt idx="10">
                  <c:v>2.7219863746723476</c:v>
                </c:pt>
                <c:pt idx="11">
                  <c:v>2.5878928904957395</c:v>
                </c:pt>
                <c:pt idx="12">
                  <c:v>2.8075996671817522</c:v>
                </c:pt>
                <c:pt idx="13">
                  <c:v>1.7988281739142513</c:v>
                </c:pt>
              </c:numCache>
            </c:numRef>
          </c:val>
          <c:extLst>
            <c:ext xmlns:c16="http://schemas.microsoft.com/office/drawing/2014/chart" uri="{C3380CC4-5D6E-409C-BE32-E72D297353CC}">
              <c16:uniqueId val="{00000002-537E-6447-BC5C-26E68136F915}"/>
            </c:ext>
          </c:extLst>
        </c:ser>
        <c:ser>
          <c:idx val="19"/>
          <c:order val="3"/>
          <c:tx>
            <c:strRef>
              <c:f>'V&amp;V-SD-Global'!$B$55</c:f>
              <c:strCache>
                <c:ptCount val="1"/>
                <c:pt idx="0">
                  <c:v>Sony 18650-VC7</c:v>
                </c:pt>
              </c:strCache>
            </c:strRef>
          </c:tx>
          <c:spPr>
            <a:ln w="28575" cap="rnd">
              <a:solidFill>
                <a:schemeClr val="accent2">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'V&amp;V-SD-Global'!$C$55:$AG$55</c:f>
              <c:numCache>
                <c:formatCode>General</c:formatCode>
                <c:ptCount val="14"/>
                <c:pt idx="0">
                  <c:v>4.323518513257512</c:v>
                </c:pt>
                <c:pt idx="1">
                  <c:v>3.4519642769287335</c:v>
                </c:pt>
                <c:pt idx="2">
                  <c:v>5.1193473497971711</c:v>
                </c:pt>
                <c:pt idx="3">
                  <c:v>3.4590815896172229</c:v>
                </c:pt>
                <c:pt idx="4">
                  <c:v>3.7582280965616972</c:v>
                </c:pt>
                <c:pt idx="5">
                  <c:v>1.9289560037990614</c:v>
                </c:pt>
                <c:pt idx="6">
                  <c:v>7.3276914485726667</c:v>
                </c:pt>
                <c:pt idx="7">
                  <c:v>5.8041967188915349</c:v>
                </c:pt>
                <c:pt idx="8">
                  <c:v>4.4248727937785848</c:v>
                </c:pt>
                <c:pt idx="9">
                  <c:v>4.2483783088602234</c:v>
                </c:pt>
                <c:pt idx="10">
                  <c:v>2.5793355560562552</c:v>
                </c:pt>
                <c:pt idx="11">
                  <c:v>5.7753924068489821</c:v>
                </c:pt>
                <c:pt idx="12">
                  <c:v>2.8636236957887715</c:v>
                </c:pt>
                <c:pt idx="13">
                  <c:v>3.538206519296649</c:v>
                </c:pt>
              </c:numCache>
            </c:numRef>
          </c:val>
          <c:extLst>
            <c:ext xmlns:c16="http://schemas.microsoft.com/office/drawing/2014/chart" uri="{C3380CC4-5D6E-409C-BE32-E72D297353CC}">
              <c16:uniqueId val="{00000003-537E-6447-BC5C-26E68136F915}"/>
            </c:ext>
          </c:extLst>
        </c:ser>
        <c:ser>
          <c:idx val="27"/>
          <c:order val="4"/>
          <c:tx>
            <c:strRef>
              <c:f>'V&amp;V-SD-Global'!$B$63</c:f>
              <c:strCache>
                <c:ptCount val="1"/>
                <c:pt idx="0">
                  <c:v>Outer Band</c:v>
                </c:pt>
              </c:strCache>
            </c:strRef>
          </c:tx>
          <c:spPr>
            <a:ln w="22225" cap="rnd">
              <a:solidFill>
                <a:schemeClr val="tx1"/>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'V&amp;V-SD-Global'!$C$63:$AG$63</c:f>
              <c:numCache>
                <c:formatCode>General</c:formatCode>
                <c:ptCount val="14"/>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numCache>
            </c:numRef>
          </c:val>
          <c:extLst>
            <c:ext xmlns:c16="http://schemas.microsoft.com/office/drawing/2014/chart" uri="{C3380CC4-5D6E-409C-BE32-E72D297353CC}">
              <c16:uniqueId val="{00000004-537E-6447-BC5C-26E68136F915}"/>
            </c:ext>
          </c:extLst>
        </c:ser>
        <c:dLbls>
          <c:showLegendKey val="0"/>
          <c:showVal val="0"/>
          <c:showCatName val="0"/>
          <c:showSerName val="0"/>
          <c:showPercent val="0"/>
          <c:showBubbleSize val="0"/>
        </c:dLbls>
        <c:axId val="1596848544"/>
        <c:axId val="1596783344"/>
      </c:radarChart>
      <c:catAx>
        <c:axId val="1596848544"/>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596783344"/>
        <c:crosses val="autoZero"/>
        <c:auto val="1"/>
        <c:lblAlgn val="ctr"/>
        <c:lblOffset val="100"/>
        <c:noMultiLvlLbl val="0"/>
      </c:catAx>
      <c:valAx>
        <c:axId val="1596783344"/>
        <c:scaling>
          <c:orientation val="minMax"/>
        </c:scaling>
        <c:delete val="0"/>
        <c:axPos val="l"/>
        <c:majorGridlines>
          <c:spPr>
            <a:ln w="9525" cap="flat" cmpd="sng" algn="ctr">
              <a:solidFill>
                <a:schemeClr val="tx1">
                  <a:lumMod val="15000"/>
                  <a:lumOff val="85000"/>
                </a:schemeClr>
              </a:solidFill>
              <a:prstDash val="dash"/>
              <a:round/>
            </a:ln>
            <a:effectLst/>
          </c:spPr>
        </c:majorGridlines>
        <c:numFmt formatCode="General" sourceLinked="1"/>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400" b="1" i="0" u="none" strike="noStrike" kern="1200" baseline="0">
                <a:solidFill>
                  <a:srgbClr val="0070C0"/>
                </a:solidFill>
                <a:latin typeface="+mn-lt"/>
                <a:ea typeface="+mn-ea"/>
                <a:cs typeface="+mn-cs"/>
              </a:defRPr>
            </a:pPr>
            <a:endParaRPr lang="en-US"/>
          </a:p>
        </c:txPr>
        <c:crossAx val="159684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15"/>
          <c:order val="0"/>
          <c:tx>
            <c:strRef>
              <c:f>'V&amp;V-SD-Global'!$B$51</c:f>
              <c:strCache>
                <c:ptCount val="1"/>
                <c:pt idx="0">
                  <c:v>Samsung 18650-26J</c:v>
                </c:pt>
              </c:strCache>
            </c:strRef>
          </c:tx>
          <c:spPr>
            <a:ln w="28575" cap="rnd">
              <a:solidFill>
                <a:schemeClr val="accent4">
                  <a:lumMod val="80000"/>
                  <a:lumOff val="2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'V&amp;V-SD-Global'!$C$51:$AG$51</c:f>
              <c:numCache>
                <c:formatCode>General</c:formatCode>
                <c:ptCount val="14"/>
                <c:pt idx="0">
                  <c:v>5.3181469262289633</c:v>
                </c:pt>
                <c:pt idx="1">
                  <c:v>3.7302522980724619</c:v>
                </c:pt>
                <c:pt idx="2">
                  <c:v>4.5756172723845072</c:v>
                </c:pt>
                <c:pt idx="3">
                  <c:v>3.6402792244743161</c:v>
                </c:pt>
                <c:pt idx="4">
                  <c:v>3.7556328212401837</c:v>
                </c:pt>
                <c:pt idx="5">
                  <c:v>4.5800128530508717</c:v>
                </c:pt>
                <c:pt idx="6">
                  <c:v>3.3709452550899464</c:v>
                </c:pt>
                <c:pt idx="7">
                  <c:v>0.2692530869023676</c:v>
                </c:pt>
                <c:pt idx="8">
                  <c:v>0.69319760072183456</c:v>
                </c:pt>
                <c:pt idx="9">
                  <c:v>0.57830388158561963</c:v>
                </c:pt>
                <c:pt idx="10">
                  <c:v>0.19869032284172938</c:v>
                </c:pt>
                <c:pt idx="11">
                  <c:v>0.29844238589716898</c:v>
                </c:pt>
                <c:pt idx="12">
                  <c:v>0.20531520783822721</c:v>
                </c:pt>
                <c:pt idx="13">
                  <c:v>9.4030573303592799</c:v>
                </c:pt>
              </c:numCache>
            </c:numRef>
          </c:val>
          <c:extLst>
            <c:ext xmlns:c16="http://schemas.microsoft.com/office/drawing/2014/chart" uri="{C3380CC4-5D6E-409C-BE32-E72D297353CC}">
              <c16:uniqueId val="{00000000-F61C-9348-B8D4-4C74DCFE52C5}"/>
            </c:ext>
          </c:extLst>
        </c:ser>
        <c:ser>
          <c:idx val="16"/>
          <c:order val="1"/>
          <c:tx>
            <c:strRef>
              <c:f>'V&amp;V-SD-Global'!$B$52</c:f>
              <c:strCache>
                <c:ptCount val="1"/>
                <c:pt idx="0">
                  <c:v>Samsung 18650-30Q</c:v>
                </c:pt>
              </c:strCache>
            </c:strRef>
          </c:tx>
          <c:spPr>
            <a:ln w="28575" cap="rnd">
              <a:solidFill>
                <a:schemeClr val="accent5">
                  <a:lumMod val="80000"/>
                  <a:lumOff val="2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'V&amp;V-SD-Global'!$C$52:$AG$52</c:f>
              <c:numCache>
                <c:formatCode>General</c:formatCode>
                <c:ptCount val="14"/>
                <c:pt idx="0">
                  <c:v>5.103903735573164</c:v>
                </c:pt>
                <c:pt idx="1">
                  <c:v>2.26045246421317</c:v>
                </c:pt>
                <c:pt idx="2">
                  <c:v>4.8529214671628189</c:v>
                </c:pt>
                <c:pt idx="3">
                  <c:v>1.9256093129260998</c:v>
                </c:pt>
                <c:pt idx="4">
                  <c:v>4.153111949402633</c:v>
                </c:pt>
                <c:pt idx="5">
                  <c:v>4.8670055587364924E-2</c:v>
                </c:pt>
                <c:pt idx="6">
                  <c:v>0.39210358801547174</c:v>
                </c:pt>
                <c:pt idx="7">
                  <c:v>0.70127290590465952</c:v>
                </c:pt>
                <c:pt idx="8">
                  <c:v>6.5911797168988837</c:v>
                </c:pt>
                <c:pt idx="9">
                  <c:v>1.1512246719981909</c:v>
                </c:pt>
                <c:pt idx="10">
                  <c:v>4.4380512411837243</c:v>
                </c:pt>
                <c:pt idx="11">
                  <c:v>1.3587559646905836</c:v>
                </c:pt>
                <c:pt idx="12">
                  <c:v>2.2818678943741348</c:v>
                </c:pt>
                <c:pt idx="13">
                  <c:v>2.1456556027421492</c:v>
                </c:pt>
              </c:numCache>
            </c:numRef>
          </c:val>
          <c:extLst>
            <c:ext xmlns:c16="http://schemas.microsoft.com/office/drawing/2014/chart" uri="{C3380CC4-5D6E-409C-BE32-E72D297353CC}">
              <c16:uniqueId val="{00000001-F61C-9348-B8D4-4C74DCFE52C5}"/>
            </c:ext>
          </c:extLst>
        </c:ser>
        <c:ser>
          <c:idx val="17"/>
          <c:order val="2"/>
          <c:tx>
            <c:strRef>
              <c:f>'V&amp;V-SD-Global'!$B$53</c:f>
              <c:strCache>
                <c:ptCount val="1"/>
                <c:pt idx="0">
                  <c:v>Sanyo 18650-2.15</c:v>
                </c:pt>
              </c:strCache>
            </c:strRef>
          </c:tx>
          <c:spPr>
            <a:ln w="28575" cap="rnd">
              <a:solidFill>
                <a:schemeClr val="accent6">
                  <a:lumMod val="80000"/>
                  <a:lumOff val="2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'V&amp;V-SD-Global'!$C$53:$AG$53</c:f>
              <c:numCache>
                <c:formatCode>General</c:formatCode>
                <c:ptCount val="14"/>
                <c:pt idx="0">
                  <c:v>4.5970869861061701</c:v>
                </c:pt>
                <c:pt idx="1">
                  <c:v>1.7753755803426601</c:v>
                </c:pt>
                <c:pt idx="2">
                  <c:v>4.6543881683314199</c:v>
                </c:pt>
                <c:pt idx="3">
                  <c:v>2.2548079877619727</c:v>
                </c:pt>
                <c:pt idx="4">
                  <c:v>2.1265487046368148</c:v>
                </c:pt>
                <c:pt idx="5">
                  <c:v>2.3949175475746309</c:v>
                </c:pt>
                <c:pt idx="6">
                  <c:v>1.5242648055908248</c:v>
                </c:pt>
                <c:pt idx="7">
                  <c:v>0.31735980294774829</c:v>
                </c:pt>
                <c:pt idx="8">
                  <c:v>0.19991708756960058</c:v>
                </c:pt>
                <c:pt idx="9">
                  <c:v>0.57830388158561963</c:v>
                </c:pt>
                <c:pt idx="10">
                  <c:v>0.19869032284172938</c:v>
                </c:pt>
                <c:pt idx="11">
                  <c:v>0.29844238589716898</c:v>
                </c:pt>
                <c:pt idx="12">
                  <c:v>0.20531520783822721</c:v>
                </c:pt>
                <c:pt idx="13">
                  <c:v>1.0388916580725145</c:v>
                </c:pt>
              </c:numCache>
            </c:numRef>
          </c:val>
          <c:extLst>
            <c:ext xmlns:c16="http://schemas.microsoft.com/office/drawing/2014/chart" uri="{C3380CC4-5D6E-409C-BE32-E72D297353CC}">
              <c16:uniqueId val="{00000002-F61C-9348-B8D4-4C74DCFE52C5}"/>
            </c:ext>
          </c:extLst>
        </c:ser>
        <c:ser>
          <c:idx val="18"/>
          <c:order val="3"/>
          <c:tx>
            <c:strRef>
              <c:f>'V&amp;V-SD-Global'!$B$54</c:f>
              <c:strCache>
                <c:ptCount val="1"/>
                <c:pt idx="0">
                  <c:v>Sony 18650-VTC6</c:v>
                </c:pt>
              </c:strCache>
            </c:strRef>
          </c:tx>
          <c:spPr>
            <a:ln w="28575" cap="rnd">
              <a:solidFill>
                <a:schemeClr val="accent1">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'V&amp;V-SD-Global'!$C$54:$AG$54</c:f>
              <c:numCache>
                <c:formatCode>General</c:formatCode>
                <c:ptCount val="14"/>
                <c:pt idx="0">
                  <c:v>3.4452852989813101</c:v>
                </c:pt>
                <c:pt idx="1">
                  <c:v>1.3295052611516285</c:v>
                </c:pt>
                <c:pt idx="2">
                  <c:v>4.6334723161790814</c:v>
                </c:pt>
                <c:pt idx="3">
                  <c:v>2.0213551294402747</c:v>
                </c:pt>
                <c:pt idx="4">
                  <c:v>1.8802267665210874</c:v>
                </c:pt>
                <c:pt idx="5">
                  <c:v>2.8497745767408627</c:v>
                </c:pt>
                <c:pt idx="6">
                  <c:v>1.9949234150961077</c:v>
                </c:pt>
                <c:pt idx="7">
                  <c:v>5.4646832102265307E-2</c:v>
                </c:pt>
                <c:pt idx="8">
                  <c:v>0.36249921814104868</c:v>
                </c:pt>
                <c:pt idx="9">
                  <c:v>0.57830388158561963</c:v>
                </c:pt>
                <c:pt idx="10">
                  <c:v>0.19869032284172938</c:v>
                </c:pt>
                <c:pt idx="11">
                  <c:v>0.29844238589716898</c:v>
                </c:pt>
                <c:pt idx="12">
                  <c:v>0.20531520783822721</c:v>
                </c:pt>
                <c:pt idx="13">
                  <c:v>4.6467601325837222</c:v>
                </c:pt>
              </c:numCache>
            </c:numRef>
          </c:val>
          <c:extLst>
            <c:ext xmlns:c16="http://schemas.microsoft.com/office/drawing/2014/chart" uri="{C3380CC4-5D6E-409C-BE32-E72D297353CC}">
              <c16:uniqueId val="{00000003-F61C-9348-B8D4-4C74DCFE52C5}"/>
            </c:ext>
          </c:extLst>
        </c:ser>
        <c:ser>
          <c:idx val="20"/>
          <c:order val="4"/>
          <c:tx>
            <c:strRef>
              <c:f>'V&amp;V-SD-Global'!$B$56</c:f>
              <c:strCache>
                <c:ptCount val="1"/>
                <c:pt idx="0">
                  <c:v>Soteria 18650 (Control)</c:v>
                </c:pt>
              </c:strCache>
            </c:strRef>
          </c:tx>
          <c:spPr>
            <a:ln w="28575" cap="rnd">
              <a:solidFill>
                <a:schemeClr val="accent3">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'V&amp;V-SD-Global'!$C$56:$AG$56</c:f>
              <c:numCache>
                <c:formatCode>General</c:formatCode>
                <c:ptCount val="14"/>
                <c:pt idx="0">
                  <c:v>3.9800378001784646</c:v>
                </c:pt>
                <c:pt idx="1">
                  <c:v>1.6031936714193855</c:v>
                </c:pt>
                <c:pt idx="2">
                  <c:v>4.8194862847852438</c:v>
                </c:pt>
                <c:pt idx="3">
                  <c:v>1.4043872637306989</c:v>
                </c:pt>
                <c:pt idx="4">
                  <c:v>1.4615378464690965</c:v>
                </c:pt>
                <c:pt idx="5">
                  <c:v>6.4786314661268278</c:v>
                </c:pt>
                <c:pt idx="6">
                  <c:v>4.7747198104280892</c:v>
                </c:pt>
                <c:pt idx="7">
                  <c:v>0.35120456384657306</c:v>
                </c:pt>
                <c:pt idx="8">
                  <c:v>1.064342850550978</c:v>
                </c:pt>
                <c:pt idx="9">
                  <c:v>0.57830388158561963</c:v>
                </c:pt>
                <c:pt idx="10">
                  <c:v>0.19869032284172938</c:v>
                </c:pt>
                <c:pt idx="11">
                  <c:v>0.29844238589716898</c:v>
                </c:pt>
                <c:pt idx="12">
                  <c:v>0.20531520783822721</c:v>
                </c:pt>
                <c:pt idx="13">
                  <c:v>8.4023846542167977</c:v>
                </c:pt>
              </c:numCache>
            </c:numRef>
          </c:val>
          <c:extLst>
            <c:ext xmlns:c16="http://schemas.microsoft.com/office/drawing/2014/chart" uri="{C3380CC4-5D6E-409C-BE32-E72D297353CC}">
              <c16:uniqueId val="{00000004-F61C-9348-B8D4-4C74DCFE52C5}"/>
            </c:ext>
          </c:extLst>
        </c:ser>
        <c:ser>
          <c:idx val="21"/>
          <c:order val="5"/>
          <c:tx>
            <c:strRef>
              <c:f>'V&amp;V-SD-Global'!$B$57</c:f>
              <c:strCache>
                <c:ptCount val="1"/>
                <c:pt idx="0">
                  <c:v>Soteria 18650 (AL)</c:v>
                </c:pt>
              </c:strCache>
            </c:strRef>
          </c:tx>
          <c:spPr>
            <a:ln w="28575" cap="rnd">
              <a:solidFill>
                <a:schemeClr val="accent4">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'V&amp;V-SD-Global'!$C$57:$AG$57</c:f>
              <c:numCache>
                <c:formatCode>General</c:formatCode>
                <c:ptCount val="14"/>
                <c:pt idx="0">
                  <c:v>5.7361783283968135</c:v>
                </c:pt>
                <c:pt idx="1">
                  <c:v>2.4732255383634336</c:v>
                </c:pt>
                <c:pt idx="2">
                  <c:v>4.8700550903986146</c:v>
                </c:pt>
                <c:pt idx="3">
                  <c:v>3.3963931300397476</c:v>
                </c:pt>
                <c:pt idx="4">
                  <c:v>3.2639396274861427</c:v>
                </c:pt>
                <c:pt idx="5">
                  <c:v>6.7824660037614253</c:v>
                </c:pt>
                <c:pt idx="6">
                  <c:v>5.0018051345342505</c:v>
                </c:pt>
                <c:pt idx="7">
                  <c:v>0.38325909304365235</c:v>
                </c:pt>
                <c:pt idx="8">
                  <c:v>0.26258307085387667</c:v>
                </c:pt>
                <c:pt idx="9">
                  <c:v>0.57830388158561963</c:v>
                </c:pt>
                <c:pt idx="10">
                  <c:v>1.5802585444108712</c:v>
                </c:pt>
                <c:pt idx="11">
                  <c:v>2.9060025666191684</c:v>
                </c:pt>
                <c:pt idx="12">
                  <c:v>0.20531520783822721</c:v>
                </c:pt>
                <c:pt idx="13">
                  <c:v>7.6863078979740429</c:v>
                </c:pt>
              </c:numCache>
            </c:numRef>
          </c:val>
          <c:extLst>
            <c:ext xmlns:c16="http://schemas.microsoft.com/office/drawing/2014/chart" uri="{C3380CC4-5D6E-409C-BE32-E72D297353CC}">
              <c16:uniqueId val="{00000005-F61C-9348-B8D4-4C74DCFE52C5}"/>
            </c:ext>
          </c:extLst>
        </c:ser>
        <c:ser>
          <c:idx val="22"/>
          <c:order val="6"/>
          <c:tx>
            <c:strRef>
              <c:f>'V&amp;V-SD-Global'!$B$58</c:f>
              <c:strCache>
                <c:ptCount val="1"/>
                <c:pt idx="0">
                  <c:v>Soteria 18650 (CU)</c:v>
                </c:pt>
              </c:strCache>
            </c:strRef>
          </c:tx>
          <c:spPr>
            <a:ln w="28575" cap="rnd">
              <a:solidFill>
                <a:schemeClr val="accent5">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'V&amp;V-SD-Global'!$C$58:$AG$58</c:f>
              <c:numCache>
                <c:formatCode>General</c:formatCode>
                <c:ptCount val="14"/>
                <c:pt idx="0">
                  <c:v>3.9049288956035579</c:v>
                </c:pt>
                <c:pt idx="1">
                  <c:v>1.4349551432804946</c:v>
                </c:pt>
                <c:pt idx="2">
                  <c:v>4.8801491617777382</c:v>
                </c:pt>
                <c:pt idx="3">
                  <c:v>1.7742636064066417</c:v>
                </c:pt>
                <c:pt idx="4">
                  <c:v>1.3844503804031576</c:v>
                </c:pt>
                <c:pt idx="5">
                  <c:v>3.3304760166770899</c:v>
                </c:pt>
                <c:pt idx="6">
                  <c:v>2.2564552662846609</c:v>
                </c:pt>
                <c:pt idx="7">
                  <c:v>0.33437461772308602</c:v>
                </c:pt>
                <c:pt idx="8">
                  <c:v>0.39915884792844358</c:v>
                </c:pt>
                <c:pt idx="9">
                  <c:v>0.57830388158561963</c:v>
                </c:pt>
                <c:pt idx="10">
                  <c:v>0.19869032284172938</c:v>
                </c:pt>
                <c:pt idx="11">
                  <c:v>0.29844238589716898</c:v>
                </c:pt>
                <c:pt idx="12">
                  <c:v>0.20531520783822721</c:v>
                </c:pt>
                <c:pt idx="13">
                  <c:v>2.2521414828089887</c:v>
                </c:pt>
              </c:numCache>
            </c:numRef>
          </c:val>
          <c:extLst>
            <c:ext xmlns:c16="http://schemas.microsoft.com/office/drawing/2014/chart" uri="{C3380CC4-5D6E-409C-BE32-E72D297353CC}">
              <c16:uniqueId val="{00000006-F61C-9348-B8D4-4C74DCFE52C5}"/>
            </c:ext>
          </c:extLst>
        </c:ser>
        <c:ser>
          <c:idx val="23"/>
          <c:order val="7"/>
          <c:tx>
            <c:strRef>
              <c:f>'V&amp;V-SD-Global'!$B$59</c:f>
              <c:strCache>
                <c:ptCount val="1"/>
                <c:pt idx="0">
                  <c:v>Soteria 18650 (ALCU)</c:v>
                </c:pt>
              </c:strCache>
            </c:strRef>
          </c:tx>
          <c:spPr>
            <a:ln w="28575" cap="rnd">
              <a:solidFill>
                <a:schemeClr val="accent6">
                  <a:lumMod val="8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'V&amp;V-SD-Global'!$C$59:$AG$59</c:f>
              <c:numCache>
                <c:formatCode>General</c:formatCode>
                <c:ptCount val="14"/>
                <c:pt idx="0">
                  <c:v>5.9392164419710269</c:v>
                </c:pt>
                <c:pt idx="1">
                  <c:v>2.3236952766108558</c:v>
                </c:pt>
                <c:pt idx="2">
                  <c:v>4.7530437693836012</c:v>
                </c:pt>
                <c:pt idx="3">
                  <c:v>3.7473939965296701</c:v>
                </c:pt>
                <c:pt idx="4">
                  <c:v>3.4723262865491362</c:v>
                </c:pt>
                <c:pt idx="5">
                  <c:v>5.9667311164437153</c:v>
                </c:pt>
                <c:pt idx="6">
                  <c:v>4.4293868345714138</c:v>
                </c:pt>
                <c:pt idx="7">
                  <c:v>0.55160179509073037</c:v>
                </c:pt>
                <c:pt idx="8">
                  <c:v>0.28587891638541785</c:v>
                </c:pt>
                <c:pt idx="9">
                  <c:v>0.57830388158561963</c:v>
                </c:pt>
                <c:pt idx="10">
                  <c:v>3.764580262714341</c:v>
                </c:pt>
                <c:pt idx="11">
                  <c:v>3.8343879222036863</c:v>
                </c:pt>
                <c:pt idx="12">
                  <c:v>0.20531520783822721</c:v>
                </c:pt>
                <c:pt idx="13">
                  <c:v>6.5911009594963117</c:v>
                </c:pt>
              </c:numCache>
            </c:numRef>
          </c:val>
          <c:extLst>
            <c:ext xmlns:c16="http://schemas.microsoft.com/office/drawing/2014/chart" uri="{C3380CC4-5D6E-409C-BE32-E72D297353CC}">
              <c16:uniqueId val="{00000007-F61C-9348-B8D4-4C74DCFE52C5}"/>
            </c:ext>
          </c:extLst>
        </c:ser>
        <c:ser>
          <c:idx val="24"/>
          <c:order val="8"/>
          <c:tx>
            <c:strRef>
              <c:f>'V&amp;V-SD-Global'!$B$60</c:f>
              <c:strCache>
                <c:ptCount val="1"/>
                <c:pt idx="0">
                  <c:v>Soteria 18650 (DW)</c:v>
                </c:pt>
              </c:strCache>
            </c:strRef>
          </c:tx>
          <c:spPr>
            <a:ln w="28575" cap="rnd">
              <a:solidFill>
                <a:schemeClr val="accent1">
                  <a:lumMod val="60000"/>
                  <a:lumOff val="4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'V&amp;V-SD-Global'!$C$60:$AG$60</c:f>
              <c:numCache>
                <c:formatCode>General</c:formatCode>
                <c:ptCount val="14"/>
                <c:pt idx="0">
                  <c:v>5.324849746533741</c:v>
                </c:pt>
                <c:pt idx="1">
                  <c:v>3.2731904620709482</c:v>
                </c:pt>
                <c:pt idx="2">
                  <c:v>4.9362149845956296</c:v>
                </c:pt>
                <c:pt idx="3">
                  <c:v>2.9968636528576571</c:v>
                </c:pt>
                <c:pt idx="4">
                  <c:v>2.8417755941297846</c:v>
                </c:pt>
                <c:pt idx="5">
                  <c:v>6.7104641233539786</c:v>
                </c:pt>
                <c:pt idx="6">
                  <c:v>5.0034289129583103</c:v>
                </c:pt>
                <c:pt idx="7">
                  <c:v>0.2748322175358901</c:v>
                </c:pt>
                <c:pt idx="8">
                  <c:v>0.75998240615787283</c:v>
                </c:pt>
                <c:pt idx="9">
                  <c:v>0.57830388158561963</c:v>
                </c:pt>
                <c:pt idx="10">
                  <c:v>0.19869032284172938</c:v>
                </c:pt>
                <c:pt idx="11">
                  <c:v>0.29844238589716898</c:v>
                </c:pt>
                <c:pt idx="12">
                  <c:v>0.20531520783822721</c:v>
                </c:pt>
                <c:pt idx="13">
                  <c:v>9.1246229317538141</c:v>
                </c:pt>
              </c:numCache>
            </c:numRef>
          </c:val>
          <c:extLst>
            <c:ext xmlns:c16="http://schemas.microsoft.com/office/drawing/2014/chart" uri="{C3380CC4-5D6E-409C-BE32-E72D297353CC}">
              <c16:uniqueId val="{00000008-F61C-9348-B8D4-4C74DCFE52C5}"/>
            </c:ext>
          </c:extLst>
        </c:ser>
        <c:ser>
          <c:idx val="25"/>
          <c:order val="9"/>
          <c:tx>
            <c:strRef>
              <c:f>'V&amp;V-SD-Global'!$B$61</c:f>
              <c:strCache>
                <c:ptCount val="1"/>
                <c:pt idx="0">
                  <c:v>Soteria 18650 (ALDW)</c:v>
                </c:pt>
              </c:strCache>
            </c:strRef>
          </c:tx>
          <c:spPr>
            <a:ln w="28575" cap="rnd">
              <a:solidFill>
                <a:schemeClr val="accent2">
                  <a:lumMod val="60000"/>
                  <a:lumOff val="4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'V&amp;V-SD-Global'!$C$61:$AG$61</c:f>
              <c:numCache>
                <c:formatCode>General</c:formatCode>
                <c:ptCount val="14"/>
                <c:pt idx="0">
                  <c:v>3.6517427677731429</c:v>
                </c:pt>
                <c:pt idx="1">
                  <c:v>2.4418738119882444</c:v>
                </c:pt>
                <c:pt idx="2">
                  <c:v>4.8598220716311085</c:v>
                </c:pt>
                <c:pt idx="3">
                  <c:v>1.5279386063228153</c:v>
                </c:pt>
                <c:pt idx="4">
                  <c:v>1.1245946795650692</c:v>
                </c:pt>
                <c:pt idx="5">
                  <c:v>9.5046488955271204</c:v>
                </c:pt>
                <c:pt idx="6">
                  <c:v>7.0715173652762591</c:v>
                </c:pt>
                <c:pt idx="7">
                  <c:v>0.55663406818720884</c:v>
                </c:pt>
                <c:pt idx="8">
                  <c:v>0.28705664107619877</c:v>
                </c:pt>
                <c:pt idx="9">
                  <c:v>0.57830388158561963</c:v>
                </c:pt>
                <c:pt idx="10">
                  <c:v>0.19869032284172938</c:v>
                </c:pt>
                <c:pt idx="11">
                  <c:v>0.29844238589716898</c:v>
                </c:pt>
                <c:pt idx="12">
                  <c:v>0.20531520783822721</c:v>
                </c:pt>
                <c:pt idx="13">
                  <c:v>9.4497226860415573</c:v>
                </c:pt>
              </c:numCache>
            </c:numRef>
          </c:val>
          <c:extLst>
            <c:ext xmlns:c16="http://schemas.microsoft.com/office/drawing/2014/chart" uri="{C3380CC4-5D6E-409C-BE32-E72D297353CC}">
              <c16:uniqueId val="{00000009-F61C-9348-B8D4-4C74DCFE52C5}"/>
            </c:ext>
          </c:extLst>
        </c:ser>
        <c:ser>
          <c:idx val="26"/>
          <c:order val="10"/>
          <c:tx>
            <c:strRef>
              <c:f>'V&amp;V-SD-Global'!$B$62</c:f>
              <c:strCache>
                <c:ptCount val="1"/>
                <c:pt idx="0">
                  <c:v>Soteria 18650 (ALCUDW)</c:v>
                </c:pt>
              </c:strCache>
            </c:strRef>
          </c:tx>
          <c:spPr>
            <a:ln w="28575" cap="rnd">
              <a:solidFill>
                <a:schemeClr val="accent3">
                  <a:lumMod val="60000"/>
                  <a:lumOff val="40000"/>
                </a:schemeClr>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'V&amp;V-SD-Global'!$C$62:$AG$62</c:f>
              <c:numCache>
                <c:formatCode>General</c:formatCode>
                <c:ptCount val="14"/>
                <c:pt idx="0">
                  <c:v>4.9317080723829143</c:v>
                </c:pt>
                <c:pt idx="1">
                  <c:v>3.1744238468416617</c:v>
                </c:pt>
                <c:pt idx="2">
                  <c:v>4.948962749686781</c:v>
                </c:pt>
                <c:pt idx="3">
                  <c:v>2.8221934846217178</c:v>
                </c:pt>
                <c:pt idx="4">
                  <c:v>2.4382775583544971</c:v>
                </c:pt>
                <c:pt idx="5">
                  <c:v>9.9513299444126311</c:v>
                </c:pt>
                <c:pt idx="6">
                  <c:v>7.6084970621481407</c:v>
                </c:pt>
                <c:pt idx="7">
                  <c:v>0.27422169200601521</c:v>
                </c:pt>
                <c:pt idx="8">
                  <c:v>0.55590105201517748</c:v>
                </c:pt>
                <c:pt idx="9">
                  <c:v>0.57830388158561963</c:v>
                </c:pt>
                <c:pt idx="10">
                  <c:v>2.6569061597282997</c:v>
                </c:pt>
                <c:pt idx="11">
                  <c:v>2.6845371740326569</c:v>
                </c:pt>
                <c:pt idx="12">
                  <c:v>0.20531520783822721</c:v>
                </c:pt>
                <c:pt idx="13">
                  <c:v>9.9495917368464895</c:v>
                </c:pt>
              </c:numCache>
            </c:numRef>
          </c:val>
          <c:extLst>
            <c:ext xmlns:c16="http://schemas.microsoft.com/office/drawing/2014/chart" uri="{C3380CC4-5D6E-409C-BE32-E72D297353CC}">
              <c16:uniqueId val="{0000000A-F61C-9348-B8D4-4C74DCFE52C5}"/>
            </c:ext>
          </c:extLst>
        </c:ser>
        <c:ser>
          <c:idx val="27"/>
          <c:order val="11"/>
          <c:tx>
            <c:strRef>
              <c:f>'V&amp;V-SD-Global'!$B$63</c:f>
              <c:strCache>
                <c:ptCount val="1"/>
                <c:pt idx="0">
                  <c:v>Outer Band</c:v>
                </c:pt>
              </c:strCache>
            </c:strRef>
          </c:tx>
          <c:spPr>
            <a:ln w="22225" cap="rnd">
              <a:solidFill>
                <a:schemeClr val="tx1"/>
              </a:solidFill>
              <a:round/>
            </a:ln>
            <a:effectLst/>
          </c:spPr>
          <c:marker>
            <c:symbol val="none"/>
          </c:marker>
          <c:cat>
            <c:strRef>
              <c:f>'V&amp;V-SD-Global'!$C$35:$AG$35</c:f>
              <c:strCache>
                <c:ptCount val="14"/>
                <c:pt idx="0">
                  <c:v>a</c:v>
                </c:pt>
                <c:pt idx="1">
                  <c:v>b</c:v>
                </c:pt>
                <c:pt idx="2">
                  <c:v>c</c:v>
                </c:pt>
                <c:pt idx="3">
                  <c:v>d</c:v>
                </c:pt>
                <c:pt idx="4">
                  <c:v>e</c:v>
                </c:pt>
                <c:pt idx="5">
                  <c:v>f</c:v>
                </c:pt>
                <c:pt idx="6">
                  <c:v>g</c:v>
                </c:pt>
                <c:pt idx="7">
                  <c:v>h</c:v>
                </c:pt>
                <c:pt idx="8">
                  <c:v>i</c:v>
                </c:pt>
                <c:pt idx="9">
                  <c:v>j</c:v>
                </c:pt>
                <c:pt idx="10">
                  <c:v>k</c:v>
                </c:pt>
                <c:pt idx="11">
                  <c:v>#REF!</c:v>
                </c:pt>
                <c:pt idx="12">
                  <c:v>#REF!</c:v>
                </c:pt>
                <c:pt idx="13">
                  <c:v>Percent-Original-Mass-Ejected</c:v>
                </c:pt>
              </c:strCache>
            </c:strRef>
          </c:cat>
          <c:val>
            <c:numRef>
              <c:f>'V&amp;V-SD-Global'!$C$63:$AG$63</c:f>
              <c:numCache>
                <c:formatCode>General</c:formatCode>
                <c:ptCount val="14"/>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numCache>
            </c:numRef>
          </c:val>
          <c:extLst>
            <c:ext xmlns:c16="http://schemas.microsoft.com/office/drawing/2014/chart" uri="{C3380CC4-5D6E-409C-BE32-E72D297353CC}">
              <c16:uniqueId val="{0000000B-F61C-9348-B8D4-4C74DCFE52C5}"/>
            </c:ext>
          </c:extLst>
        </c:ser>
        <c:dLbls>
          <c:showLegendKey val="0"/>
          <c:showVal val="0"/>
          <c:showCatName val="0"/>
          <c:showSerName val="0"/>
          <c:showPercent val="0"/>
          <c:showBubbleSize val="0"/>
        </c:dLbls>
        <c:axId val="1596848544"/>
        <c:axId val="1596783344"/>
      </c:radarChart>
      <c:catAx>
        <c:axId val="1596848544"/>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596783344"/>
        <c:crosses val="autoZero"/>
        <c:auto val="1"/>
        <c:lblAlgn val="ctr"/>
        <c:lblOffset val="100"/>
        <c:noMultiLvlLbl val="0"/>
      </c:catAx>
      <c:valAx>
        <c:axId val="1596783344"/>
        <c:scaling>
          <c:orientation val="minMax"/>
        </c:scaling>
        <c:delete val="0"/>
        <c:axPos val="l"/>
        <c:majorGridlines>
          <c:spPr>
            <a:ln w="9525" cap="flat" cmpd="sng" algn="ctr">
              <a:solidFill>
                <a:schemeClr val="tx1">
                  <a:lumMod val="15000"/>
                  <a:lumOff val="85000"/>
                </a:schemeClr>
              </a:solidFill>
              <a:prstDash val="dash"/>
              <a:round/>
            </a:ln>
            <a:effectLst/>
          </c:spPr>
        </c:majorGridlines>
        <c:numFmt formatCode="General" sourceLinked="1"/>
        <c:majorTickMark val="out"/>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400" b="1" i="0" u="none" strike="noStrike" kern="1200" baseline="0">
                <a:solidFill>
                  <a:srgbClr val="0070C0"/>
                </a:solidFill>
                <a:latin typeface="+mn-lt"/>
                <a:ea typeface="+mn-ea"/>
                <a:cs typeface="+mn-cs"/>
              </a:defRPr>
            </a:pPr>
            <a:endParaRPr lang="en-US"/>
          </a:p>
        </c:txPr>
        <c:crossAx val="159684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9385707498920936E-2"/>
          <c:y val="3.9785879629629629E-2"/>
          <c:w val="0.70332586324894875"/>
          <c:h val="0.84537731937153693"/>
        </c:manualLayout>
      </c:layout>
      <c:scatterChart>
        <c:scatterStyle val="smoothMarker"/>
        <c:varyColors val="0"/>
        <c:ser>
          <c:idx val="0"/>
          <c:order val="0"/>
          <c:tx>
            <c:v>KULR 18650-K330 (Heater ISC)</c:v>
          </c:tx>
          <c:spPr>
            <a:ln w="6350" cap="rnd">
              <a:solidFill>
                <a:srgbClr val="0070C0"/>
              </a:solidFill>
              <a:round/>
            </a:ln>
            <a:effectLst/>
          </c:spPr>
          <c:marker>
            <c:symbol val="none"/>
          </c:marker>
          <c:xVal>
            <c:numRef>
              <c:f>#REF!</c:f>
            </c:numRef>
          </c:xVal>
          <c:yVal>
            <c:numRef>
              <c:f>#REF!</c:f>
              <c:numCache>
                <c:formatCode>General</c:formatCode>
                <c:ptCount val="1"/>
                <c:pt idx="0">
                  <c:v>1</c:v>
                </c:pt>
              </c:numCache>
            </c:numRef>
          </c:yVal>
          <c:smooth val="1"/>
          <c:extLst>
            <c:ext xmlns:c16="http://schemas.microsoft.com/office/drawing/2014/chart" uri="{C3380CC4-5D6E-409C-BE32-E72D297353CC}">
              <c16:uniqueId val="{00000000-4D64-4B4F-BABC-73846B3A43CB}"/>
            </c:ext>
          </c:extLst>
        </c:ser>
        <c:ser>
          <c:idx val="1"/>
          <c:order val="1"/>
          <c:tx>
            <c:v>KULR 18650-K330 (Heater Non-ISC)</c:v>
          </c:tx>
          <c:spPr>
            <a:ln w="6350" cap="rnd">
              <a:solidFill>
                <a:schemeClr val="tx1"/>
              </a:solidFill>
              <a:round/>
            </a:ln>
            <a:effectLst/>
          </c:spPr>
          <c:marker>
            <c:symbol val="none"/>
          </c:marker>
          <c:xVal>
            <c:numRef>
              <c:f>#REF!</c:f>
            </c:numRef>
          </c:xVal>
          <c:yVal>
            <c:numRef>
              <c:f>#REF!</c:f>
              <c:numCache>
                <c:formatCode>General</c:formatCode>
                <c:ptCount val="1"/>
                <c:pt idx="0">
                  <c:v>1</c:v>
                </c:pt>
              </c:numCache>
            </c:numRef>
          </c:yVal>
          <c:smooth val="1"/>
          <c:extLst>
            <c:ext xmlns:c16="http://schemas.microsoft.com/office/drawing/2014/chart" uri="{C3380CC4-5D6E-409C-BE32-E72D297353CC}">
              <c16:uniqueId val="{00000001-4D64-4B4F-BABC-73846B3A43CB}"/>
            </c:ext>
          </c:extLst>
        </c:ser>
        <c:ser>
          <c:idx val="2"/>
          <c:order val="2"/>
          <c:tx>
            <c:v>KULR 18650-K330 (Nail)</c:v>
          </c:tx>
          <c:spPr>
            <a:ln w="6350" cap="rnd">
              <a:solidFill>
                <a:srgbClr val="C00000"/>
              </a:solidFill>
              <a:round/>
            </a:ln>
            <a:effectLst/>
          </c:spPr>
          <c:marker>
            <c:symbol val="none"/>
          </c:marker>
          <c:xVal>
            <c:numRef>
              <c:f>#REF!</c:f>
            </c:numRef>
          </c:xVal>
          <c:yVal>
            <c:numRef>
              <c:f>#REF!</c:f>
              <c:numCache>
                <c:formatCode>General</c:formatCode>
                <c:ptCount val="1"/>
                <c:pt idx="0">
                  <c:v>1</c:v>
                </c:pt>
              </c:numCache>
            </c:numRef>
          </c:yVal>
          <c:smooth val="1"/>
          <c:extLst>
            <c:ext xmlns:c16="http://schemas.microsoft.com/office/drawing/2014/chart" uri="{C3380CC4-5D6E-409C-BE32-E72D297353CC}">
              <c16:uniqueId val="{00000002-4D64-4B4F-BABC-73846B3A43CB}"/>
            </c:ext>
          </c:extLst>
        </c:ser>
        <c:ser>
          <c:idx val="11"/>
          <c:order val="3"/>
          <c:tx>
            <c:v>KULR 18650 Dots (Heater ISC)</c:v>
          </c:tx>
          <c:spPr>
            <a:ln w="19050" cap="rnd">
              <a:noFill/>
              <a:round/>
            </a:ln>
            <a:effectLst/>
          </c:spPr>
          <c:marker>
            <c:symbol val="circle"/>
            <c:size val="5"/>
            <c:spPr>
              <a:noFill/>
              <a:ln w="12700">
                <a:solidFill>
                  <a:srgbClr val="0070C0"/>
                </a:solidFill>
              </a:ln>
              <a:effectLst/>
            </c:spPr>
          </c:marker>
          <c:xVal>
            <c:numRef>
              <c:f>'Publication Images'!$D$21:$L$21</c:f>
              <c:numCache>
                <c:formatCode>General</c:formatCode>
                <c:ptCount val="9"/>
                <c:pt idx="0">
                  <c:v>56.138023114968519</c:v>
                </c:pt>
                <c:pt idx="1">
                  <c:v>60.759306410575405</c:v>
                </c:pt>
                <c:pt idx="2">
                  <c:v>62.729368821107414</c:v>
                </c:pt>
                <c:pt idx="3">
                  <c:v>56.365337918620021</c:v>
                </c:pt>
                <c:pt idx="4">
                  <c:v>63.342936293787737</c:v>
                </c:pt>
                <c:pt idx="5">
                  <c:v>61.729523124787669</c:v>
                </c:pt>
                <c:pt idx="6">
                  <c:v>54.718248419041693</c:v>
                </c:pt>
                <c:pt idx="7">
                  <c:v>62.266458765027487</c:v>
                </c:pt>
                <c:pt idx="8">
                  <c:v>57.973553250318247</c:v>
                </c:pt>
              </c:numCache>
            </c:numRef>
          </c:xVal>
          <c:yVal>
            <c:numRef>
              <c:f>'Publication Images'!$D$22:$L$22</c:f>
              <c:numCache>
                <c:formatCode>General</c:formatCode>
                <c:ptCount val="9"/>
                <c:pt idx="0">
                  <c:v>0.02</c:v>
                </c:pt>
                <c:pt idx="1">
                  <c:v>0.02</c:v>
                </c:pt>
                <c:pt idx="2">
                  <c:v>0.02</c:v>
                </c:pt>
                <c:pt idx="3">
                  <c:v>0.02</c:v>
                </c:pt>
                <c:pt idx="4">
                  <c:v>0.02</c:v>
                </c:pt>
                <c:pt idx="5">
                  <c:v>0.02</c:v>
                </c:pt>
                <c:pt idx="6">
                  <c:v>0.02</c:v>
                </c:pt>
                <c:pt idx="7">
                  <c:v>0.02</c:v>
                </c:pt>
                <c:pt idx="8">
                  <c:v>0.02</c:v>
                </c:pt>
              </c:numCache>
            </c:numRef>
          </c:yVal>
          <c:smooth val="1"/>
          <c:extLst>
            <c:ext xmlns:c16="http://schemas.microsoft.com/office/drawing/2014/chart" uri="{C3380CC4-5D6E-409C-BE32-E72D297353CC}">
              <c16:uniqueId val="{0000000B-4D64-4B4F-BABC-73846B3A43CB}"/>
            </c:ext>
          </c:extLst>
        </c:ser>
        <c:ser>
          <c:idx val="12"/>
          <c:order val="4"/>
          <c:tx>
            <c:v>KULR 18650 (Heater Non ISC)</c:v>
          </c:tx>
          <c:spPr>
            <a:ln w="19050" cap="rnd">
              <a:noFill/>
              <a:round/>
            </a:ln>
            <a:effectLst/>
          </c:spPr>
          <c:marker>
            <c:symbol val="square"/>
            <c:size val="5"/>
            <c:spPr>
              <a:noFill/>
              <a:ln w="12700">
                <a:solidFill>
                  <a:schemeClr val="tx1"/>
                </a:solidFill>
              </a:ln>
              <a:effectLst/>
            </c:spPr>
          </c:marker>
          <c:xVal>
            <c:numRef>
              <c:f>'Publication Images'!$M$21:$V$21</c:f>
              <c:numCache>
                <c:formatCode>General</c:formatCode>
                <c:ptCount val="10"/>
                <c:pt idx="0">
                  <c:v>59.716875153700208</c:v>
                </c:pt>
                <c:pt idx="1">
                  <c:v>62.379122998847222</c:v>
                </c:pt>
                <c:pt idx="2">
                  <c:v>65.653920361564914</c:v>
                </c:pt>
                <c:pt idx="3">
                  <c:v>56.054195995166616</c:v>
                </c:pt>
                <c:pt idx="4">
                  <c:v>63.454983556971754</c:v>
                </c:pt>
                <c:pt idx="5">
                  <c:v>54.710730767073599</c:v>
                </c:pt>
                <c:pt idx="6">
                  <c:v>65.639926545155632</c:v>
                </c:pt>
                <c:pt idx="7">
                  <c:v>63.560067861696943</c:v>
                </c:pt>
                <c:pt idx="8">
                  <c:v>58.8228211872622</c:v>
                </c:pt>
                <c:pt idx="9">
                  <c:v>61.691416185167206</c:v>
                </c:pt>
              </c:numCache>
            </c:numRef>
          </c:xVal>
          <c:yVal>
            <c:numRef>
              <c:f>'Publication Images'!$M$22:$V$22</c:f>
              <c:numCache>
                <c:formatCode>General</c:formatCode>
                <c:ptCount val="10"/>
                <c:pt idx="0">
                  <c:v>0.03</c:v>
                </c:pt>
                <c:pt idx="1">
                  <c:v>0.03</c:v>
                </c:pt>
                <c:pt idx="2">
                  <c:v>0.03</c:v>
                </c:pt>
                <c:pt idx="3">
                  <c:v>0.03</c:v>
                </c:pt>
                <c:pt idx="4">
                  <c:v>0.03</c:v>
                </c:pt>
                <c:pt idx="5">
                  <c:v>0.03</c:v>
                </c:pt>
                <c:pt idx="6">
                  <c:v>0.03</c:v>
                </c:pt>
                <c:pt idx="7">
                  <c:v>0.03</c:v>
                </c:pt>
                <c:pt idx="8">
                  <c:v>0.03</c:v>
                </c:pt>
                <c:pt idx="9">
                  <c:v>0.03</c:v>
                </c:pt>
              </c:numCache>
            </c:numRef>
          </c:yVal>
          <c:smooth val="1"/>
          <c:extLst>
            <c:ext xmlns:c16="http://schemas.microsoft.com/office/drawing/2014/chart" uri="{C3380CC4-5D6E-409C-BE32-E72D297353CC}">
              <c16:uniqueId val="{0000000C-4D64-4B4F-BABC-73846B3A43CB}"/>
            </c:ext>
          </c:extLst>
        </c:ser>
        <c:ser>
          <c:idx val="13"/>
          <c:order val="5"/>
          <c:tx>
            <c:v>KULR 18650 (Nail)</c:v>
          </c:tx>
          <c:spPr>
            <a:ln w="19050" cap="rnd">
              <a:noFill/>
              <a:round/>
            </a:ln>
            <a:effectLst/>
          </c:spPr>
          <c:marker>
            <c:symbol val="plus"/>
            <c:size val="5"/>
            <c:spPr>
              <a:noFill/>
              <a:ln w="15875">
                <a:solidFill>
                  <a:srgbClr val="C00000"/>
                </a:solidFill>
              </a:ln>
              <a:effectLst/>
            </c:spPr>
          </c:marker>
          <c:xVal>
            <c:numRef>
              <c:f>'Publication Images'!$W$21:$Y$21</c:f>
              <c:numCache>
                <c:formatCode>General</c:formatCode>
                <c:ptCount val="3"/>
                <c:pt idx="0">
                  <c:v>62.086862736848133</c:v>
                </c:pt>
                <c:pt idx="1">
                  <c:v>59.847586416759668</c:v>
                </c:pt>
                <c:pt idx="2">
                  <c:v>59.216348830896862</c:v>
                </c:pt>
              </c:numCache>
            </c:numRef>
          </c:xVal>
          <c:yVal>
            <c:numRef>
              <c:f>'Publication Images'!$W$22:$Y$22</c:f>
              <c:numCache>
                <c:formatCode>General</c:formatCode>
                <c:ptCount val="3"/>
                <c:pt idx="0">
                  <c:v>0.01</c:v>
                </c:pt>
                <c:pt idx="1">
                  <c:v>0.01</c:v>
                </c:pt>
                <c:pt idx="2">
                  <c:v>0.01</c:v>
                </c:pt>
              </c:numCache>
            </c:numRef>
          </c:yVal>
          <c:smooth val="1"/>
          <c:extLst>
            <c:ext xmlns:c16="http://schemas.microsoft.com/office/drawing/2014/chart" uri="{C3380CC4-5D6E-409C-BE32-E72D297353CC}">
              <c16:uniqueId val="{0000000D-4D64-4B4F-BABC-73846B3A43CB}"/>
            </c:ext>
          </c:extLst>
        </c:ser>
        <c:dLbls>
          <c:showLegendKey val="0"/>
          <c:showVal val="0"/>
          <c:showCatName val="0"/>
          <c:showSerName val="0"/>
          <c:showPercent val="0"/>
          <c:showBubbleSize val="0"/>
        </c:dLbls>
        <c:axId val="69481504"/>
        <c:axId val="341253840"/>
      </c:scatterChart>
      <c:valAx>
        <c:axId val="69481504"/>
        <c:scaling>
          <c:orientation val="minMax"/>
          <c:max val="75"/>
          <c:min val="45"/>
        </c:scaling>
        <c:delete val="0"/>
        <c:axPos val="b"/>
        <c:majorGridlines>
          <c:spPr>
            <a:ln w="3175" cap="flat" cmpd="sng" algn="ctr">
              <a:solidFill>
                <a:schemeClr val="bg1">
                  <a:lumMod val="85000"/>
                </a:schemeClr>
              </a:solidFill>
              <a:round/>
            </a:ln>
            <a:effectLst/>
          </c:spPr>
        </c:majorGridlines>
        <c:title>
          <c:tx>
            <c:rich>
              <a:bodyPr rot="0" spcFirstLastPara="1" vertOverflow="ellipsis" vert="horz" wrap="square" anchor="ctr" anchorCtr="1"/>
              <a:lstStyle/>
              <a:p>
                <a:pPr>
                  <a:defRPr sz="550" b="1"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r>
                  <a:rPr lang="en-US"/>
                  <a:t>Total Energy Yield (kJ)</a:t>
                </a:r>
              </a:p>
            </c:rich>
          </c:tx>
          <c:overlay val="0"/>
          <c:spPr>
            <a:noFill/>
            <a:ln>
              <a:noFill/>
            </a:ln>
            <a:effectLst/>
          </c:spPr>
          <c:txPr>
            <a:bodyPr rot="0" spcFirstLastPara="1" vertOverflow="ellipsis" vert="horz" wrap="square" anchor="ctr" anchorCtr="1"/>
            <a:lstStyle/>
            <a:p>
              <a:pPr>
                <a:defRPr sz="550" b="1"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title>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550" b="0"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crossAx val="341253840"/>
        <c:crosses val="autoZero"/>
        <c:crossBetween val="midCat"/>
      </c:valAx>
      <c:valAx>
        <c:axId val="341253840"/>
        <c:scaling>
          <c:orientation val="minMax"/>
          <c:min val="0"/>
        </c:scaling>
        <c:delete val="0"/>
        <c:axPos val="l"/>
        <c:majorGridlines>
          <c:spPr>
            <a:ln w="317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550" b="1"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r>
                  <a:rPr lang="en-US"/>
                  <a:t>Probability Density</a:t>
                </a:r>
              </a:p>
            </c:rich>
          </c:tx>
          <c:overlay val="0"/>
          <c:spPr>
            <a:noFill/>
            <a:ln>
              <a:noFill/>
            </a:ln>
            <a:effectLst/>
          </c:spPr>
          <c:txPr>
            <a:bodyPr rot="-5400000" spcFirstLastPara="1" vertOverflow="ellipsis" vert="horz" wrap="square" anchor="ctr" anchorCtr="1"/>
            <a:lstStyle/>
            <a:p>
              <a:pPr>
                <a:defRPr sz="550" b="1"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title>
        <c:numFmt formatCode="#,##0.00" sourceLinked="0"/>
        <c:majorTickMark val="none"/>
        <c:minorTickMark val="none"/>
        <c:tickLblPos val="nextTo"/>
        <c:spPr>
          <a:noFill/>
          <a:ln w="6350" cap="flat" cmpd="sng" algn="ctr">
            <a:solidFill>
              <a:schemeClr val="bg1">
                <a:lumMod val="85000"/>
              </a:schemeClr>
            </a:solidFill>
            <a:round/>
          </a:ln>
          <a:effectLst/>
        </c:spPr>
        <c:txPr>
          <a:bodyPr rot="-60000000" spcFirstLastPara="1" vertOverflow="ellipsis" vert="horz" wrap="square" anchor="ctr" anchorCtr="1"/>
          <a:lstStyle/>
          <a:p>
            <a:pPr>
              <a:defRPr sz="550" b="0"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crossAx val="69481504"/>
        <c:crosses val="autoZero"/>
        <c:crossBetween val="midCat"/>
      </c:valAx>
      <c:spPr>
        <a:noFill/>
        <a:ln w="3175">
          <a:solidFill>
            <a:schemeClr val="bg1">
              <a:lumMod val="85000"/>
            </a:schemeClr>
          </a:solidFill>
          <a:prstDash val="solid"/>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550" b="1">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9385707498920936E-2"/>
          <c:y val="3.9785879629629629E-2"/>
          <c:w val="0.70332586324894875"/>
          <c:h val="0.84537731937153693"/>
        </c:manualLayout>
      </c:layout>
      <c:scatterChart>
        <c:scatterStyle val="smoothMarker"/>
        <c:varyColors val="0"/>
        <c:ser>
          <c:idx val="3"/>
          <c:order val="0"/>
          <c:tx>
            <c:v>KULR 21700-K500 (Heater ISC)</c:v>
          </c:tx>
          <c:spPr>
            <a:ln w="6350" cap="rnd">
              <a:solidFill>
                <a:srgbClr val="0070C0"/>
              </a:solidFill>
              <a:round/>
            </a:ln>
            <a:effectLst/>
          </c:spPr>
          <c:marker>
            <c:symbol val="none"/>
          </c:marker>
          <c:xVal>
            <c:numRef>
              <c:f>#REF!</c:f>
              <c:extLst xmlns:c15="http://schemas.microsoft.com/office/drawing/2012/chart"/>
            </c:numRef>
          </c:xVal>
          <c:yVal>
            <c:numRef>
              <c:f>#REF!</c:f>
              <c:numCache>
                <c:formatCode>General</c:formatCode>
                <c:ptCount val="1"/>
                <c:pt idx="0">
                  <c:v>1</c:v>
                </c:pt>
              </c:numCache>
              <c:extLst xmlns:c15="http://schemas.microsoft.com/office/drawing/2012/chart"/>
            </c:numRef>
          </c:yVal>
          <c:smooth val="1"/>
          <c:extLst xmlns:c15="http://schemas.microsoft.com/office/drawing/2012/chart">
            <c:ext xmlns:c16="http://schemas.microsoft.com/office/drawing/2014/chart" uri="{C3380CC4-5D6E-409C-BE32-E72D297353CC}">
              <c16:uniqueId val="{00000006-56C4-45AD-A3AB-D9E557008B46}"/>
            </c:ext>
          </c:extLst>
        </c:ser>
        <c:ser>
          <c:idx val="4"/>
          <c:order val="1"/>
          <c:tx>
            <c:v>KULR 21700-K500 (Heater Non-ISC)</c:v>
          </c:tx>
          <c:spPr>
            <a:ln w="6350" cap="rnd">
              <a:solidFill>
                <a:schemeClr val="tx1"/>
              </a:solidFill>
              <a:round/>
            </a:ln>
            <a:effectLst/>
          </c:spPr>
          <c:marker>
            <c:symbol val="none"/>
          </c:marker>
          <c:xVal>
            <c:numRef>
              <c:f>#REF!</c:f>
              <c:extLst xmlns:c15="http://schemas.microsoft.com/office/drawing/2012/chart"/>
            </c:numRef>
          </c:xVal>
          <c:yVal>
            <c:numRef>
              <c:f>#REF!</c:f>
              <c:numCache>
                <c:formatCode>General</c:formatCode>
                <c:ptCount val="1"/>
                <c:pt idx="0">
                  <c:v>1</c:v>
                </c:pt>
              </c:numCache>
              <c:extLst xmlns:c15="http://schemas.microsoft.com/office/drawing/2012/chart"/>
            </c:numRef>
          </c:yVal>
          <c:smooth val="1"/>
          <c:extLst xmlns:c15="http://schemas.microsoft.com/office/drawing/2012/chart">
            <c:ext xmlns:c16="http://schemas.microsoft.com/office/drawing/2014/chart" uri="{C3380CC4-5D6E-409C-BE32-E72D297353CC}">
              <c16:uniqueId val="{00000007-56C4-45AD-A3AB-D9E557008B46}"/>
            </c:ext>
          </c:extLst>
        </c:ser>
        <c:ser>
          <c:idx val="5"/>
          <c:order val="2"/>
          <c:tx>
            <c:v>KULR 21700-K500 (Nail Penetration)</c:v>
          </c:tx>
          <c:spPr>
            <a:ln w="6350" cap="rnd">
              <a:solidFill>
                <a:srgbClr val="C00000"/>
              </a:solidFill>
              <a:round/>
            </a:ln>
            <a:effectLst/>
          </c:spPr>
          <c:marker>
            <c:symbol val="none"/>
          </c:marker>
          <c:xVal>
            <c:numRef>
              <c:f>#REF!</c:f>
              <c:extLst xmlns:c15="http://schemas.microsoft.com/office/drawing/2012/chart"/>
            </c:numRef>
          </c:xVal>
          <c:yVal>
            <c:numRef>
              <c:f>#REF!</c:f>
              <c:numCache>
                <c:formatCode>General</c:formatCode>
                <c:ptCount val="1"/>
                <c:pt idx="0">
                  <c:v>1</c:v>
                </c:pt>
              </c:numCache>
              <c:extLst xmlns:c15="http://schemas.microsoft.com/office/drawing/2012/chart"/>
            </c:numRef>
          </c:yVal>
          <c:smooth val="1"/>
          <c:extLst xmlns:c15="http://schemas.microsoft.com/office/drawing/2012/chart">
            <c:ext xmlns:c16="http://schemas.microsoft.com/office/drawing/2014/chart" uri="{C3380CC4-5D6E-409C-BE32-E72D297353CC}">
              <c16:uniqueId val="{00000008-56C4-45AD-A3AB-D9E557008B46}"/>
            </c:ext>
          </c:extLst>
        </c:ser>
        <c:ser>
          <c:idx val="11"/>
          <c:order val="3"/>
          <c:tx>
            <c:v>KULR 21700 Dots (Heater ISC)</c:v>
          </c:tx>
          <c:spPr>
            <a:ln w="19050" cap="rnd">
              <a:noFill/>
              <a:round/>
            </a:ln>
            <a:effectLst/>
          </c:spPr>
          <c:marker>
            <c:symbol val="circle"/>
            <c:size val="5"/>
            <c:spPr>
              <a:noFill/>
              <a:ln w="12700">
                <a:solidFill>
                  <a:srgbClr val="0070C0"/>
                </a:solidFill>
              </a:ln>
              <a:effectLst/>
            </c:spPr>
          </c:marker>
          <c:xVal>
            <c:numRef>
              <c:f>'Publication Images'!$D$25:$M$25</c:f>
              <c:numCache>
                <c:formatCode>General</c:formatCode>
                <c:ptCount val="10"/>
                <c:pt idx="0">
                  <c:v>81.360676818223624</c:v>
                </c:pt>
                <c:pt idx="1">
                  <c:v>96.422867215550767</c:v>
                </c:pt>
                <c:pt idx="2">
                  <c:v>94.102792027984364</c:v>
                </c:pt>
                <c:pt idx="3">
                  <c:v>84.614076518035787</c:v>
                </c:pt>
                <c:pt idx="4">
                  <c:v>89.646138955555514</c:v>
                </c:pt>
                <c:pt idx="5">
                  <c:v>81.100051251261718</c:v>
                </c:pt>
                <c:pt idx="6">
                  <c:v>82.482390011005222</c:v>
                </c:pt>
                <c:pt idx="7">
                  <c:v>90.298115432198131</c:v>
                </c:pt>
                <c:pt idx="8">
                  <c:v>81.322654742870583</c:v>
                </c:pt>
                <c:pt idx="9">
                  <c:v>76.793631808063481</c:v>
                </c:pt>
              </c:numCache>
            </c:numRef>
          </c:xVal>
          <c:yVal>
            <c:numRef>
              <c:f>'Publication Images'!$D$26:$M$26</c:f>
              <c:numCache>
                <c:formatCode>General</c:formatCode>
                <c:ptCount val="10"/>
                <c:pt idx="0">
                  <c:v>0.02</c:v>
                </c:pt>
                <c:pt idx="1">
                  <c:v>0.02</c:v>
                </c:pt>
                <c:pt idx="2">
                  <c:v>0.02</c:v>
                </c:pt>
                <c:pt idx="3">
                  <c:v>0.02</c:v>
                </c:pt>
                <c:pt idx="4">
                  <c:v>0.02</c:v>
                </c:pt>
                <c:pt idx="5">
                  <c:v>0.02</c:v>
                </c:pt>
                <c:pt idx="6">
                  <c:v>0.02</c:v>
                </c:pt>
                <c:pt idx="7">
                  <c:v>0.02</c:v>
                </c:pt>
                <c:pt idx="8">
                  <c:v>0.02</c:v>
                </c:pt>
                <c:pt idx="9">
                  <c:v>0.02</c:v>
                </c:pt>
              </c:numCache>
            </c:numRef>
          </c:yVal>
          <c:smooth val="1"/>
          <c:extLst>
            <c:ext xmlns:c16="http://schemas.microsoft.com/office/drawing/2014/chart" uri="{C3380CC4-5D6E-409C-BE32-E72D297353CC}">
              <c16:uniqueId val="{00000003-56C4-45AD-A3AB-D9E557008B46}"/>
            </c:ext>
          </c:extLst>
        </c:ser>
        <c:ser>
          <c:idx val="12"/>
          <c:order val="4"/>
          <c:tx>
            <c:v>KULR 21700 (Heater Non ISC)</c:v>
          </c:tx>
          <c:spPr>
            <a:ln w="19050" cap="rnd">
              <a:noFill/>
              <a:round/>
            </a:ln>
            <a:effectLst/>
          </c:spPr>
          <c:marker>
            <c:symbol val="square"/>
            <c:size val="5"/>
            <c:spPr>
              <a:noFill/>
              <a:ln w="12700">
                <a:solidFill>
                  <a:schemeClr val="tx1"/>
                </a:solidFill>
              </a:ln>
              <a:effectLst/>
            </c:spPr>
          </c:marker>
          <c:xVal>
            <c:numRef>
              <c:f>'Publication Images'!$N$25:$S$25</c:f>
              <c:numCache>
                <c:formatCode>General</c:formatCode>
                <c:ptCount val="6"/>
                <c:pt idx="0">
                  <c:v>84.006753176773771</c:v>
                </c:pt>
                <c:pt idx="1">
                  <c:v>77.57688631768093</c:v>
                </c:pt>
                <c:pt idx="2">
                  <c:v>85.550374027811273</c:v>
                </c:pt>
                <c:pt idx="3">
                  <c:v>79.788540017965744</c:v>
                </c:pt>
                <c:pt idx="4">
                  <c:v>83.702241961351248</c:v>
                </c:pt>
                <c:pt idx="5">
                  <c:v>84.425760055125266</c:v>
                </c:pt>
              </c:numCache>
            </c:numRef>
          </c:xVal>
          <c:yVal>
            <c:numRef>
              <c:f>'Publication Images'!$N$26:$S$26</c:f>
              <c:numCache>
                <c:formatCode>General</c:formatCode>
                <c:ptCount val="6"/>
                <c:pt idx="0">
                  <c:v>1.4999999999999999E-2</c:v>
                </c:pt>
                <c:pt idx="1">
                  <c:v>1.4999999999999999E-2</c:v>
                </c:pt>
                <c:pt idx="2">
                  <c:v>1.4999999999999999E-2</c:v>
                </c:pt>
                <c:pt idx="3">
                  <c:v>1.4999999999999999E-2</c:v>
                </c:pt>
                <c:pt idx="4">
                  <c:v>1.4999999999999999E-2</c:v>
                </c:pt>
                <c:pt idx="5">
                  <c:v>1.4999999999999999E-2</c:v>
                </c:pt>
              </c:numCache>
            </c:numRef>
          </c:yVal>
          <c:smooth val="1"/>
          <c:extLst>
            <c:ext xmlns:c16="http://schemas.microsoft.com/office/drawing/2014/chart" uri="{C3380CC4-5D6E-409C-BE32-E72D297353CC}">
              <c16:uniqueId val="{00000004-56C4-45AD-A3AB-D9E557008B46}"/>
            </c:ext>
          </c:extLst>
        </c:ser>
        <c:ser>
          <c:idx val="13"/>
          <c:order val="5"/>
          <c:tx>
            <c:v>KULR 21700 (Nail)</c:v>
          </c:tx>
          <c:spPr>
            <a:ln w="19050" cap="rnd">
              <a:noFill/>
              <a:round/>
            </a:ln>
            <a:effectLst/>
          </c:spPr>
          <c:marker>
            <c:symbol val="plus"/>
            <c:size val="5"/>
            <c:spPr>
              <a:noFill/>
              <a:ln w="15875">
                <a:solidFill>
                  <a:srgbClr val="C00000"/>
                </a:solidFill>
              </a:ln>
              <a:effectLst/>
            </c:spPr>
          </c:marker>
          <c:xVal>
            <c:numRef>
              <c:f>'Publication Images'!$T$25:$AD$25</c:f>
              <c:numCache>
                <c:formatCode>General</c:formatCode>
                <c:ptCount val="11"/>
                <c:pt idx="0">
                  <c:v>97.338137578747194</c:v>
                </c:pt>
                <c:pt idx="1">
                  <c:v>98.968591663226391</c:v>
                </c:pt>
                <c:pt idx="2">
                  <c:v>88.731824181383743</c:v>
                </c:pt>
                <c:pt idx="3">
                  <c:v>96.079442527840143</c:v>
                </c:pt>
                <c:pt idx="4">
                  <c:v>94.033771255294113</c:v>
                </c:pt>
                <c:pt idx="5">
                  <c:v>91.932849346787989</c:v>
                </c:pt>
                <c:pt idx="6">
                  <c:v>97.639594559494952</c:v>
                </c:pt>
                <c:pt idx="7">
                  <c:v>99.059777189837305</c:v>
                </c:pt>
                <c:pt idx="8">
                  <c:v>98.423980105491424</c:v>
                </c:pt>
                <c:pt idx="9">
                  <c:v>97.963240195152423</c:v>
                </c:pt>
                <c:pt idx="10">
                  <c:v>99.830147197019883</c:v>
                </c:pt>
              </c:numCache>
            </c:numRef>
          </c:xVal>
          <c:yVal>
            <c:numRef>
              <c:f>'Publication Images'!$T$26:$AD$26</c:f>
              <c:numCache>
                <c:formatCode>General</c:formatCode>
                <c:ptCount val="11"/>
                <c:pt idx="0">
                  <c:v>0.01</c:v>
                </c:pt>
                <c:pt idx="1">
                  <c:v>0.01</c:v>
                </c:pt>
                <c:pt idx="2">
                  <c:v>0.01</c:v>
                </c:pt>
                <c:pt idx="3">
                  <c:v>0.01</c:v>
                </c:pt>
                <c:pt idx="4">
                  <c:v>0.01</c:v>
                </c:pt>
                <c:pt idx="5">
                  <c:v>0.01</c:v>
                </c:pt>
                <c:pt idx="6">
                  <c:v>0.01</c:v>
                </c:pt>
                <c:pt idx="7">
                  <c:v>0.01</c:v>
                </c:pt>
                <c:pt idx="8">
                  <c:v>0.01</c:v>
                </c:pt>
                <c:pt idx="9">
                  <c:v>0.01</c:v>
                </c:pt>
                <c:pt idx="10">
                  <c:v>0.01</c:v>
                </c:pt>
              </c:numCache>
            </c:numRef>
          </c:yVal>
          <c:smooth val="1"/>
          <c:extLst>
            <c:ext xmlns:c16="http://schemas.microsoft.com/office/drawing/2014/chart" uri="{C3380CC4-5D6E-409C-BE32-E72D297353CC}">
              <c16:uniqueId val="{00000005-56C4-45AD-A3AB-D9E557008B46}"/>
            </c:ext>
          </c:extLst>
        </c:ser>
        <c:dLbls>
          <c:showLegendKey val="0"/>
          <c:showVal val="0"/>
          <c:showCatName val="0"/>
          <c:showSerName val="0"/>
          <c:showPercent val="0"/>
          <c:showBubbleSize val="0"/>
        </c:dLbls>
        <c:axId val="69481504"/>
        <c:axId val="341253840"/>
        <c:extLst/>
      </c:scatterChart>
      <c:valAx>
        <c:axId val="69481504"/>
        <c:scaling>
          <c:orientation val="minMax"/>
          <c:max val="110"/>
          <c:min val="65"/>
        </c:scaling>
        <c:delete val="0"/>
        <c:axPos val="b"/>
        <c:majorGridlines>
          <c:spPr>
            <a:ln w="3175" cap="flat" cmpd="sng" algn="ctr">
              <a:solidFill>
                <a:schemeClr val="bg1">
                  <a:lumMod val="85000"/>
                </a:schemeClr>
              </a:solidFill>
              <a:round/>
            </a:ln>
            <a:effectLst/>
          </c:spPr>
        </c:majorGridlines>
        <c:title>
          <c:tx>
            <c:rich>
              <a:bodyPr rot="0" spcFirstLastPara="1" vertOverflow="ellipsis" vert="horz" wrap="square" anchor="ctr" anchorCtr="1"/>
              <a:lstStyle/>
              <a:p>
                <a:pPr>
                  <a:defRPr sz="550" b="1"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r>
                  <a:rPr lang="en-US"/>
                  <a:t>Total Energy Yield (kJ)</a:t>
                </a:r>
              </a:p>
            </c:rich>
          </c:tx>
          <c:overlay val="0"/>
          <c:spPr>
            <a:noFill/>
            <a:ln>
              <a:noFill/>
            </a:ln>
            <a:effectLst/>
          </c:spPr>
          <c:txPr>
            <a:bodyPr rot="0" spcFirstLastPara="1" vertOverflow="ellipsis" vert="horz" wrap="square" anchor="ctr" anchorCtr="1"/>
            <a:lstStyle/>
            <a:p>
              <a:pPr>
                <a:defRPr sz="550" b="1"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title>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550" b="0"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crossAx val="341253840"/>
        <c:crosses val="autoZero"/>
        <c:crossBetween val="midCat"/>
      </c:valAx>
      <c:valAx>
        <c:axId val="341253840"/>
        <c:scaling>
          <c:orientation val="minMax"/>
          <c:min val="0"/>
        </c:scaling>
        <c:delete val="0"/>
        <c:axPos val="l"/>
        <c:majorGridlines>
          <c:spPr>
            <a:ln w="317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550" b="1"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r>
                  <a:rPr lang="en-US"/>
                  <a:t>Probability Density</a:t>
                </a:r>
              </a:p>
            </c:rich>
          </c:tx>
          <c:overlay val="0"/>
          <c:spPr>
            <a:noFill/>
            <a:ln>
              <a:noFill/>
            </a:ln>
            <a:effectLst/>
          </c:spPr>
          <c:txPr>
            <a:bodyPr rot="-5400000" spcFirstLastPara="1" vertOverflow="ellipsis" vert="horz" wrap="square" anchor="ctr" anchorCtr="1"/>
            <a:lstStyle/>
            <a:p>
              <a:pPr>
                <a:defRPr sz="550" b="1"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title>
        <c:numFmt formatCode="#,##0.00" sourceLinked="0"/>
        <c:majorTickMark val="none"/>
        <c:minorTickMark val="none"/>
        <c:tickLblPos val="nextTo"/>
        <c:spPr>
          <a:noFill/>
          <a:ln w="6350" cap="flat" cmpd="sng" algn="ctr">
            <a:solidFill>
              <a:schemeClr val="bg1">
                <a:lumMod val="85000"/>
              </a:schemeClr>
            </a:solidFill>
            <a:round/>
          </a:ln>
          <a:effectLst/>
        </c:spPr>
        <c:txPr>
          <a:bodyPr rot="-60000000" spcFirstLastPara="1" vertOverflow="ellipsis" vert="horz" wrap="square" anchor="ctr" anchorCtr="1"/>
          <a:lstStyle/>
          <a:p>
            <a:pPr>
              <a:defRPr sz="550" b="0"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crossAx val="69481504"/>
        <c:crosses val="autoZero"/>
        <c:crossBetween val="midCat"/>
      </c:valAx>
      <c:spPr>
        <a:noFill/>
        <a:ln w="3175">
          <a:solidFill>
            <a:schemeClr val="bg1">
              <a:lumMod val="85000"/>
            </a:schemeClr>
          </a:solidFill>
          <a:prstDash val="solid"/>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550" b="1">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9385707498920936E-2"/>
          <c:y val="3.9785879629629629E-2"/>
          <c:w val="0.70332586324894875"/>
          <c:h val="0.84537731937153693"/>
        </c:manualLayout>
      </c:layout>
      <c:scatterChart>
        <c:scatterStyle val="smoothMarker"/>
        <c:varyColors val="0"/>
        <c:ser>
          <c:idx val="9"/>
          <c:order val="0"/>
          <c:tx>
            <c:v>LG 21700-M50 (Heater Non-ISC)</c:v>
          </c:tx>
          <c:spPr>
            <a:ln w="6350" cap="rnd">
              <a:solidFill>
                <a:schemeClr val="tx1"/>
              </a:solidFill>
              <a:round/>
            </a:ln>
            <a:effectLst/>
          </c:spPr>
          <c:marker>
            <c:symbol val="none"/>
          </c:marker>
          <c:xVal>
            <c:numRef>
              <c:f>#REF!</c:f>
              <c:extLst xmlns:c15="http://schemas.microsoft.com/office/drawing/2012/chart"/>
            </c:numRef>
          </c:xVal>
          <c:yVal>
            <c:numRef>
              <c:f>#REF!</c:f>
              <c:numCache>
                <c:formatCode>General</c:formatCode>
                <c:ptCount val="1"/>
                <c:pt idx="0">
                  <c:v>1</c:v>
                </c:pt>
              </c:numCache>
              <c:extLst xmlns:c15="http://schemas.microsoft.com/office/drawing/2012/chart"/>
            </c:numRef>
          </c:yVal>
          <c:smooth val="1"/>
          <c:extLst xmlns:c15="http://schemas.microsoft.com/office/drawing/2012/chart">
            <c:ext xmlns:c16="http://schemas.microsoft.com/office/drawing/2014/chart" uri="{C3380CC4-5D6E-409C-BE32-E72D297353CC}">
              <c16:uniqueId val="{0000000C-FC8A-45AE-922F-484A594A50EC}"/>
            </c:ext>
          </c:extLst>
        </c:ser>
        <c:ser>
          <c:idx val="10"/>
          <c:order val="1"/>
          <c:tx>
            <c:v>LG 21700-M50 (Nail Penetration)</c:v>
          </c:tx>
          <c:spPr>
            <a:ln w="6350" cap="rnd">
              <a:solidFill>
                <a:srgbClr val="C00000"/>
              </a:solidFill>
              <a:round/>
            </a:ln>
            <a:effectLst/>
          </c:spPr>
          <c:marker>
            <c:symbol val="none"/>
          </c:marker>
          <c:xVal>
            <c:numRef>
              <c:f>#REF!</c:f>
              <c:extLst xmlns:c15="http://schemas.microsoft.com/office/drawing/2012/chart"/>
            </c:numRef>
          </c:xVal>
          <c:yVal>
            <c:numRef>
              <c:f>#REF!</c:f>
              <c:numCache>
                <c:formatCode>General</c:formatCode>
                <c:ptCount val="1"/>
                <c:pt idx="0">
                  <c:v>1</c:v>
                </c:pt>
              </c:numCache>
              <c:extLst xmlns:c15="http://schemas.microsoft.com/office/drawing/2012/chart"/>
            </c:numRef>
          </c:yVal>
          <c:smooth val="1"/>
          <c:extLst xmlns:c15="http://schemas.microsoft.com/office/drawing/2012/chart">
            <c:ext xmlns:c16="http://schemas.microsoft.com/office/drawing/2014/chart" uri="{C3380CC4-5D6E-409C-BE32-E72D297353CC}">
              <c16:uniqueId val="{0000000D-FC8A-45AE-922F-484A594A50EC}"/>
            </c:ext>
          </c:extLst>
        </c:ser>
        <c:ser>
          <c:idx val="12"/>
          <c:order val="2"/>
          <c:tx>
            <c:v>LG 21700 (Heater Non ISC)</c:v>
          </c:tx>
          <c:spPr>
            <a:ln w="19050" cap="rnd">
              <a:noFill/>
              <a:round/>
            </a:ln>
            <a:effectLst/>
          </c:spPr>
          <c:marker>
            <c:symbol val="square"/>
            <c:size val="5"/>
            <c:spPr>
              <a:noFill/>
              <a:ln w="12700">
                <a:solidFill>
                  <a:schemeClr val="tx1"/>
                </a:solidFill>
              </a:ln>
              <a:effectLst/>
            </c:spPr>
          </c:marker>
          <c:xVal>
            <c:numRef>
              <c:f>'Publication Images'!$D$29:$K$29</c:f>
              <c:numCache>
                <c:formatCode>General</c:formatCode>
                <c:ptCount val="8"/>
                <c:pt idx="0">
                  <c:v>92.037218159376749</c:v>
                </c:pt>
                <c:pt idx="1">
                  <c:v>98.996337481691313</c:v>
                </c:pt>
                <c:pt idx="2">
                  <c:v>94.784348593468124</c:v>
                </c:pt>
                <c:pt idx="3">
                  <c:v>85.336519386859621</c:v>
                </c:pt>
                <c:pt idx="4">
                  <c:v>69.234196208594227</c:v>
                </c:pt>
                <c:pt idx="5">
                  <c:v>79.674196746698669</c:v>
                </c:pt>
                <c:pt idx="6">
                  <c:v>76.429812379628174</c:v>
                </c:pt>
                <c:pt idx="7">
                  <c:v>85.390271411618457</c:v>
                </c:pt>
              </c:numCache>
            </c:numRef>
          </c:xVal>
          <c:yVal>
            <c:numRef>
              <c:f>'Publication Images'!$D$30:$K$30</c:f>
              <c:numCache>
                <c:formatCode>General</c:formatCode>
                <c:ptCount val="8"/>
                <c:pt idx="0">
                  <c:v>0.01</c:v>
                </c:pt>
                <c:pt idx="1">
                  <c:v>0.01</c:v>
                </c:pt>
                <c:pt idx="2">
                  <c:v>0.01</c:v>
                </c:pt>
                <c:pt idx="3">
                  <c:v>0.01</c:v>
                </c:pt>
                <c:pt idx="4">
                  <c:v>0.01</c:v>
                </c:pt>
                <c:pt idx="5">
                  <c:v>0.01</c:v>
                </c:pt>
                <c:pt idx="6">
                  <c:v>0.01</c:v>
                </c:pt>
                <c:pt idx="7">
                  <c:v>0.01</c:v>
                </c:pt>
              </c:numCache>
            </c:numRef>
          </c:yVal>
          <c:smooth val="1"/>
          <c:extLst>
            <c:ext xmlns:c16="http://schemas.microsoft.com/office/drawing/2014/chart" uri="{C3380CC4-5D6E-409C-BE32-E72D297353CC}">
              <c16:uniqueId val="{00000004-FC8A-45AE-922F-484A594A50EC}"/>
            </c:ext>
          </c:extLst>
        </c:ser>
        <c:ser>
          <c:idx val="13"/>
          <c:order val="3"/>
          <c:tx>
            <c:v>LG 21700 (Nail)</c:v>
          </c:tx>
          <c:spPr>
            <a:ln w="19050" cap="rnd">
              <a:noFill/>
              <a:round/>
            </a:ln>
            <a:effectLst/>
          </c:spPr>
          <c:marker>
            <c:symbol val="plus"/>
            <c:size val="5"/>
            <c:spPr>
              <a:noFill/>
              <a:ln w="15875">
                <a:solidFill>
                  <a:srgbClr val="C00000"/>
                </a:solidFill>
              </a:ln>
              <a:effectLst/>
            </c:spPr>
          </c:marker>
          <c:xVal>
            <c:numRef>
              <c:f>'Publication Images'!$L$29:$P$29</c:f>
              <c:numCache>
                <c:formatCode>General</c:formatCode>
                <c:ptCount val="5"/>
                <c:pt idx="0">
                  <c:v>96.891089276345028</c:v>
                </c:pt>
                <c:pt idx="1">
                  <c:v>107.5960969974609</c:v>
                </c:pt>
                <c:pt idx="2">
                  <c:v>101.94899657308058</c:v>
                </c:pt>
                <c:pt idx="3">
                  <c:v>91.189426058309252</c:v>
                </c:pt>
                <c:pt idx="4">
                  <c:v>93.707530504455931</c:v>
                </c:pt>
              </c:numCache>
            </c:numRef>
          </c:xVal>
          <c:yVal>
            <c:numRef>
              <c:f>'Publication Images'!$L$30:$P$30</c:f>
              <c:numCache>
                <c:formatCode>General</c:formatCode>
                <c:ptCount val="5"/>
                <c:pt idx="0">
                  <c:v>5.0000000000000001E-3</c:v>
                </c:pt>
                <c:pt idx="1">
                  <c:v>5.0000000000000001E-3</c:v>
                </c:pt>
                <c:pt idx="2">
                  <c:v>5.0000000000000001E-3</c:v>
                </c:pt>
                <c:pt idx="3">
                  <c:v>5.0000000000000001E-3</c:v>
                </c:pt>
                <c:pt idx="4">
                  <c:v>5.0000000000000001E-3</c:v>
                </c:pt>
              </c:numCache>
            </c:numRef>
          </c:yVal>
          <c:smooth val="1"/>
          <c:extLst>
            <c:ext xmlns:c16="http://schemas.microsoft.com/office/drawing/2014/chart" uri="{C3380CC4-5D6E-409C-BE32-E72D297353CC}">
              <c16:uniqueId val="{00000005-FC8A-45AE-922F-484A594A50EC}"/>
            </c:ext>
          </c:extLst>
        </c:ser>
        <c:dLbls>
          <c:showLegendKey val="0"/>
          <c:showVal val="0"/>
          <c:showCatName val="0"/>
          <c:showSerName val="0"/>
          <c:showPercent val="0"/>
          <c:showBubbleSize val="0"/>
        </c:dLbls>
        <c:axId val="69481504"/>
        <c:axId val="341253840"/>
        <c:extLst/>
      </c:scatterChart>
      <c:valAx>
        <c:axId val="69481504"/>
        <c:scaling>
          <c:orientation val="minMax"/>
          <c:max val="120"/>
          <c:min val="50"/>
        </c:scaling>
        <c:delete val="0"/>
        <c:axPos val="b"/>
        <c:majorGridlines>
          <c:spPr>
            <a:ln w="3175" cap="flat" cmpd="sng" algn="ctr">
              <a:solidFill>
                <a:schemeClr val="bg1">
                  <a:lumMod val="85000"/>
                </a:schemeClr>
              </a:solidFill>
              <a:round/>
            </a:ln>
            <a:effectLst/>
          </c:spPr>
        </c:majorGridlines>
        <c:title>
          <c:tx>
            <c:rich>
              <a:bodyPr rot="0" spcFirstLastPara="1" vertOverflow="ellipsis" vert="horz" wrap="square" anchor="ctr" anchorCtr="1"/>
              <a:lstStyle/>
              <a:p>
                <a:pPr>
                  <a:defRPr sz="550" b="1"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r>
                  <a:rPr lang="en-US"/>
                  <a:t>Total Energy Yield (kJ)</a:t>
                </a:r>
              </a:p>
            </c:rich>
          </c:tx>
          <c:overlay val="0"/>
          <c:spPr>
            <a:noFill/>
            <a:ln>
              <a:noFill/>
            </a:ln>
            <a:effectLst/>
          </c:spPr>
          <c:txPr>
            <a:bodyPr rot="0" spcFirstLastPara="1" vertOverflow="ellipsis" vert="horz" wrap="square" anchor="ctr" anchorCtr="1"/>
            <a:lstStyle/>
            <a:p>
              <a:pPr>
                <a:defRPr sz="550" b="1"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title>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550" b="0"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crossAx val="341253840"/>
        <c:crosses val="autoZero"/>
        <c:crossBetween val="midCat"/>
      </c:valAx>
      <c:valAx>
        <c:axId val="341253840"/>
        <c:scaling>
          <c:orientation val="minMax"/>
          <c:min val="0"/>
        </c:scaling>
        <c:delete val="0"/>
        <c:axPos val="l"/>
        <c:majorGridlines>
          <c:spPr>
            <a:ln w="317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550" b="1"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r>
                  <a:rPr lang="en-US"/>
                  <a:t>Probability Density</a:t>
                </a:r>
              </a:p>
            </c:rich>
          </c:tx>
          <c:overlay val="0"/>
          <c:spPr>
            <a:noFill/>
            <a:ln>
              <a:noFill/>
            </a:ln>
            <a:effectLst/>
          </c:spPr>
          <c:txPr>
            <a:bodyPr rot="-5400000" spcFirstLastPara="1" vertOverflow="ellipsis" vert="horz" wrap="square" anchor="ctr" anchorCtr="1"/>
            <a:lstStyle/>
            <a:p>
              <a:pPr>
                <a:defRPr sz="550" b="1"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title>
        <c:numFmt formatCode="#,##0.00" sourceLinked="0"/>
        <c:majorTickMark val="none"/>
        <c:minorTickMark val="none"/>
        <c:tickLblPos val="nextTo"/>
        <c:spPr>
          <a:noFill/>
          <a:ln w="6350" cap="flat" cmpd="sng" algn="ctr">
            <a:solidFill>
              <a:schemeClr val="bg1">
                <a:lumMod val="85000"/>
              </a:schemeClr>
            </a:solidFill>
            <a:round/>
          </a:ln>
          <a:effectLst/>
        </c:spPr>
        <c:txPr>
          <a:bodyPr rot="-60000000" spcFirstLastPara="1" vertOverflow="ellipsis" vert="horz" wrap="square" anchor="ctr" anchorCtr="1"/>
          <a:lstStyle/>
          <a:p>
            <a:pPr>
              <a:defRPr sz="550" b="0"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crossAx val="69481504"/>
        <c:crosses val="autoZero"/>
        <c:crossBetween val="midCat"/>
      </c:valAx>
      <c:spPr>
        <a:noFill/>
        <a:ln w="3175">
          <a:solidFill>
            <a:schemeClr val="bg1">
              <a:lumMod val="85000"/>
            </a:schemeClr>
          </a:solidFill>
          <a:prstDash val="solid"/>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550" b="1">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9385707498920936E-2"/>
          <c:y val="3.9785879629629629E-2"/>
          <c:w val="0.70332586324894875"/>
          <c:h val="0.84537731937153693"/>
        </c:manualLayout>
      </c:layout>
      <c:scatterChart>
        <c:scatterStyle val="smoothMarker"/>
        <c:varyColors val="0"/>
        <c:ser>
          <c:idx val="6"/>
          <c:order val="0"/>
          <c:tx>
            <c:v>Saft D-Cell-VES16 (Heater ISC)</c:v>
          </c:tx>
          <c:spPr>
            <a:ln w="6350" cap="rnd">
              <a:solidFill>
                <a:srgbClr val="0070C0"/>
              </a:solidFill>
              <a:round/>
            </a:ln>
            <a:effectLst/>
          </c:spPr>
          <c:marker>
            <c:symbol val="none"/>
          </c:marker>
          <c:xVal>
            <c:numRef>
              <c:f>#REF!</c:f>
              <c:extLst xmlns:c15="http://schemas.microsoft.com/office/drawing/2012/chart"/>
            </c:numRef>
          </c:xVal>
          <c:yVal>
            <c:numRef>
              <c:f>#REF!</c:f>
              <c:numCache>
                <c:formatCode>General</c:formatCode>
                <c:ptCount val="1"/>
                <c:pt idx="0">
                  <c:v>1</c:v>
                </c:pt>
              </c:numCache>
              <c:extLst xmlns:c15="http://schemas.microsoft.com/office/drawing/2012/chart"/>
            </c:numRef>
          </c:yVal>
          <c:smooth val="1"/>
          <c:extLst xmlns:c15="http://schemas.microsoft.com/office/drawing/2012/chart">
            <c:ext xmlns:c16="http://schemas.microsoft.com/office/drawing/2014/chart" uri="{C3380CC4-5D6E-409C-BE32-E72D297353CC}">
              <c16:uniqueId val="{00000009-2848-4505-B4B1-56BDB82C6853}"/>
            </c:ext>
          </c:extLst>
        </c:ser>
        <c:ser>
          <c:idx val="7"/>
          <c:order val="1"/>
          <c:tx>
            <c:v>Saft D-Cell-VES16 (Heater Non-ISC)</c:v>
          </c:tx>
          <c:spPr>
            <a:ln w="6350" cap="rnd">
              <a:solidFill>
                <a:schemeClr val="tx1"/>
              </a:solidFill>
              <a:round/>
            </a:ln>
            <a:effectLst/>
          </c:spPr>
          <c:marker>
            <c:symbol val="none"/>
          </c:marker>
          <c:xVal>
            <c:numRef>
              <c:f>#REF!</c:f>
              <c:extLst xmlns:c15="http://schemas.microsoft.com/office/drawing/2012/chart"/>
            </c:numRef>
          </c:xVal>
          <c:yVal>
            <c:numRef>
              <c:f>#REF!</c:f>
              <c:numCache>
                <c:formatCode>General</c:formatCode>
                <c:ptCount val="1"/>
                <c:pt idx="0">
                  <c:v>1</c:v>
                </c:pt>
              </c:numCache>
              <c:extLst xmlns:c15="http://schemas.microsoft.com/office/drawing/2012/chart"/>
            </c:numRef>
          </c:yVal>
          <c:smooth val="1"/>
          <c:extLst xmlns:c15="http://schemas.microsoft.com/office/drawing/2012/chart">
            <c:ext xmlns:c16="http://schemas.microsoft.com/office/drawing/2014/chart" uri="{C3380CC4-5D6E-409C-BE32-E72D297353CC}">
              <c16:uniqueId val="{0000000A-2848-4505-B4B1-56BDB82C6853}"/>
            </c:ext>
          </c:extLst>
        </c:ser>
        <c:ser>
          <c:idx val="8"/>
          <c:order val="2"/>
          <c:tx>
            <c:v>Saft D-Cell-VES16 (Nail Penetration)</c:v>
          </c:tx>
          <c:spPr>
            <a:ln w="6350" cap="rnd">
              <a:solidFill>
                <a:srgbClr val="C00000"/>
              </a:solidFill>
              <a:round/>
            </a:ln>
            <a:effectLst/>
          </c:spPr>
          <c:marker>
            <c:symbol val="none"/>
          </c:marker>
          <c:xVal>
            <c:numRef>
              <c:f>#REF!</c:f>
              <c:extLst xmlns:c15="http://schemas.microsoft.com/office/drawing/2012/chart"/>
            </c:numRef>
          </c:xVal>
          <c:yVal>
            <c:numRef>
              <c:f>#REF!</c:f>
              <c:numCache>
                <c:formatCode>General</c:formatCode>
                <c:ptCount val="1"/>
                <c:pt idx="0">
                  <c:v>1</c:v>
                </c:pt>
              </c:numCache>
              <c:extLst xmlns:c15="http://schemas.microsoft.com/office/drawing/2012/chart"/>
            </c:numRef>
          </c:yVal>
          <c:smooth val="1"/>
          <c:extLst xmlns:c15="http://schemas.microsoft.com/office/drawing/2012/chart">
            <c:ext xmlns:c16="http://schemas.microsoft.com/office/drawing/2014/chart" uri="{C3380CC4-5D6E-409C-BE32-E72D297353CC}">
              <c16:uniqueId val="{0000000B-2848-4505-B4B1-56BDB82C6853}"/>
            </c:ext>
          </c:extLst>
        </c:ser>
        <c:ser>
          <c:idx val="11"/>
          <c:order val="3"/>
          <c:tx>
            <c:v>saft Dots (Heater ISC)</c:v>
          </c:tx>
          <c:spPr>
            <a:ln w="19050" cap="rnd">
              <a:noFill/>
              <a:round/>
            </a:ln>
            <a:effectLst/>
          </c:spPr>
          <c:marker>
            <c:symbol val="circle"/>
            <c:size val="5"/>
            <c:spPr>
              <a:noFill/>
              <a:ln w="12700">
                <a:solidFill>
                  <a:srgbClr val="0070C0"/>
                </a:solidFill>
              </a:ln>
              <a:effectLst/>
            </c:spPr>
          </c:marker>
          <c:xVal>
            <c:numRef>
              <c:f>'Publication Images'!$D$33:$L$33</c:f>
              <c:numCache>
                <c:formatCode>General</c:formatCode>
                <c:ptCount val="9"/>
                <c:pt idx="0">
                  <c:v>78.048637381822317</c:v>
                </c:pt>
                <c:pt idx="1">
                  <c:v>71.417498902939215</c:v>
                </c:pt>
                <c:pt idx="2">
                  <c:v>75.399883164424892</c:v>
                </c:pt>
                <c:pt idx="3">
                  <c:v>69.77017736242999</c:v>
                </c:pt>
                <c:pt idx="4">
                  <c:v>73.632987878076577</c:v>
                </c:pt>
                <c:pt idx="5">
                  <c:v>74.473789297672951</c:v>
                </c:pt>
                <c:pt idx="6">
                  <c:v>78.645431492717933</c:v>
                </c:pt>
                <c:pt idx="7">
                  <c:v>79.364850532590239</c:v>
                </c:pt>
                <c:pt idx="8">
                  <c:v>82.152256699273153</c:v>
                </c:pt>
              </c:numCache>
            </c:numRef>
          </c:xVal>
          <c:yVal>
            <c:numRef>
              <c:f>'Publication Images'!$D$34:$L$34</c:f>
              <c:numCache>
                <c:formatCode>General</c:formatCode>
                <c:ptCount val="9"/>
                <c:pt idx="0">
                  <c:v>0.02</c:v>
                </c:pt>
                <c:pt idx="1">
                  <c:v>0.02</c:v>
                </c:pt>
                <c:pt idx="2">
                  <c:v>0.02</c:v>
                </c:pt>
                <c:pt idx="3">
                  <c:v>0.02</c:v>
                </c:pt>
                <c:pt idx="4">
                  <c:v>0.02</c:v>
                </c:pt>
                <c:pt idx="5">
                  <c:v>0.02</c:v>
                </c:pt>
                <c:pt idx="6">
                  <c:v>0.02</c:v>
                </c:pt>
                <c:pt idx="7">
                  <c:v>0.02</c:v>
                </c:pt>
                <c:pt idx="8">
                  <c:v>0.02</c:v>
                </c:pt>
              </c:numCache>
            </c:numRef>
          </c:yVal>
          <c:smooth val="1"/>
          <c:extLst>
            <c:ext xmlns:c16="http://schemas.microsoft.com/office/drawing/2014/chart" uri="{C3380CC4-5D6E-409C-BE32-E72D297353CC}">
              <c16:uniqueId val="{00000003-2848-4505-B4B1-56BDB82C6853}"/>
            </c:ext>
          </c:extLst>
        </c:ser>
        <c:ser>
          <c:idx val="12"/>
          <c:order val="4"/>
          <c:tx>
            <c:v>saft (Heater Non ISC)</c:v>
          </c:tx>
          <c:spPr>
            <a:ln w="19050" cap="rnd">
              <a:noFill/>
              <a:round/>
            </a:ln>
            <a:effectLst/>
          </c:spPr>
          <c:marker>
            <c:symbol val="square"/>
            <c:size val="5"/>
            <c:spPr>
              <a:noFill/>
              <a:ln w="12700">
                <a:solidFill>
                  <a:schemeClr val="tx1"/>
                </a:solidFill>
              </a:ln>
              <a:effectLst/>
            </c:spPr>
          </c:marker>
          <c:xVal>
            <c:numRef>
              <c:f>'Publication Images'!$M$33:$U$33</c:f>
              <c:numCache>
                <c:formatCode>General</c:formatCode>
                <c:ptCount val="9"/>
                <c:pt idx="0">
                  <c:v>72.253216133467163</c:v>
                </c:pt>
                <c:pt idx="1">
                  <c:v>73.654556339767311</c:v>
                </c:pt>
                <c:pt idx="2">
                  <c:v>68.592387785886487</c:v>
                </c:pt>
                <c:pt idx="3">
                  <c:v>75.555322902500194</c:v>
                </c:pt>
                <c:pt idx="4">
                  <c:v>63.868690361404681</c:v>
                </c:pt>
                <c:pt idx="5">
                  <c:v>68.806894134779014</c:v>
                </c:pt>
                <c:pt idx="6">
                  <c:v>75.484728234738228</c:v>
                </c:pt>
                <c:pt idx="7">
                  <c:v>63.439636741724492</c:v>
                </c:pt>
                <c:pt idx="8">
                  <c:v>66.452778224195484</c:v>
                </c:pt>
              </c:numCache>
            </c:numRef>
          </c:xVal>
          <c:yVal>
            <c:numRef>
              <c:f>'Publication Images'!$M$34:$U$34</c:f>
              <c:numCache>
                <c:formatCode>General</c:formatCode>
                <c:ptCount val="9"/>
                <c:pt idx="0">
                  <c:v>0.01</c:v>
                </c:pt>
                <c:pt idx="1">
                  <c:v>0.01</c:v>
                </c:pt>
                <c:pt idx="2">
                  <c:v>0.01</c:v>
                </c:pt>
                <c:pt idx="3">
                  <c:v>0.01</c:v>
                </c:pt>
                <c:pt idx="4">
                  <c:v>0.01</c:v>
                </c:pt>
                <c:pt idx="5">
                  <c:v>0.01</c:v>
                </c:pt>
                <c:pt idx="6">
                  <c:v>0.01</c:v>
                </c:pt>
                <c:pt idx="7">
                  <c:v>0.01</c:v>
                </c:pt>
                <c:pt idx="8">
                  <c:v>0.01</c:v>
                </c:pt>
              </c:numCache>
            </c:numRef>
          </c:yVal>
          <c:smooth val="1"/>
          <c:extLst>
            <c:ext xmlns:c16="http://schemas.microsoft.com/office/drawing/2014/chart" uri="{C3380CC4-5D6E-409C-BE32-E72D297353CC}">
              <c16:uniqueId val="{00000004-2848-4505-B4B1-56BDB82C6853}"/>
            </c:ext>
          </c:extLst>
        </c:ser>
        <c:ser>
          <c:idx val="13"/>
          <c:order val="5"/>
          <c:tx>
            <c:v>saft (Nail)</c:v>
          </c:tx>
          <c:spPr>
            <a:ln w="19050" cap="rnd">
              <a:noFill/>
              <a:round/>
            </a:ln>
            <a:effectLst/>
          </c:spPr>
          <c:marker>
            <c:symbol val="plus"/>
            <c:size val="5"/>
            <c:spPr>
              <a:noFill/>
              <a:ln w="15875">
                <a:solidFill>
                  <a:srgbClr val="C00000"/>
                </a:solidFill>
              </a:ln>
              <a:effectLst/>
            </c:spPr>
          </c:marker>
          <c:xVal>
            <c:numRef>
              <c:f>'Publication Images'!$V$33:$AD$33</c:f>
              <c:numCache>
                <c:formatCode>General</c:formatCode>
                <c:ptCount val="9"/>
                <c:pt idx="0">
                  <c:v>80.493988804566087</c:v>
                </c:pt>
                <c:pt idx="1">
                  <c:v>94.809591477037685</c:v>
                </c:pt>
                <c:pt idx="2">
                  <c:v>94.593034484442938</c:v>
                </c:pt>
                <c:pt idx="3">
                  <c:v>94.552586667983917</c:v>
                </c:pt>
                <c:pt idx="4">
                  <c:v>93.518052410059198</c:v>
                </c:pt>
                <c:pt idx="5">
                  <c:v>91.907803918495674</c:v>
                </c:pt>
                <c:pt idx="6">
                  <c:v>87.679922610586729</c:v>
                </c:pt>
                <c:pt idx="7">
                  <c:v>83.774347185784535</c:v>
                </c:pt>
                <c:pt idx="8">
                  <c:v>85.364914533951392</c:v>
                </c:pt>
              </c:numCache>
            </c:numRef>
          </c:xVal>
          <c:yVal>
            <c:numRef>
              <c:f>'Publication Images'!$V$34:$AD$34</c:f>
              <c:numCache>
                <c:formatCode>General</c:formatCode>
                <c:ptCount val="9"/>
                <c:pt idx="0">
                  <c:v>1.4999999999999999E-2</c:v>
                </c:pt>
                <c:pt idx="1">
                  <c:v>1.4999999999999999E-2</c:v>
                </c:pt>
                <c:pt idx="2">
                  <c:v>1.4999999999999999E-2</c:v>
                </c:pt>
                <c:pt idx="3">
                  <c:v>1.4999999999999999E-2</c:v>
                </c:pt>
                <c:pt idx="4">
                  <c:v>1.4999999999999999E-2</c:v>
                </c:pt>
                <c:pt idx="5">
                  <c:v>1.4999999999999999E-2</c:v>
                </c:pt>
                <c:pt idx="6">
                  <c:v>1.4999999999999999E-2</c:v>
                </c:pt>
                <c:pt idx="7">
                  <c:v>1.4999999999999999E-2</c:v>
                </c:pt>
                <c:pt idx="8">
                  <c:v>1.4999999999999999E-2</c:v>
                </c:pt>
              </c:numCache>
            </c:numRef>
          </c:yVal>
          <c:smooth val="1"/>
          <c:extLst>
            <c:ext xmlns:c16="http://schemas.microsoft.com/office/drawing/2014/chart" uri="{C3380CC4-5D6E-409C-BE32-E72D297353CC}">
              <c16:uniqueId val="{00000005-2848-4505-B4B1-56BDB82C6853}"/>
            </c:ext>
          </c:extLst>
        </c:ser>
        <c:dLbls>
          <c:showLegendKey val="0"/>
          <c:showVal val="0"/>
          <c:showCatName val="0"/>
          <c:showSerName val="0"/>
          <c:showPercent val="0"/>
          <c:showBubbleSize val="0"/>
        </c:dLbls>
        <c:axId val="69481504"/>
        <c:axId val="341253840"/>
        <c:extLst/>
      </c:scatterChart>
      <c:valAx>
        <c:axId val="69481504"/>
        <c:scaling>
          <c:orientation val="minMax"/>
          <c:max val="110"/>
          <c:min val="50"/>
        </c:scaling>
        <c:delete val="0"/>
        <c:axPos val="b"/>
        <c:majorGridlines>
          <c:spPr>
            <a:ln w="3175" cap="flat" cmpd="sng" algn="ctr">
              <a:solidFill>
                <a:schemeClr val="bg1">
                  <a:lumMod val="85000"/>
                </a:schemeClr>
              </a:solidFill>
              <a:round/>
            </a:ln>
            <a:effectLst/>
          </c:spPr>
        </c:majorGridlines>
        <c:title>
          <c:tx>
            <c:rich>
              <a:bodyPr rot="0" spcFirstLastPara="1" vertOverflow="ellipsis" vert="horz" wrap="square" anchor="ctr" anchorCtr="1"/>
              <a:lstStyle/>
              <a:p>
                <a:pPr>
                  <a:defRPr sz="550" b="1"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r>
                  <a:rPr lang="en-US"/>
                  <a:t>Total Energy Yield (kJ)</a:t>
                </a:r>
              </a:p>
            </c:rich>
          </c:tx>
          <c:overlay val="0"/>
          <c:spPr>
            <a:noFill/>
            <a:ln>
              <a:noFill/>
            </a:ln>
            <a:effectLst/>
          </c:spPr>
          <c:txPr>
            <a:bodyPr rot="0" spcFirstLastPara="1" vertOverflow="ellipsis" vert="horz" wrap="square" anchor="ctr" anchorCtr="1"/>
            <a:lstStyle/>
            <a:p>
              <a:pPr>
                <a:defRPr sz="550" b="1"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title>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550" b="0"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crossAx val="341253840"/>
        <c:crosses val="autoZero"/>
        <c:crossBetween val="midCat"/>
      </c:valAx>
      <c:valAx>
        <c:axId val="341253840"/>
        <c:scaling>
          <c:orientation val="minMax"/>
          <c:min val="0"/>
        </c:scaling>
        <c:delete val="0"/>
        <c:axPos val="l"/>
        <c:majorGridlines>
          <c:spPr>
            <a:ln w="317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550" b="1"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r>
                  <a:rPr lang="en-US"/>
                  <a:t>Probability Density</a:t>
                </a:r>
              </a:p>
            </c:rich>
          </c:tx>
          <c:overlay val="0"/>
          <c:spPr>
            <a:noFill/>
            <a:ln>
              <a:noFill/>
            </a:ln>
            <a:effectLst/>
          </c:spPr>
          <c:txPr>
            <a:bodyPr rot="-5400000" spcFirstLastPara="1" vertOverflow="ellipsis" vert="horz" wrap="square" anchor="ctr" anchorCtr="1"/>
            <a:lstStyle/>
            <a:p>
              <a:pPr>
                <a:defRPr sz="550" b="1"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title>
        <c:numFmt formatCode="#,##0.00" sourceLinked="0"/>
        <c:majorTickMark val="none"/>
        <c:minorTickMark val="none"/>
        <c:tickLblPos val="nextTo"/>
        <c:spPr>
          <a:noFill/>
          <a:ln w="6350" cap="flat" cmpd="sng" algn="ctr">
            <a:solidFill>
              <a:schemeClr val="bg1">
                <a:lumMod val="85000"/>
              </a:schemeClr>
            </a:solidFill>
            <a:round/>
          </a:ln>
          <a:effectLst/>
        </c:spPr>
        <c:txPr>
          <a:bodyPr rot="-60000000" spcFirstLastPara="1" vertOverflow="ellipsis" vert="horz" wrap="square" anchor="ctr" anchorCtr="1"/>
          <a:lstStyle/>
          <a:p>
            <a:pPr>
              <a:defRPr sz="550" b="0" i="0" u="none" strike="noStrike" kern="1200" baseline="0">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crossAx val="69481504"/>
        <c:crosses val="autoZero"/>
        <c:crossBetween val="midCat"/>
      </c:valAx>
      <c:spPr>
        <a:noFill/>
        <a:ln w="3175">
          <a:solidFill>
            <a:schemeClr val="bg1">
              <a:lumMod val="85000"/>
            </a:schemeClr>
          </a:solidFill>
          <a:prstDash val="solid"/>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550" b="1">
          <a:solidFill>
            <a:schemeClr val="tx1"/>
          </a:solidFill>
          <a:latin typeface="SansSerif" panose="00000400000000000000" pitchFamily="2" charset="2"/>
          <a:ea typeface="Tahoma" panose="020B0604030504040204" pitchFamily="34" charset="0"/>
          <a:cs typeface="Adobe Devanagari" panose="02040503050201020203" pitchFamily="18"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4"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9</xdr:col>
      <xdr:colOff>279400</xdr:colOff>
      <xdr:row>7</xdr:row>
      <xdr:rowOff>25400</xdr:rowOff>
    </xdr:from>
    <xdr:to>
      <xdr:col>22</xdr:col>
      <xdr:colOff>215900</xdr:colOff>
      <xdr:row>54</xdr:row>
      <xdr:rowOff>65532</xdr:rowOff>
    </xdr:to>
    <xdr:graphicFrame macro="">
      <xdr:nvGraphicFramePr>
        <xdr:cNvPr id="10" name="Chart 9">
          <a:extLst>
            <a:ext uri="{FF2B5EF4-FFF2-40B4-BE49-F238E27FC236}">
              <a16:creationId xmlns:a16="http://schemas.microsoft.com/office/drawing/2014/main" id="{EC080751-921E-4D4C-BF72-9B23567C5C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58</xdr:row>
      <xdr:rowOff>0</xdr:rowOff>
    </xdr:from>
    <xdr:to>
      <xdr:col>21</xdr:col>
      <xdr:colOff>609600</xdr:colOff>
      <xdr:row>108</xdr:row>
      <xdr:rowOff>103632</xdr:rowOff>
    </xdr:to>
    <xdr:graphicFrame macro="">
      <xdr:nvGraphicFramePr>
        <xdr:cNvPr id="13" name="Chart 12">
          <a:extLst>
            <a:ext uri="{FF2B5EF4-FFF2-40B4-BE49-F238E27FC236}">
              <a16:creationId xmlns:a16="http://schemas.microsoft.com/office/drawing/2014/main" id="{B67D31B5-B166-BC40-9B22-073C15D7E8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111</xdr:row>
      <xdr:rowOff>0</xdr:rowOff>
    </xdr:from>
    <xdr:to>
      <xdr:col>21</xdr:col>
      <xdr:colOff>609600</xdr:colOff>
      <xdr:row>161</xdr:row>
      <xdr:rowOff>103632</xdr:rowOff>
    </xdr:to>
    <xdr:graphicFrame macro="">
      <xdr:nvGraphicFramePr>
        <xdr:cNvPr id="19" name="Chart 18">
          <a:extLst>
            <a:ext uri="{FF2B5EF4-FFF2-40B4-BE49-F238E27FC236}">
              <a16:creationId xmlns:a16="http://schemas.microsoft.com/office/drawing/2014/main" id="{33E77C4F-DD0B-0C47-85D1-9E3B24E1F7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83</xdr:col>
      <xdr:colOff>0</xdr:colOff>
      <xdr:row>88</xdr:row>
      <xdr:rowOff>0</xdr:rowOff>
    </xdr:from>
    <xdr:to>
      <xdr:col>101</xdr:col>
      <xdr:colOff>173736</xdr:colOff>
      <xdr:row>132</xdr:row>
      <xdr:rowOff>3048</xdr:rowOff>
    </xdr:to>
    <xdr:graphicFrame macro="">
      <xdr:nvGraphicFramePr>
        <xdr:cNvPr id="7" name="Chart 6">
          <a:extLst>
            <a:ext uri="{FF2B5EF4-FFF2-40B4-BE49-F238E27FC236}">
              <a16:creationId xmlns:a16="http://schemas.microsoft.com/office/drawing/2014/main" id="{E661B30E-35F1-1F48-9FAA-B8BAE77FAB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41</xdr:col>
      <xdr:colOff>152400</xdr:colOff>
      <xdr:row>0</xdr:row>
      <xdr:rowOff>88900</xdr:rowOff>
    </xdr:from>
    <xdr:to>
      <xdr:col>54</xdr:col>
      <xdr:colOff>88900</xdr:colOff>
      <xdr:row>44</xdr:row>
      <xdr:rowOff>2032</xdr:rowOff>
    </xdr:to>
    <xdr:graphicFrame macro="">
      <xdr:nvGraphicFramePr>
        <xdr:cNvPr id="10" name="Chart 9">
          <a:extLst>
            <a:ext uri="{FF2B5EF4-FFF2-40B4-BE49-F238E27FC236}">
              <a16:creationId xmlns:a16="http://schemas.microsoft.com/office/drawing/2014/main" id="{6A659DA0-54FC-A244-8A09-5765232E01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33</xdr:col>
      <xdr:colOff>0</xdr:colOff>
      <xdr:row>43</xdr:row>
      <xdr:rowOff>114300</xdr:rowOff>
    </xdr:from>
    <xdr:to>
      <xdr:col>45</xdr:col>
      <xdr:colOff>609600</xdr:colOff>
      <xdr:row>94</xdr:row>
      <xdr:rowOff>27432</xdr:rowOff>
    </xdr:to>
    <xdr:graphicFrame macro="">
      <xdr:nvGraphicFramePr>
        <xdr:cNvPr id="11" name="Chart 10">
          <a:extLst>
            <a:ext uri="{FF2B5EF4-FFF2-40B4-BE49-F238E27FC236}">
              <a16:creationId xmlns:a16="http://schemas.microsoft.com/office/drawing/2014/main" id="{98192E2C-37DE-0649-87DF-F7CCC43CAD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36</xdr:col>
      <xdr:colOff>0</xdr:colOff>
      <xdr:row>91</xdr:row>
      <xdr:rowOff>0</xdr:rowOff>
    </xdr:from>
    <xdr:to>
      <xdr:col>48</xdr:col>
      <xdr:colOff>609600</xdr:colOff>
      <xdr:row>141</xdr:row>
      <xdr:rowOff>103632</xdr:rowOff>
    </xdr:to>
    <xdr:graphicFrame macro="">
      <xdr:nvGraphicFramePr>
        <xdr:cNvPr id="12" name="Chart 11">
          <a:extLst>
            <a:ext uri="{FF2B5EF4-FFF2-40B4-BE49-F238E27FC236}">
              <a16:creationId xmlns:a16="http://schemas.microsoft.com/office/drawing/2014/main" id="{43868C3F-6C68-334E-AF9A-616ECB9B89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381000</xdr:colOff>
      <xdr:row>74</xdr:row>
      <xdr:rowOff>25400</xdr:rowOff>
    </xdr:from>
    <xdr:to>
      <xdr:col>30</xdr:col>
      <xdr:colOff>558800</xdr:colOff>
      <xdr:row>118</xdr:row>
      <xdr:rowOff>25400</xdr:rowOff>
    </xdr:to>
    <xdr:graphicFrame macro="">
      <xdr:nvGraphicFramePr>
        <xdr:cNvPr id="2" name="Chart 1">
          <a:extLst>
            <a:ext uri="{FF2B5EF4-FFF2-40B4-BE49-F238E27FC236}">
              <a16:creationId xmlns:a16="http://schemas.microsoft.com/office/drawing/2014/main" id="{4151D06D-4DC4-354B-BAE9-3558D960A4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34</xdr:col>
      <xdr:colOff>609600</xdr:colOff>
      <xdr:row>1</xdr:row>
      <xdr:rowOff>406400</xdr:rowOff>
    </xdr:from>
    <xdr:to>
      <xdr:col>53</xdr:col>
      <xdr:colOff>110236</xdr:colOff>
      <xdr:row>42</xdr:row>
      <xdr:rowOff>117348</xdr:rowOff>
    </xdr:to>
    <xdr:graphicFrame macro="">
      <xdr:nvGraphicFramePr>
        <xdr:cNvPr id="2" name="Chart 1">
          <a:extLst>
            <a:ext uri="{FF2B5EF4-FFF2-40B4-BE49-F238E27FC236}">
              <a16:creationId xmlns:a16="http://schemas.microsoft.com/office/drawing/2014/main" id="{9DE5BA15-FE8C-7C47-BAF7-F32E4E8028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33</xdr:col>
      <xdr:colOff>406400</xdr:colOff>
      <xdr:row>72</xdr:row>
      <xdr:rowOff>25400</xdr:rowOff>
    </xdr:from>
    <xdr:to>
      <xdr:col>51</xdr:col>
      <xdr:colOff>580136</xdr:colOff>
      <xdr:row>116</xdr:row>
      <xdr:rowOff>28448</xdr:rowOff>
    </xdr:to>
    <xdr:graphicFrame macro="">
      <xdr:nvGraphicFramePr>
        <xdr:cNvPr id="3" name="Chart 2">
          <a:extLst>
            <a:ext uri="{FF2B5EF4-FFF2-40B4-BE49-F238E27FC236}">
              <a16:creationId xmlns:a16="http://schemas.microsoft.com/office/drawing/2014/main" id="{57F88480-B71E-0542-8CDD-F8A1E1E53A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35</xdr:col>
      <xdr:colOff>0</xdr:colOff>
      <xdr:row>139</xdr:row>
      <xdr:rowOff>0</xdr:rowOff>
    </xdr:from>
    <xdr:to>
      <xdr:col>53</xdr:col>
      <xdr:colOff>173736</xdr:colOff>
      <xdr:row>183</xdr:row>
      <xdr:rowOff>3048</xdr:rowOff>
    </xdr:to>
    <xdr:graphicFrame macro="">
      <xdr:nvGraphicFramePr>
        <xdr:cNvPr id="4" name="Chart 3">
          <a:extLst>
            <a:ext uri="{FF2B5EF4-FFF2-40B4-BE49-F238E27FC236}">
              <a16:creationId xmlns:a16="http://schemas.microsoft.com/office/drawing/2014/main" id="{A43E5126-D6FE-3B4D-AE37-64219ED8B2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0</xdr:colOff>
      <xdr:row>199</xdr:row>
      <xdr:rowOff>0</xdr:rowOff>
    </xdr:from>
    <xdr:to>
      <xdr:col>53</xdr:col>
      <xdr:colOff>173736</xdr:colOff>
      <xdr:row>243</xdr:row>
      <xdr:rowOff>3048</xdr:rowOff>
    </xdr:to>
    <xdr:graphicFrame macro="">
      <xdr:nvGraphicFramePr>
        <xdr:cNvPr id="5" name="Chart 4">
          <a:extLst>
            <a:ext uri="{FF2B5EF4-FFF2-40B4-BE49-F238E27FC236}">
              <a16:creationId xmlns:a16="http://schemas.microsoft.com/office/drawing/2014/main" id="{8713D263-7730-7449-8652-BAC696E06C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54</xdr:col>
      <xdr:colOff>0</xdr:colOff>
      <xdr:row>2</xdr:row>
      <xdr:rowOff>0</xdr:rowOff>
    </xdr:from>
    <xdr:to>
      <xdr:col>72</xdr:col>
      <xdr:colOff>173736</xdr:colOff>
      <xdr:row>42</xdr:row>
      <xdr:rowOff>155448</xdr:rowOff>
    </xdr:to>
    <xdr:graphicFrame macro="">
      <xdr:nvGraphicFramePr>
        <xdr:cNvPr id="6" name="Chart 5">
          <a:extLst>
            <a:ext uri="{FF2B5EF4-FFF2-40B4-BE49-F238E27FC236}">
              <a16:creationId xmlns:a16="http://schemas.microsoft.com/office/drawing/2014/main" id="{4BED4BC7-1641-CC4C-984C-C0363923D7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86</xdr:col>
      <xdr:colOff>0</xdr:colOff>
      <xdr:row>130</xdr:row>
      <xdr:rowOff>0</xdr:rowOff>
    </xdr:from>
    <xdr:to>
      <xdr:col>104</xdr:col>
      <xdr:colOff>173736</xdr:colOff>
      <xdr:row>174</xdr:row>
      <xdr:rowOff>3048</xdr:rowOff>
    </xdr:to>
    <xdr:graphicFrame macro="">
      <xdr:nvGraphicFramePr>
        <xdr:cNvPr id="7" name="Chart 6">
          <a:extLst>
            <a:ext uri="{FF2B5EF4-FFF2-40B4-BE49-F238E27FC236}">
              <a16:creationId xmlns:a16="http://schemas.microsoft.com/office/drawing/2014/main" id="{9FD9F8AD-7D49-FD4A-9206-894D299E59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54</xdr:col>
      <xdr:colOff>368300</xdr:colOff>
      <xdr:row>70</xdr:row>
      <xdr:rowOff>88900</xdr:rowOff>
    </xdr:from>
    <xdr:to>
      <xdr:col>72</xdr:col>
      <xdr:colOff>542036</xdr:colOff>
      <xdr:row>114</xdr:row>
      <xdr:rowOff>91948</xdr:rowOff>
    </xdr:to>
    <xdr:graphicFrame macro="">
      <xdr:nvGraphicFramePr>
        <xdr:cNvPr id="8" name="Chart 7">
          <a:extLst>
            <a:ext uri="{FF2B5EF4-FFF2-40B4-BE49-F238E27FC236}">
              <a16:creationId xmlns:a16="http://schemas.microsoft.com/office/drawing/2014/main" id="{B0F28A1F-1210-FD48-899E-E0BF0ECD5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78</xdr:col>
      <xdr:colOff>0</xdr:colOff>
      <xdr:row>77</xdr:row>
      <xdr:rowOff>0</xdr:rowOff>
    </xdr:from>
    <xdr:to>
      <xdr:col>96</xdr:col>
      <xdr:colOff>173736</xdr:colOff>
      <xdr:row>121</xdr:row>
      <xdr:rowOff>3048</xdr:rowOff>
    </xdr:to>
    <xdr:graphicFrame macro="">
      <xdr:nvGraphicFramePr>
        <xdr:cNvPr id="9" name="Chart 8">
          <a:extLst>
            <a:ext uri="{FF2B5EF4-FFF2-40B4-BE49-F238E27FC236}">
              <a16:creationId xmlns:a16="http://schemas.microsoft.com/office/drawing/2014/main" id="{FB5711D1-AB63-5B41-BD7C-0720581357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absoluteAnchor>
    <xdr:pos x="814137" y="569496"/>
    <xdr:ext cx="4535424" cy="2404389"/>
    <xdr:graphicFrame macro="">
      <xdr:nvGraphicFramePr>
        <xdr:cNvPr id="3" name="Chart 2">
          <a:extLst>
            <a:ext uri="{FF2B5EF4-FFF2-40B4-BE49-F238E27FC236}">
              <a16:creationId xmlns:a16="http://schemas.microsoft.com/office/drawing/2014/main" id="{00000000-0008-0000-0E00-000003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5486400" y="553453"/>
    <xdr:ext cx="4535424" cy="2404389"/>
    <xdr:graphicFrame macro="">
      <xdr:nvGraphicFramePr>
        <xdr:cNvPr id="6" name="Chart 5">
          <a:extLst>
            <a:ext uri="{FF2B5EF4-FFF2-40B4-BE49-F238E27FC236}">
              <a16:creationId xmlns:a16="http://schemas.microsoft.com/office/drawing/2014/main" id="{00000000-0008-0000-0E00-000006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absoluteAnchor>
    <xdr:pos x="10363200" y="553453"/>
    <xdr:ext cx="4535424" cy="2404389"/>
    <xdr:graphicFrame macro="">
      <xdr:nvGraphicFramePr>
        <xdr:cNvPr id="7" name="Chart 6">
          <a:extLst>
            <a:ext uri="{FF2B5EF4-FFF2-40B4-BE49-F238E27FC236}">
              <a16:creationId xmlns:a16="http://schemas.microsoft.com/office/drawing/2014/main" id="{00000000-0008-0000-0E00-000007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absoluteAnchor>
  <xdr:absoluteAnchor>
    <xdr:pos x="15240000" y="553453"/>
    <xdr:ext cx="4535424" cy="2404389"/>
    <xdr:graphicFrame macro="">
      <xdr:nvGraphicFramePr>
        <xdr:cNvPr id="8" name="Chart 7">
          <a:extLst>
            <a:ext uri="{FF2B5EF4-FFF2-40B4-BE49-F238E27FC236}">
              <a16:creationId xmlns:a16="http://schemas.microsoft.com/office/drawing/2014/main" id="{00000000-0008-0000-0E00-000008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wsDr>
</file>

<file path=xl/theme/theme1.xml><?xml version="1.0" encoding="utf-8"?>
<a:theme xmlns:a="http://schemas.openxmlformats.org/drawingml/2006/main" name="Office Theme">
  <a:themeElements>
    <a:clrScheme name="Custom 2">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70C0"/>
      </a:hlink>
      <a:folHlink>
        <a:srgbClr val="0070C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nasa.gov/sites/default/files/atoms/files/ves16_cell_batt_design_yborthomieu.pdf" TargetMode="External"/><Relationship Id="rId1" Type="http://schemas.openxmlformats.org/officeDocument/2006/relationships/hyperlink" Target="https://voltaplex.com/panasonic-be-18650-battery-ncr18650b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youtu.be/LFOh5EdRDlU" TargetMode="External"/><Relationship Id="rId21" Type="http://schemas.openxmlformats.org/officeDocument/2006/relationships/hyperlink" Target="https://youtu.be/8quY5M8Fhjk" TargetMode="External"/><Relationship Id="rId42" Type="http://schemas.openxmlformats.org/officeDocument/2006/relationships/hyperlink" Target="https://youtu.be/xuybtK-NqTg" TargetMode="External"/><Relationship Id="rId63" Type="http://schemas.openxmlformats.org/officeDocument/2006/relationships/hyperlink" Target="https://youtu.be/bf9tBxFHzU8" TargetMode="External"/><Relationship Id="rId84" Type="http://schemas.openxmlformats.org/officeDocument/2006/relationships/hyperlink" Target="https://youtu.be/ngsqXRplTHE" TargetMode="External"/><Relationship Id="rId138" Type="http://schemas.openxmlformats.org/officeDocument/2006/relationships/hyperlink" Target="https://youtu.be/qmxi2MYbgMY" TargetMode="External"/><Relationship Id="rId159" Type="http://schemas.openxmlformats.org/officeDocument/2006/relationships/hyperlink" Target="https://youtu.be/cLM-ujHFbhE" TargetMode="External"/><Relationship Id="rId170" Type="http://schemas.openxmlformats.org/officeDocument/2006/relationships/hyperlink" Target="https://youtu.be/_iPx5IRw4M8" TargetMode="External"/><Relationship Id="rId191" Type="http://schemas.openxmlformats.org/officeDocument/2006/relationships/hyperlink" Target="https://youtu.be/cNkYeKKpcfA" TargetMode="External"/><Relationship Id="rId205" Type="http://schemas.openxmlformats.org/officeDocument/2006/relationships/hyperlink" Target="https://www.youtube.com/watch?v=Bf_S_ZkqSOI" TargetMode="External"/><Relationship Id="rId16" Type="http://schemas.openxmlformats.org/officeDocument/2006/relationships/hyperlink" Target="https://youtu.be/Z8xXcvlcuDo" TargetMode="External"/><Relationship Id="rId107" Type="http://schemas.openxmlformats.org/officeDocument/2006/relationships/hyperlink" Target="https://youtu.be/jyo2xY2ynOk" TargetMode="External"/><Relationship Id="rId11" Type="http://schemas.openxmlformats.org/officeDocument/2006/relationships/hyperlink" Target="https://youtu.be/0dAHliH960w" TargetMode="External"/><Relationship Id="rId32" Type="http://schemas.openxmlformats.org/officeDocument/2006/relationships/hyperlink" Target="https://youtu.be/xy4NN-z7YJ0" TargetMode="External"/><Relationship Id="rId37" Type="http://schemas.openxmlformats.org/officeDocument/2006/relationships/hyperlink" Target="https://youtu.be/-1XgksMT5SI" TargetMode="External"/><Relationship Id="rId53" Type="http://schemas.openxmlformats.org/officeDocument/2006/relationships/hyperlink" Target="https://youtu.be/Td8BsUz2hZI" TargetMode="External"/><Relationship Id="rId58" Type="http://schemas.openxmlformats.org/officeDocument/2006/relationships/hyperlink" Target="https://youtu.be/xCN7iJjXjSI" TargetMode="External"/><Relationship Id="rId74" Type="http://schemas.openxmlformats.org/officeDocument/2006/relationships/hyperlink" Target="https://youtu.be/9VV2ZnDn2tw" TargetMode="External"/><Relationship Id="rId79" Type="http://schemas.openxmlformats.org/officeDocument/2006/relationships/hyperlink" Target="https://youtu.be/soPSUxoccVQ" TargetMode="External"/><Relationship Id="rId102" Type="http://schemas.openxmlformats.org/officeDocument/2006/relationships/hyperlink" Target="https://youtu.be/Qs_TkXu7-8c" TargetMode="External"/><Relationship Id="rId123" Type="http://schemas.openxmlformats.org/officeDocument/2006/relationships/hyperlink" Target="https://youtu.be/H0HWMxIRCLs" TargetMode="External"/><Relationship Id="rId128" Type="http://schemas.openxmlformats.org/officeDocument/2006/relationships/hyperlink" Target="https://youtu.be/8kBfK5Aavs8" TargetMode="External"/><Relationship Id="rId144" Type="http://schemas.openxmlformats.org/officeDocument/2006/relationships/hyperlink" Target="https://youtu.be/qKeBQfOn0co" TargetMode="External"/><Relationship Id="rId149" Type="http://schemas.openxmlformats.org/officeDocument/2006/relationships/hyperlink" Target="https://youtu.be/QOviBoFH1yc" TargetMode="External"/><Relationship Id="rId5" Type="http://schemas.openxmlformats.org/officeDocument/2006/relationships/hyperlink" Target="https://youtu.be/LGGexWz4TbQ" TargetMode="External"/><Relationship Id="rId90" Type="http://schemas.openxmlformats.org/officeDocument/2006/relationships/hyperlink" Target="https://youtu.be/JD-3EPUSmNM" TargetMode="External"/><Relationship Id="rId95" Type="http://schemas.openxmlformats.org/officeDocument/2006/relationships/hyperlink" Target="https://youtu.be/S6Sv2Xa-7MQ" TargetMode="External"/><Relationship Id="rId160" Type="http://schemas.openxmlformats.org/officeDocument/2006/relationships/hyperlink" Target="https://youtu.be/CDVWDYjtopM" TargetMode="External"/><Relationship Id="rId165" Type="http://schemas.openxmlformats.org/officeDocument/2006/relationships/hyperlink" Target="https://youtu.be/VGpyUUhXA1I" TargetMode="External"/><Relationship Id="rId181" Type="http://schemas.openxmlformats.org/officeDocument/2006/relationships/hyperlink" Target="https://youtu.be/y0s-yXBXhCc" TargetMode="External"/><Relationship Id="rId186" Type="http://schemas.openxmlformats.org/officeDocument/2006/relationships/hyperlink" Target="https://youtu.be/yehYqqeH3aU" TargetMode="External"/><Relationship Id="rId22" Type="http://schemas.openxmlformats.org/officeDocument/2006/relationships/hyperlink" Target="https://youtu.be/qfFaFprbfpQ" TargetMode="External"/><Relationship Id="rId27" Type="http://schemas.openxmlformats.org/officeDocument/2006/relationships/hyperlink" Target="https://youtu.be/Xvc9pKwZvAU" TargetMode="External"/><Relationship Id="rId43" Type="http://schemas.openxmlformats.org/officeDocument/2006/relationships/hyperlink" Target="https://youtu.be/JLYaiRPf4_s" TargetMode="External"/><Relationship Id="rId48" Type="http://schemas.openxmlformats.org/officeDocument/2006/relationships/hyperlink" Target="https://youtu.be/eYehJ-95RSY" TargetMode="External"/><Relationship Id="rId64" Type="http://schemas.openxmlformats.org/officeDocument/2006/relationships/hyperlink" Target="https://youtu.be/JvU-74aJvbs" TargetMode="External"/><Relationship Id="rId69" Type="http://schemas.openxmlformats.org/officeDocument/2006/relationships/hyperlink" Target="https://youtu.be/YkJHS00QlpA" TargetMode="External"/><Relationship Id="rId113" Type="http://schemas.openxmlformats.org/officeDocument/2006/relationships/hyperlink" Target="https://youtu.be/j9cIKe9aZkw" TargetMode="External"/><Relationship Id="rId118" Type="http://schemas.openxmlformats.org/officeDocument/2006/relationships/hyperlink" Target="https://youtu.be/UCmp2lw5IBI" TargetMode="External"/><Relationship Id="rId134" Type="http://schemas.openxmlformats.org/officeDocument/2006/relationships/hyperlink" Target="https://youtu.be/43KMOQRjnKU" TargetMode="External"/><Relationship Id="rId139" Type="http://schemas.openxmlformats.org/officeDocument/2006/relationships/hyperlink" Target="https://youtu.be/J_VZvityAqI" TargetMode="External"/><Relationship Id="rId80" Type="http://schemas.openxmlformats.org/officeDocument/2006/relationships/hyperlink" Target="https://youtu.be/myDcugNKdXQ" TargetMode="External"/><Relationship Id="rId85" Type="http://schemas.openxmlformats.org/officeDocument/2006/relationships/hyperlink" Target="https://youtu.be/ymBex8O5qTo" TargetMode="External"/><Relationship Id="rId150" Type="http://schemas.openxmlformats.org/officeDocument/2006/relationships/hyperlink" Target="https://youtu.be/6-HyYZKshic" TargetMode="External"/><Relationship Id="rId155" Type="http://schemas.openxmlformats.org/officeDocument/2006/relationships/hyperlink" Target="https://youtu.be/SbMYG3KqmW4" TargetMode="External"/><Relationship Id="rId171" Type="http://schemas.openxmlformats.org/officeDocument/2006/relationships/hyperlink" Target="https://youtu.be/qxks23_pHnI" TargetMode="External"/><Relationship Id="rId176" Type="http://schemas.openxmlformats.org/officeDocument/2006/relationships/hyperlink" Target="https://youtu.be/bytl5fjbkeQ" TargetMode="External"/><Relationship Id="rId192" Type="http://schemas.openxmlformats.org/officeDocument/2006/relationships/hyperlink" Target="https://youtu.be/2vTeEAXaKnU" TargetMode="External"/><Relationship Id="rId197" Type="http://schemas.openxmlformats.org/officeDocument/2006/relationships/hyperlink" Target="https://youtu.be/ZdJu_o6lX4w" TargetMode="External"/><Relationship Id="rId206" Type="http://schemas.openxmlformats.org/officeDocument/2006/relationships/hyperlink" Target="https://www.youtube.com/watch?v=uex_6Q-RdgA" TargetMode="External"/><Relationship Id="rId201" Type="http://schemas.openxmlformats.org/officeDocument/2006/relationships/hyperlink" Target="https://youtu.be/reQsD4uM-Xg" TargetMode="External"/><Relationship Id="rId12" Type="http://schemas.openxmlformats.org/officeDocument/2006/relationships/hyperlink" Target="https://youtu.be/KFxeXpas3kY" TargetMode="External"/><Relationship Id="rId17" Type="http://schemas.openxmlformats.org/officeDocument/2006/relationships/hyperlink" Target="https://youtu.be/1FlPaMJGT9k" TargetMode="External"/><Relationship Id="rId33" Type="http://schemas.openxmlformats.org/officeDocument/2006/relationships/hyperlink" Target="https://youtu.be/qEswr4KWYWM" TargetMode="External"/><Relationship Id="rId38" Type="http://schemas.openxmlformats.org/officeDocument/2006/relationships/hyperlink" Target="https://youtu.be/nwXkLHOcZCM" TargetMode="External"/><Relationship Id="rId59" Type="http://schemas.openxmlformats.org/officeDocument/2006/relationships/hyperlink" Target="https://youtu.be/0i4qEV6K_wc" TargetMode="External"/><Relationship Id="rId103" Type="http://schemas.openxmlformats.org/officeDocument/2006/relationships/hyperlink" Target="https://youtu.be/Z3xNax8PAig" TargetMode="External"/><Relationship Id="rId108" Type="http://schemas.openxmlformats.org/officeDocument/2006/relationships/hyperlink" Target="https://youtu.be/0Pn3oozXNPo" TargetMode="External"/><Relationship Id="rId124" Type="http://schemas.openxmlformats.org/officeDocument/2006/relationships/hyperlink" Target="https://youtu.be/XUktHBnE-vk" TargetMode="External"/><Relationship Id="rId129" Type="http://schemas.openxmlformats.org/officeDocument/2006/relationships/hyperlink" Target="https://youtu.be/qosTfyT7aVk" TargetMode="External"/><Relationship Id="rId54" Type="http://schemas.openxmlformats.org/officeDocument/2006/relationships/hyperlink" Target="https://youtu.be/OqKIAPKj1jo" TargetMode="External"/><Relationship Id="rId70" Type="http://schemas.openxmlformats.org/officeDocument/2006/relationships/hyperlink" Target="https://youtu.be/TpTpywPIQws" TargetMode="External"/><Relationship Id="rId75" Type="http://schemas.openxmlformats.org/officeDocument/2006/relationships/hyperlink" Target="https://youtu.be/jbq00LBU5cc" TargetMode="External"/><Relationship Id="rId91" Type="http://schemas.openxmlformats.org/officeDocument/2006/relationships/hyperlink" Target="https://youtu.be/lpwWVfU5T38" TargetMode="External"/><Relationship Id="rId96" Type="http://schemas.openxmlformats.org/officeDocument/2006/relationships/hyperlink" Target="https://youtu.be/OuY3Rr2CHko" TargetMode="External"/><Relationship Id="rId140" Type="http://schemas.openxmlformats.org/officeDocument/2006/relationships/hyperlink" Target="https://www.youtube.com/watch?v=ckNbK1dw3QA&amp;feature=youtu.be" TargetMode="External"/><Relationship Id="rId145" Type="http://schemas.openxmlformats.org/officeDocument/2006/relationships/hyperlink" Target="https://youtu.be/m2SO2MDa8Wo" TargetMode="External"/><Relationship Id="rId161" Type="http://schemas.openxmlformats.org/officeDocument/2006/relationships/hyperlink" Target="https://youtu.be/CBoBdkSCjw8" TargetMode="External"/><Relationship Id="rId166" Type="http://schemas.openxmlformats.org/officeDocument/2006/relationships/hyperlink" Target="https://youtu.be/Otxy4haEUTM" TargetMode="External"/><Relationship Id="rId182" Type="http://schemas.openxmlformats.org/officeDocument/2006/relationships/hyperlink" Target="https://youtu.be/7fEHeX4cRzA" TargetMode="External"/><Relationship Id="rId187" Type="http://schemas.openxmlformats.org/officeDocument/2006/relationships/hyperlink" Target="https://youtu.be/oVWfI4iROy0" TargetMode="External"/><Relationship Id="rId1" Type="http://schemas.openxmlformats.org/officeDocument/2006/relationships/hyperlink" Target="https://youtu.be/f1XI2SrSOoo" TargetMode="External"/><Relationship Id="rId6" Type="http://schemas.openxmlformats.org/officeDocument/2006/relationships/hyperlink" Target="https://youtu.be/GqGNVRjr1M0" TargetMode="External"/><Relationship Id="rId23" Type="http://schemas.openxmlformats.org/officeDocument/2006/relationships/hyperlink" Target="https://youtu.be/qIipePTV5Ps" TargetMode="External"/><Relationship Id="rId28" Type="http://schemas.openxmlformats.org/officeDocument/2006/relationships/hyperlink" Target="https://youtu.be/6h2AwVI6IfM" TargetMode="External"/><Relationship Id="rId49" Type="http://schemas.openxmlformats.org/officeDocument/2006/relationships/hyperlink" Target="https://youtu.be/BzLxA3s2WT8" TargetMode="External"/><Relationship Id="rId114" Type="http://schemas.openxmlformats.org/officeDocument/2006/relationships/hyperlink" Target="https://youtu.be/YuKrc0U-Y1A" TargetMode="External"/><Relationship Id="rId119" Type="http://schemas.openxmlformats.org/officeDocument/2006/relationships/hyperlink" Target="https://youtu.be/ORS3oNnyiL8" TargetMode="External"/><Relationship Id="rId44" Type="http://schemas.openxmlformats.org/officeDocument/2006/relationships/hyperlink" Target="https://youtu.be/zhSjm2kwIs4" TargetMode="External"/><Relationship Id="rId60" Type="http://schemas.openxmlformats.org/officeDocument/2006/relationships/hyperlink" Target="https://youtu.be/k6yWrROdGyc" TargetMode="External"/><Relationship Id="rId65" Type="http://schemas.openxmlformats.org/officeDocument/2006/relationships/hyperlink" Target="https://youtu.be/ilMzOrVKVQg" TargetMode="External"/><Relationship Id="rId81" Type="http://schemas.openxmlformats.org/officeDocument/2006/relationships/hyperlink" Target="https://youtu.be/wemsD5Ymclo" TargetMode="External"/><Relationship Id="rId86" Type="http://schemas.openxmlformats.org/officeDocument/2006/relationships/hyperlink" Target="https://youtu.be/QIxnZ9skEJI" TargetMode="External"/><Relationship Id="rId130" Type="http://schemas.openxmlformats.org/officeDocument/2006/relationships/hyperlink" Target="https://youtu.be/bKqY0i2Tr8s" TargetMode="External"/><Relationship Id="rId135" Type="http://schemas.openxmlformats.org/officeDocument/2006/relationships/hyperlink" Target="https://youtu.be/m7IXvGcwUR4" TargetMode="External"/><Relationship Id="rId151" Type="http://schemas.openxmlformats.org/officeDocument/2006/relationships/hyperlink" Target="https://youtu.be/jLWizDN-kwQ" TargetMode="External"/><Relationship Id="rId156" Type="http://schemas.openxmlformats.org/officeDocument/2006/relationships/hyperlink" Target="https://youtu.be/sDmxePxO8tM" TargetMode="External"/><Relationship Id="rId177" Type="http://schemas.openxmlformats.org/officeDocument/2006/relationships/hyperlink" Target="https://youtu.be/l6a8E78HhBQ" TargetMode="External"/><Relationship Id="rId198" Type="http://schemas.openxmlformats.org/officeDocument/2006/relationships/hyperlink" Target="https://youtu.be/mBjUAKR3XJw" TargetMode="External"/><Relationship Id="rId172" Type="http://schemas.openxmlformats.org/officeDocument/2006/relationships/hyperlink" Target="https://youtu.be/l1lNIPB0BS0" TargetMode="External"/><Relationship Id="rId193" Type="http://schemas.openxmlformats.org/officeDocument/2006/relationships/hyperlink" Target="fhttps://youtu.be/KwRJtxPuALk" TargetMode="External"/><Relationship Id="rId202" Type="http://schemas.openxmlformats.org/officeDocument/2006/relationships/hyperlink" Target="https://youtu.be/dD7VkzWbMTc" TargetMode="External"/><Relationship Id="rId207" Type="http://schemas.openxmlformats.org/officeDocument/2006/relationships/hyperlink" Target="https://www.youtube.com/watch?v=8h-mQN9nrfU" TargetMode="External"/><Relationship Id="rId13" Type="http://schemas.openxmlformats.org/officeDocument/2006/relationships/hyperlink" Target="https://youtu.be/tUpiLWUrwCo" TargetMode="External"/><Relationship Id="rId18" Type="http://schemas.openxmlformats.org/officeDocument/2006/relationships/hyperlink" Target="https://youtu.be/AmBMurtYrPA" TargetMode="External"/><Relationship Id="rId39" Type="http://schemas.openxmlformats.org/officeDocument/2006/relationships/hyperlink" Target="https://youtu.be/ZB99s7VPkDE" TargetMode="External"/><Relationship Id="rId109" Type="http://schemas.openxmlformats.org/officeDocument/2006/relationships/hyperlink" Target="https://youtu.be/Zdduh2o6HIQ" TargetMode="External"/><Relationship Id="rId34" Type="http://schemas.openxmlformats.org/officeDocument/2006/relationships/hyperlink" Target="https://youtu.be/ATIkJgIXyzk" TargetMode="External"/><Relationship Id="rId50" Type="http://schemas.openxmlformats.org/officeDocument/2006/relationships/hyperlink" Target="https://youtu.be/H_oHKkJfpe8" TargetMode="External"/><Relationship Id="rId55" Type="http://schemas.openxmlformats.org/officeDocument/2006/relationships/hyperlink" Target="https://youtu.be/c8u_HjQ-qqM" TargetMode="External"/><Relationship Id="rId76" Type="http://schemas.openxmlformats.org/officeDocument/2006/relationships/hyperlink" Target="https://youtu.be/LT9R7KX8qFc" TargetMode="External"/><Relationship Id="rId97" Type="http://schemas.openxmlformats.org/officeDocument/2006/relationships/hyperlink" Target="https://youtu.be/ad8R_pYjxK4" TargetMode="External"/><Relationship Id="rId104" Type="http://schemas.openxmlformats.org/officeDocument/2006/relationships/hyperlink" Target="https://youtu.be/DdNrlfU6QbM" TargetMode="External"/><Relationship Id="rId120" Type="http://schemas.openxmlformats.org/officeDocument/2006/relationships/hyperlink" Target="https://youtu.be/s5zHsD-XLps" TargetMode="External"/><Relationship Id="rId125" Type="http://schemas.openxmlformats.org/officeDocument/2006/relationships/hyperlink" Target="https://youtu.be/Zv8AwpEBnfY" TargetMode="External"/><Relationship Id="rId141" Type="http://schemas.openxmlformats.org/officeDocument/2006/relationships/hyperlink" Target="https://youtu.be/7pJ9MwvAiXI" TargetMode="External"/><Relationship Id="rId146" Type="http://schemas.openxmlformats.org/officeDocument/2006/relationships/hyperlink" Target="https://youtu.be/Q76YNvNUxyY" TargetMode="External"/><Relationship Id="rId167" Type="http://schemas.openxmlformats.org/officeDocument/2006/relationships/hyperlink" Target="https://youtu.be/uYZVie6ir-c" TargetMode="External"/><Relationship Id="rId188" Type="http://schemas.openxmlformats.org/officeDocument/2006/relationships/hyperlink" Target="https://youtu.be/Xvj0dK3lzfc" TargetMode="External"/><Relationship Id="rId7" Type="http://schemas.openxmlformats.org/officeDocument/2006/relationships/hyperlink" Target="https://youtu.be/sQgxlnq15w0" TargetMode="External"/><Relationship Id="rId71" Type="http://schemas.openxmlformats.org/officeDocument/2006/relationships/hyperlink" Target="https://youtu.be/hb30wHGkybk" TargetMode="External"/><Relationship Id="rId92" Type="http://schemas.openxmlformats.org/officeDocument/2006/relationships/hyperlink" Target="https://youtu.be/Pmkl5E3Kv5A" TargetMode="External"/><Relationship Id="rId162" Type="http://schemas.openxmlformats.org/officeDocument/2006/relationships/hyperlink" Target="https://youtu.be/trAfIHyoGNA" TargetMode="External"/><Relationship Id="rId183" Type="http://schemas.openxmlformats.org/officeDocument/2006/relationships/hyperlink" Target="https://youtu.be/yqZQvRl0Who" TargetMode="External"/><Relationship Id="rId2" Type="http://schemas.openxmlformats.org/officeDocument/2006/relationships/hyperlink" Target="https://youtu.be/Iwewo30PXWo" TargetMode="External"/><Relationship Id="rId29" Type="http://schemas.openxmlformats.org/officeDocument/2006/relationships/hyperlink" Target="https://youtu.be/bvPdrEODUfo" TargetMode="External"/><Relationship Id="rId24" Type="http://schemas.openxmlformats.org/officeDocument/2006/relationships/hyperlink" Target="https://youtu.be/wxhoSewKTA8" TargetMode="External"/><Relationship Id="rId40" Type="http://schemas.openxmlformats.org/officeDocument/2006/relationships/hyperlink" Target="https://youtu.be/kdCd2Fx5jc4" TargetMode="External"/><Relationship Id="rId45" Type="http://schemas.openxmlformats.org/officeDocument/2006/relationships/hyperlink" Target="https://youtu.be/S9FnC1NbRs4" TargetMode="External"/><Relationship Id="rId66" Type="http://schemas.openxmlformats.org/officeDocument/2006/relationships/hyperlink" Target="https://youtu.be/TYIrOlZIgfE" TargetMode="External"/><Relationship Id="rId87" Type="http://schemas.openxmlformats.org/officeDocument/2006/relationships/hyperlink" Target="https://youtu.be/EC1HOAq5X6Q" TargetMode="External"/><Relationship Id="rId110" Type="http://schemas.openxmlformats.org/officeDocument/2006/relationships/hyperlink" Target="https://youtu.be/UIeg9DWYVEw" TargetMode="External"/><Relationship Id="rId115" Type="http://schemas.openxmlformats.org/officeDocument/2006/relationships/hyperlink" Target="https://youtu.be/OSsXISa8gSw" TargetMode="External"/><Relationship Id="rId131" Type="http://schemas.openxmlformats.org/officeDocument/2006/relationships/hyperlink" Target="https://youtu.be/A_Hf-UGAV_g" TargetMode="External"/><Relationship Id="rId136" Type="http://schemas.openxmlformats.org/officeDocument/2006/relationships/hyperlink" Target="https://youtu.be/ZTAb2vlnYbQ" TargetMode="External"/><Relationship Id="rId157" Type="http://schemas.openxmlformats.org/officeDocument/2006/relationships/hyperlink" Target="https://youtu.be/c-yKelusKjs" TargetMode="External"/><Relationship Id="rId178" Type="http://schemas.openxmlformats.org/officeDocument/2006/relationships/hyperlink" Target="https://youtu.be/0D7Vvn_N9KI" TargetMode="External"/><Relationship Id="rId61" Type="http://schemas.openxmlformats.org/officeDocument/2006/relationships/hyperlink" Target="https://youtu.be/-UPdBxYhEtw" TargetMode="External"/><Relationship Id="rId82" Type="http://schemas.openxmlformats.org/officeDocument/2006/relationships/hyperlink" Target="https://youtu.be/n5ES_EupgF4" TargetMode="External"/><Relationship Id="rId152" Type="http://schemas.openxmlformats.org/officeDocument/2006/relationships/hyperlink" Target="https://youtu.be/OUoYMIMhwFE" TargetMode="External"/><Relationship Id="rId173" Type="http://schemas.openxmlformats.org/officeDocument/2006/relationships/hyperlink" Target="https://youtu.be/5mbA4CMKd0s" TargetMode="External"/><Relationship Id="rId194" Type="http://schemas.openxmlformats.org/officeDocument/2006/relationships/hyperlink" Target="https://youtu.be/wi9ttH0BZVc" TargetMode="External"/><Relationship Id="rId199" Type="http://schemas.openxmlformats.org/officeDocument/2006/relationships/hyperlink" Target="https://youtu.be/0mRe1_UtFAc" TargetMode="External"/><Relationship Id="rId203" Type="http://schemas.openxmlformats.org/officeDocument/2006/relationships/hyperlink" Target="https://youtu.be/FgsOum8gHz0" TargetMode="External"/><Relationship Id="rId208" Type="http://schemas.openxmlformats.org/officeDocument/2006/relationships/hyperlink" Target="https://www.youtube.com/watch?v=Mvr7WJybooA" TargetMode="External"/><Relationship Id="rId19" Type="http://schemas.openxmlformats.org/officeDocument/2006/relationships/hyperlink" Target="https://youtu.be/_KN0DwQBMGg" TargetMode="External"/><Relationship Id="rId14" Type="http://schemas.openxmlformats.org/officeDocument/2006/relationships/hyperlink" Target="https://youtu.be/97qPDRnC3lg" TargetMode="External"/><Relationship Id="rId30" Type="http://schemas.openxmlformats.org/officeDocument/2006/relationships/hyperlink" Target="https://youtu.be/JbdCv-FKMfM" TargetMode="External"/><Relationship Id="rId35" Type="http://schemas.openxmlformats.org/officeDocument/2006/relationships/hyperlink" Target="https://youtu.be/hHVsnN9AiVc" TargetMode="External"/><Relationship Id="rId56" Type="http://schemas.openxmlformats.org/officeDocument/2006/relationships/hyperlink" Target="https://youtu.be/RcUjZpsfvhw" TargetMode="External"/><Relationship Id="rId77" Type="http://schemas.openxmlformats.org/officeDocument/2006/relationships/hyperlink" Target="https://youtu.be/gdcqX7ivU9M" TargetMode="External"/><Relationship Id="rId100" Type="http://schemas.openxmlformats.org/officeDocument/2006/relationships/hyperlink" Target="https://youtu.be/Ch8nWHTPWsY" TargetMode="External"/><Relationship Id="rId105" Type="http://schemas.openxmlformats.org/officeDocument/2006/relationships/hyperlink" Target="https://youtu.be/wIVaeLP_4Vg" TargetMode="External"/><Relationship Id="rId126" Type="http://schemas.openxmlformats.org/officeDocument/2006/relationships/hyperlink" Target="https://youtu.be/hsOKT67YObk" TargetMode="External"/><Relationship Id="rId147" Type="http://schemas.openxmlformats.org/officeDocument/2006/relationships/hyperlink" Target="https://youtu.be/2OPKFfXHPCE" TargetMode="External"/><Relationship Id="rId168" Type="http://schemas.openxmlformats.org/officeDocument/2006/relationships/hyperlink" Target="https://youtu.be/gVU84KKODCk" TargetMode="External"/><Relationship Id="rId8" Type="http://schemas.openxmlformats.org/officeDocument/2006/relationships/hyperlink" Target="https://youtu.be/EiwgpXffwYc" TargetMode="External"/><Relationship Id="rId51" Type="http://schemas.openxmlformats.org/officeDocument/2006/relationships/hyperlink" Target="https://youtu.be/nfIdi4c9gmA" TargetMode="External"/><Relationship Id="rId72" Type="http://schemas.openxmlformats.org/officeDocument/2006/relationships/hyperlink" Target="https://youtu.be/gICYLLz2XXE" TargetMode="External"/><Relationship Id="rId93" Type="http://schemas.openxmlformats.org/officeDocument/2006/relationships/hyperlink" Target="https://youtu.be/QhPnEx0UycE" TargetMode="External"/><Relationship Id="rId98" Type="http://schemas.openxmlformats.org/officeDocument/2006/relationships/hyperlink" Target="https://youtu.be/BEYlKWNFclY" TargetMode="External"/><Relationship Id="rId121" Type="http://schemas.openxmlformats.org/officeDocument/2006/relationships/hyperlink" Target="https://youtu.be/qF0PuxJoPOI" TargetMode="External"/><Relationship Id="rId142" Type="http://schemas.openxmlformats.org/officeDocument/2006/relationships/hyperlink" Target="https://youtu.be/MWq7LTvvOak" TargetMode="External"/><Relationship Id="rId163" Type="http://schemas.openxmlformats.org/officeDocument/2006/relationships/hyperlink" Target="https://youtu.be/I9UG7KrQrEU" TargetMode="External"/><Relationship Id="rId184" Type="http://schemas.openxmlformats.org/officeDocument/2006/relationships/hyperlink" Target="https://youtu.be/11omCRJOhY0" TargetMode="External"/><Relationship Id="rId189" Type="http://schemas.openxmlformats.org/officeDocument/2006/relationships/hyperlink" Target="https://youtu.be/aLIOMklgo1g" TargetMode="External"/><Relationship Id="rId3" Type="http://schemas.openxmlformats.org/officeDocument/2006/relationships/hyperlink" Target="https://youtu.be/IRaGYvhftx0" TargetMode="External"/><Relationship Id="rId25" Type="http://schemas.openxmlformats.org/officeDocument/2006/relationships/hyperlink" Target="https://youtu.be/5OcQAUt2IQ4" TargetMode="External"/><Relationship Id="rId46" Type="http://schemas.openxmlformats.org/officeDocument/2006/relationships/hyperlink" Target="https://youtu.be/sQbzrwevS6M" TargetMode="External"/><Relationship Id="rId67" Type="http://schemas.openxmlformats.org/officeDocument/2006/relationships/hyperlink" Target="https://youtu.be/j0792I242TE" TargetMode="External"/><Relationship Id="rId116" Type="http://schemas.openxmlformats.org/officeDocument/2006/relationships/hyperlink" Target="https://youtu.be/zDO7JbECEyk" TargetMode="External"/><Relationship Id="rId137" Type="http://schemas.openxmlformats.org/officeDocument/2006/relationships/hyperlink" Target="https://youtu.be/mStqfHXDRg0" TargetMode="External"/><Relationship Id="rId158" Type="http://schemas.openxmlformats.org/officeDocument/2006/relationships/hyperlink" Target="https://youtu.be/-pCjJthATP0" TargetMode="External"/><Relationship Id="rId20" Type="http://schemas.openxmlformats.org/officeDocument/2006/relationships/hyperlink" Target="https://youtu.be/MQodW2sCH3s" TargetMode="External"/><Relationship Id="rId41" Type="http://schemas.openxmlformats.org/officeDocument/2006/relationships/hyperlink" Target="https://youtu.be/UTf2-69SLas" TargetMode="External"/><Relationship Id="rId62" Type="http://schemas.openxmlformats.org/officeDocument/2006/relationships/hyperlink" Target="https://youtu.be/3USgZG2Up1U" TargetMode="External"/><Relationship Id="rId83" Type="http://schemas.openxmlformats.org/officeDocument/2006/relationships/hyperlink" Target="https://youtu.be/BdVhdUcwpCQ" TargetMode="External"/><Relationship Id="rId88" Type="http://schemas.openxmlformats.org/officeDocument/2006/relationships/hyperlink" Target="https://youtu.be/aWAAig8JVDI" TargetMode="External"/><Relationship Id="rId111" Type="http://schemas.openxmlformats.org/officeDocument/2006/relationships/hyperlink" Target="https://youtu.be/dYeoOxZzLyo" TargetMode="External"/><Relationship Id="rId132" Type="http://schemas.openxmlformats.org/officeDocument/2006/relationships/hyperlink" Target="https://youtu.be/AMtaT4zP6fg" TargetMode="External"/><Relationship Id="rId153" Type="http://schemas.openxmlformats.org/officeDocument/2006/relationships/hyperlink" Target="https://youtu.be/h6TIjuGYnnM" TargetMode="External"/><Relationship Id="rId174" Type="http://schemas.openxmlformats.org/officeDocument/2006/relationships/hyperlink" Target="https://youtu.be/O9XzJl4wx5w" TargetMode="External"/><Relationship Id="rId179" Type="http://schemas.openxmlformats.org/officeDocument/2006/relationships/hyperlink" Target="https://youtu.be/0eBUpfnU9wQ" TargetMode="External"/><Relationship Id="rId195" Type="http://schemas.openxmlformats.org/officeDocument/2006/relationships/hyperlink" Target="https://youtu.be/CekZAlkgx2s" TargetMode="External"/><Relationship Id="rId209" Type="http://schemas.openxmlformats.org/officeDocument/2006/relationships/hyperlink" Target="https://www.youtube.com/watch?v=cqfSk-E2jpU" TargetMode="External"/><Relationship Id="rId190" Type="http://schemas.openxmlformats.org/officeDocument/2006/relationships/hyperlink" Target="https://youtu.be/G6mNXf-VRyI" TargetMode="External"/><Relationship Id="rId204" Type="http://schemas.openxmlformats.org/officeDocument/2006/relationships/hyperlink" Target="https://www.youtube.com/watch?v=_aQ9tUAtd2E" TargetMode="External"/><Relationship Id="rId15" Type="http://schemas.openxmlformats.org/officeDocument/2006/relationships/hyperlink" Target="https://youtu.be/0DLbhdWmdMI" TargetMode="External"/><Relationship Id="rId36" Type="http://schemas.openxmlformats.org/officeDocument/2006/relationships/hyperlink" Target="https://youtu.be/eGaIiDH35ng" TargetMode="External"/><Relationship Id="rId57" Type="http://schemas.openxmlformats.org/officeDocument/2006/relationships/hyperlink" Target="https://youtu.be/ZyvEONXhghs" TargetMode="External"/><Relationship Id="rId106" Type="http://schemas.openxmlformats.org/officeDocument/2006/relationships/hyperlink" Target="https://youtu.be/_pdkymSuQlE" TargetMode="External"/><Relationship Id="rId127" Type="http://schemas.openxmlformats.org/officeDocument/2006/relationships/hyperlink" Target="https://youtu.be/qm91fHcl6vg" TargetMode="External"/><Relationship Id="rId10" Type="http://schemas.openxmlformats.org/officeDocument/2006/relationships/hyperlink" Target="https://youtu.be/dR_zPHhULUI" TargetMode="External"/><Relationship Id="rId31" Type="http://schemas.openxmlformats.org/officeDocument/2006/relationships/hyperlink" Target="https://youtu.be/CNTJqeZ_ehk" TargetMode="External"/><Relationship Id="rId52" Type="http://schemas.openxmlformats.org/officeDocument/2006/relationships/hyperlink" Target="https://youtu.be/LAIG__01Zfo" TargetMode="External"/><Relationship Id="rId73" Type="http://schemas.openxmlformats.org/officeDocument/2006/relationships/hyperlink" Target="https://youtu.be/ggBnasFb7eo" TargetMode="External"/><Relationship Id="rId78" Type="http://schemas.openxmlformats.org/officeDocument/2006/relationships/hyperlink" Target="https://youtu.be/EC1ivrJI-pE" TargetMode="External"/><Relationship Id="rId94" Type="http://schemas.openxmlformats.org/officeDocument/2006/relationships/hyperlink" Target="https://youtu.be/_Gog7uM4JTU" TargetMode="External"/><Relationship Id="rId99" Type="http://schemas.openxmlformats.org/officeDocument/2006/relationships/hyperlink" Target="https://youtu.be/XBwNgrt4bh4" TargetMode="External"/><Relationship Id="rId101" Type="http://schemas.openxmlformats.org/officeDocument/2006/relationships/hyperlink" Target="https://youtu.be/XohzOa9AuQ8" TargetMode="External"/><Relationship Id="rId122" Type="http://schemas.openxmlformats.org/officeDocument/2006/relationships/hyperlink" Target="https://www.youtube.com/watch?v=dA-mZpWg_4U&amp;feature=youtu.be" TargetMode="External"/><Relationship Id="rId143" Type="http://schemas.openxmlformats.org/officeDocument/2006/relationships/hyperlink" Target="https://youtu.be/JHIu_pEvAEU" TargetMode="External"/><Relationship Id="rId148" Type="http://schemas.openxmlformats.org/officeDocument/2006/relationships/hyperlink" Target="https://youtu.be/j_IDu_z-GK0" TargetMode="External"/><Relationship Id="rId164" Type="http://schemas.openxmlformats.org/officeDocument/2006/relationships/hyperlink" Target="https://youtu.be/dgIHTvIh5Zw" TargetMode="External"/><Relationship Id="rId169" Type="http://schemas.openxmlformats.org/officeDocument/2006/relationships/hyperlink" Target="https://youtu.be/PrUlvOYYLGg" TargetMode="External"/><Relationship Id="rId185" Type="http://schemas.openxmlformats.org/officeDocument/2006/relationships/hyperlink" Target="https://youtu.be/lFORH0RcUcY" TargetMode="External"/><Relationship Id="rId4" Type="http://schemas.openxmlformats.org/officeDocument/2006/relationships/hyperlink" Target="https://youtu.be/K5mpeeyYf7g" TargetMode="External"/><Relationship Id="rId9" Type="http://schemas.openxmlformats.org/officeDocument/2006/relationships/hyperlink" Target="https://youtu.be/2yi9XbTcAus" TargetMode="External"/><Relationship Id="rId180" Type="http://schemas.openxmlformats.org/officeDocument/2006/relationships/hyperlink" Target="https://youtu.be/DiqIxi-XP_Q" TargetMode="External"/><Relationship Id="rId210" Type="http://schemas.openxmlformats.org/officeDocument/2006/relationships/printerSettings" Target="../printerSettings/printerSettings3.bin"/><Relationship Id="rId26" Type="http://schemas.openxmlformats.org/officeDocument/2006/relationships/hyperlink" Target="https://youtu.be/et64CRmhGsg" TargetMode="External"/><Relationship Id="rId47" Type="http://schemas.openxmlformats.org/officeDocument/2006/relationships/hyperlink" Target="https://youtu.be/0oiT_vtP62I" TargetMode="External"/><Relationship Id="rId68" Type="http://schemas.openxmlformats.org/officeDocument/2006/relationships/hyperlink" Target="https://youtu.be/2N92nCxxTgw" TargetMode="External"/><Relationship Id="rId89" Type="http://schemas.openxmlformats.org/officeDocument/2006/relationships/hyperlink" Target="https://youtu.be/xOFnT5PPYO8" TargetMode="External"/><Relationship Id="rId112" Type="http://schemas.openxmlformats.org/officeDocument/2006/relationships/hyperlink" Target="https://youtu.be/9OT-kAq7qJ4" TargetMode="External"/><Relationship Id="rId133" Type="http://schemas.openxmlformats.org/officeDocument/2006/relationships/hyperlink" Target="https://youtu.be/el4veCuMQsU" TargetMode="External"/><Relationship Id="rId154" Type="http://schemas.openxmlformats.org/officeDocument/2006/relationships/hyperlink" Target="https://youtu.be/TZe2_NBT5Fw" TargetMode="External"/><Relationship Id="rId175" Type="http://schemas.openxmlformats.org/officeDocument/2006/relationships/hyperlink" Target="https://youtu.be/fc256OryTxM" TargetMode="External"/><Relationship Id="rId196" Type="http://schemas.openxmlformats.org/officeDocument/2006/relationships/hyperlink" Target="https://youtu.be/_Fz5sJeqoLg" TargetMode="External"/><Relationship Id="rId200" Type="http://schemas.openxmlformats.org/officeDocument/2006/relationships/hyperlink" Target="https://youtu.be/Vxur4p0VGVk"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T71"/>
  <sheetViews>
    <sheetView showGridLines="0" topLeftCell="A3" zoomScaleNormal="100" workbookViewId="0">
      <selection activeCell="X8" sqref="X8"/>
    </sheetView>
  </sheetViews>
  <sheetFormatPr defaultColWidth="8.85546875" defaultRowHeight="15"/>
  <cols>
    <col min="1" max="1" width="3.85546875" customWidth="1"/>
    <col min="2" max="2" width="47.42578125" customWidth="1"/>
    <col min="3" max="3" width="8.85546875" customWidth="1"/>
  </cols>
  <sheetData>
    <row r="2" spans="2:20" s="31" customFormat="1" ht="58.35" customHeight="1">
      <c r="B2" s="144" t="s">
        <v>660</v>
      </c>
      <c r="C2" s="145"/>
      <c r="D2" s="145"/>
      <c r="E2" s="145"/>
      <c r="F2" s="145"/>
      <c r="G2" s="145"/>
      <c r="H2" s="145"/>
      <c r="I2" s="145"/>
      <c r="J2" s="145"/>
      <c r="K2" s="145"/>
      <c r="L2" s="145"/>
      <c r="M2" s="145"/>
      <c r="N2" s="145"/>
      <c r="O2" s="145"/>
      <c r="P2" s="145"/>
      <c r="Q2" s="145"/>
      <c r="R2" s="145"/>
      <c r="S2" s="145"/>
      <c r="T2" s="145"/>
    </row>
    <row r="3" spans="2:20" s="32" customFormat="1" ht="108" customHeight="1">
      <c r="B3" s="146" t="s">
        <v>1381</v>
      </c>
      <c r="C3" s="146"/>
      <c r="D3" s="146"/>
      <c r="E3" s="146"/>
      <c r="F3" s="146"/>
      <c r="G3" s="146"/>
      <c r="H3" s="146"/>
      <c r="I3" s="146"/>
      <c r="J3" s="146"/>
      <c r="K3" s="146"/>
      <c r="L3" s="146"/>
      <c r="M3" s="146"/>
      <c r="N3" s="146"/>
      <c r="O3" s="146"/>
      <c r="P3" s="146"/>
      <c r="Q3" s="146"/>
      <c r="R3" s="146"/>
      <c r="S3" s="146"/>
      <c r="T3" s="146"/>
    </row>
    <row r="4" spans="2:20">
      <c r="B4" s="33"/>
    </row>
    <row r="5" spans="2:20" s="34" customFormat="1" ht="16.5">
      <c r="B5" s="35" t="s">
        <v>601</v>
      </c>
      <c r="C5" s="36"/>
      <c r="D5" s="36"/>
      <c r="E5" s="36"/>
      <c r="F5" s="36"/>
      <c r="G5" s="36"/>
      <c r="H5" s="36"/>
      <c r="I5" s="36"/>
      <c r="J5" s="36"/>
      <c r="K5" s="36"/>
      <c r="L5" s="36"/>
      <c r="M5" s="36"/>
      <c r="N5" s="36"/>
      <c r="O5" s="36"/>
      <c r="P5" s="36"/>
      <c r="Q5" s="36"/>
      <c r="R5" s="36"/>
      <c r="S5" s="36"/>
      <c r="T5" s="36"/>
    </row>
    <row r="6" spans="2:20">
      <c r="B6" t="s">
        <v>602</v>
      </c>
      <c r="C6" t="s">
        <v>603</v>
      </c>
    </row>
    <row r="7" spans="2:20">
      <c r="B7" t="s">
        <v>604</v>
      </c>
      <c r="C7" t="s">
        <v>605</v>
      </c>
    </row>
    <row r="8" spans="2:20">
      <c r="B8" s="37"/>
    </row>
    <row r="9" spans="2:20">
      <c r="B9" s="37"/>
    </row>
    <row r="10" spans="2:20" s="38" customFormat="1" ht="16.5">
      <c r="B10" s="35" t="s">
        <v>1051</v>
      </c>
      <c r="C10" s="36"/>
      <c r="D10" s="36"/>
      <c r="E10" s="36"/>
      <c r="F10" s="36"/>
      <c r="G10" s="36"/>
      <c r="H10" s="36"/>
      <c r="I10" s="36"/>
      <c r="J10" s="36"/>
      <c r="K10" s="36"/>
      <c r="L10" s="36"/>
      <c r="M10" s="36"/>
      <c r="N10" s="36"/>
      <c r="O10" s="36"/>
      <c r="P10" s="36"/>
      <c r="Q10" s="36"/>
      <c r="R10" s="36"/>
      <c r="S10" s="36"/>
      <c r="T10" s="36"/>
    </row>
    <row r="11" spans="2:20">
      <c r="B11" t="s">
        <v>10</v>
      </c>
      <c r="C11" t="s">
        <v>606</v>
      </c>
    </row>
    <row r="12" spans="2:20">
      <c r="B12" t="s">
        <v>9</v>
      </c>
      <c r="C12" t="s">
        <v>607</v>
      </c>
    </row>
    <row r="13" spans="2:20">
      <c r="B13" t="s">
        <v>11</v>
      </c>
      <c r="C13" t="s">
        <v>608</v>
      </c>
    </row>
    <row r="14" spans="2:20">
      <c r="B14" t="s">
        <v>12</v>
      </c>
      <c r="C14" t="s">
        <v>609</v>
      </c>
    </row>
    <row r="15" spans="2:20">
      <c r="B15" t="s">
        <v>15</v>
      </c>
      <c r="C15" t="s">
        <v>610</v>
      </c>
    </row>
    <row r="16" spans="2:20">
      <c r="B16" t="s">
        <v>13</v>
      </c>
      <c r="C16" t="s">
        <v>611</v>
      </c>
    </row>
    <row r="17" spans="2:20">
      <c r="B17" t="s">
        <v>14</v>
      </c>
      <c r="C17" t="s">
        <v>612</v>
      </c>
    </row>
    <row r="18" spans="2:20">
      <c r="B18" t="s">
        <v>1050</v>
      </c>
      <c r="C18" t="s">
        <v>1052</v>
      </c>
    </row>
    <row r="19" spans="2:20">
      <c r="B19" t="s">
        <v>1048</v>
      </c>
      <c r="C19" t="s">
        <v>1053</v>
      </c>
    </row>
    <row r="20" spans="2:20">
      <c r="B20" t="s">
        <v>1049</v>
      </c>
      <c r="C20" t="s">
        <v>1054</v>
      </c>
    </row>
    <row r="21" spans="2:20">
      <c r="B21" t="s">
        <v>519</v>
      </c>
      <c r="C21" t="s">
        <v>1055</v>
      </c>
    </row>
    <row r="22" spans="2:20">
      <c r="B22" t="s">
        <v>966</v>
      </c>
      <c r="C22" t="s">
        <v>1056</v>
      </c>
    </row>
    <row r="23" spans="2:20">
      <c r="B23" t="s">
        <v>997</v>
      </c>
      <c r="C23" t="s">
        <v>1057</v>
      </c>
    </row>
    <row r="24" spans="2:20">
      <c r="B24" t="s">
        <v>1029</v>
      </c>
      <c r="C24" t="s">
        <v>1058</v>
      </c>
    </row>
    <row r="25" spans="2:20">
      <c r="B25" s="37"/>
    </row>
    <row r="26" spans="2:20">
      <c r="B26" s="37"/>
    </row>
    <row r="27" spans="2:20" s="38" customFormat="1" ht="16.5">
      <c r="B27" s="35" t="s">
        <v>613</v>
      </c>
      <c r="C27" s="35" t="s">
        <v>614</v>
      </c>
      <c r="D27" s="36"/>
      <c r="E27" s="36"/>
      <c r="F27" s="36"/>
      <c r="G27" s="36"/>
      <c r="H27" s="36"/>
      <c r="I27" s="36"/>
      <c r="J27" s="36"/>
      <c r="K27" s="36"/>
      <c r="L27" s="36"/>
      <c r="M27" s="36"/>
      <c r="N27" s="36"/>
      <c r="O27" s="36"/>
      <c r="P27" s="36"/>
      <c r="Q27" s="36"/>
      <c r="R27" s="36"/>
      <c r="S27" s="36"/>
      <c r="T27" s="36"/>
    </row>
    <row r="28" spans="2:20">
      <c r="B28" t="s">
        <v>18</v>
      </c>
      <c r="C28" t="s">
        <v>615</v>
      </c>
    </row>
    <row r="29" spans="2:20">
      <c r="B29" t="s">
        <v>19</v>
      </c>
      <c r="C29" t="s">
        <v>616</v>
      </c>
    </row>
    <row r="30" spans="2:20">
      <c r="B30" t="s">
        <v>23</v>
      </c>
      <c r="C30" t="s">
        <v>617</v>
      </c>
    </row>
    <row r="31" spans="2:20">
      <c r="B31" t="s">
        <v>20</v>
      </c>
      <c r="C31" t="s">
        <v>618</v>
      </c>
    </row>
    <row r="32" spans="2:20">
      <c r="B32" t="s">
        <v>48</v>
      </c>
      <c r="C32" t="s">
        <v>619</v>
      </c>
    </row>
    <row r="33" spans="2:3">
      <c r="B33" t="s">
        <v>28</v>
      </c>
      <c r="C33" t="s">
        <v>620</v>
      </c>
    </row>
    <row r="34" spans="2:3">
      <c r="B34" t="s">
        <v>38</v>
      </c>
      <c r="C34" t="s">
        <v>621</v>
      </c>
    </row>
    <row r="35" spans="2:3">
      <c r="B35" t="s">
        <v>39</v>
      </c>
      <c r="C35" t="s">
        <v>622</v>
      </c>
    </row>
    <row r="36" spans="2:3">
      <c r="B36" t="s">
        <v>40</v>
      </c>
      <c r="C36" t="s">
        <v>623</v>
      </c>
    </row>
    <row r="37" spans="2:3">
      <c r="B37" t="s">
        <v>30</v>
      </c>
      <c r="C37" t="s">
        <v>624</v>
      </c>
    </row>
    <row r="38" spans="2:3">
      <c r="B38" t="s">
        <v>41</v>
      </c>
      <c r="C38" t="s">
        <v>625</v>
      </c>
    </row>
    <row r="39" spans="2:3">
      <c r="B39" t="s">
        <v>42</v>
      </c>
      <c r="C39" t="s">
        <v>626</v>
      </c>
    </row>
    <row r="40" spans="2:3">
      <c r="B40" t="s">
        <v>44</v>
      </c>
      <c r="C40" t="s">
        <v>627</v>
      </c>
    </row>
    <row r="41" spans="2:3">
      <c r="B41" t="s">
        <v>43</v>
      </c>
      <c r="C41" t="s">
        <v>628</v>
      </c>
    </row>
    <row r="42" spans="2:3">
      <c r="B42" t="s">
        <v>45</v>
      </c>
      <c r="C42" t="s">
        <v>629</v>
      </c>
    </row>
    <row r="43" spans="2:3">
      <c r="B43" t="s">
        <v>46</v>
      </c>
      <c r="C43" t="s">
        <v>630</v>
      </c>
    </row>
    <row r="44" spans="2:3">
      <c r="B44" t="s">
        <v>31</v>
      </c>
      <c r="C44" t="s">
        <v>631</v>
      </c>
    </row>
    <row r="45" spans="2:3">
      <c r="B45" t="s">
        <v>27</v>
      </c>
      <c r="C45" t="s">
        <v>632</v>
      </c>
    </row>
    <row r="46" spans="2:3">
      <c r="B46" t="s">
        <v>32</v>
      </c>
      <c r="C46" t="s">
        <v>633</v>
      </c>
    </row>
    <row r="47" spans="2:3">
      <c r="B47" t="s">
        <v>163</v>
      </c>
      <c r="C47" t="s">
        <v>634</v>
      </c>
    </row>
    <row r="48" spans="2:3">
      <c r="B48" t="s">
        <v>164</v>
      </c>
      <c r="C48" t="s">
        <v>635</v>
      </c>
    </row>
    <row r="49" spans="2:3">
      <c r="B49" t="s">
        <v>33</v>
      </c>
      <c r="C49" t="s">
        <v>636</v>
      </c>
    </row>
    <row r="50" spans="2:3">
      <c r="B50" t="s">
        <v>34</v>
      </c>
      <c r="C50" t="s">
        <v>637</v>
      </c>
    </row>
    <row r="51" spans="2:3">
      <c r="B51" t="s">
        <v>35</v>
      </c>
      <c r="C51" t="s">
        <v>638</v>
      </c>
    </row>
    <row r="52" spans="2:3">
      <c r="B52" t="s">
        <v>24</v>
      </c>
      <c r="C52" t="s">
        <v>639</v>
      </c>
    </row>
    <row r="53" spans="2:3">
      <c r="B53" t="s">
        <v>36</v>
      </c>
      <c r="C53" t="s">
        <v>640</v>
      </c>
    </row>
    <row r="54" spans="2:3">
      <c r="B54" t="s">
        <v>37</v>
      </c>
      <c r="C54" t="s">
        <v>641</v>
      </c>
    </row>
    <row r="55" spans="2:3">
      <c r="B55" t="s">
        <v>165</v>
      </c>
      <c r="C55" t="s">
        <v>642</v>
      </c>
    </row>
    <row r="56" spans="2:3">
      <c r="B56" t="s">
        <v>166</v>
      </c>
      <c r="C56" t="s">
        <v>643</v>
      </c>
    </row>
    <row r="57" spans="2:3">
      <c r="B57" t="s">
        <v>25</v>
      </c>
      <c r="C57" t="s">
        <v>644</v>
      </c>
    </row>
    <row r="58" spans="2:3">
      <c r="B58" t="s">
        <v>29</v>
      </c>
      <c r="C58" t="s">
        <v>645</v>
      </c>
    </row>
    <row r="59" spans="2:3">
      <c r="B59" t="s">
        <v>167</v>
      </c>
      <c r="C59" t="s">
        <v>646</v>
      </c>
    </row>
    <row r="60" spans="2:3">
      <c r="B60" t="s">
        <v>647</v>
      </c>
      <c r="C60" t="s">
        <v>648</v>
      </c>
    </row>
    <row r="61" spans="2:3">
      <c r="B61" t="s">
        <v>600</v>
      </c>
      <c r="C61" t="s">
        <v>649</v>
      </c>
    </row>
    <row r="62" spans="2:3">
      <c r="B62" t="s">
        <v>599</v>
      </c>
      <c r="C62" t="s">
        <v>650</v>
      </c>
    </row>
    <row r="63" spans="2:3">
      <c r="B63" t="s">
        <v>598</v>
      </c>
      <c r="C63" t="s">
        <v>651</v>
      </c>
    </row>
    <row r="64" spans="2:3">
      <c r="B64" t="s">
        <v>597</v>
      </c>
      <c r="C64" t="s">
        <v>652</v>
      </c>
    </row>
    <row r="65" spans="2:3">
      <c r="B65" t="s">
        <v>596</v>
      </c>
      <c r="C65" t="s">
        <v>653</v>
      </c>
    </row>
    <row r="66" spans="2:3">
      <c r="B66" t="s">
        <v>595</v>
      </c>
      <c r="C66" t="s">
        <v>654</v>
      </c>
    </row>
    <row r="67" spans="2:3">
      <c r="B67" t="s">
        <v>594</v>
      </c>
      <c r="C67" t="s">
        <v>655</v>
      </c>
    </row>
    <row r="68" spans="2:3">
      <c r="B68" t="s">
        <v>593</v>
      </c>
      <c r="C68" t="s">
        <v>656</v>
      </c>
    </row>
    <row r="69" spans="2:3">
      <c r="B69" t="s">
        <v>657</v>
      </c>
      <c r="C69" t="s">
        <v>658</v>
      </c>
    </row>
    <row r="70" spans="2:3">
      <c r="B70" t="s">
        <v>189</v>
      </c>
      <c r="C70" t="s">
        <v>659</v>
      </c>
    </row>
    <row r="71" spans="2:3">
      <c r="B71" s="37"/>
    </row>
  </sheetData>
  <mergeCells count="2">
    <mergeCell ref="B2:T2"/>
    <mergeCell ref="B3:T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S36"/>
  <sheetViews>
    <sheetView showGridLines="0" zoomScale="70" zoomScaleNormal="70" workbookViewId="0">
      <selection activeCell="D22" sqref="D22"/>
    </sheetView>
  </sheetViews>
  <sheetFormatPr defaultColWidth="9.140625" defaultRowHeight="16.5"/>
  <cols>
    <col min="1" max="1" width="3.7109375" customWidth="1"/>
    <col min="2" max="3" width="42.85546875" style="19" customWidth="1"/>
    <col min="4" max="11" width="35.85546875" style="19" customWidth="1"/>
    <col min="12" max="12" width="35.85546875" style="20" customWidth="1"/>
    <col min="13" max="13" width="35.85546875" style="25" customWidth="1"/>
    <col min="14" max="14" width="42.85546875" style="89" customWidth="1"/>
    <col min="15" max="16" width="42.85546875" customWidth="1"/>
    <col min="17" max="17" width="43.28515625" customWidth="1"/>
  </cols>
  <sheetData>
    <row r="2" spans="2:17" s="85" customFormat="1" ht="15.75">
      <c r="B2" s="95">
        <v>1</v>
      </c>
      <c r="C2" s="95">
        <f>B2+1</f>
        <v>2</v>
      </c>
      <c r="D2" s="95">
        <f t="shared" ref="D2:Q2" si="0">C2+1</f>
        <v>3</v>
      </c>
      <c r="E2" s="95">
        <f t="shared" si="0"/>
        <v>4</v>
      </c>
      <c r="F2" s="95">
        <f t="shared" si="0"/>
        <v>5</v>
      </c>
      <c r="G2" s="95">
        <f t="shared" si="0"/>
        <v>6</v>
      </c>
      <c r="H2" s="95">
        <f t="shared" si="0"/>
        <v>7</v>
      </c>
      <c r="I2" s="95">
        <f t="shared" si="0"/>
        <v>8</v>
      </c>
      <c r="J2" s="95">
        <f t="shared" si="0"/>
        <v>9</v>
      </c>
      <c r="K2" s="95">
        <f t="shared" si="0"/>
        <v>10</v>
      </c>
      <c r="L2" s="95">
        <f t="shared" si="0"/>
        <v>11</v>
      </c>
      <c r="M2" s="95">
        <f t="shared" si="0"/>
        <v>12</v>
      </c>
      <c r="N2" s="95">
        <f t="shared" si="0"/>
        <v>13</v>
      </c>
      <c r="O2" s="95">
        <f t="shared" si="0"/>
        <v>14</v>
      </c>
      <c r="P2" s="95">
        <f t="shared" si="0"/>
        <v>15</v>
      </c>
      <c r="Q2" s="95">
        <f t="shared" si="0"/>
        <v>16</v>
      </c>
    </row>
    <row r="3" spans="2:17" s="85" customFormat="1" ht="15.75">
      <c r="B3" s="86" t="s">
        <v>48</v>
      </c>
      <c r="C3" s="86" t="s">
        <v>28</v>
      </c>
      <c r="D3" s="86" t="s">
        <v>38</v>
      </c>
      <c r="E3" s="86" t="s">
        <v>39</v>
      </c>
      <c r="F3" s="86" t="s">
        <v>40</v>
      </c>
      <c r="G3" s="86" t="s">
        <v>1273</v>
      </c>
      <c r="H3" s="86" t="s">
        <v>1274</v>
      </c>
      <c r="I3" s="86" t="s">
        <v>1222</v>
      </c>
      <c r="J3" s="86" t="s">
        <v>1223</v>
      </c>
      <c r="K3" s="86" t="s">
        <v>1221</v>
      </c>
      <c r="L3" s="87" t="s">
        <v>657</v>
      </c>
      <c r="M3" s="88" t="s">
        <v>189</v>
      </c>
      <c r="N3" s="86" t="s">
        <v>1279</v>
      </c>
      <c r="O3" s="86" t="s">
        <v>1280</v>
      </c>
      <c r="P3" s="84" t="s">
        <v>1281</v>
      </c>
      <c r="Q3" s="84" t="s">
        <v>1282</v>
      </c>
    </row>
    <row r="4" spans="2:17">
      <c r="B4" s="2" t="s">
        <v>175</v>
      </c>
      <c r="C4" s="5">
        <v>18650</v>
      </c>
      <c r="D4" s="6">
        <v>3.3</v>
      </c>
      <c r="E4" s="6">
        <v>3.6</v>
      </c>
      <c r="F4" s="7">
        <v>11.879999999999999</v>
      </c>
      <c r="G4" s="7">
        <f>F4/(47/1000)</f>
        <v>252.7659574468085</v>
      </c>
      <c r="H4" s="7">
        <v>718</v>
      </c>
      <c r="I4" s="7" t="s">
        <v>17</v>
      </c>
      <c r="J4" s="7" t="s">
        <v>17</v>
      </c>
      <c r="K4" s="7" t="s">
        <v>17</v>
      </c>
      <c r="L4" s="3">
        <v>220</v>
      </c>
      <c r="M4" s="8" t="s">
        <v>335</v>
      </c>
      <c r="N4" s="90">
        <f>(3.14*1.84)*6.54</f>
        <v>37.785504000000003</v>
      </c>
      <c r="O4" s="90">
        <f>3.14*((1.84/2)^2)</f>
        <v>2.6576960000000001</v>
      </c>
      <c r="P4" s="90">
        <f t="shared" ref="P4:P34" si="1">O4</f>
        <v>2.6576960000000001</v>
      </c>
      <c r="Q4" s="90">
        <f t="shared" ref="Q4:Q34" si="2">SUM(N4:P4)</f>
        <v>43.100896000000006</v>
      </c>
    </row>
    <row r="5" spans="2:17">
      <c r="B5" s="2" t="s">
        <v>176</v>
      </c>
      <c r="C5" s="5">
        <v>21700</v>
      </c>
      <c r="D5" s="6">
        <v>5</v>
      </c>
      <c r="E5" s="6">
        <v>3.6</v>
      </c>
      <c r="F5" s="7">
        <v>18</v>
      </c>
      <c r="G5" s="7">
        <f>F5/(70/1000)</f>
        <v>257.14285714285711</v>
      </c>
      <c r="H5" s="7">
        <v>740</v>
      </c>
      <c r="I5" s="7" t="s">
        <v>17</v>
      </c>
      <c r="J5" s="7" t="s">
        <v>17</v>
      </c>
      <c r="K5" s="7" t="s">
        <v>17</v>
      </c>
      <c r="L5" s="3">
        <v>220</v>
      </c>
      <c r="M5" s="8" t="s">
        <v>335</v>
      </c>
      <c r="N5" s="90">
        <f>(3.14*2.17)*7.9</f>
        <v>53.82902</v>
      </c>
      <c r="O5" s="90">
        <f>3.14*((2.17/2)^2)</f>
        <v>3.6964865000000002</v>
      </c>
      <c r="P5" s="90">
        <f t="shared" si="1"/>
        <v>3.6964865000000002</v>
      </c>
      <c r="Q5" s="90">
        <f t="shared" si="2"/>
        <v>61.221992999999998</v>
      </c>
    </row>
    <row r="6" spans="2:17">
      <c r="B6" s="19" t="s">
        <v>6</v>
      </c>
      <c r="C6" s="22">
        <v>18650</v>
      </c>
      <c r="D6" s="23">
        <v>3</v>
      </c>
      <c r="E6" s="23">
        <v>3.6</v>
      </c>
      <c r="F6" s="24">
        <v>10.8</v>
      </c>
      <c r="G6" s="24">
        <f>F6/(47/1000)</f>
        <v>229.78723404255319</v>
      </c>
      <c r="H6" s="24"/>
      <c r="I6" s="24" t="s">
        <v>17</v>
      </c>
      <c r="J6" s="24" t="s">
        <v>17</v>
      </c>
      <c r="K6" s="7" t="s">
        <v>17</v>
      </c>
      <c r="L6" s="20">
        <v>150</v>
      </c>
      <c r="M6" s="25" t="s">
        <v>190</v>
      </c>
      <c r="N6" s="90">
        <f>(3.14*1.83)*6.5</f>
        <v>37.350300000000004</v>
      </c>
      <c r="O6" s="90">
        <f>3.14*((1.83/2)^2)</f>
        <v>2.6288865000000006</v>
      </c>
      <c r="P6" s="90">
        <f t="shared" si="1"/>
        <v>2.6288865000000006</v>
      </c>
      <c r="Q6" s="90">
        <f t="shared" si="2"/>
        <v>42.608073000000005</v>
      </c>
    </row>
    <row r="7" spans="2:17">
      <c r="B7" s="19" t="s">
        <v>177</v>
      </c>
      <c r="C7" s="22">
        <v>18650</v>
      </c>
      <c r="D7" s="23">
        <v>3.44</v>
      </c>
      <c r="E7" s="23">
        <v>3.63</v>
      </c>
      <c r="F7" s="24">
        <v>12.4872</v>
      </c>
      <c r="G7" s="24">
        <f>F7/(48.2/1000)</f>
        <v>259.07053941908714</v>
      </c>
      <c r="H7" s="24"/>
      <c r="I7" s="24" t="s">
        <v>17</v>
      </c>
      <c r="J7" s="24" t="s">
        <v>17</v>
      </c>
      <c r="K7" s="7" t="s">
        <v>17</v>
      </c>
      <c r="L7" s="20">
        <v>250</v>
      </c>
      <c r="M7" s="25" t="s">
        <v>190</v>
      </c>
      <c r="N7" s="89">
        <f t="shared" ref="N7:N34" si="3">(3.14*1.8)*6.5</f>
        <v>36.738</v>
      </c>
      <c r="O7" s="89">
        <f t="shared" ref="O7:O13" si="4">3.14*(0.9^2)</f>
        <v>2.5434000000000001</v>
      </c>
      <c r="P7" s="89">
        <f t="shared" si="1"/>
        <v>2.5434000000000001</v>
      </c>
      <c r="Q7" s="89">
        <f t="shared" si="2"/>
        <v>41.824799999999996</v>
      </c>
    </row>
    <row r="8" spans="2:17">
      <c r="B8" s="19" t="s">
        <v>997</v>
      </c>
      <c r="C8" s="22">
        <v>18650</v>
      </c>
      <c r="D8" s="23">
        <v>3.44</v>
      </c>
      <c r="E8" s="23">
        <v>3.63</v>
      </c>
      <c r="F8" s="24">
        <v>12.4872</v>
      </c>
      <c r="G8" s="24"/>
      <c r="H8" s="24"/>
      <c r="I8" s="24" t="s">
        <v>17</v>
      </c>
      <c r="J8" s="24" t="s">
        <v>17</v>
      </c>
      <c r="K8" s="7" t="s">
        <v>17</v>
      </c>
      <c r="L8" s="20">
        <v>250</v>
      </c>
      <c r="M8" s="25" t="s">
        <v>190</v>
      </c>
      <c r="N8" s="89">
        <f t="shared" si="3"/>
        <v>36.738</v>
      </c>
      <c r="O8" s="89">
        <f t="shared" si="4"/>
        <v>2.5434000000000001</v>
      </c>
      <c r="P8" s="89">
        <f t="shared" si="1"/>
        <v>2.5434000000000001</v>
      </c>
      <c r="Q8" s="89">
        <f t="shared" si="2"/>
        <v>41.824799999999996</v>
      </c>
    </row>
    <row r="9" spans="2:17">
      <c r="B9" s="19" t="s">
        <v>1029</v>
      </c>
      <c r="C9" s="22">
        <v>18650</v>
      </c>
      <c r="D9" s="23">
        <v>3.44</v>
      </c>
      <c r="E9" s="23">
        <v>3.63</v>
      </c>
      <c r="F9" s="24">
        <v>12.4872</v>
      </c>
      <c r="G9" s="24"/>
      <c r="H9" s="24"/>
      <c r="I9" s="24" t="s">
        <v>17</v>
      </c>
      <c r="J9" s="24" t="s">
        <v>17</v>
      </c>
      <c r="K9" s="7" t="s">
        <v>17</v>
      </c>
      <c r="L9" s="20">
        <v>220</v>
      </c>
      <c r="M9" s="25" t="s">
        <v>190</v>
      </c>
      <c r="N9" s="89">
        <f t="shared" si="3"/>
        <v>36.738</v>
      </c>
      <c r="O9" s="89">
        <f t="shared" si="4"/>
        <v>2.5434000000000001</v>
      </c>
      <c r="P9" s="89">
        <f t="shared" si="1"/>
        <v>2.5434000000000001</v>
      </c>
      <c r="Q9" s="89">
        <f t="shared" si="2"/>
        <v>41.824799999999996</v>
      </c>
    </row>
    <row r="10" spans="2:17">
      <c r="B10" s="19" t="s">
        <v>519</v>
      </c>
      <c r="C10" s="22">
        <v>18650</v>
      </c>
      <c r="D10" s="23">
        <v>3.44</v>
      </c>
      <c r="E10" s="23">
        <v>3.63</v>
      </c>
      <c r="F10" s="24">
        <v>12.4872</v>
      </c>
      <c r="G10" s="24"/>
      <c r="H10" s="24"/>
      <c r="I10" s="24" t="s">
        <v>17</v>
      </c>
      <c r="J10" s="24" t="s">
        <v>17</v>
      </c>
      <c r="K10" s="7" t="s">
        <v>17</v>
      </c>
      <c r="L10" s="20">
        <v>250</v>
      </c>
      <c r="M10" s="25" t="s">
        <v>335</v>
      </c>
      <c r="N10" s="89">
        <f t="shared" si="3"/>
        <v>36.738</v>
      </c>
      <c r="O10" s="89">
        <f t="shared" si="4"/>
        <v>2.5434000000000001</v>
      </c>
      <c r="P10" s="89">
        <f t="shared" si="1"/>
        <v>2.5434000000000001</v>
      </c>
      <c r="Q10" s="89">
        <f t="shared" si="2"/>
        <v>41.824799999999996</v>
      </c>
    </row>
    <row r="11" spans="2:17">
      <c r="B11" s="19" t="s">
        <v>966</v>
      </c>
      <c r="C11" s="22">
        <v>18650</v>
      </c>
      <c r="D11" s="23">
        <v>3.44</v>
      </c>
      <c r="E11" s="23">
        <v>3.63</v>
      </c>
      <c r="F11" s="24">
        <v>12.4872</v>
      </c>
      <c r="G11" s="24"/>
      <c r="H11" s="24"/>
      <c r="I11" s="24" t="s">
        <v>17</v>
      </c>
      <c r="J11" s="24" t="s">
        <v>17</v>
      </c>
      <c r="K11" s="7" t="s">
        <v>17</v>
      </c>
      <c r="L11" s="20">
        <v>220</v>
      </c>
      <c r="M11" s="25" t="s">
        <v>335</v>
      </c>
      <c r="N11" s="89">
        <f t="shared" si="3"/>
        <v>36.738</v>
      </c>
      <c r="O11" s="89">
        <f t="shared" si="4"/>
        <v>2.5434000000000001</v>
      </c>
      <c r="P11" s="89">
        <f t="shared" si="1"/>
        <v>2.5434000000000001</v>
      </c>
      <c r="Q11" s="89">
        <f t="shared" si="2"/>
        <v>41.824799999999996</v>
      </c>
    </row>
    <row r="12" spans="2:17">
      <c r="B12" s="19" t="s">
        <v>1</v>
      </c>
      <c r="C12" s="22">
        <v>18650</v>
      </c>
      <c r="D12" s="23">
        <v>3.5</v>
      </c>
      <c r="E12" s="23">
        <v>3.6285714285714286</v>
      </c>
      <c r="F12" s="24">
        <v>12.7</v>
      </c>
      <c r="G12" s="24">
        <v>261</v>
      </c>
      <c r="H12" s="24">
        <v>738</v>
      </c>
      <c r="I12" s="24" t="s">
        <v>1295</v>
      </c>
      <c r="J12" s="24" t="s">
        <v>1290</v>
      </c>
      <c r="K12" s="7" t="s">
        <v>17</v>
      </c>
      <c r="L12" s="20" t="s">
        <v>17</v>
      </c>
      <c r="M12" s="25" t="s">
        <v>190</v>
      </c>
      <c r="N12" s="89">
        <f t="shared" si="3"/>
        <v>36.738</v>
      </c>
      <c r="O12" s="89">
        <f t="shared" si="4"/>
        <v>2.5434000000000001</v>
      </c>
      <c r="P12" s="89">
        <f t="shared" si="1"/>
        <v>2.5434000000000001</v>
      </c>
      <c r="Q12" s="89">
        <f t="shared" si="2"/>
        <v>41.824799999999996</v>
      </c>
    </row>
    <row r="13" spans="2:17">
      <c r="B13" s="19" t="s">
        <v>2</v>
      </c>
      <c r="C13" s="22">
        <v>18650</v>
      </c>
      <c r="D13" s="23">
        <v>3.5</v>
      </c>
      <c r="E13" s="23">
        <v>3.6285714285714286</v>
      </c>
      <c r="F13" s="24">
        <v>12.7</v>
      </c>
      <c r="G13" s="24">
        <v>261</v>
      </c>
      <c r="H13" s="24">
        <v>738</v>
      </c>
      <c r="I13" s="24" t="s">
        <v>1295</v>
      </c>
      <c r="J13" s="24" t="s">
        <v>1290</v>
      </c>
      <c r="K13" s="7" t="s">
        <v>17</v>
      </c>
      <c r="L13" s="20" t="s">
        <v>17</v>
      </c>
      <c r="M13" s="25" t="s">
        <v>190</v>
      </c>
      <c r="N13" s="89">
        <f t="shared" si="3"/>
        <v>36.738</v>
      </c>
      <c r="O13" s="89">
        <f t="shared" si="4"/>
        <v>2.5434000000000001</v>
      </c>
      <c r="P13" s="89">
        <f t="shared" si="1"/>
        <v>2.5434000000000001</v>
      </c>
      <c r="Q13" s="89">
        <f t="shared" si="2"/>
        <v>41.824799999999996</v>
      </c>
    </row>
    <row r="14" spans="2:17">
      <c r="B14" s="19" t="s">
        <v>436</v>
      </c>
      <c r="C14" s="22">
        <v>21700</v>
      </c>
      <c r="D14" s="23">
        <v>5.0137741046831952</v>
      </c>
      <c r="E14" s="23">
        <v>3.63</v>
      </c>
      <c r="F14" s="24">
        <v>18.2</v>
      </c>
      <c r="G14" s="24"/>
      <c r="H14" s="24"/>
      <c r="I14" s="24" t="s">
        <v>17</v>
      </c>
      <c r="J14" s="24" t="s">
        <v>17</v>
      </c>
      <c r="K14" s="7" t="s">
        <v>17</v>
      </c>
      <c r="L14" s="20" t="s">
        <v>17</v>
      </c>
      <c r="M14" s="25" t="s">
        <v>335</v>
      </c>
      <c r="N14" s="90">
        <f>(3.14*2.11)*7.15</f>
        <v>47.371610000000004</v>
      </c>
      <c r="O14" s="90">
        <f>3.14*((2.11/2)^2)</f>
        <v>3.4948985000000001</v>
      </c>
      <c r="P14" s="90">
        <f t="shared" si="1"/>
        <v>3.4948985000000001</v>
      </c>
      <c r="Q14" s="90">
        <f t="shared" si="2"/>
        <v>54.361407</v>
      </c>
    </row>
    <row r="15" spans="2:17">
      <c r="B15" s="19" t="s">
        <v>852</v>
      </c>
      <c r="C15" s="22">
        <v>18650</v>
      </c>
      <c r="D15" s="23">
        <v>2.37</v>
      </c>
      <c r="E15" s="23">
        <v>3.7</v>
      </c>
      <c r="F15" s="24">
        <v>8.7690000000000001</v>
      </c>
      <c r="G15" s="24"/>
      <c r="H15" s="24"/>
      <c r="I15" s="24" t="s">
        <v>17</v>
      </c>
      <c r="J15" s="24" t="s">
        <v>17</v>
      </c>
      <c r="K15" s="7" t="s">
        <v>17</v>
      </c>
      <c r="L15" s="20" t="s">
        <v>17</v>
      </c>
      <c r="M15" s="25" t="s">
        <v>190</v>
      </c>
      <c r="N15" s="89">
        <f t="shared" si="3"/>
        <v>36.738</v>
      </c>
      <c r="O15" s="89">
        <f t="shared" ref="O15:O19" si="5">3.14*(0.9^2)</f>
        <v>2.5434000000000001</v>
      </c>
      <c r="P15" s="89">
        <f t="shared" si="1"/>
        <v>2.5434000000000001</v>
      </c>
      <c r="Q15" s="89">
        <f t="shared" si="2"/>
        <v>41.824799999999996</v>
      </c>
    </row>
    <row r="16" spans="2:17">
      <c r="B16" s="19" t="s">
        <v>1050</v>
      </c>
      <c r="C16" s="22">
        <v>18650</v>
      </c>
      <c r="D16" s="23">
        <v>2.37</v>
      </c>
      <c r="E16" s="23">
        <v>3.7</v>
      </c>
      <c r="F16" s="24">
        <v>8.7690000000000001</v>
      </c>
      <c r="G16" s="24"/>
      <c r="H16" s="24"/>
      <c r="I16" s="24" t="s">
        <v>17</v>
      </c>
      <c r="J16" s="24" t="s">
        <v>17</v>
      </c>
      <c r="K16" s="7" t="s">
        <v>17</v>
      </c>
      <c r="L16" s="20" t="s">
        <v>17</v>
      </c>
      <c r="M16" s="25" t="s">
        <v>190</v>
      </c>
      <c r="N16" s="89">
        <f t="shared" si="3"/>
        <v>36.738</v>
      </c>
      <c r="O16" s="89">
        <f t="shared" si="5"/>
        <v>2.5434000000000001</v>
      </c>
      <c r="P16" s="89">
        <f t="shared" si="1"/>
        <v>2.5434000000000001</v>
      </c>
      <c r="Q16" s="89">
        <f t="shared" si="2"/>
        <v>41.824799999999996</v>
      </c>
    </row>
    <row r="17" spans="2:19">
      <c r="B17" s="19" t="s">
        <v>1048</v>
      </c>
      <c r="C17" s="22">
        <v>18650</v>
      </c>
      <c r="D17" s="23">
        <v>2.37</v>
      </c>
      <c r="E17" s="23">
        <v>3.7</v>
      </c>
      <c r="F17" s="24">
        <v>8.7690000000000001</v>
      </c>
      <c r="G17" s="24"/>
      <c r="H17" s="24"/>
      <c r="I17" s="24" t="s">
        <v>17</v>
      </c>
      <c r="J17" s="24" t="s">
        <v>17</v>
      </c>
      <c r="K17" s="7" t="s">
        <v>17</v>
      </c>
      <c r="L17" s="20" t="s">
        <v>17</v>
      </c>
      <c r="M17" s="25" t="s">
        <v>190</v>
      </c>
      <c r="N17" s="89">
        <f t="shared" si="3"/>
        <v>36.738</v>
      </c>
      <c r="O17" s="89">
        <f t="shared" si="5"/>
        <v>2.5434000000000001</v>
      </c>
      <c r="P17" s="89">
        <f t="shared" si="1"/>
        <v>2.5434000000000001</v>
      </c>
      <c r="Q17" s="89">
        <f t="shared" si="2"/>
        <v>41.824799999999996</v>
      </c>
    </row>
    <row r="18" spans="2:19">
      <c r="B18" s="19" t="s">
        <v>1049</v>
      </c>
      <c r="C18" s="22">
        <v>18650</v>
      </c>
      <c r="D18" s="23">
        <v>2.37</v>
      </c>
      <c r="E18" s="23">
        <v>3.7</v>
      </c>
      <c r="F18" s="24">
        <v>8.7690000000000001</v>
      </c>
      <c r="G18" s="24"/>
      <c r="H18" s="24"/>
      <c r="I18" s="24" t="s">
        <v>17</v>
      </c>
      <c r="J18" s="24" t="s">
        <v>17</v>
      </c>
      <c r="K18" s="7" t="s">
        <v>17</v>
      </c>
      <c r="L18" s="20" t="s">
        <v>17</v>
      </c>
      <c r="M18" s="25" t="s">
        <v>190</v>
      </c>
      <c r="N18" s="89">
        <f t="shared" si="3"/>
        <v>36.738</v>
      </c>
      <c r="O18" s="89">
        <f t="shared" si="5"/>
        <v>2.5434000000000001</v>
      </c>
      <c r="P18" s="89">
        <f t="shared" si="1"/>
        <v>2.5434000000000001</v>
      </c>
      <c r="Q18" s="89">
        <f t="shared" si="2"/>
        <v>41.824799999999996</v>
      </c>
    </row>
    <row r="19" spans="2:19">
      <c r="B19" s="19" t="s">
        <v>1120</v>
      </c>
      <c r="C19" s="22">
        <v>18650</v>
      </c>
      <c r="D19" s="23">
        <v>3.5</v>
      </c>
      <c r="E19" s="23">
        <v>3.6</v>
      </c>
      <c r="F19" s="24">
        <v>12.6</v>
      </c>
      <c r="G19" s="24"/>
      <c r="H19" s="24"/>
      <c r="I19" s="19" t="s">
        <v>17</v>
      </c>
      <c r="J19" s="19" t="s">
        <v>17</v>
      </c>
      <c r="K19" s="7" t="s">
        <v>17</v>
      </c>
      <c r="L19" s="20" t="s">
        <v>17</v>
      </c>
      <c r="M19" s="25" t="s">
        <v>190</v>
      </c>
      <c r="N19" s="89">
        <f t="shared" si="3"/>
        <v>36.738</v>
      </c>
      <c r="O19" s="89">
        <f t="shared" si="5"/>
        <v>2.5434000000000001</v>
      </c>
      <c r="P19" s="89">
        <f t="shared" si="1"/>
        <v>2.5434000000000001</v>
      </c>
      <c r="Q19" s="89">
        <f t="shared" si="2"/>
        <v>41.824799999999996</v>
      </c>
    </row>
    <row r="20" spans="2:19">
      <c r="B20" s="19" t="s">
        <v>1220</v>
      </c>
      <c r="C20" s="22">
        <v>18650</v>
      </c>
      <c r="D20" s="19">
        <v>2.8</v>
      </c>
      <c r="E20" s="19">
        <v>3.6</v>
      </c>
      <c r="F20" s="24">
        <v>10.08</v>
      </c>
      <c r="G20" s="24"/>
      <c r="H20" s="24"/>
      <c r="I20" s="19" t="s">
        <v>17</v>
      </c>
      <c r="J20" s="19" t="s">
        <v>17</v>
      </c>
      <c r="K20" s="7" t="s">
        <v>17</v>
      </c>
      <c r="L20" s="20" t="s">
        <v>17</v>
      </c>
      <c r="M20" s="25" t="s">
        <v>190</v>
      </c>
      <c r="N20" s="90">
        <f>(3.14*3.3)*6</f>
        <v>62.171999999999997</v>
      </c>
      <c r="O20" s="90">
        <f>3.14*(1.65^2)</f>
        <v>8.5486499999999985</v>
      </c>
      <c r="P20" s="90">
        <f t="shared" si="1"/>
        <v>8.5486499999999985</v>
      </c>
      <c r="Q20" s="90">
        <f t="shared" si="2"/>
        <v>79.269299999999987</v>
      </c>
    </row>
    <row r="21" spans="2:19">
      <c r="B21" s="19" t="s">
        <v>16</v>
      </c>
      <c r="C21" s="22">
        <v>18650</v>
      </c>
      <c r="D21" s="19">
        <v>3.2</v>
      </c>
      <c r="E21" s="19">
        <v>3.6</v>
      </c>
      <c r="F21" s="24">
        <f>E21*D21</f>
        <v>11.520000000000001</v>
      </c>
      <c r="G21" s="24">
        <v>238</v>
      </c>
      <c r="H21" s="24">
        <v>681</v>
      </c>
      <c r="I21" s="19" t="s">
        <v>1289</v>
      </c>
      <c r="J21" s="19" t="s">
        <v>1290</v>
      </c>
      <c r="K21" s="7" t="s">
        <v>1292</v>
      </c>
      <c r="L21" s="20" t="s">
        <v>17</v>
      </c>
      <c r="M21" s="25" t="s">
        <v>335</v>
      </c>
      <c r="N21" s="90">
        <f>(3.14*1.82)*6.51</f>
        <v>37.203347999999998</v>
      </c>
      <c r="O21" s="90">
        <f>3.14*(0.91^2)</f>
        <v>2.6002340000000004</v>
      </c>
      <c r="P21" s="90">
        <f t="shared" si="1"/>
        <v>2.6002340000000004</v>
      </c>
      <c r="Q21" s="90">
        <f t="shared" ref="Q21" si="6">SUM(N21:P21)</f>
        <v>42.403815999999999</v>
      </c>
      <c r="S21" s="1" t="s">
        <v>1291</v>
      </c>
    </row>
    <row r="22" spans="2:19">
      <c r="B22" s="2" t="s">
        <v>178</v>
      </c>
      <c r="C22" s="5" t="s">
        <v>370</v>
      </c>
      <c r="D22" s="6">
        <v>4.5</v>
      </c>
      <c r="E22" s="6">
        <v>3.6</v>
      </c>
      <c r="F22" s="7">
        <v>16.2</v>
      </c>
      <c r="G22" s="7">
        <v>140</v>
      </c>
      <c r="H22" s="7">
        <v>314</v>
      </c>
      <c r="I22" s="7" t="s">
        <v>1339</v>
      </c>
      <c r="J22" s="7" t="s">
        <v>1290</v>
      </c>
      <c r="K22" s="7" t="s">
        <v>17</v>
      </c>
      <c r="L22" s="3">
        <v>380</v>
      </c>
      <c r="M22" s="8" t="s">
        <v>190</v>
      </c>
      <c r="N22" s="89">
        <f t="shared" si="3"/>
        <v>36.738</v>
      </c>
      <c r="O22" s="89">
        <f t="shared" ref="O22:O34" si="7">3.14*(0.9^2)</f>
        <v>2.5434000000000001</v>
      </c>
      <c r="P22" s="89">
        <f t="shared" si="1"/>
        <v>2.5434000000000001</v>
      </c>
      <c r="Q22" s="89">
        <f t="shared" si="2"/>
        <v>41.824799999999996</v>
      </c>
      <c r="S22" s="1" t="s">
        <v>1340</v>
      </c>
    </row>
    <row r="23" spans="2:19">
      <c r="B23" s="19" t="s">
        <v>465</v>
      </c>
      <c r="C23" s="22">
        <v>18650</v>
      </c>
      <c r="D23" s="23">
        <v>2.6</v>
      </c>
      <c r="E23" s="23">
        <v>3.63</v>
      </c>
      <c r="F23" s="24">
        <v>9.4380000000000006</v>
      </c>
      <c r="G23" s="24"/>
      <c r="H23" s="24"/>
      <c r="I23" s="24" t="s">
        <v>17</v>
      </c>
      <c r="J23" s="24" t="s">
        <v>17</v>
      </c>
      <c r="K23" s="7" t="s">
        <v>17</v>
      </c>
      <c r="L23" s="55" t="s">
        <v>17</v>
      </c>
      <c r="M23" s="27" t="s">
        <v>190</v>
      </c>
      <c r="N23" s="89">
        <f t="shared" si="3"/>
        <v>36.738</v>
      </c>
      <c r="O23" s="89">
        <f t="shared" si="7"/>
        <v>2.5434000000000001</v>
      </c>
      <c r="P23" s="89">
        <f t="shared" si="1"/>
        <v>2.5434000000000001</v>
      </c>
      <c r="Q23" s="89">
        <f t="shared" si="2"/>
        <v>41.824799999999996</v>
      </c>
    </row>
    <row r="24" spans="2:19">
      <c r="B24" s="19" t="s">
        <v>5</v>
      </c>
      <c r="C24" s="22">
        <v>18650</v>
      </c>
      <c r="D24" s="23">
        <v>3</v>
      </c>
      <c r="E24" s="23">
        <v>3.6</v>
      </c>
      <c r="F24" s="24">
        <v>10.8</v>
      </c>
      <c r="G24" s="24"/>
      <c r="H24" s="24"/>
      <c r="I24" s="24" t="s">
        <v>17</v>
      </c>
      <c r="J24" s="24" t="s">
        <v>17</v>
      </c>
      <c r="K24" s="7" t="s">
        <v>17</v>
      </c>
      <c r="L24" s="20" t="s">
        <v>17</v>
      </c>
      <c r="M24" s="25" t="s">
        <v>190</v>
      </c>
      <c r="N24" s="89">
        <f t="shared" si="3"/>
        <v>36.738</v>
      </c>
      <c r="O24" s="89">
        <f t="shared" si="7"/>
        <v>2.5434000000000001</v>
      </c>
      <c r="P24" s="89">
        <f t="shared" si="1"/>
        <v>2.5434000000000001</v>
      </c>
      <c r="Q24" s="89">
        <f t="shared" si="2"/>
        <v>41.824799999999996</v>
      </c>
    </row>
    <row r="25" spans="2:19">
      <c r="B25" s="19" t="s">
        <v>1225</v>
      </c>
      <c r="C25" s="22">
        <v>18650</v>
      </c>
      <c r="D25" s="19">
        <v>2.15</v>
      </c>
      <c r="E25" s="19">
        <v>3.6</v>
      </c>
      <c r="F25" s="24">
        <v>7.74</v>
      </c>
      <c r="G25" s="24"/>
      <c r="H25" s="24"/>
      <c r="I25" s="19" t="s">
        <v>17</v>
      </c>
      <c r="J25" s="19" t="s">
        <v>17</v>
      </c>
      <c r="K25" s="7" t="s">
        <v>17</v>
      </c>
      <c r="L25" s="20" t="s">
        <v>1075</v>
      </c>
      <c r="M25" s="25" t="s">
        <v>190</v>
      </c>
      <c r="N25" s="89">
        <f t="shared" si="3"/>
        <v>36.738</v>
      </c>
      <c r="O25" s="89">
        <f t="shared" si="7"/>
        <v>2.5434000000000001</v>
      </c>
      <c r="P25" s="89">
        <f t="shared" si="1"/>
        <v>2.5434000000000001</v>
      </c>
      <c r="Q25" s="89">
        <f t="shared" si="2"/>
        <v>41.824799999999996</v>
      </c>
    </row>
    <row r="26" spans="2:19">
      <c r="B26" s="19" t="s">
        <v>565</v>
      </c>
      <c r="C26" s="22">
        <v>18650</v>
      </c>
      <c r="D26" s="23">
        <v>3.13</v>
      </c>
      <c r="E26" s="23">
        <v>3.6</v>
      </c>
      <c r="F26" s="24">
        <v>11.268000000000001</v>
      </c>
      <c r="G26" s="24">
        <v>237</v>
      </c>
      <c r="H26" s="24">
        <v>617</v>
      </c>
      <c r="I26" s="24" t="s">
        <v>1341</v>
      </c>
      <c r="J26" s="24" t="s">
        <v>1290</v>
      </c>
      <c r="K26" s="7" t="s">
        <v>17</v>
      </c>
      <c r="L26" s="20" t="s">
        <v>17</v>
      </c>
      <c r="M26" s="25" t="s">
        <v>190</v>
      </c>
      <c r="N26" s="89">
        <f t="shared" si="3"/>
        <v>36.738</v>
      </c>
      <c r="O26" s="89">
        <f t="shared" si="7"/>
        <v>2.5434000000000001</v>
      </c>
      <c r="P26" s="89">
        <f t="shared" si="1"/>
        <v>2.5434000000000001</v>
      </c>
      <c r="Q26" s="89">
        <f t="shared" si="2"/>
        <v>41.824799999999996</v>
      </c>
    </row>
    <row r="27" spans="2:19">
      <c r="B27" s="19" t="s">
        <v>3</v>
      </c>
      <c r="C27" s="22">
        <v>18650</v>
      </c>
      <c r="D27" s="23">
        <v>3.53</v>
      </c>
      <c r="E27" s="23">
        <v>3.5977337110481584</v>
      </c>
      <c r="F27" s="24">
        <v>12.7</v>
      </c>
      <c r="G27" s="24">
        <v>267</v>
      </c>
      <c r="H27" s="24">
        <v>719</v>
      </c>
      <c r="I27" s="24" t="s">
        <v>17</v>
      </c>
      <c r="J27" s="24" t="s">
        <v>17</v>
      </c>
      <c r="K27" s="7" t="s">
        <v>17</v>
      </c>
      <c r="L27" s="20" t="s">
        <v>17</v>
      </c>
      <c r="M27" s="25" t="s">
        <v>335</v>
      </c>
      <c r="N27" s="89">
        <f t="shared" si="3"/>
        <v>36.738</v>
      </c>
      <c r="O27" s="89">
        <f t="shared" si="7"/>
        <v>2.5434000000000001</v>
      </c>
      <c r="P27" s="89">
        <f t="shared" si="1"/>
        <v>2.5434000000000001</v>
      </c>
      <c r="Q27" s="89">
        <f t="shared" si="2"/>
        <v>41.824799999999996</v>
      </c>
    </row>
    <row r="28" spans="2:19">
      <c r="B28" s="2" t="s">
        <v>10</v>
      </c>
      <c r="C28" s="5">
        <v>18650</v>
      </c>
      <c r="D28" s="6">
        <v>2.1</v>
      </c>
      <c r="E28" s="6">
        <v>3.65</v>
      </c>
      <c r="F28" s="7">
        <v>7.665</v>
      </c>
      <c r="G28" s="7"/>
      <c r="H28" s="7"/>
      <c r="I28" s="7" t="s">
        <v>17</v>
      </c>
      <c r="J28" s="7" t="s">
        <v>17</v>
      </c>
      <c r="K28" s="7" t="s">
        <v>17</v>
      </c>
      <c r="L28" s="3">
        <v>250</v>
      </c>
      <c r="M28" s="8" t="s">
        <v>190</v>
      </c>
      <c r="N28" s="89">
        <f t="shared" si="3"/>
        <v>36.738</v>
      </c>
      <c r="O28" s="89">
        <f t="shared" si="7"/>
        <v>2.5434000000000001</v>
      </c>
      <c r="P28" s="89">
        <f t="shared" si="1"/>
        <v>2.5434000000000001</v>
      </c>
      <c r="Q28" s="89">
        <f t="shared" si="2"/>
        <v>41.824799999999996</v>
      </c>
    </row>
    <row r="29" spans="2:19">
      <c r="B29" s="2" t="s">
        <v>9</v>
      </c>
      <c r="C29" s="5">
        <v>18650</v>
      </c>
      <c r="D29" s="6">
        <v>2.1</v>
      </c>
      <c r="E29" s="6">
        <v>3.65</v>
      </c>
      <c r="F29" s="7">
        <v>7.665</v>
      </c>
      <c r="G29" s="7"/>
      <c r="H29" s="7"/>
      <c r="I29" s="7" t="s">
        <v>17</v>
      </c>
      <c r="J29" s="7" t="s">
        <v>17</v>
      </c>
      <c r="K29" s="7" t="s">
        <v>17</v>
      </c>
      <c r="L29" s="3">
        <v>250</v>
      </c>
      <c r="M29" s="8" t="s">
        <v>190</v>
      </c>
      <c r="N29" s="89">
        <f t="shared" si="3"/>
        <v>36.738</v>
      </c>
      <c r="O29" s="89">
        <f t="shared" si="7"/>
        <v>2.5434000000000001</v>
      </c>
      <c r="P29" s="89">
        <f t="shared" si="1"/>
        <v>2.5434000000000001</v>
      </c>
      <c r="Q29" s="89">
        <f t="shared" si="2"/>
        <v>41.824799999999996</v>
      </c>
    </row>
    <row r="30" spans="2:19">
      <c r="B30" s="2" t="s">
        <v>11</v>
      </c>
      <c r="C30" s="5">
        <v>18650</v>
      </c>
      <c r="D30" s="6">
        <v>2.1</v>
      </c>
      <c r="E30" s="6">
        <v>3.65</v>
      </c>
      <c r="F30" s="7">
        <v>7.665</v>
      </c>
      <c r="G30" s="7"/>
      <c r="H30" s="7"/>
      <c r="I30" s="7" t="s">
        <v>17</v>
      </c>
      <c r="J30" s="7" t="s">
        <v>17</v>
      </c>
      <c r="K30" s="7" t="s">
        <v>17</v>
      </c>
      <c r="L30" s="3">
        <v>250</v>
      </c>
      <c r="M30" s="8" t="s">
        <v>190</v>
      </c>
      <c r="N30" s="89">
        <f t="shared" si="3"/>
        <v>36.738</v>
      </c>
      <c r="O30" s="89">
        <f t="shared" si="7"/>
        <v>2.5434000000000001</v>
      </c>
      <c r="P30" s="89">
        <f t="shared" si="1"/>
        <v>2.5434000000000001</v>
      </c>
      <c r="Q30" s="89">
        <f t="shared" si="2"/>
        <v>41.824799999999996</v>
      </c>
    </row>
    <row r="31" spans="2:19">
      <c r="B31" s="2" t="s">
        <v>12</v>
      </c>
      <c r="C31" s="5">
        <v>18650</v>
      </c>
      <c r="D31" s="6">
        <v>2.1</v>
      </c>
      <c r="E31" s="6">
        <v>3.65</v>
      </c>
      <c r="F31" s="7">
        <v>7.665</v>
      </c>
      <c r="G31" s="7"/>
      <c r="H31" s="7"/>
      <c r="I31" s="7" t="s">
        <v>17</v>
      </c>
      <c r="J31" s="7" t="s">
        <v>17</v>
      </c>
      <c r="K31" s="7" t="s">
        <v>17</v>
      </c>
      <c r="L31" s="3">
        <v>250</v>
      </c>
      <c r="M31" s="8" t="s">
        <v>190</v>
      </c>
      <c r="N31" s="89">
        <f t="shared" si="3"/>
        <v>36.738</v>
      </c>
      <c r="O31" s="89">
        <f t="shared" si="7"/>
        <v>2.5434000000000001</v>
      </c>
      <c r="P31" s="89">
        <f t="shared" si="1"/>
        <v>2.5434000000000001</v>
      </c>
      <c r="Q31" s="89">
        <f t="shared" si="2"/>
        <v>41.824799999999996</v>
      </c>
    </row>
    <row r="32" spans="2:19">
      <c r="B32" s="2" t="s">
        <v>15</v>
      </c>
      <c r="C32" s="5">
        <v>18650</v>
      </c>
      <c r="D32" s="6">
        <v>2.1</v>
      </c>
      <c r="E32" s="6">
        <v>3.65</v>
      </c>
      <c r="F32" s="7">
        <v>7.665</v>
      </c>
      <c r="G32" s="7"/>
      <c r="H32" s="7"/>
      <c r="I32" s="7" t="s">
        <v>17</v>
      </c>
      <c r="J32" s="7" t="s">
        <v>17</v>
      </c>
      <c r="K32" s="7" t="s">
        <v>17</v>
      </c>
      <c r="L32" s="3">
        <v>250</v>
      </c>
      <c r="M32" s="8" t="s">
        <v>190</v>
      </c>
      <c r="N32" s="89">
        <f t="shared" si="3"/>
        <v>36.738</v>
      </c>
      <c r="O32" s="89">
        <f t="shared" si="7"/>
        <v>2.5434000000000001</v>
      </c>
      <c r="P32" s="89">
        <f t="shared" si="1"/>
        <v>2.5434000000000001</v>
      </c>
      <c r="Q32" s="89">
        <f t="shared" si="2"/>
        <v>41.824799999999996</v>
      </c>
    </row>
    <row r="33" spans="2:17">
      <c r="B33" s="2" t="s">
        <v>13</v>
      </c>
      <c r="C33" s="5">
        <v>18650</v>
      </c>
      <c r="D33" s="6">
        <v>2.1</v>
      </c>
      <c r="E33" s="6">
        <v>3.65</v>
      </c>
      <c r="F33" s="7">
        <v>7.665</v>
      </c>
      <c r="G33" s="7"/>
      <c r="H33" s="7"/>
      <c r="I33" s="7" t="s">
        <v>17</v>
      </c>
      <c r="J33" s="7" t="s">
        <v>17</v>
      </c>
      <c r="K33" s="7" t="s">
        <v>17</v>
      </c>
      <c r="L33" s="3">
        <v>250</v>
      </c>
      <c r="M33" s="8" t="s">
        <v>190</v>
      </c>
      <c r="N33" s="89">
        <f t="shared" si="3"/>
        <v>36.738</v>
      </c>
      <c r="O33" s="89">
        <f t="shared" si="7"/>
        <v>2.5434000000000001</v>
      </c>
      <c r="P33" s="89">
        <f t="shared" si="1"/>
        <v>2.5434000000000001</v>
      </c>
      <c r="Q33" s="89">
        <f t="shared" si="2"/>
        <v>41.824799999999996</v>
      </c>
    </row>
    <row r="34" spans="2:17">
      <c r="B34" s="2" t="s">
        <v>14</v>
      </c>
      <c r="C34" s="5">
        <v>18650</v>
      </c>
      <c r="D34" s="6">
        <v>2.1</v>
      </c>
      <c r="E34" s="6">
        <v>3.65</v>
      </c>
      <c r="F34" s="7">
        <v>7.665</v>
      </c>
      <c r="G34" s="7"/>
      <c r="H34" s="7"/>
      <c r="I34" s="7" t="s">
        <v>17</v>
      </c>
      <c r="J34" s="7" t="s">
        <v>17</v>
      </c>
      <c r="K34" s="7" t="s">
        <v>17</v>
      </c>
      <c r="L34" s="3">
        <v>250</v>
      </c>
      <c r="M34" s="8" t="s">
        <v>190</v>
      </c>
      <c r="N34" s="89">
        <f t="shared" si="3"/>
        <v>36.738</v>
      </c>
      <c r="O34" s="89">
        <f t="shared" si="7"/>
        <v>2.5434000000000001</v>
      </c>
      <c r="P34" s="89">
        <f t="shared" si="1"/>
        <v>2.5434000000000001</v>
      </c>
      <c r="Q34" s="89">
        <f t="shared" si="2"/>
        <v>41.824799999999996</v>
      </c>
    </row>
    <row r="36" spans="2:17">
      <c r="K36" s="7" t="s">
        <v>17</v>
      </c>
    </row>
  </sheetData>
  <hyperlinks>
    <hyperlink ref="S21" r:id="rId1" display="https://voltaplex.com/panasonic-be-18650-battery-ncr18650be" xr:uid="{E09C0F9E-1379-2744-B5C1-4DB12B1BCE56}"/>
    <hyperlink ref="S22" r:id="rId2" display="https://www.nasa.gov/sites/default/files/atoms/files/ves16_cell_batt_design_yborthomieu.pdf" xr:uid="{E23B2E79-4796-4647-84A4-B0A87B14A744}"/>
  </hyperlinks>
  <pageMargins left="0.7" right="0.7" top="0.75" bottom="0.75" header="0.3" footer="0.3"/>
  <pageSetup orientation="portrait" r:id="rId3"/>
  <ignoredErrors>
    <ignoredError sqref="G5"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BN419"/>
  <sheetViews>
    <sheetView showGridLines="0" tabSelected="1" zoomScale="85" zoomScaleNormal="85" workbookViewId="0">
      <pane xSplit="3" ySplit="3" topLeftCell="D4" activePane="bottomRight" state="frozen"/>
      <selection pane="topRight" activeCell="D1" sqref="D1"/>
      <selection pane="bottomLeft" activeCell="A4" sqref="A4"/>
      <selection pane="bottomRight" activeCell="C228" sqref="C228"/>
    </sheetView>
  </sheetViews>
  <sheetFormatPr defaultColWidth="9" defaultRowHeight="16.5"/>
  <cols>
    <col min="1" max="1" width="3.85546875" style="29" customWidth="1"/>
    <col min="2" max="2" width="32.85546875" style="19" customWidth="1"/>
    <col min="3" max="3" width="34.28515625" style="19" customWidth="1"/>
    <col min="4" max="4" width="42.85546875" style="19" customWidth="1"/>
    <col min="5" max="5" width="42.85546875" style="23" customWidth="1"/>
    <col min="6" max="7" width="42.85546875" style="20" customWidth="1"/>
    <col min="8" max="8" width="42.85546875" style="21" customWidth="1"/>
    <col min="9" max="10" width="42.85546875" style="22" customWidth="1"/>
    <col min="11" max="11" width="42.85546875" style="24" customWidth="1"/>
    <col min="12" max="14" width="42.85546875" style="25" customWidth="1"/>
    <col min="15" max="16" width="42.85546875" style="24" customWidth="1"/>
    <col min="17" max="17" width="42.85546875" style="26" customWidth="1"/>
    <col min="18" max="18" width="42.85546875" style="27" customWidth="1"/>
    <col min="19" max="20" width="42.85546875" style="28" customWidth="1"/>
    <col min="21" max="24" width="42.85546875" style="25" customWidth="1"/>
    <col min="25" max="25" width="9.7109375" style="25" customWidth="1"/>
    <col min="26" max="36" width="42.85546875" style="25" customWidth="1"/>
    <col min="37" max="37" width="42.85546875" style="23" customWidth="1"/>
    <col min="38" max="45" width="42.85546875" style="25" customWidth="1"/>
    <col min="46" max="48" width="42.7109375" style="19" customWidth="1"/>
    <col min="49" max="54" width="42.85546875" style="19" customWidth="1"/>
    <col min="55" max="56" width="42.85546875" style="20" customWidth="1"/>
    <col min="57" max="57" width="42.85546875" style="24" customWidth="1"/>
    <col min="58" max="65" width="42.85546875" style="19" customWidth="1"/>
    <col min="66" max="66" width="23.28515625" style="29" bestFit="1" customWidth="1"/>
    <col min="67" max="16384" width="9" style="29"/>
  </cols>
  <sheetData>
    <row r="1" spans="2:66" ht="14.45" customHeight="1"/>
    <row r="2" spans="2:66" ht="58.35" customHeight="1">
      <c r="B2" s="147"/>
      <c r="C2" s="148"/>
      <c r="D2" s="148"/>
      <c r="E2" s="148"/>
      <c r="F2" s="42"/>
      <c r="G2" s="42"/>
      <c r="H2" s="43"/>
      <c r="I2" s="44"/>
      <c r="J2" s="44"/>
      <c r="K2" s="45"/>
      <c r="L2" s="46"/>
      <c r="M2" s="46"/>
      <c r="N2" s="46"/>
      <c r="O2" s="45"/>
      <c r="P2" s="45"/>
      <c r="Q2" s="47"/>
      <c r="R2" s="48"/>
      <c r="S2" s="49"/>
      <c r="T2" s="49"/>
      <c r="U2" s="46"/>
      <c r="V2" s="46"/>
      <c r="W2" s="46"/>
      <c r="X2" s="46"/>
      <c r="Y2" s="46"/>
      <c r="Z2" s="46"/>
      <c r="AA2" s="46"/>
      <c r="AB2" s="46"/>
      <c r="AC2" s="83"/>
      <c r="AD2" s="46"/>
      <c r="AE2" s="46"/>
      <c r="AF2" s="46"/>
      <c r="AG2" s="46"/>
      <c r="AH2" s="46"/>
      <c r="AI2" s="46"/>
      <c r="AJ2" s="46"/>
      <c r="AK2" s="41"/>
      <c r="AL2" s="46"/>
      <c r="AM2" s="46"/>
      <c r="AN2" s="46"/>
      <c r="AO2" s="46"/>
      <c r="AP2" s="46"/>
      <c r="AQ2" s="46"/>
      <c r="AR2" s="46"/>
      <c r="AS2" s="46"/>
      <c r="AT2" s="40"/>
      <c r="AU2" s="40"/>
      <c r="AV2" s="40"/>
      <c r="AW2" s="40"/>
      <c r="AX2" s="40"/>
      <c r="AY2" s="40"/>
      <c r="AZ2" s="40"/>
      <c r="BA2" s="40"/>
      <c r="BB2" s="40"/>
      <c r="BC2" s="42"/>
      <c r="BD2" s="42"/>
      <c r="BE2" s="93"/>
      <c r="BF2" s="63"/>
      <c r="BG2" s="63"/>
      <c r="BH2" s="63"/>
      <c r="BI2" s="63"/>
      <c r="BJ2" s="91"/>
      <c r="BK2" s="91"/>
      <c r="BL2" s="91"/>
      <c r="BM2" s="91"/>
      <c r="BN2" s="113"/>
    </row>
    <row r="3" spans="2:66" s="39" customFormat="1" ht="14.25">
      <c r="B3" s="52" t="s">
        <v>48</v>
      </c>
      <c r="C3" s="52" t="s">
        <v>18</v>
      </c>
      <c r="D3" s="52" t="s">
        <v>19</v>
      </c>
      <c r="E3" s="56" t="s">
        <v>30</v>
      </c>
      <c r="F3" s="53" t="s">
        <v>23</v>
      </c>
      <c r="G3" s="53" t="s">
        <v>1268</v>
      </c>
      <c r="H3" s="57" t="s">
        <v>20</v>
      </c>
      <c r="I3" s="58" t="s">
        <v>368</v>
      </c>
      <c r="J3" s="58" t="s">
        <v>1067</v>
      </c>
      <c r="K3" s="59" t="s">
        <v>41</v>
      </c>
      <c r="L3" s="54" t="s">
        <v>42</v>
      </c>
      <c r="M3" s="54" t="s">
        <v>44</v>
      </c>
      <c r="N3" s="54" t="s">
        <v>43</v>
      </c>
      <c r="O3" s="59" t="s">
        <v>45</v>
      </c>
      <c r="P3" s="59" t="s">
        <v>46</v>
      </c>
      <c r="Q3" s="56" t="s">
        <v>31</v>
      </c>
      <c r="R3" s="54" t="s">
        <v>27</v>
      </c>
      <c r="S3" s="59" t="s">
        <v>32</v>
      </c>
      <c r="T3" s="59" t="s">
        <v>163</v>
      </c>
      <c r="U3" s="54" t="s">
        <v>164</v>
      </c>
      <c r="V3" s="54" t="s">
        <v>33</v>
      </c>
      <c r="W3" s="54" t="s">
        <v>34</v>
      </c>
      <c r="X3" s="54" t="s">
        <v>35</v>
      </c>
      <c r="Y3" s="54" t="s">
        <v>24</v>
      </c>
      <c r="Z3" s="54" t="s">
        <v>36</v>
      </c>
      <c r="AA3" s="54" t="s">
        <v>37</v>
      </c>
      <c r="AB3" s="54" t="s">
        <v>165</v>
      </c>
      <c r="AC3" s="54" t="s">
        <v>166</v>
      </c>
      <c r="AD3" s="54" t="s">
        <v>1265</v>
      </c>
      <c r="AE3" s="54" t="s">
        <v>1266</v>
      </c>
      <c r="AF3" s="54" t="s">
        <v>1267</v>
      </c>
      <c r="AG3" s="54" t="s">
        <v>25</v>
      </c>
      <c r="AH3" s="54" t="s">
        <v>29</v>
      </c>
      <c r="AI3" s="54" t="s">
        <v>167</v>
      </c>
      <c r="AJ3" s="54" t="s">
        <v>1068</v>
      </c>
      <c r="AK3" s="56" t="s">
        <v>1059</v>
      </c>
      <c r="AL3" s="54" t="s">
        <v>600</v>
      </c>
      <c r="AM3" s="54" t="s">
        <v>599</v>
      </c>
      <c r="AN3" s="54" t="s">
        <v>598</v>
      </c>
      <c r="AO3" s="54" t="s">
        <v>597</v>
      </c>
      <c r="AP3" s="54" t="s">
        <v>596</v>
      </c>
      <c r="AQ3" s="54" t="s">
        <v>595</v>
      </c>
      <c r="AR3" s="54" t="s">
        <v>594</v>
      </c>
      <c r="AS3" s="54" t="s">
        <v>593</v>
      </c>
      <c r="AT3" s="52" t="s">
        <v>839</v>
      </c>
      <c r="AU3" s="52" t="s">
        <v>840</v>
      </c>
      <c r="AV3" s="52" t="s">
        <v>1069</v>
      </c>
      <c r="AW3" s="52" t="s">
        <v>168</v>
      </c>
      <c r="AX3" s="52" t="s">
        <v>169</v>
      </c>
      <c r="AY3" s="52" t="s">
        <v>170</v>
      </c>
      <c r="AZ3" s="52" t="s">
        <v>171</v>
      </c>
      <c r="BA3" s="52" t="s">
        <v>705</v>
      </c>
      <c r="BB3" s="52" t="s">
        <v>172</v>
      </c>
      <c r="BC3" s="53" t="s">
        <v>173</v>
      </c>
      <c r="BD3" s="53" t="s">
        <v>174</v>
      </c>
      <c r="BE3" s="94" t="s">
        <v>1224</v>
      </c>
      <c r="BF3" s="64" t="s">
        <v>1269</v>
      </c>
      <c r="BG3" s="64" t="s">
        <v>1270</v>
      </c>
      <c r="BH3" s="64" t="s">
        <v>1271</v>
      </c>
      <c r="BI3" s="64" t="s">
        <v>1272</v>
      </c>
      <c r="BJ3" s="64" t="s">
        <v>1275</v>
      </c>
      <c r="BK3" s="64" t="s">
        <v>1276</v>
      </c>
      <c r="BL3" s="64" t="s">
        <v>1277</v>
      </c>
      <c r="BM3" s="64" t="s">
        <v>1278</v>
      </c>
      <c r="BN3" s="114" t="s">
        <v>1312</v>
      </c>
    </row>
    <row r="4" spans="2:66" s="13" customFormat="1">
      <c r="B4" s="2" t="s">
        <v>175</v>
      </c>
      <c r="C4" s="14" t="s">
        <v>809</v>
      </c>
      <c r="D4" s="2" t="s">
        <v>104</v>
      </c>
      <c r="E4" s="6" t="s">
        <v>8</v>
      </c>
      <c r="F4" s="3" t="s">
        <v>105</v>
      </c>
      <c r="G4" s="3" t="s">
        <v>1342</v>
      </c>
      <c r="H4" s="4">
        <v>43812</v>
      </c>
      <c r="I4" s="5">
        <v>66</v>
      </c>
      <c r="J4" s="5">
        <v>100</v>
      </c>
      <c r="K4" s="7">
        <v>4.2</v>
      </c>
      <c r="L4" s="8">
        <v>47.392699999999998</v>
      </c>
      <c r="M4" s="8">
        <v>52.8</v>
      </c>
      <c r="N4" s="8">
        <v>53.4</v>
      </c>
      <c r="O4" s="7" t="s">
        <v>49</v>
      </c>
      <c r="P4" s="7" t="s">
        <v>47</v>
      </c>
      <c r="Q4" s="9" t="s">
        <v>95</v>
      </c>
      <c r="R4" s="10">
        <v>52.184733562888802</v>
      </c>
      <c r="S4" s="11">
        <v>3.4000000000000002E-2</v>
      </c>
      <c r="T4" s="11">
        <v>55.106214718942397</v>
      </c>
      <c r="U4" s="8">
        <v>55.679662692691402</v>
      </c>
      <c r="V4" s="8">
        <v>22.050796879818702</v>
      </c>
      <c r="W4" s="8">
        <v>20.154016394152301</v>
      </c>
      <c r="X4" s="8">
        <v>13.4748494187203</v>
      </c>
      <c r="Y4" s="8">
        <v>39.602964194524802</v>
      </c>
      <c r="Z4" s="8">
        <v>36.196369409396198</v>
      </c>
      <c r="AA4" s="8">
        <v>24.200666396079001</v>
      </c>
      <c r="AB4" s="8">
        <v>0.31466058022660798</v>
      </c>
      <c r="AC4" s="8">
        <v>0.25878739352234997</v>
      </c>
      <c r="AD4" s="126">
        <v>5.5099</v>
      </c>
      <c r="AE4" s="126">
        <v>3.9046999999999898</v>
      </c>
      <c r="AF4" s="126">
        <v>4.1063999999999901</v>
      </c>
      <c r="AG4" s="8">
        <v>939.92739602708298</v>
      </c>
      <c r="AH4" s="8">
        <v>61.057600000000001</v>
      </c>
      <c r="AI4" s="8">
        <v>57.229817079963901</v>
      </c>
      <c r="AJ4" s="8">
        <v>73.067300000000003</v>
      </c>
      <c r="AK4" s="6">
        <v>130.16561999999999</v>
      </c>
      <c r="AL4" s="8">
        <v>24.2</v>
      </c>
      <c r="AM4" s="8">
        <v>2.4</v>
      </c>
      <c r="AN4" s="8">
        <v>7.3</v>
      </c>
      <c r="AO4" s="8">
        <v>1.3</v>
      </c>
      <c r="AP4" s="8">
        <v>0.3</v>
      </c>
      <c r="AQ4" s="8">
        <v>3.3</v>
      </c>
      <c r="AR4" s="8">
        <v>0.5</v>
      </c>
      <c r="AS4" s="8">
        <v>8.0927000000000007</v>
      </c>
      <c r="AT4" s="8">
        <v>23.192699999999999</v>
      </c>
      <c r="AU4" s="8">
        <v>48.937283590088803</v>
      </c>
      <c r="AV4" s="8">
        <v>0</v>
      </c>
      <c r="AW4" s="2" t="s">
        <v>1233</v>
      </c>
      <c r="AX4" s="2" t="s">
        <v>114</v>
      </c>
      <c r="AY4" s="2" t="s">
        <v>578</v>
      </c>
      <c r="AZ4" s="2" t="s">
        <v>187</v>
      </c>
      <c r="BA4" s="2" t="s">
        <v>180</v>
      </c>
      <c r="BB4" s="2" t="s">
        <v>17</v>
      </c>
      <c r="BC4" s="3">
        <v>6</v>
      </c>
      <c r="BD4" s="3">
        <v>7.4074074074074101</v>
      </c>
      <c r="BE4" s="7">
        <f>U4/((VLOOKUP(B4,'Cell-Characteristics'!$B$4:$E$34,3,FALSE)*VLOOKUP(B4,'Cell-Characteristics'!$B$4:$E$34,4,FALSE)*3600)/1000)</f>
        <v>1.301900081665998</v>
      </c>
      <c r="BF4" s="2">
        <f>(1000*V4)/AD4</f>
        <v>4002.0321384814069</v>
      </c>
      <c r="BG4" s="2">
        <f t="shared" ref="BG4:BG68" si="0">(1000*W4)/AE4</f>
        <v>5161.4762706872107</v>
      </c>
      <c r="BH4" s="2">
        <f t="shared" ref="BH4:BH68" si="1">(1000*X4)/AF4</f>
        <v>3281.4264121177507</v>
      </c>
      <c r="BI4" s="2">
        <f>(1000*U4)/AVERAGE(AD4:AF4)</f>
        <v>12354.040979075102</v>
      </c>
      <c r="BJ4" s="2">
        <f>BF4/((VLOOKUP(B4,'Cell-Characteristics'!$B$4:$Q$34,13,FALSE)))</f>
        <v>105.91448346120795</v>
      </c>
      <c r="BK4" s="2">
        <f>BG4/((VLOOKUP(B4,'Cell-Characteristics'!$B$4:$Q$34,14,FALSE)))</f>
        <v>1942.0867814404696</v>
      </c>
      <c r="BL4" s="2">
        <f>BH4/((VLOOKUP(B4,'Cell-Characteristics'!$B$4:$Q$34,15,FALSE)))</f>
        <v>1234.6883963093412</v>
      </c>
      <c r="BM4" s="2">
        <f>BI4/((VLOOKUP(B4,'Cell-Characteristics'!$B$4:$Q$34,16,FALSE)))</f>
        <v>286.63072292221256</v>
      </c>
      <c r="BN4" s="13">
        <f>AVERAGE(AD4:AF4)</f>
        <v>4.5069999999999935</v>
      </c>
    </row>
    <row r="5" spans="2:66" s="13" customFormat="1">
      <c r="B5" s="2" t="s">
        <v>175</v>
      </c>
      <c r="C5" s="14" t="s">
        <v>810</v>
      </c>
      <c r="D5" s="2" t="s">
        <v>104</v>
      </c>
      <c r="E5" s="6" t="s">
        <v>8</v>
      </c>
      <c r="F5" s="3" t="s">
        <v>105</v>
      </c>
      <c r="G5" s="3" t="s">
        <v>1342</v>
      </c>
      <c r="H5" s="4">
        <v>43812</v>
      </c>
      <c r="I5" s="5">
        <v>64</v>
      </c>
      <c r="J5" s="5">
        <v>100</v>
      </c>
      <c r="K5" s="7">
        <v>4.1219999999999999</v>
      </c>
      <c r="L5" s="8">
        <v>47.226399999999998</v>
      </c>
      <c r="M5" s="8">
        <v>50.4</v>
      </c>
      <c r="N5" s="8">
        <v>52</v>
      </c>
      <c r="O5" s="7" t="s">
        <v>49</v>
      </c>
      <c r="P5" s="7" t="s">
        <v>47</v>
      </c>
      <c r="Q5" s="9" t="s">
        <v>95</v>
      </c>
      <c r="R5" s="10">
        <v>57.1391702830241</v>
      </c>
      <c r="S5" s="11">
        <v>3.7699999999999997E-2</v>
      </c>
      <c r="T5" s="11">
        <v>59.001219652015997</v>
      </c>
      <c r="U5" s="8">
        <v>60.970046076404401</v>
      </c>
      <c r="V5" s="8">
        <v>13.813676652445601</v>
      </c>
      <c r="W5" s="8">
        <v>9.3900572352622902</v>
      </c>
      <c r="X5" s="8">
        <v>37.766312188696503</v>
      </c>
      <c r="Y5" s="8">
        <v>22.656496987282999</v>
      </c>
      <c r="Z5" s="8">
        <v>15.4010991290628</v>
      </c>
      <c r="AA5" s="8">
        <v>61.942403883654201</v>
      </c>
      <c r="AB5" s="8">
        <v>0.62717994380390396</v>
      </c>
      <c r="AC5" s="8">
        <v>1.34164648058458</v>
      </c>
      <c r="AD5" s="126">
        <v>5.2183999999999999</v>
      </c>
      <c r="AE5" s="126">
        <v>1.8057000000000001</v>
      </c>
      <c r="AF5" s="126">
        <v>1.7040999999999999</v>
      </c>
      <c r="AG5" s="8">
        <v>932.14467185977799</v>
      </c>
      <c r="AH5" s="8">
        <v>71.497399999999999</v>
      </c>
      <c r="AI5" s="8">
        <v>66.506963508101194</v>
      </c>
      <c r="AJ5" s="8">
        <v>80.217600000000004</v>
      </c>
      <c r="AK5" s="6">
        <v>165.03871000000001</v>
      </c>
      <c r="AL5" s="8">
        <v>16.3</v>
      </c>
      <c r="AM5" s="8">
        <v>0.5</v>
      </c>
      <c r="AN5" s="8">
        <v>2.2000000000000002</v>
      </c>
      <c r="AO5" s="8">
        <v>0</v>
      </c>
      <c r="AP5" s="8">
        <v>3.8</v>
      </c>
      <c r="AQ5" s="8">
        <v>8.4</v>
      </c>
      <c r="AR5" s="8">
        <v>0.5</v>
      </c>
      <c r="AS5" s="8">
        <v>15.526400000000001</v>
      </c>
      <c r="AT5" s="8">
        <v>30.926400000000001</v>
      </c>
      <c r="AU5" s="8">
        <v>65.485406467569007</v>
      </c>
      <c r="AV5" s="8">
        <v>0</v>
      </c>
      <c r="AW5" s="2" t="s">
        <v>115</v>
      </c>
      <c r="AX5" s="2" t="s">
        <v>116</v>
      </c>
      <c r="AY5" s="2" t="s">
        <v>578</v>
      </c>
      <c r="AZ5" s="2" t="s">
        <v>187</v>
      </c>
      <c r="BA5" s="2" t="s">
        <v>180</v>
      </c>
      <c r="BB5" s="2" t="s">
        <v>17</v>
      </c>
      <c r="BC5" s="3">
        <v>5</v>
      </c>
      <c r="BD5" s="3">
        <v>6.1728395061728403</v>
      </c>
      <c r="BE5" s="7">
        <f>U5/((VLOOKUP(B5,'Cell-Characteristics'!$B$4:$E$34,3,FALSE)*VLOOKUP(B5,'Cell-Characteristics'!$B$4:$E$34,4,FALSE)*3600)/1000)</f>
        <v>1.4255996557333614</v>
      </c>
      <c r="BF5" s="2">
        <f t="shared" ref="BF5:BF69" si="2">(1000*V5)/AD5</f>
        <v>2647.1095838658598</v>
      </c>
      <c r="BG5" s="2">
        <f t="shared" si="0"/>
        <v>5200.2310656600148</v>
      </c>
      <c r="BH5" s="2">
        <f t="shared" si="1"/>
        <v>22162.02816072795</v>
      </c>
      <c r="BI5" s="2">
        <f t="shared" ref="BI5:BI69" si="3">(1000*U5)/AVERAGE(AD5:AF5)</f>
        <v>20956.226739672926</v>
      </c>
      <c r="BJ5" s="2">
        <f>BF5/((VLOOKUP(B5,'Cell-Characteristics'!$B$4:$Q$34,13,FALSE)))</f>
        <v>70.056220074922379</v>
      </c>
      <c r="BK5" s="2">
        <f>BG5/((VLOOKUP(B5,'Cell-Characteristics'!$B$4:$Q$34,14,FALSE)))</f>
        <v>1956.6688837474319</v>
      </c>
      <c r="BL5" s="2">
        <f>BH5/((VLOOKUP(B5,'Cell-Characteristics'!$B$4:$Q$34,15,FALSE)))</f>
        <v>8338.8123249340588</v>
      </c>
      <c r="BM5" s="2">
        <f>BI5/((VLOOKUP(B5,'Cell-Characteristics'!$B$4:$Q$34,16,FALSE)))</f>
        <v>486.21325040836558</v>
      </c>
      <c r="BN5" s="13">
        <f t="shared" ref="BN5:BN69" si="4">AVERAGE(AD5:AF5)</f>
        <v>2.9093999999999998</v>
      </c>
    </row>
    <row r="6" spans="2:66" s="13" customFormat="1">
      <c r="B6" s="2" t="s">
        <v>175</v>
      </c>
      <c r="C6" s="14" t="s">
        <v>811</v>
      </c>
      <c r="D6" s="2" t="s">
        <v>104</v>
      </c>
      <c r="E6" s="6" t="s">
        <v>8</v>
      </c>
      <c r="F6" s="3" t="s">
        <v>105</v>
      </c>
      <c r="G6" s="3" t="s">
        <v>1342</v>
      </c>
      <c r="H6" s="4">
        <v>43812</v>
      </c>
      <c r="I6" s="5">
        <v>58</v>
      </c>
      <c r="J6" s="5">
        <v>100</v>
      </c>
      <c r="K6" s="7">
        <v>4.2539999999999996</v>
      </c>
      <c r="L6" s="8">
        <v>47.351799999999997</v>
      </c>
      <c r="M6" s="8">
        <v>50.1</v>
      </c>
      <c r="N6" s="8">
        <v>48.3</v>
      </c>
      <c r="O6" s="7" t="s">
        <v>47</v>
      </c>
      <c r="P6" s="7" t="s">
        <v>47</v>
      </c>
      <c r="Q6" s="9" t="s">
        <v>99</v>
      </c>
      <c r="R6" s="10">
        <v>56.977465833611802</v>
      </c>
      <c r="S6" s="11">
        <v>4.2700000000000002E-2</v>
      </c>
      <c r="T6" s="11">
        <v>59.147359515011303</v>
      </c>
      <c r="U6" s="8">
        <v>62.879184728766603</v>
      </c>
      <c r="V6" s="8">
        <v>6.0733609256327901</v>
      </c>
      <c r="W6" s="8">
        <v>55.841540588729899</v>
      </c>
      <c r="X6" s="8">
        <v>0.96428321440391196</v>
      </c>
      <c r="Y6" s="8">
        <v>9.6587781025320592</v>
      </c>
      <c r="Z6" s="8">
        <v>88.807672729228301</v>
      </c>
      <c r="AA6" s="8">
        <v>1.53354916823971</v>
      </c>
      <c r="AB6" s="8">
        <v>3.7318252137553101</v>
      </c>
      <c r="AC6" s="8">
        <v>0</v>
      </c>
      <c r="AD6" s="126">
        <v>8.2188999999999908</v>
      </c>
      <c r="AE6" s="126">
        <v>1.50019999999999</v>
      </c>
      <c r="AF6" s="126">
        <v>0</v>
      </c>
      <c r="AG6" s="8">
        <v>950.47324064365898</v>
      </c>
      <c r="AH6" s="8">
        <v>84.887299999999996</v>
      </c>
      <c r="AI6" s="8">
        <v>80.460988725258503</v>
      </c>
      <c r="AJ6" s="8">
        <v>91.905500000000004</v>
      </c>
      <c r="AK6" s="6">
        <v>219.34555</v>
      </c>
      <c r="AL6" s="8">
        <v>12.3</v>
      </c>
      <c r="AM6" s="8">
        <v>4.2</v>
      </c>
      <c r="AN6" s="8">
        <v>7.7</v>
      </c>
      <c r="AO6" s="8">
        <v>2.2000000000000002</v>
      </c>
      <c r="AP6" s="8">
        <v>0.3</v>
      </c>
      <c r="AQ6" s="8">
        <v>9.9999999999999603E-2</v>
      </c>
      <c r="AR6" s="8">
        <v>0</v>
      </c>
      <c r="AS6" s="8">
        <v>20.5518</v>
      </c>
      <c r="AT6" s="8">
        <v>35.0518</v>
      </c>
      <c r="AU6" s="8">
        <v>74.024218720302102</v>
      </c>
      <c r="AV6" s="8">
        <v>0</v>
      </c>
      <c r="AW6" s="2" t="s">
        <v>117</v>
      </c>
      <c r="AX6" s="2" t="s">
        <v>118</v>
      </c>
      <c r="AY6" s="2" t="s">
        <v>578</v>
      </c>
      <c r="AZ6" s="2" t="s">
        <v>179</v>
      </c>
      <c r="BA6" s="2" t="s">
        <v>180</v>
      </c>
      <c r="BB6" s="2" t="s">
        <v>17</v>
      </c>
      <c r="BC6" s="3">
        <v>5</v>
      </c>
      <c r="BD6" s="3">
        <v>6.1728395061728403</v>
      </c>
      <c r="BE6" s="7">
        <f>U6/((VLOOKUP(B6,'Cell-Characteristics'!$B$4:$E$34,3,FALSE)*VLOOKUP(B6,'Cell-Characteristics'!$B$4:$E$34,4,FALSE)*3600)/1000)</f>
        <v>1.4702390742790545</v>
      </c>
      <c r="BF6" s="2">
        <f t="shared" si="2"/>
        <v>738.95058044662869</v>
      </c>
      <c r="BG6" s="2">
        <f t="shared" si="0"/>
        <v>37222.73069506084</v>
      </c>
      <c r="BH6" s="2" t="e">
        <f t="shared" si="1"/>
        <v>#DIV/0!</v>
      </c>
      <c r="BI6" s="2">
        <f t="shared" si="3"/>
        <v>19408.952905752609</v>
      </c>
      <c r="BJ6" s="2">
        <f>BF6/((VLOOKUP(B6,'Cell-Characteristics'!$B$4:$Q$34,13,FALSE)))</f>
        <v>19.556456900684154</v>
      </c>
      <c r="BK6" s="2">
        <f>BG6/((VLOOKUP(B6,'Cell-Characteristics'!$B$4:$Q$34,14,FALSE)))</f>
        <v>14005.638980177131</v>
      </c>
      <c r="BL6" s="2" t="e">
        <f>BH6/((VLOOKUP(B6,'Cell-Characteristics'!$B$4:$Q$34,15,FALSE)))</f>
        <v>#DIV/0!</v>
      </c>
      <c r="BM6" s="2">
        <f>BI6/((VLOOKUP(B6,'Cell-Characteristics'!$B$4:$Q$34,16,FALSE)))</f>
        <v>450.3143717882943</v>
      </c>
      <c r="BN6" s="13">
        <f t="shared" si="4"/>
        <v>3.2396999999999938</v>
      </c>
    </row>
    <row r="7" spans="2:66" s="13" customFormat="1">
      <c r="B7" s="2" t="s">
        <v>175</v>
      </c>
      <c r="C7" s="14" t="s">
        <v>812</v>
      </c>
      <c r="D7" s="2" t="s">
        <v>104</v>
      </c>
      <c r="E7" s="6" t="s">
        <v>8</v>
      </c>
      <c r="F7" s="3" t="s">
        <v>105</v>
      </c>
      <c r="G7" s="3" t="s">
        <v>1342</v>
      </c>
      <c r="H7" s="4">
        <v>43812</v>
      </c>
      <c r="I7" s="5">
        <v>52</v>
      </c>
      <c r="J7" s="5">
        <v>100</v>
      </c>
      <c r="K7" s="7">
        <v>4.1189999999999998</v>
      </c>
      <c r="L7" s="8">
        <v>47.369</v>
      </c>
      <c r="M7" s="8">
        <v>47.7</v>
      </c>
      <c r="N7" s="8">
        <v>49.7</v>
      </c>
      <c r="O7" s="7" t="s">
        <v>47</v>
      </c>
      <c r="P7" s="7" t="s">
        <v>47</v>
      </c>
      <c r="Q7" s="9" t="s">
        <v>95</v>
      </c>
      <c r="R7" s="10">
        <v>53.058256133724797</v>
      </c>
      <c r="S7" s="11">
        <v>3.5400000000000001E-2</v>
      </c>
      <c r="T7" s="11">
        <v>55.1865534800923</v>
      </c>
      <c r="U7" s="8">
        <v>56.111607433109199</v>
      </c>
      <c r="V7" s="8">
        <v>19.0871677175443</v>
      </c>
      <c r="W7" s="8">
        <v>7.5009621293522102</v>
      </c>
      <c r="X7" s="8">
        <v>29.523477586212699</v>
      </c>
      <c r="Y7" s="8">
        <v>34.016433659110803</v>
      </c>
      <c r="Z7" s="8">
        <v>13.3679330756905</v>
      </c>
      <c r="AA7" s="8">
        <v>52.615633265198703</v>
      </c>
      <c r="AB7" s="8">
        <v>0.24058064429588999</v>
      </c>
      <c r="AC7" s="8">
        <v>0.68447330872100998</v>
      </c>
      <c r="AD7" s="126">
        <v>7.2209000000000003</v>
      </c>
      <c r="AE7" s="126">
        <v>3.8093000000000101</v>
      </c>
      <c r="AF7" s="126">
        <v>1.6042999999999901</v>
      </c>
      <c r="AG7" s="8">
        <v>944.00255293252803</v>
      </c>
      <c r="AH7" s="8">
        <v>67.972200000000001</v>
      </c>
      <c r="AI7" s="8">
        <v>63.890959655249098</v>
      </c>
      <c r="AJ7" s="8">
        <v>78.482399999999998</v>
      </c>
      <c r="AK7" s="6">
        <v>139.85181499999999</v>
      </c>
      <c r="AL7" s="8">
        <v>23.3</v>
      </c>
      <c r="AM7" s="8">
        <v>0.19999999999999901</v>
      </c>
      <c r="AN7" s="8">
        <v>3.2</v>
      </c>
      <c r="AO7" s="8">
        <v>0.29999999999999699</v>
      </c>
      <c r="AP7" s="8">
        <v>1.3</v>
      </c>
      <c r="AQ7" s="8">
        <v>6.8</v>
      </c>
      <c r="AR7" s="8">
        <v>1.9</v>
      </c>
      <c r="AS7" s="8">
        <v>10.369</v>
      </c>
      <c r="AT7" s="8">
        <v>24.068999999999999</v>
      </c>
      <c r="AU7" s="8">
        <v>50.811712301294101</v>
      </c>
      <c r="AV7" s="8">
        <v>0</v>
      </c>
      <c r="AW7" s="2" t="s">
        <v>1234</v>
      </c>
      <c r="AX7" s="2" t="s">
        <v>119</v>
      </c>
      <c r="AY7" s="2" t="s">
        <v>578</v>
      </c>
      <c r="AZ7" s="2" t="s">
        <v>179</v>
      </c>
      <c r="BA7" s="2" t="s">
        <v>180</v>
      </c>
      <c r="BB7" s="2" t="s">
        <v>17</v>
      </c>
      <c r="BC7" s="3">
        <v>5</v>
      </c>
      <c r="BD7" s="3">
        <v>6.1728395061728403</v>
      </c>
      <c r="BE7" s="7">
        <f>U7/((VLOOKUP(B7,'Cell-Characteristics'!$B$4:$E$34,3,FALSE)*VLOOKUP(B7,'Cell-Characteristics'!$B$4:$E$34,4,FALSE)*3600)/1000)</f>
        <v>1.311999799689235</v>
      </c>
      <c r="BF7" s="2">
        <f t="shared" si="2"/>
        <v>2643.3225384016259</v>
      </c>
      <c r="BG7" s="2">
        <f t="shared" si="0"/>
        <v>1969.1182446518233</v>
      </c>
      <c r="BH7" s="2">
        <f t="shared" si="1"/>
        <v>18402.716191618078</v>
      </c>
      <c r="BI7" s="2">
        <f t="shared" si="3"/>
        <v>13323.425723164954</v>
      </c>
      <c r="BJ7" s="2">
        <f>BF7/((VLOOKUP(B7,'Cell-Characteristics'!$B$4:$Q$34,13,FALSE)))</f>
        <v>69.95599525155535</v>
      </c>
      <c r="BK7" s="2">
        <f>BG7/((VLOOKUP(B7,'Cell-Characteristics'!$B$4:$Q$34,14,FALSE)))</f>
        <v>740.91176893513148</v>
      </c>
      <c r="BL7" s="2">
        <f>BH7/((VLOOKUP(B7,'Cell-Characteristics'!$B$4:$Q$34,15,FALSE)))</f>
        <v>6924.3119572810729</v>
      </c>
      <c r="BM7" s="2">
        <f>BI7/((VLOOKUP(B7,'Cell-Characteristics'!$B$4:$Q$34,16,FALSE)))</f>
        <v>309.12178074360571</v>
      </c>
      <c r="BN7" s="13">
        <f t="shared" si="4"/>
        <v>4.2115</v>
      </c>
    </row>
    <row r="8" spans="2:66" s="13" customFormat="1">
      <c r="B8" s="2" t="s">
        <v>175</v>
      </c>
      <c r="C8" s="14" t="s">
        <v>813</v>
      </c>
      <c r="D8" s="2" t="s">
        <v>104</v>
      </c>
      <c r="E8" s="6" t="s">
        <v>8</v>
      </c>
      <c r="F8" s="3" t="s">
        <v>105</v>
      </c>
      <c r="G8" s="3" t="s">
        <v>1342</v>
      </c>
      <c r="H8" s="4">
        <v>43812</v>
      </c>
      <c r="I8" s="5">
        <v>62</v>
      </c>
      <c r="J8" s="5">
        <v>100</v>
      </c>
      <c r="K8" s="7">
        <v>4.1440000000000001</v>
      </c>
      <c r="L8" s="8">
        <v>47.473799999999997</v>
      </c>
      <c r="M8" s="8">
        <v>47.5</v>
      </c>
      <c r="N8" s="8">
        <v>49.9</v>
      </c>
      <c r="O8" s="7" t="s">
        <v>47</v>
      </c>
      <c r="P8" s="7" t="s">
        <v>47</v>
      </c>
      <c r="Q8" s="9" t="s">
        <v>95</v>
      </c>
      <c r="R8" s="10">
        <v>59.781344895986003</v>
      </c>
      <c r="S8" s="11">
        <v>4.8300000000000003E-2</v>
      </c>
      <c r="T8" s="11">
        <v>61.939964170677001</v>
      </c>
      <c r="U8" s="8">
        <v>63.6838430087112</v>
      </c>
      <c r="V8" s="8">
        <v>9.6154864831847302</v>
      </c>
      <c r="W8" s="8">
        <v>6.3849879166199903</v>
      </c>
      <c r="X8" s="8">
        <v>47.683368608906498</v>
      </c>
      <c r="Y8" s="8">
        <v>15.098784917658699</v>
      </c>
      <c r="Z8" s="8">
        <v>10.026071943784199</v>
      </c>
      <c r="AA8" s="8">
        <v>74.875143138557107</v>
      </c>
      <c r="AB8" s="8">
        <v>0.33689128183135197</v>
      </c>
      <c r="AC8" s="8">
        <v>1.4069875562029299</v>
      </c>
      <c r="AD8" s="126">
        <v>7.0316000000000098</v>
      </c>
      <c r="AE8" s="126">
        <v>2.6116999999999999</v>
      </c>
      <c r="AF8" s="126">
        <v>1.9051</v>
      </c>
      <c r="AG8" s="8">
        <v>948.703966742896</v>
      </c>
      <c r="AH8" s="8">
        <v>108.74639999999999</v>
      </c>
      <c r="AI8" s="8">
        <v>102.917014911113</v>
      </c>
      <c r="AJ8" s="8">
        <v>122.9653</v>
      </c>
      <c r="AK8" s="6">
        <v>239.83976000000001</v>
      </c>
      <c r="AL8" s="8">
        <v>15.1</v>
      </c>
      <c r="AM8" s="8">
        <v>9.9999999999999603E-2</v>
      </c>
      <c r="AN8" s="8">
        <v>1.2</v>
      </c>
      <c r="AO8" s="8">
        <v>0</v>
      </c>
      <c r="AP8" s="8">
        <v>5.5</v>
      </c>
      <c r="AQ8" s="8">
        <v>12.1</v>
      </c>
      <c r="AR8" s="8">
        <v>1.1000000000000001</v>
      </c>
      <c r="AS8" s="8">
        <v>12.373799999999999</v>
      </c>
      <c r="AT8" s="8">
        <v>32.373800000000003</v>
      </c>
      <c r="AU8" s="8">
        <v>68.192982234411403</v>
      </c>
      <c r="AV8" s="8">
        <v>0</v>
      </c>
      <c r="AW8" s="2" t="s">
        <v>120</v>
      </c>
      <c r="AX8" s="2" t="s">
        <v>121</v>
      </c>
      <c r="AY8" s="2" t="s">
        <v>578</v>
      </c>
      <c r="AZ8" s="2" t="s">
        <v>179</v>
      </c>
      <c r="BA8" s="2" t="s">
        <v>180</v>
      </c>
      <c r="BB8" s="2" t="s">
        <v>17</v>
      </c>
      <c r="BC8" s="3">
        <v>4</v>
      </c>
      <c r="BD8" s="3">
        <v>4.9382716049382704</v>
      </c>
      <c r="BE8" s="7">
        <f>U8/((VLOOKUP(B8,'Cell-Characteristics'!$B$4:$E$34,3,FALSE)*VLOOKUP(B8,'Cell-Characteristics'!$B$4:$E$34,4,FALSE)*3600)/1000)</f>
        <v>1.4890535682919752</v>
      </c>
      <c r="BF8" s="2">
        <f t="shared" si="2"/>
        <v>1367.467785878707</v>
      </c>
      <c r="BG8" s="2">
        <f t="shared" si="0"/>
        <v>2444.7631491442321</v>
      </c>
      <c r="BH8" s="2">
        <f t="shared" si="1"/>
        <v>25029.325814343865</v>
      </c>
      <c r="BI8" s="2">
        <f t="shared" si="3"/>
        <v>16543.549671481192</v>
      </c>
      <c r="BJ8" s="2">
        <f>BF8/((VLOOKUP(B8,'Cell-Characteristics'!$B$4:$Q$34,13,FALSE)))</f>
        <v>36.190275135107548</v>
      </c>
      <c r="BK8" s="2">
        <f>BG8/((VLOOKUP(B8,'Cell-Characteristics'!$B$4:$Q$34,14,FALSE)))</f>
        <v>919.88065946753579</v>
      </c>
      <c r="BL8" s="2">
        <f>BH8/((VLOOKUP(B8,'Cell-Characteristics'!$B$4:$Q$34,15,FALSE)))</f>
        <v>9417.6782500119898</v>
      </c>
      <c r="BM8" s="2">
        <f>BI8/((VLOOKUP(B8,'Cell-Characteristics'!$B$4:$Q$34,16,FALSE)))</f>
        <v>383.83308020977546</v>
      </c>
      <c r="BN8" s="13">
        <f t="shared" si="4"/>
        <v>3.8494666666666704</v>
      </c>
    </row>
    <row r="9" spans="2:66" s="13" customFormat="1">
      <c r="B9" s="2" t="s">
        <v>175</v>
      </c>
      <c r="C9" s="14" t="s">
        <v>833</v>
      </c>
      <c r="D9" s="2" t="s">
        <v>104</v>
      </c>
      <c r="E9" s="6" t="s">
        <v>8</v>
      </c>
      <c r="F9" s="3" t="s">
        <v>105</v>
      </c>
      <c r="G9" s="3" t="s">
        <v>1342</v>
      </c>
      <c r="H9" s="4">
        <v>43813</v>
      </c>
      <c r="I9" s="5">
        <v>50</v>
      </c>
      <c r="J9" s="5">
        <v>100</v>
      </c>
      <c r="K9" s="7">
        <v>4.1479999999999997</v>
      </c>
      <c r="L9" s="8">
        <v>48.058399999999999</v>
      </c>
      <c r="M9" s="8">
        <v>51.1</v>
      </c>
      <c r="N9" s="8">
        <v>52.1</v>
      </c>
      <c r="O9" s="7" t="s">
        <v>49</v>
      </c>
      <c r="P9" s="7" t="s">
        <v>47</v>
      </c>
      <c r="Q9" s="9" t="s">
        <v>99</v>
      </c>
      <c r="R9" s="10">
        <v>56.979652490610398</v>
      </c>
      <c r="S9" s="11">
        <v>4.4299999999999999E-2</v>
      </c>
      <c r="T9" s="11">
        <v>58.992584500578502</v>
      </c>
      <c r="U9" s="8">
        <v>61.314239684532502</v>
      </c>
      <c r="V9" s="8">
        <v>13.0934201261731</v>
      </c>
      <c r="W9" s="8">
        <v>47.535477611419701</v>
      </c>
      <c r="X9" s="8">
        <v>0.68534194693964101</v>
      </c>
      <c r="Y9" s="8">
        <v>21.354615491507399</v>
      </c>
      <c r="Z9" s="8">
        <v>77.527631193005405</v>
      </c>
      <c r="AA9" s="8">
        <v>1.1177533154872199</v>
      </c>
      <c r="AB9" s="8">
        <v>2.3216551839539501</v>
      </c>
      <c r="AC9" s="8">
        <v>0</v>
      </c>
      <c r="AD9" s="126">
        <v>3.4087999999999998</v>
      </c>
      <c r="AE9" s="126">
        <v>1.9047999999999901</v>
      </c>
      <c r="AF9" s="126">
        <v>0</v>
      </c>
      <c r="AG9" s="8">
        <v>951.35558980943904</v>
      </c>
      <c r="AH9" s="8">
        <v>102.2557</v>
      </c>
      <c r="AI9" s="8">
        <v>97.059224154192194</v>
      </c>
      <c r="AJ9" s="8">
        <v>107.3737</v>
      </c>
      <c r="AK9" s="6">
        <v>231.28563500000001</v>
      </c>
      <c r="AL9" s="8">
        <v>9.6999999999999993</v>
      </c>
      <c r="AM9" s="8">
        <v>12.8</v>
      </c>
      <c r="AN9" s="8">
        <v>10.199999999999999</v>
      </c>
      <c r="AO9" s="8">
        <v>0.89999999999999902</v>
      </c>
      <c r="AP9" s="8">
        <v>0</v>
      </c>
      <c r="AQ9" s="8">
        <v>0</v>
      </c>
      <c r="AR9" s="8">
        <v>0</v>
      </c>
      <c r="AS9" s="8">
        <v>14.458399999999999</v>
      </c>
      <c r="AT9" s="8">
        <v>38.358400000000003</v>
      </c>
      <c r="AU9" s="8">
        <v>79.816223594626507</v>
      </c>
      <c r="AV9" s="8">
        <v>0</v>
      </c>
      <c r="AW9" s="2" t="s">
        <v>122</v>
      </c>
      <c r="AX9" s="2" t="s">
        <v>123</v>
      </c>
      <c r="AY9" s="2" t="s">
        <v>578</v>
      </c>
      <c r="AZ9" s="2" t="s">
        <v>187</v>
      </c>
      <c r="BA9" s="2" t="s">
        <v>180</v>
      </c>
      <c r="BB9" s="2" t="s">
        <v>17</v>
      </c>
      <c r="BC9" s="3">
        <v>5</v>
      </c>
      <c r="BD9" s="3">
        <v>6.1728395061728403</v>
      </c>
      <c r="BE9" s="7">
        <f>U9/((VLOOKUP(B9,'Cell-Characteristics'!$B$4:$E$34,3,FALSE)*VLOOKUP(B9,'Cell-Characteristics'!$B$4:$E$34,4,FALSE)*3600)/1000)</f>
        <v>1.4336475796046695</v>
      </c>
      <c r="BF9" s="2">
        <f t="shared" si="2"/>
        <v>3841.0643411678889</v>
      </c>
      <c r="BG9" s="2">
        <f t="shared" si="0"/>
        <v>24955.626633462805</v>
      </c>
      <c r="BH9" s="2" t="e">
        <f t="shared" si="1"/>
        <v>#DIV/0!</v>
      </c>
      <c r="BI9" s="2">
        <f t="shared" si="3"/>
        <v>34617.343995332325</v>
      </c>
      <c r="BJ9" s="2">
        <f>BF9/((VLOOKUP(B9,'Cell-Characteristics'!$B$4:$Q$34,13,FALSE)))</f>
        <v>101.65444243294699</v>
      </c>
      <c r="BK9" s="2">
        <f>BG9/((VLOOKUP(B9,'Cell-Characteristics'!$B$4:$Q$34,14,FALSE)))</f>
        <v>9389.9477718530652</v>
      </c>
      <c r="BL9" s="2" t="e">
        <f>BH9/((VLOOKUP(B9,'Cell-Characteristics'!$B$4:$Q$34,15,FALSE)))</f>
        <v>#DIV/0!</v>
      </c>
      <c r="BM9" s="2">
        <f>BI9/((VLOOKUP(B9,'Cell-Characteristics'!$B$4:$Q$34,16,FALSE)))</f>
        <v>803.16993863265213</v>
      </c>
      <c r="BN9" s="13">
        <f t="shared" si="4"/>
        <v>1.7711999999999968</v>
      </c>
    </row>
    <row r="10" spans="2:66" s="13" customFormat="1" ht="16.5" customHeight="1">
      <c r="B10" s="2" t="s">
        <v>175</v>
      </c>
      <c r="C10" s="2" t="s">
        <v>834</v>
      </c>
      <c r="D10" s="2" t="s">
        <v>104</v>
      </c>
      <c r="E10" s="6" t="s">
        <v>8</v>
      </c>
      <c r="F10" s="3" t="s">
        <v>105</v>
      </c>
      <c r="G10" s="3" t="s">
        <v>1342</v>
      </c>
      <c r="H10" s="4">
        <v>43813</v>
      </c>
      <c r="I10" s="5">
        <v>53</v>
      </c>
      <c r="J10" s="5">
        <v>100</v>
      </c>
      <c r="K10" s="7">
        <v>4.1289999999999996</v>
      </c>
      <c r="L10" s="8">
        <v>47.393999999999998</v>
      </c>
      <c r="M10" s="8">
        <v>45.2</v>
      </c>
      <c r="N10" s="8">
        <v>48.7</v>
      </c>
      <c r="O10" s="7" t="s">
        <v>47</v>
      </c>
      <c r="P10" s="7" t="s">
        <v>47</v>
      </c>
      <c r="Q10" s="9" t="s">
        <v>95</v>
      </c>
      <c r="R10" s="10">
        <v>50.119100789945399</v>
      </c>
      <c r="S10" s="11">
        <v>4.2999999999999997E-2</v>
      </c>
      <c r="T10" s="11">
        <v>53.047247943878403</v>
      </c>
      <c r="U10" s="8">
        <v>54.598820549087499</v>
      </c>
      <c r="V10" s="8">
        <v>8.9088536921731798</v>
      </c>
      <c r="W10" s="8">
        <v>3.7752790208184499</v>
      </c>
      <c r="X10" s="8">
        <v>41.914687836095801</v>
      </c>
      <c r="Y10" s="8">
        <v>16.316934326747202</v>
      </c>
      <c r="Z10" s="8">
        <v>6.9145798074964899</v>
      </c>
      <c r="AA10" s="8">
        <v>76.768485865756205</v>
      </c>
      <c r="AB10" s="8">
        <v>0.28261499806026003</v>
      </c>
      <c r="AC10" s="8">
        <v>1.2689576071488</v>
      </c>
      <c r="AD10" s="126">
        <v>1.5034000000000001</v>
      </c>
      <c r="AE10" s="126">
        <v>1.5034000000000001</v>
      </c>
      <c r="AF10" s="126">
        <v>1.4036999999999999</v>
      </c>
      <c r="AG10" s="8">
        <v>950.33650890899105</v>
      </c>
      <c r="AH10" s="8">
        <v>104.4472</v>
      </c>
      <c r="AI10" s="8">
        <v>99.055564118053198</v>
      </c>
      <c r="AJ10" s="8">
        <v>107.4492</v>
      </c>
      <c r="AK10" s="6">
        <v>223.21516</v>
      </c>
      <c r="AL10" s="8">
        <v>20</v>
      </c>
      <c r="AM10" s="8">
        <v>0</v>
      </c>
      <c r="AN10" s="8">
        <v>0</v>
      </c>
      <c r="AO10" s="8">
        <v>0</v>
      </c>
      <c r="AP10" s="8">
        <v>2.6</v>
      </c>
      <c r="AQ10" s="8">
        <v>7.7</v>
      </c>
      <c r="AR10" s="8">
        <v>4.8</v>
      </c>
      <c r="AS10" s="8">
        <v>12.294</v>
      </c>
      <c r="AT10" s="8">
        <v>27.393999999999998</v>
      </c>
      <c r="AU10" s="8">
        <v>57.800565472422697</v>
      </c>
      <c r="AV10" s="8">
        <v>0</v>
      </c>
      <c r="AW10" s="2" t="s">
        <v>1235</v>
      </c>
      <c r="AX10" s="2" t="s">
        <v>578</v>
      </c>
      <c r="AY10" s="2" t="s">
        <v>578</v>
      </c>
      <c r="AZ10" s="2" t="s">
        <v>179</v>
      </c>
      <c r="BA10" s="17" t="s">
        <v>578</v>
      </c>
      <c r="BB10" s="2" t="s">
        <v>17</v>
      </c>
      <c r="BC10" s="3">
        <v>5</v>
      </c>
      <c r="BD10" s="3">
        <v>6.1728395061728403</v>
      </c>
      <c r="BE10" s="7">
        <f>U10/((VLOOKUP(B10,'Cell-Characteristics'!$B$4:$E$34,3,FALSE)*VLOOKUP(B10,'Cell-Characteristics'!$B$4:$E$34,4,FALSE)*3600)/1000)</f>
        <v>1.276627865438821</v>
      </c>
      <c r="BF10" s="2">
        <f t="shared" si="2"/>
        <v>5925.803972444578</v>
      </c>
      <c r="BG10" s="2">
        <f t="shared" si="0"/>
        <v>2511.1607162554542</v>
      </c>
      <c r="BH10" s="2">
        <f t="shared" si="1"/>
        <v>29860.146638238799</v>
      </c>
      <c r="BI10" s="2">
        <f t="shared" si="3"/>
        <v>37137.844155370709</v>
      </c>
      <c r="BJ10" s="2">
        <f>BF10/((VLOOKUP(B10,'Cell-Characteristics'!$B$4:$Q$34,13,FALSE)))</f>
        <v>156.82744293802665</v>
      </c>
      <c r="BK10" s="2">
        <f>BG10/((VLOOKUP(B10,'Cell-Characteristics'!$B$4:$Q$34,14,FALSE)))</f>
        <v>944.86379038665598</v>
      </c>
      <c r="BL10" s="2">
        <f>BH10/((VLOOKUP(B10,'Cell-Characteristics'!$B$4:$Q$34,15,FALSE)))</f>
        <v>11235.350709125047</v>
      </c>
      <c r="BM10" s="2">
        <f>BI10/((VLOOKUP(B10,'Cell-Characteristics'!$B$4:$Q$34,16,FALSE)))</f>
        <v>861.64900505480682</v>
      </c>
      <c r="BN10" s="13">
        <f t="shared" si="4"/>
        <v>1.4701666666666666</v>
      </c>
    </row>
    <row r="11" spans="2:66" s="15" customFormat="1" ht="16.5" customHeight="1">
      <c r="B11" s="2" t="s">
        <v>175</v>
      </c>
      <c r="C11" s="2" t="s">
        <v>835</v>
      </c>
      <c r="D11" s="2" t="s">
        <v>104</v>
      </c>
      <c r="E11" s="6" t="s">
        <v>8</v>
      </c>
      <c r="F11" s="3" t="s">
        <v>105</v>
      </c>
      <c r="G11" s="3" t="s">
        <v>1342</v>
      </c>
      <c r="H11" s="4">
        <v>43813</v>
      </c>
      <c r="I11" s="5">
        <v>54</v>
      </c>
      <c r="J11" s="5">
        <v>100</v>
      </c>
      <c r="K11" s="7">
        <v>4.1239999999999997</v>
      </c>
      <c r="L11" s="8">
        <v>47.441499999999998</v>
      </c>
      <c r="M11" s="8">
        <v>47.1</v>
      </c>
      <c r="N11" s="8">
        <v>48.1</v>
      </c>
      <c r="O11" s="7" t="s">
        <v>47</v>
      </c>
      <c r="P11" s="7" t="s">
        <v>47</v>
      </c>
      <c r="Q11" s="9" t="s">
        <v>95</v>
      </c>
      <c r="R11" s="10">
        <v>58.511261255428501</v>
      </c>
      <c r="S11" s="11">
        <v>4.9700000000000001E-2</v>
      </c>
      <c r="T11" s="11">
        <v>61.1035400666443</v>
      </c>
      <c r="U11" s="8">
        <v>62.788194359965203</v>
      </c>
      <c r="V11" s="8">
        <v>8.4711805881235591</v>
      </c>
      <c r="W11" s="8">
        <v>5.0416689468335303</v>
      </c>
      <c r="X11" s="8">
        <v>49.275344825008098</v>
      </c>
      <c r="Y11" s="8">
        <v>13.491677335962599</v>
      </c>
      <c r="Z11" s="8">
        <v>8.0296447417003307</v>
      </c>
      <c r="AA11" s="8">
        <v>78.478677922337098</v>
      </c>
      <c r="AB11" s="8">
        <v>0.265726536243795</v>
      </c>
      <c r="AC11" s="8">
        <v>1.4189277570771099</v>
      </c>
      <c r="AD11" s="126">
        <v>0.40139999999999498</v>
      </c>
      <c r="AE11" s="126">
        <v>1.40299999999999</v>
      </c>
      <c r="AF11" s="126">
        <v>2.7017000000000002</v>
      </c>
      <c r="AG11" s="8">
        <v>937.413080329124</v>
      </c>
      <c r="AH11" s="8">
        <v>105.9144</v>
      </c>
      <c r="AI11" s="8">
        <v>99.060442286793403</v>
      </c>
      <c r="AJ11" s="8">
        <v>106.6131</v>
      </c>
      <c r="AK11" s="6">
        <v>240.42719</v>
      </c>
      <c r="AL11" s="8">
        <v>13.9</v>
      </c>
      <c r="AM11" s="8">
        <v>0.5</v>
      </c>
      <c r="AN11" s="8">
        <v>11.4</v>
      </c>
      <c r="AO11" s="8">
        <v>0</v>
      </c>
      <c r="AP11" s="8">
        <v>5.0999999999999996</v>
      </c>
      <c r="AQ11" s="8">
        <v>0.6</v>
      </c>
      <c r="AR11" s="8">
        <v>1.6</v>
      </c>
      <c r="AS11" s="8">
        <v>14.3415</v>
      </c>
      <c r="AT11" s="8">
        <v>33.541499999999999</v>
      </c>
      <c r="AU11" s="8">
        <v>70.700757775365403</v>
      </c>
      <c r="AV11" s="8">
        <v>0</v>
      </c>
      <c r="AW11" s="2" t="s">
        <v>578</v>
      </c>
      <c r="AX11" s="2" t="s">
        <v>578</v>
      </c>
      <c r="AY11" s="2" t="s">
        <v>578</v>
      </c>
      <c r="AZ11" s="2" t="s">
        <v>179</v>
      </c>
      <c r="BA11" s="17" t="s">
        <v>578</v>
      </c>
      <c r="BB11" s="2" t="s">
        <v>17</v>
      </c>
      <c r="BC11" s="3">
        <v>6</v>
      </c>
      <c r="BD11" s="3">
        <v>7.4074074074074101</v>
      </c>
      <c r="BE11" s="7">
        <f>U11/((VLOOKUP(B11,'Cell-Characteristics'!$B$4:$E$34,3,FALSE)*VLOOKUP(B11,'Cell-Characteristics'!$B$4:$E$34,4,FALSE)*3600)/1000)</f>
        <v>1.4681115404032268</v>
      </c>
      <c r="BF11" s="2">
        <f t="shared" si="2"/>
        <v>21104.087165230856</v>
      </c>
      <c r="BG11" s="2">
        <f t="shared" si="0"/>
        <v>3593.491765383867</v>
      </c>
      <c r="BH11" s="2">
        <f t="shared" si="1"/>
        <v>18238.64412222234</v>
      </c>
      <c r="BI11" s="2">
        <f t="shared" si="3"/>
        <v>41802.131128891102</v>
      </c>
      <c r="BJ11" s="2">
        <f>BF11/((VLOOKUP(B11,'Cell-Characteristics'!$B$4:$Q$34,13,FALSE)))</f>
        <v>558.52337354639633</v>
      </c>
      <c r="BK11" s="2">
        <f>BG11/((VLOOKUP(B11,'Cell-Characteristics'!$B$4:$Q$34,14,FALSE)))</f>
        <v>1352.1079030046578</v>
      </c>
      <c r="BL11" s="2">
        <f>BH11/((VLOOKUP(B11,'Cell-Characteristics'!$B$4:$Q$34,15,FALSE)))</f>
        <v>6862.5772557216251</v>
      </c>
      <c r="BM11" s="2">
        <f>BI11/((VLOOKUP(B11,'Cell-Characteristics'!$B$4:$Q$34,16,FALSE)))</f>
        <v>969.8668707233162</v>
      </c>
      <c r="BN11" s="13">
        <f t="shared" si="4"/>
        <v>1.5020333333333287</v>
      </c>
    </row>
    <row r="12" spans="2:66" s="13" customFormat="1" ht="16.5" customHeight="1">
      <c r="B12" s="2" t="s">
        <v>175</v>
      </c>
      <c r="C12" s="2" t="s">
        <v>836</v>
      </c>
      <c r="D12" s="2" t="s">
        <v>104</v>
      </c>
      <c r="E12" s="6" t="s">
        <v>8</v>
      </c>
      <c r="F12" s="3" t="s">
        <v>105</v>
      </c>
      <c r="G12" s="3" t="s">
        <v>1342</v>
      </c>
      <c r="H12" s="4">
        <v>43813</v>
      </c>
      <c r="I12" s="5">
        <v>61</v>
      </c>
      <c r="J12" s="5">
        <v>100</v>
      </c>
      <c r="K12" s="7">
        <v>4.117</v>
      </c>
      <c r="L12" s="8">
        <v>47.4116</v>
      </c>
      <c r="M12" s="8">
        <v>47.8</v>
      </c>
      <c r="N12" s="8">
        <v>48.29</v>
      </c>
      <c r="O12" s="7" t="s">
        <v>49</v>
      </c>
      <c r="P12" s="7" t="s">
        <v>47</v>
      </c>
      <c r="Q12" s="9" t="s">
        <v>95</v>
      </c>
      <c r="R12" s="10">
        <v>53.807256452682701</v>
      </c>
      <c r="S12" s="11">
        <v>5.1799999999999999E-2</v>
      </c>
      <c r="T12" s="11">
        <v>57.204393282129999</v>
      </c>
      <c r="U12" s="8">
        <v>58.841852157543897</v>
      </c>
      <c r="V12" s="8">
        <v>13.715243950662</v>
      </c>
      <c r="W12" s="8">
        <v>13.9598482851471</v>
      </c>
      <c r="X12" s="8">
        <v>31.166759921734801</v>
      </c>
      <c r="Y12" s="8">
        <v>23.308654380798</v>
      </c>
      <c r="Z12" s="8">
        <v>23.724352265069498</v>
      </c>
      <c r="AA12" s="8">
        <v>52.966993354132498</v>
      </c>
      <c r="AB12" s="8">
        <v>0.43061596545146402</v>
      </c>
      <c r="AC12" s="8">
        <v>1.2068429099623901</v>
      </c>
      <c r="AD12" s="126">
        <v>1.7009999999999901</v>
      </c>
      <c r="AE12" s="126">
        <v>1.8001</v>
      </c>
      <c r="AF12" s="126">
        <v>2.5004</v>
      </c>
      <c r="AG12" s="8">
        <v>948.688250522776</v>
      </c>
      <c r="AH12" s="8">
        <v>100.2492</v>
      </c>
      <c r="AI12" s="8">
        <v>94.932748830741005</v>
      </c>
      <c r="AJ12" s="8">
        <v>102.7518</v>
      </c>
      <c r="AK12" s="6">
        <v>245.00902500000001</v>
      </c>
      <c r="AL12" s="8">
        <v>21</v>
      </c>
      <c r="AM12" s="8">
        <v>0</v>
      </c>
      <c r="AN12" s="8">
        <v>2.9</v>
      </c>
      <c r="AO12" s="8">
        <v>0.60000000000000098</v>
      </c>
      <c r="AP12" s="8">
        <v>1.5</v>
      </c>
      <c r="AQ12" s="8">
        <v>6.4</v>
      </c>
      <c r="AR12" s="8">
        <v>0</v>
      </c>
      <c r="AS12" s="8">
        <v>15.0116</v>
      </c>
      <c r="AT12" s="8">
        <v>26.4116</v>
      </c>
      <c r="AU12" s="8">
        <v>55.707042158459103</v>
      </c>
      <c r="AV12" s="8">
        <v>0</v>
      </c>
      <c r="AW12" s="2" t="s">
        <v>578</v>
      </c>
      <c r="AX12" s="2" t="s">
        <v>578</v>
      </c>
      <c r="AY12" s="2" t="s">
        <v>578</v>
      </c>
      <c r="AZ12" s="2" t="s">
        <v>187</v>
      </c>
      <c r="BA12" s="17" t="s">
        <v>578</v>
      </c>
      <c r="BB12" s="2" t="s">
        <v>17</v>
      </c>
      <c r="BC12" s="3">
        <v>2</v>
      </c>
      <c r="BD12" s="3">
        <v>2.4691358024691401</v>
      </c>
      <c r="BE12" s="7">
        <f>U12/((VLOOKUP(B12,'Cell-Characteristics'!$B$4:$E$34,3,FALSE)*VLOOKUP(B12,'Cell-Characteristics'!$B$4:$E$34,4,FALSE)*3600)/1000)</f>
        <v>1.3758382939941989</v>
      </c>
      <c r="BF12" s="2">
        <f t="shared" si="2"/>
        <v>8063.0475900423744</v>
      </c>
      <c r="BG12" s="2">
        <f t="shared" si="0"/>
        <v>7755.0404339465031</v>
      </c>
      <c r="BH12" s="2">
        <f t="shared" si="1"/>
        <v>12464.709615155496</v>
      </c>
      <c r="BI12" s="2">
        <f t="shared" si="3"/>
        <v>29413.5726856006</v>
      </c>
      <c r="BJ12" s="2">
        <f>BF12/((VLOOKUP(B12,'Cell-Characteristics'!$B$4:$Q$34,13,FALSE)))</f>
        <v>213.38997066288633</v>
      </c>
      <c r="BK12" s="2">
        <f>BG12/((VLOOKUP(B12,'Cell-Characteristics'!$B$4:$Q$34,14,FALSE)))</f>
        <v>2917.9561672766572</v>
      </c>
      <c r="BL12" s="2">
        <f>BH12/((VLOOKUP(B12,'Cell-Characteristics'!$B$4:$Q$34,15,FALSE)))</f>
        <v>4690.0434117203386</v>
      </c>
      <c r="BM12" s="2">
        <f>BI12/((VLOOKUP(B12,'Cell-Characteristics'!$B$4:$Q$34,16,FALSE)))</f>
        <v>682.43529521058213</v>
      </c>
      <c r="BN12" s="13">
        <f t="shared" si="4"/>
        <v>2.0004999999999966</v>
      </c>
    </row>
    <row r="13" spans="2:66" s="13" customFormat="1">
      <c r="B13" s="2" t="s">
        <v>175</v>
      </c>
      <c r="C13" s="14" t="s">
        <v>722</v>
      </c>
      <c r="D13" s="2" t="s">
        <v>181</v>
      </c>
      <c r="E13" s="6" t="s">
        <v>7</v>
      </c>
      <c r="F13" s="3" t="s">
        <v>22</v>
      </c>
      <c r="G13" s="3" t="s">
        <v>1344</v>
      </c>
      <c r="H13" s="4">
        <v>43399</v>
      </c>
      <c r="I13" s="5">
        <v>1</v>
      </c>
      <c r="J13" s="5">
        <v>100</v>
      </c>
      <c r="K13" s="7">
        <v>4.141</v>
      </c>
      <c r="L13" s="8">
        <v>47.4114</v>
      </c>
      <c r="M13" s="8">
        <v>47.3</v>
      </c>
      <c r="N13" s="8">
        <v>51.1</v>
      </c>
      <c r="O13" s="6" t="s">
        <v>47</v>
      </c>
      <c r="P13" s="6" t="s">
        <v>47</v>
      </c>
      <c r="Q13" s="9" t="s">
        <v>95</v>
      </c>
      <c r="R13" s="10">
        <v>56.27112087597348</v>
      </c>
      <c r="S13" s="11">
        <v>3.1E-2</v>
      </c>
      <c r="T13" s="11">
        <v>58.218167022782218</v>
      </c>
      <c r="U13" s="8">
        <v>59.716875153700208</v>
      </c>
      <c r="V13" s="8">
        <v>18.249381307485052</v>
      </c>
      <c r="W13" s="8">
        <v>14.849271300352187</v>
      </c>
      <c r="X13" s="8">
        <v>26.618222545862938</v>
      </c>
      <c r="Y13" s="8">
        <v>30.559839677669864</v>
      </c>
      <c r="Z13" s="8">
        <v>24.866122452209542</v>
      </c>
      <c r="AA13" s="8">
        <v>44.574037870120549</v>
      </c>
      <c r="AB13" s="8">
        <v>0.65570835773706582</v>
      </c>
      <c r="AC13" s="8">
        <v>0.84299977318091979</v>
      </c>
      <c r="AD13" s="127">
        <v>6.7259000000000002</v>
      </c>
      <c r="AE13" s="127">
        <v>1.7078</v>
      </c>
      <c r="AF13" s="127">
        <v>6.7259000000000002</v>
      </c>
      <c r="AG13" s="8">
        <v>965.35831813443326</v>
      </c>
      <c r="AH13" s="8">
        <v>61.316000000000003</v>
      </c>
      <c r="AI13" s="8">
        <v>59.447108986510379</v>
      </c>
      <c r="AJ13" s="8"/>
      <c r="AK13" s="6">
        <v>296.68421999999998</v>
      </c>
      <c r="AL13" s="8">
        <v>24.045200000000001</v>
      </c>
      <c r="AM13" s="8">
        <v>0.5</v>
      </c>
      <c r="AN13" s="8">
        <v>2.35</v>
      </c>
      <c r="AO13" s="8">
        <v>0.32</v>
      </c>
      <c r="AP13" s="8">
        <v>1.2</v>
      </c>
      <c r="AQ13" s="8">
        <v>5.07</v>
      </c>
      <c r="AR13" s="8">
        <v>0.97</v>
      </c>
      <c r="AS13" s="8">
        <v>12.956199999999995</v>
      </c>
      <c r="AT13" s="8">
        <f t="shared" ref="AT13:AT18" si="5">L13-AL13</f>
        <v>23.366199999999999</v>
      </c>
      <c r="AU13" s="8">
        <f t="shared" ref="AU13:AU18" si="6">100*(AT13/L13)</f>
        <v>49.283927494231342</v>
      </c>
      <c r="AV13" s="8">
        <v>0</v>
      </c>
      <c r="AW13" s="2" t="s">
        <v>96</v>
      </c>
      <c r="AX13" s="2" t="s">
        <v>17</v>
      </c>
      <c r="AY13" s="2" t="s">
        <v>17</v>
      </c>
      <c r="AZ13" s="2" t="s">
        <v>179</v>
      </c>
      <c r="BA13" s="2" t="s">
        <v>180</v>
      </c>
      <c r="BB13" s="2" t="s">
        <v>339</v>
      </c>
      <c r="BC13" s="3">
        <v>5</v>
      </c>
      <c r="BD13" s="3">
        <v>10</v>
      </c>
      <c r="BE13" s="7">
        <f>U13/((VLOOKUP(B13,'Cell-Characteristics'!$B$4:$E$34,3,FALSE)*VLOOKUP(B13,'Cell-Characteristics'!$B$4:$E$34,4,FALSE)*3600)/1000)</f>
        <v>1.3962980535376965</v>
      </c>
      <c r="BF13" s="2">
        <f t="shared" si="2"/>
        <v>2713.2995298004803</v>
      </c>
      <c r="BG13" s="2">
        <f t="shared" si="0"/>
        <v>8694.9708984378667</v>
      </c>
      <c r="BH13" s="2">
        <f t="shared" si="1"/>
        <v>3957.5703691495473</v>
      </c>
      <c r="BI13" s="2">
        <f t="shared" si="3"/>
        <v>11817.635390188436</v>
      </c>
      <c r="BJ13" s="2">
        <f>BF13/((VLOOKUP(B13,'Cell-Characteristics'!$B$4:$Q$34,13,FALSE)))</f>
        <v>71.807948619673837</v>
      </c>
      <c r="BK13" s="2">
        <f>BG13/((VLOOKUP(B13,'Cell-Characteristics'!$B$4:$Q$34,14,FALSE)))</f>
        <v>3271.6198159751402</v>
      </c>
      <c r="BL13" s="2">
        <f>BH13/((VLOOKUP(B13,'Cell-Characteristics'!$B$4:$Q$34,15,FALSE)))</f>
        <v>1489.098214825754</v>
      </c>
      <c r="BM13" s="2">
        <f>BI13/((VLOOKUP(B13,'Cell-Characteristics'!$B$4:$Q$34,16,FALSE)))</f>
        <v>274.18537633622361</v>
      </c>
      <c r="BN13" s="13">
        <f t="shared" si="4"/>
        <v>5.0532000000000004</v>
      </c>
    </row>
    <row r="14" spans="2:66" s="13" customFormat="1">
      <c r="B14" s="2" t="s">
        <v>175</v>
      </c>
      <c r="C14" s="14" t="s">
        <v>723</v>
      </c>
      <c r="D14" s="2" t="s">
        <v>181</v>
      </c>
      <c r="E14" s="6" t="s">
        <v>7</v>
      </c>
      <c r="F14" s="3" t="s">
        <v>22</v>
      </c>
      <c r="G14" s="3" t="s">
        <v>1344</v>
      </c>
      <c r="H14" s="4">
        <v>43399</v>
      </c>
      <c r="I14" s="5">
        <v>2</v>
      </c>
      <c r="J14" s="5">
        <v>100</v>
      </c>
      <c r="K14" s="7">
        <v>4.141</v>
      </c>
      <c r="L14" s="8">
        <v>47.5045</v>
      </c>
      <c r="M14" s="8">
        <v>50.5</v>
      </c>
      <c r="N14" s="8">
        <v>48.5</v>
      </c>
      <c r="O14" s="6" t="s">
        <v>47</v>
      </c>
      <c r="P14" s="6" t="s">
        <v>47</v>
      </c>
      <c r="Q14" s="9" t="s">
        <v>95</v>
      </c>
      <c r="R14" s="10">
        <v>59.459562647403082</v>
      </c>
      <c r="S14" s="11">
        <v>0.03</v>
      </c>
      <c r="T14" s="11">
        <v>61.178665836316817</v>
      </c>
      <c r="U14" s="8">
        <v>62.379122998847222</v>
      </c>
      <c r="V14" s="8">
        <v>21.662449186306695</v>
      </c>
      <c r="W14" s="8">
        <v>8.2504729757872965</v>
      </c>
      <c r="X14" s="8">
        <v>32.466200836753195</v>
      </c>
      <c r="Y14" s="8">
        <v>34.727081986559867</v>
      </c>
      <c r="Z14" s="8">
        <v>13.226336920350365</v>
      </c>
      <c r="AA14" s="8">
        <v>52.046581093089713</v>
      </c>
      <c r="AB14" s="8">
        <v>0.30072134179951493</v>
      </c>
      <c r="AC14" s="8">
        <v>0.89973582073088987</v>
      </c>
      <c r="AD14" s="127">
        <v>5.3216000000000001</v>
      </c>
      <c r="AE14" s="127">
        <v>2.3083</v>
      </c>
      <c r="AF14" s="127">
        <v>2.71</v>
      </c>
      <c r="AG14" s="8">
        <v>969.93280026205014</v>
      </c>
      <c r="AH14" s="8">
        <v>85.182500000000005</v>
      </c>
      <c r="AI14" s="8">
        <v>82.680904789732693</v>
      </c>
      <c r="AJ14" s="8"/>
      <c r="AK14" s="6">
        <v>247.77280999999999</v>
      </c>
      <c r="AL14" s="8">
        <v>24.096299999999999</v>
      </c>
      <c r="AM14" s="8">
        <v>0.34</v>
      </c>
      <c r="AN14" s="8">
        <v>1.04</v>
      </c>
      <c r="AO14" s="8">
        <v>0.31269999999999998</v>
      </c>
      <c r="AP14" s="8">
        <v>3.2530000000000001</v>
      </c>
      <c r="AQ14" s="8">
        <v>5.83</v>
      </c>
      <c r="AR14" s="8">
        <v>0.82199999999999995</v>
      </c>
      <c r="AS14" s="8">
        <v>11.810499999999998</v>
      </c>
      <c r="AT14" s="8">
        <f t="shared" si="5"/>
        <v>23.408200000000001</v>
      </c>
      <c r="AU14" s="8">
        <f t="shared" si="6"/>
        <v>49.275752823416731</v>
      </c>
      <c r="AV14" s="8">
        <v>0</v>
      </c>
      <c r="AW14" s="2" t="s">
        <v>338</v>
      </c>
      <c r="AX14" s="2" t="s">
        <v>17</v>
      </c>
      <c r="AY14" s="2" t="s">
        <v>17</v>
      </c>
      <c r="AZ14" s="2" t="s">
        <v>179</v>
      </c>
      <c r="BA14" s="2" t="s">
        <v>180</v>
      </c>
      <c r="BB14" s="2" t="s">
        <v>337</v>
      </c>
      <c r="BC14" s="3">
        <v>7</v>
      </c>
      <c r="BD14" s="3">
        <v>14.000000000000002</v>
      </c>
      <c r="BE14" s="7">
        <f>U14/((VLOOKUP(B14,'Cell-Characteristics'!$B$4:$E$34,3,FALSE)*VLOOKUP(B14,'Cell-Characteristics'!$B$4:$E$34,4,FALSE)*3600)/1000)</f>
        <v>1.4585466469988595</v>
      </c>
      <c r="BF14" s="2">
        <f t="shared" si="2"/>
        <v>4070.6646847389306</v>
      </c>
      <c r="BG14" s="2">
        <f t="shared" si="0"/>
        <v>3574.263733391369</v>
      </c>
      <c r="BH14" s="2">
        <f t="shared" si="1"/>
        <v>11980.147910241032</v>
      </c>
      <c r="BI14" s="2">
        <f t="shared" si="3"/>
        <v>18098.566620232468</v>
      </c>
      <c r="BJ14" s="2">
        <f>BF14/((VLOOKUP(B14,'Cell-Characteristics'!$B$4:$Q$34,13,FALSE)))</f>
        <v>107.73085585252298</v>
      </c>
      <c r="BK14" s="2">
        <f>BG14/((VLOOKUP(B14,'Cell-Characteristics'!$B$4:$Q$34,14,FALSE)))</f>
        <v>1344.873052971961</v>
      </c>
      <c r="BL14" s="2">
        <f>BH14/((VLOOKUP(B14,'Cell-Characteristics'!$B$4:$Q$34,15,FALSE)))</f>
        <v>4507.719434518106</v>
      </c>
      <c r="BM14" s="2">
        <f>BI14/((VLOOKUP(B14,'Cell-Characteristics'!$B$4:$Q$34,16,FALSE)))</f>
        <v>419.91160973155792</v>
      </c>
      <c r="BN14" s="13">
        <f t="shared" si="4"/>
        <v>3.4466333333333332</v>
      </c>
    </row>
    <row r="15" spans="2:66" s="13" customFormat="1">
      <c r="B15" s="2" t="s">
        <v>175</v>
      </c>
      <c r="C15" s="14" t="s">
        <v>724</v>
      </c>
      <c r="D15" s="2" t="s">
        <v>181</v>
      </c>
      <c r="E15" s="6" t="s">
        <v>7</v>
      </c>
      <c r="F15" s="3" t="s">
        <v>22</v>
      </c>
      <c r="G15" s="3" t="s">
        <v>1344</v>
      </c>
      <c r="H15" s="4">
        <v>43399</v>
      </c>
      <c r="I15" s="5">
        <v>4</v>
      </c>
      <c r="J15" s="5">
        <v>100</v>
      </c>
      <c r="K15" s="7">
        <v>4.141</v>
      </c>
      <c r="L15" s="8">
        <v>47.2836</v>
      </c>
      <c r="M15" s="8">
        <v>46.6</v>
      </c>
      <c r="N15" s="8">
        <v>47.9</v>
      </c>
      <c r="O15" s="6" t="s">
        <v>49</v>
      </c>
      <c r="P15" s="6" t="s">
        <v>47</v>
      </c>
      <c r="Q15" s="9" t="s">
        <v>95</v>
      </c>
      <c r="R15" s="10">
        <v>62.054368474299892</v>
      </c>
      <c r="S15" s="11">
        <v>3.2000000000000001E-2</v>
      </c>
      <c r="T15" s="11">
        <v>63.288471699780658</v>
      </c>
      <c r="U15" s="8">
        <v>65.653920361564914</v>
      </c>
      <c r="V15" s="8">
        <v>14.282850270132363</v>
      </c>
      <c r="W15" s="8">
        <v>3.0190026572491742</v>
      </c>
      <c r="X15" s="8">
        <v>48.352067434183368</v>
      </c>
      <c r="Y15" s="8">
        <v>21.754756138665897</v>
      </c>
      <c r="Z15" s="8">
        <v>4.5983585452675531</v>
      </c>
      <c r="AA15" s="8">
        <v>73.64688531606653</v>
      </c>
      <c r="AB15" s="8">
        <v>0.32984037969440994</v>
      </c>
      <c r="AC15" s="8">
        <v>2.0356082820898496</v>
      </c>
      <c r="AD15" s="127">
        <v>8.5418000000000003</v>
      </c>
      <c r="AE15" s="127">
        <v>1.9059999999999999</v>
      </c>
      <c r="AF15" s="127">
        <v>1.6052</v>
      </c>
      <c r="AG15" s="8">
        <v>977.87384934515046</v>
      </c>
      <c r="AH15" s="8">
        <v>87.030199999999994</v>
      </c>
      <c r="AI15" s="8">
        <v>85.129405952495929</v>
      </c>
      <c r="AJ15" s="8"/>
      <c r="AK15" s="6">
        <v>252.18554</v>
      </c>
      <c r="AL15" s="8">
        <v>21.627099999999999</v>
      </c>
      <c r="AM15" s="8">
        <v>0.36980000000000002</v>
      </c>
      <c r="AN15" s="8">
        <v>0.43130000000000002</v>
      </c>
      <c r="AO15" s="8">
        <v>0.2054</v>
      </c>
      <c r="AP15" s="8">
        <v>1.6173999999999999</v>
      </c>
      <c r="AQ15" s="8">
        <v>8.4075000000000006</v>
      </c>
      <c r="AR15" s="8">
        <v>0.57210000000000005</v>
      </c>
      <c r="AS15" s="8">
        <v>14.052999999999997</v>
      </c>
      <c r="AT15" s="8">
        <f t="shared" si="5"/>
        <v>25.656500000000001</v>
      </c>
      <c r="AU15" s="8">
        <f t="shared" si="6"/>
        <v>54.260885380977761</v>
      </c>
      <c r="AV15" s="8">
        <v>0</v>
      </c>
      <c r="AW15" s="2" t="s">
        <v>340</v>
      </c>
      <c r="AX15" s="2" t="s">
        <v>17</v>
      </c>
      <c r="AY15" s="2" t="s">
        <v>17</v>
      </c>
      <c r="AZ15" s="2" t="s">
        <v>187</v>
      </c>
      <c r="BA15" s="2" t="s">
        <v>180</v>
      </c>
      <c r="BB15" s="2" t="s">
        <v>337</v>
      </c>
      <c r="BC15" s="3">
        <v>6</v>
      </c>
      <c r="BD15" s="3">
        <v>12</v>
      </c>
      <c r="BE15" s="7">
        <f>U15/((VLOOKUP(B15,'Cell-Characteristics'!$B$4:$E$34,3,FALSE)*VLOOKUP(B15,'Cell-Characteristics'!$B$4:$E$34,4,FALSE)*3600)/1000)</f>
        <v>1.5351178535719443</v>
      </c>
      <c r="BF15" s="2">
        <f t="shared" si="2"/>
        <v>1672.1124669428414</v>
      </c>
      <c r="BG15" s="2">
        <f t="shared" si="0"/>
        <v>1583.9468296165658</v>
      </c>
      <c r="BH15" s="2">
        <f t="shared" si="1"/>
        <v>30122.145174547324</v>
      </c>
      <c r="BI15" s="2">
        <f t="shared" si="3"/>
        <v>16341.305988940076</v>
      </c>
      <c r="BJ15" s="2">
        <f>BF15/((VLOOKUP(B15,'Cell-Characteristics'!$B$4:$Q$34,13,FALSE)))</f>
        <v>44.252750127213901</v>
      </c>
      <c r="BK15" s="2">
        <f>BG15/((VLOOKUP(B15,'Cell-Characteristics'!$B$4:$Q$34,14,FALSE)))</f>
        <v>595.98495449312702</v>
      </c>
      <c r="BL15" s="2">
        <f>BH15/((VLOOKUP(B15,'Cell-Characteristics'!$B$4:$Q$34,15,FALSE)))</f>
        <v>11333.93178698667</v>
      </c>
      <c r="BM15" s="2">
        <f>BI15/((VLOOKUP(B15,'Cell-Characteristics'!$B$4:$Q$34,16,FALSE)))</f>
        <v>379.14074892874788</v>
      </c>
      <c r="BN15" s="13">
        <f t="shared" si="4"/>
        <v>4.0176666666666669</v>
      </c>
    </row>
    <row r="16" spans="2:66" s="13" customFormat="1">
      <c r="B16" s="2" t="s">
        <v>175</v>
      </c>
      <c r="C16" s="14" t="s">
        <v>725</v>
      </c>
      <c r="D16" s="2" t="s">
        <v>181</v>
      </c>
      <c r="E16" s="6" t="s">
        <v>7</v>
      </c>
      <c r="F16" s="3" t="s">
        <v>22</v>
      </c>
      <c r="G16" s="3" t="s">
        <v>1344</v>
      </c>
      <c r="H16" s="4">
        <v>43399</v>
      </c>
      <c r="I16" s="5">
        <v>5</v>
      </c>
      <c r="J16" s="5">
        <v>100</v>
      </c>
      <c r="K16" s="7">
        <v>4.1399999999999997</v>
      </c>
      <c r="L16" s="8">
        <v>47.337299999999999</v>
      </c>
      <c r="M16" s="8">
        <v>48</v>
      </c>
      <c r="N16" s="8">
        <v>45.8</v>
      </c>
      <c r="O16" s="6" t="s">
        <v>49</v>
      </c>
      <c r="P16" s="6" t="s">
        <v>47</v>
      </c>
      <c r="Q16" s="9" t="s">
        <v>95</v>
      </c>
      <c r="R16" s="10">
        <v>51.35522440167049</v>
      </c>
      <c r="S16" s="11">
        <v>3.2000000000000001E-2</v>
      </c>
      <c r="T16" s="11">
        <v>55.022728481838591</v>
      </c>
      <c r="U16" s="8">
        <v>56.054195995166616</v>
      </c>
      <c r="V16" s="8">
        <v>20.001443719722484</v>
      </c>
      <c r="W16" s="8">
        <v>23.285012775259503</v>
      </c>
      <c r="X16" s="8">
        <v>12.76773950018465</v>
      </c>
      <c r="Y16" s="8">
        <v>35.682330938164107</v>
      </c>
      <c r="Z16" s="8">
        <v>41.540177968598996</v>
      </c>
      <c r="AA16" s="8">
        <v>22.777491093236936</v>
      </c>
      <c r="AB16" s="8">
        <v>0.57954999149031261</v>
      </c>
      <c r="AC16" s="8">
        <v>0.45191752183771766</v>
      </c>
      <c r="AD16" s="127">
        <v>5.9305000000000003</v>
      </c>
      <c r="AE16" s="127">
        <v>3.2160000000000002</v>
      </c>
      <c r="AF16" s="127">
        <v>5.9305000000000003</v>
      </c>
      <c r="AG16" s="8">
        <v>971.22120486289521</v>
      </c>
      <c r="AH16" s="8">
        <v>91.396199999999993</v>
      </c>
      <c r="AI16" s="8">
        <v>88.788092322831844</v>
      </c>
      <c r="AJ16" s="8"/>
      <c r="AK16" s="6">
        <v>245.20036999999999</v>
      </c>
      <c r="AL16" s="8">
        <v>23.1129</v>
      </c>
      <c r="AM16" s="8">
        <v>5.6031000000000004</v>
      </c>
      <c r="AN16" s="8">
        <v>2.8546999999999998</v>
      </c>
      <c r="AO16" s="8">
        <v>0.59230000000000005</v>
      </c>
      <c r="AP16" s="8">
        <v>0.40300000000000002</v>
      </c>
      <c r="AQ16" s="8">
        <v>3.0516000000000001</v>
      </c>
      <c r="AR16" s="8">
        <v>0.18540000000000001</v>
      </c>
      <c r="AS16" s="8">
        <v>11.534299999999995</v>
      </c>
      <c r="AT16" s="8">
        <f t="shared" si="5"/>
        <v>24.224399999999999</v>
      </c>
      <c r="AU16" s="8">
        <f t="shared" si="6"/>
        <v>51.17402133201513</v>
      </c>
      <c r="AV16" s="8">
        <v>0</v>
      </c>
      <c r="AW16" s="2" t="s">
        <v>219</v>
      </c>
      <c r="AX16" s="2" t="s">
        <v>17</v>
      </c>
      <c r="AY16" s="2" t="s">
        <v>17</v>
      </c>
      <c r="AZ16" s="2" t="s">
        <v>187</v>
      </c>
      <c r="BA16" s="2" t="s">
        <v>180</v>
      </c>
      <c r="BB16" s="2" t="s">
        <v>337</v>
      </c>
      <c r="BC16" s="3">
        <v>8</v>
      </c>
      <c r="BD16" s="3">
        <v>16</v>
      </c>
      <c r="BE16" s="7">
        <f>U16/((VLOOKUP(B16,'Cell-Characteristics'!$B$4:$E$34,3,FALSE)*VLOOKUP(B16,'Cell-Characteristics'!$B$4:$E$34,4,FALSE)*3600)/1000)</f>
        <v>1.3106574072943933</v>
      </c>
      <c r="BF16" s="2">
        <f t="shared" si="2"/>
        <v>3372.6403709168676</v>
      </c>
      <c r="BG16" s="2">
        <f t="shared" si="0"/>
        <v>7240.3646689239749</v>
      </c>
      <c r="BH16" s="2">
        <f t="shared" si="1"/>
        <v>2152.8942753873453</v>
      </c>
      <c r="BI16" s="2">
        <f t="shared" si="3"/>
        <v>11153.584133813081</v>
      </c>
      <c r="BJ16" s="2">
        <f>BF16/((VLOOKUP(B16,'Cell-Characteristics'!$B$4:$Q$34,13,FALSE)))</f>
        <v>89.257519786341007</v>
      </c>
      <c r="BK16" s="2">
        <f>BG16/((VLOOKUP(B16,'Cell-Characteristics'!$B$4:$Q$34,14,FALSE)))</f>
        <v>2724.301300421107</v>
      </c>
      <c r="BL16" s="2">
        <f>BH16/((VLOOKUP(B16,'Cell-Characteristics'!$B$4:$Q$34,15,FALSE)))</f>
        <v>810.0603964438917</v>
      </c>
      <c r="BM16" s="2">
        <f>BI16/((VLOOKUP(B16,'Cell-Characteristics'!$B$4:$Q$34,16,FALSE)))</f>
        <v>258.77847490254214</v>
      </c>
      <c r="BN16" s="13">
        <f t="shared" si="4"/>
        <v>5.0256666666666669</v>
      </c>
    </row>
    <row r="17" spans="2:66" s="13" customFormat="1">
      <c r="B17" s="2" t="s">
        <v>175</v>
      </c>
      <c r="C17" s="14" t="s">
        <v>762</v>
      </c>
      <c r="D17" s="2" t="s">
        <v>181</v>
      </c>
      <c r="E17" s="6" t="s">
        <v>7</v>
      </c>
      <c r="F17" s="3" t="s">
        <v>22</v>
      </c>
      <c r="G17" s="3" t="s">
        <v>1344</v>
      </c>
      <c r="H17" s="4">
        <v>43402</v>
      </c>
      <c r="I17" s="5">
        <v>6</v>
      </c>
      <c r="J17" s="5">
        <v>100</v>
      </c>
      <c r="K17" s="7">
        <v>4.1379999999999999</v>
      </c>
      <c r="L17" s="8">
        <v>47.407800000000002</v>
      </c>
      <c r="M17" s="8">
        <v>47.7</v>
      </c>
      <c r="N17" s="8">
        <v>47.9</v>
      </c>
      <c r="O17" s="6" t="s">
        <v>47</v>
      </c>
      <c r="P17" s="6" t="s">
        <v>47</v>
      </c>
      <c r="Q17" s="9" t="s">
        <v>95</v>
      </c>
      <c r="R17" s="10">
        <v>56.529139019954997</v>
      </c>
      <c r="S17" s="11">
        <v>3.1E-2</v>
      </c>
      <c r="T17" s="11">
        <v>61.510806396362199</v>
      </c>
      <c r="U17" s="8">
        <v>63.066317246445081</v>
      </c>
      <c r="V17" s="8">
        <v>21.152166030543189</v>
      </c>
      <c r="W17" s="8">
        <v>21.594016112945081</v>
      </c>
      <c r="X17" s="8">
        <v>20.320135102956804</v>
      </c>
      <c r="Y17" s="8">
        <v>33.539561138296044</v>
      </c>
      <c r="Z17" s="8">
        <v>34.24017297309728</v>
      </c>
      <c r="AA17" s="8">
        <v>32.220265888606662</v>
      </c>
      <c r="AB17" s="8">
        <v>1.0011114220213264</v>
      </c>
      <c r="AC17" s="8">
        <v>0.55439942806155618</v>
      </c>
      <c r="AD17" s="127">
        <v>3.7136</v>
      </c>
      <c r="AE17" s="127">
        <v>3.7136</v>
      </c>
      <c r="AF17" s="127">
        <v>2.8090999999999999</v>
      </c>
      <c r="AG17" s="8">
        <v>24.449982672631091</v>
      </c>
      <c r="AH17" s="8">
        <v>94.028499999999894</v>
      </c>
      <c r="AI17" s="8">
        <v>9.363745025918635E-3</v>
      </c>
      <c r="AJ17" s="8"/>
      <c r="AK17" s="6">
        <v>226.20204000000001</v>
      </c>
      <c r="AL17" s="8">
        <v>20.34</v>
      </c>
      <c r="AM17" s="8">
        <v>0.9</v>
      </c>
      <c r="AN17" s="8">
        <v>3.49</v>
      </c>
      <c r="AO17" s="8">
        <v>0.27</v>
      </c>
      <c r="AP17" s="8">
        <v>1.77</v>
      </c>
      <c r="AQ17" s="8">
        <v>6.31</v>
      </c>
      <c r="AR17" s="8">
        <v>0.36</v>
      </c>
      <c r="AS17" s="8">
        <v>13.967800000000004</v>
      </c>
      <c r="AT17" s="8">
        <f t="shared" si="5"/>
        <v>27.067800000000002</v>
      </c>
      <c r="AU17" s="8">
        <f t="shared" si="6"/>
        <v>57.095667801501016</v>
      </c>
      <c r="AV17" s="8">
        <v>0</v>
      </c>
      <c r="AW17" s="2" t="s">
        <v>341</v>
      </c>
      <c r="AX17" s="2" t="s">
        <v>17</v>
      </c>
      <c r="AY17" s="2" t="s">
        <v>17</v>
      </c>
      <c r="AZ17" s="2" t="s">
        <v>179</v>
      </c>
      <c r="BA17" s="2" t="s">
        <v>180</v>
      </c>
      <c r="BB17" s="2" t="s">
        <v>342</v>
      </c>
      <c r="BC17" s="3">
        <v>11</v>
      </c>
      <c r="BD17" s="3">
        <v>22</v>
      </c>
      <c r="BE17" s="7">
        <f>U17/((VLOOKUP(B17,'Cell-Characteristics'!$B$4:$E$34,3,FALSE)*VLOOKUP(B17,'Cell-Characteristics'!$B$4:$E$34,4,FALSE)*3600)/1000)</f>
        <v>1.4746146007866883</v>
      </c>
      <c r="BF17" s="2">
        <f t="shared" si="2"/>
        <v>5695.8654756956021</v>
      </c>
      <c r="BG17" s="2">
        <f t="shared" si="0"/>
        <v>5814.8470790998163</v>
      </c>
      <c r="BH17" s="2">
        <f t="shared" si="1"/>
        <v>7233.6816428595648</v>
      </c>
      <c r="BI17" s="2">
        <f t="shared" si="3"/>
        <v>18483.138608612022</v>
      </c>
      <c r="BJ17" s="2">
        <f>BF17/((VLOOKUP(B17,'Cell-Characteristics'!$B$4:$Q$34,13,FALSE)))</f>
        <v>150.74208023520347</v>
      </c>
      <c r="BK17" s="2">
        <f>BG17/((VLOOKUP(B17,'Cell-Characteristics'!$B$4:$Q$34,14,FALSE)))</f>
        <v>2187.9278439294094</v>
      </c>
      <c r="BL17" s="2">
        <f>BH17/((VLOOKUP(B17,'Cell-Characteristics'!$B$4:$Q$34,15,FALSE)))</f>
        <v>2721.7867065531818</v>
      </c>
      <c r="BM17" s="2">
        <f>BI17/((VLOOKUP(B17,'Cell-Characteristics'!$B$4:$Q$34,16,FALSE)))</f>
        <v>428.8342081940018</v>
      </c>
      <c r="BN17" s="13">
        <f t="shared" si="4"/>
        <v>3.4121000000000001</v>
      </c>
    </row>
    <row r="18" spans="2:66" s="13" customFormat="1">
      <c r="B18" s="2" t="s">
        <v>175</v>
      </c>
      <c r="C18" s="14" t="s">
        <v>704</v>
      </c>
      <c r="D18" s="2" t="s">
        <v>26</v>
      </c>
      <c r="E18" s="6" t="s">
        <v>7</v>
      </c>
      <c r="F18" s="3" t="s">
        <v>21</v>
      </c>
      <c r="G18" s="3" t="s">
        <v>1360</v>
      </c>
      <c r="H18" s="4">
        <v>43512</v>
      </c>
      <c r="I18" s="5">
        <v>22</v>
      </c>
      <c r="J18" s="5">
        <v>100</v>
      </c>
      <c r="K18" s="7">
        <v>4.1360000000000001</v>
      </c>
      <c r="L18" s="8">
        <v>45.951000000000001</v>
      </c>
      <c r="M18" s="8">
        <v>48.5</v>
      </c>
      <c r="N18" s="8">
        <v>49.6</v>
      </c>
      <c r="O18" s="7" t="s">
        <v>47</v>
      </c>
      <c r="P18" s="7" t="s">
        <v>47</v>
      </c>
      <c r="Q18" s="9" t="s">
        <v>95</v>
      </c>
      <c r="R18" s="10">
        <v>52.275211725509742</v>
      </c>
      <c r="S18" s="11">
        <v>3.9E-2</v>
      </c>
      <c r="T18" s="11">
        <v>53.825289701390403</v>
      </c>
      <c r="U18" s="8">
        <v>54.710730767073599</v>
      </c>
      <c r="V18" s="8">
        <v>14.884184731713173</v>
      </c>
      <c r="W18" s="8">
        <v>7.8394522470335923</v>
      </c>
      <c r="X18" s="8">
        <v>31.987093788326842</v>
      </c>
      <c r="Y18" s="8">
        <v>27.205238392960524</v>
      </c>
      <c r="Z18" s="8">
        <v>14.328911599461925</v>
      </c>
      <c r="AA18" s="8">
        <v>58.465850007577572</v>
      </c>
      <c r="AB18" s="8">
        <v>0.24431569033676998</v>
      </c>
      <c r="AC18" s="8">
        <v>0.64112537534642988</v>
      </c>
      <c r="AD18" s="127">
        <v>1.1062000000000001</v>
      </c>
      <c r="AE18" s="127">
        <v>2.3087</v>
      </c>
      <c r="AF18" s="127">
        <v>2.2139000000000002</v>
      </c>
      <c r="AG18" s="8">
        <v>963.1646281800563</v>
      </c>
      <c r="AH18" s="8">
        <v>109.0104</v>
      </c>
      <c r="AI18" s="8">
        <v>105.12850207589925</v>
      </c>
      <c r="AJ18" s="8"/>
      <c r="AK18" s="6">
        <v>225.77041000000003</v>
      </c>
      <c r="AL18" s="8">
        <v>22.7</v>
      </c>
      <c r="AM18" s="8">
        <v>1.4</v>
      </c>
      <c r="AN18" s="8">
        <v>5</v>
      </c>
      <c r="AO18" s="8">
        <v>0.9</v>
      </c>
      <c r="AP18" s="8">
        <v>4.4400000000000004</v>
      </c>
      <c r="AQ18" s="8">
        <v>1.2</v>
      </c>
      <c r="AR18" s="8">
        <v>1.64</v>
      </c>
      <c r="AS18" s="8">
        <v>8.6709999999999994</v>
      </c>
      <c r="AT18" s="8">
        <f t="shared" si="5"/>
        <v>23.251000000000001</v>
      </c>
      <c r="AU18" s="8">
        <f t="shared" si="6"/>
        <v>50.599551696372224</v>
      </c>
      <c r="AV18" s="8">
        <v>0</v>
      </c>
      <c r="AW18" s="2" t="s">
        <v>97</v>
      </c>
      <c r="AX18" s="2" t="s">
        <v>50</v>
      </c>
      <c r="AY18" s="2" t="s">
        <v>98</v>
      </c>
      <c r="AZ18" s="2" t="s">
        <v>179</v>
      </c>
      <c r="BA18" s="2" t="s">
        <v>180</v>
      </c>
      <c r="BB18" s="2" t="s">
        <v>343</v>
      </c>
      <c r="BC18" s="3">
        <v>4</v>
      </c>
      <c r="BD18" s="3">
        <v>8</v>
      </c>
      <c r="BE18" s="7">
        <f>U18/((VLOOKUP(B18,'Cell-Characteristics'!$B$4:$E$34,3,FALSE)*VLOOKUP(B18,'Cell-Characteristics'!$B$4:$E$34,4,FALSE)*3600)/1000)</f>
        <v>1.2792445465552189</v>
      </c>
      <c r="BF18" s="2">
        <f t="shared" si="2"/>
        <v>13455.238412324328</v>
      </c>
      <c r="BG18" s="2">
        <f t="shared" si="0"/>
        <v>3395.6132226073514</v>
      </c>
      <c r="BH18" s="2">
        <f t="shared" si="1"/>
        <v>14448.301092337882</v>
      </c>
      <c r="BI18" s="2">
        <f t="shared" si="3"/>
        <v>29159.357643053721</v>
      </c>
      <c r="BJ18" s="2">
        <f>BF18/((VLOOKUP(B18,'Cell-Characteristics'!$B$4:$Q$34,13,FALSE)))</f>
        <v>356.09524785812908</v>
      </c>
      <c r="BK18" s="2">
        <f>BG18/((VLOOKUP(B18,'Cell-Characteristics'!$B$4:$Q$34,14,FALSE)))</f>
        <v>1277.6529831129487</v>
      </c>
      <c r="BL18" s="2">
        <f>BH18/((VLOOKUP(B18,'Cell-Characteristics'!$B$4:$Q$34,15,FALSE)))</f>
        <v>5436.4009624644359</v>
      </c>
      <c r="BM18" s="2">
        <f>BI18/((VLOOKUP(B18,'Cell-Characteristics'!$B$4:$Q$34,16,FALSE)))</f>
        <v>676.53715697821497</v>
      </c>
      <c r="BN18" s="13">
        <f t="shared" si="4"/>
        <v>1.8762666666666667</v>
      </c>
    </row>
    <row r="19" spans="2:66" s="13" customFormat="1">
      <c r="B19" s="2" t="s">
        <v>175</v>
      </c>
      <c r="C19" s="14" t="s">
        <v>804</v>
      </c>
      <c r="D19" s="2" t="s">
        <v>104</v>
      </c>
      <c r="E19" s="6" t="s">
        <v>7</v>
      </c>
      <c r="F19" s="3" t="s">
        <v>105</v>
      </c>
      <c r="G19" s="3" t="s">
        <v>1342</v>
      </c>
      <c r="H19" s="4">
        <v>43811</v>
      </c>
      <c r="I19" s="5" t="s">
        <v>1232</v>
      </c>
      <c r="J19" s="5">
        <v>100</v>
      </c>
      <c r="K19" s="7">
        <v>4.1310000000000002</v>
      </c>
      <c r="L19" s="8">
        <v>45.9</v>
      </c>
      <c r="M19" s="8">
        <v>48</v>
      </c>
      <c r="N19" s="8">
        <v>46.4</v>
      </c>
      <c r="O19" s="7" t="s">
        <v>49</v>
      </c>
      <c r="P19" s="7" t="s">
        <v>47</v>
      </c>
      <c r="Q19" s="9" t="s">
        <v>95</v>
      </c>
      <c r="R19" s="10">
        <v>59.478059985893204</v>
      </c>
      <c r="S19" s="11">
        <v>4.4200000000000003E-2</v>
      </c>
      <c r="T19" s="11">
        <v>61.670786723466797</v>
      </c>
      <c r="U19" s="8">
        <v>64.249733749884797</v>
      </c>
      <c r="V19" s="8">
        <v>13.8864848382216</v>
      </c>
      <c r="W19" s="8">
        <v>9.0512784050258102</v>
      </c>
      <c r="X19" s="8">
        <v>41.311970506637401</v>
      </c>
      <c r="Y19" s="8">
        <v>21.6132955387484</v>
      </c>
      <c r="Z19" s="8">
        <v>14.087651227102601</v>
      </c>
      <c r="AA19" s="8">
        <v>64.299053234149</v>
      </c>
      <c r="AB19" s="8">
        <v>0.51600887384399996</v>
      </c>
      <c r="AC19" s="8">
        <v>2.062938152574</v>
      </c>
      <c r="AD19" s="125">
        <v>2.8118000000000101</v>
      </c>
      <c r="AE19" s="125">
        <v>0.90519999999999401</v>
      </c>
      <c r="AF19" s="125">
        <v>2.1103000000000001</v>
      </c>
      <c r="AG19" s="8">
        <v>947.32528532023798</v>
      </c>
      <c r="AH19" s="8">
        <v>102.051</v>
      </c>
      <c r="AI19" s="8">
        <v>96.458628627695902</v>
      </c>
      <c r="AJ19" s="8">
        <v>111.9611</v>
      </c>
      <c r="AK19" s="6">
        <v>235.51108500000001</v>
      </c>
      <c r="AL19" s="8">
        <v>14.3</v>
      </c>
      <c r="AM19" s="8">
        <v>1.9</v>
      </c>
      <c r="AN19" s="8">
        <v>3.3</v>
      </c>
      <c r="AO19" s="8">
        <v>0.89999999999999902</v>
      </c>
      <c r="AP19" s="8">
        <v>2.9</v>
      </c>
      <c r="AQ19" s="8">
        <v>5.8</v>
      </c>
      <c r="AR19" s="8">
        <v>0.60000000000000098</v>
      </c>
      <c r="AS19" s="8">
        <v>16.2</v>
      </c>
      <c r="AT19" s="8">
        <v>31.6</v>
      </c>
      <c r="AU19" s="8">
        <v>68.845315904139497</v>
      </c>
      <c r="AV19" s="8">
        <v>0</v>
      </c>
      <c r="AW19" s="2" t="s">
        <v>106</v>
      </c>
      <c r="AX19" s="2" t="s">
        <v>107</v>
      </c>
      <c r="AY19" s="2" t="s">
        <v>578</v>
      </c>
      <c r="AZ19" s="2" t="s">
        <v>187</v>
      </c>
      <c r="BA19" s="2" t="s">
        <v>180</v>
      </c>
      <c r="BB19" s="2" t="s">
        <v>17</v>
      </c>
      <c r="BC19" s="3">
        <v>4</v>
      </c>
      <c r="BD19" s="3">
        <v>4.9382716049382704</v>
      </c>
      <c r="BE19" s="7">
        <f>U19/((VLOOKUP(B19,'Cell-Characteristics'!$B$4:$E$34,3,FALSE)*VLOOKUP(B19,'Cell-Characteristics'!$B$4:$E$34,4,FALSE)*3600)/1000)</f>
        <v>1.502285207395361</v>
      </c>
      <c r="BF19" s="2">
        <f t="shared" si="2"/>
        <v>4938.6460054845829</v>
      </c>
      <c r="BG19" s="2">
        <f t="shared" si="0"/>
        <v>9999.2028336565072</v>
      </c>
      <c r="BH19" s="2">
        <f t="shared" si="1"/>
        <v>19576.349574296262</v>
      </c>
      <c r="BI19" s="2">
        <f t="shared" si="3"/>
        <v>33076.931211651063</v>
      </c>
      <c r="BJ19" s="2">
        <f>BF19/((VLOOKUP(B19,'Cell-Characteristics'!$B$4:$Q$34,13,FALSE)))</f>
        <v>130.70213395815978</v>
      </c>
      <c r="BK19" s="2">
        <f>BG19/((VLOOKUP(B19,'Cell-Characteristics'!$B$4:$Q$34,14,FALSE)))</f>
        <v>3762.3576337009604</v>
      </c>
      <c r="BL19" s="2">
        <f>BH19/((VLOOKUP(B19,'Cell-Characteristics'!$B$4:$Q$34,15,FALSE)))</f>
        <v>7365.910011640256</v>
      </c>
      <c r="BM19" s="2">
        <f>BI19/((VLOOKUP(B19,'Cell-Characteristics'!$B$4:$Q$34,16,FALSE)))</f>
        <v>767.43024580396332</v>
      </c>
      <c r="BN19" s="13">
        <f t="shared" si="4"/>
        <v>1.9424333333333348</v>
      </c>
    </row>
    <row r="20" spans="2:66" s="13" customFormat="1">
      <c r="B20" s="2" t="s">
        <v>175</v>
      </c>
      <c r="C20" s="14" t="s">
        <v>805</v>
      </c>
      <c r="D20" s="2" t="s">
        <v>104</v>
      </c>
      <c r="E20" s="6" t="s">
        <v>7</v>
      </c>
      <c r="F20" s="3" t="s">
        <v>105</v>
      </c>
      <c r="G20" s="3" t="s">
        <v>1342</v>
      </c>
      <c r="H20" s="4">
        <v>43813</v>
      </c>
      <c r="I20" s="5">
        <v>9</v>
      </c>
      <c r="J20" s="5">
        <v>100</v>
      </c>
      <c r="K20" s="7">
        <v>4.1310000000000002</v>
      </c>
      <c r="L20" s="8">
        <v>45.900500000000001</v>
      </c>
      <c r="M20" s="8">
        <v>56.7</v>
      </c>
      <c r="N20" s="8">
        <v>53.7</v>
      </c>
      <c r="O20" s="7" t="s">
        <v>49</v>
      </c>
      <c r="P20" s="7" t="s">
        <v>47</v>
      </c>
      <c r="Q20" s="9" t="s">
        <v>95</v>
      </c>
      <c r="R20" s="10">
        <v>59.4290783517663</v>
      </c>
      <c r="S20" s="11">
        <v>4.4999999999999998E-2</v>
      </c>
      <c r="T20" s="11">
        <v>61.739206663593201</v>
      </c>
      <c r="U20" s="8">
        <v>63.399003435267701</v>
      </c>
      <c r="V20" s="8">
        <v>20.927363184926602</v>
      </c>
      <c r="W20" s="8">
        <v>9.8109510717781507</v>
      </c>
      <c r="X20" s="8">
        <v>32.660689178562997</v>
      </c>
      <c r="Y20" s="8">
        <v>33.008978140001901</v>
      </c>
      <c r="Z20" s="8">
        <v>15.4749294786556</v>
      </c>
      <c r="AA20" s="8">
        <v>51.516092381342403</v>
      </c>
      <c r="AB20" s="8">
        <v>0.37991053286722498</v>
      </c>
      <c r="AC20" s="8">
        <v>1.2798862388073</v>
      </c>
      <c r="AD20" s="125">
        <v>1.4045000000000001</v>
      </c>
      <c r="AE20" s="125">
        <v>1.8069</v>
      </c>
      <c r="AF20" s="125">
        <v>3.4127000000000001</v>
      </c>
      <c r="AG20" s="8">
        <v>939.44856891275401</v>
      </c>
      <c r="AH20" s="8">
        <v>98.959100000000007</v>
      </c>
      <c r="AI20" s="8">
        <v>92.693998997447196</v>
      </c>
      <c r="AJ20" s="8">
        <v>107.58929999999999</v>
      </c>
      <c r="AK20" s="6">
        <v>234.09240500000001</v>
      </c>
      <c r="AL20" s="8">
        <v>20.399999999999999</v>
      </c>
      <c r="AM20" s="8">
        <v>0.5</v>
      </c>
      <c r="AN20" s="8">
        <v>2</v>
      </c>
      <c r="AO20" s="8">
        <v>0.69999999999999596</v>
      </c>
      <c r="AP20" s="8">
        <v>1.9</v>
      </c>
      <c r="AQ20" s="8">
        <v>6.4</v>
      </c>
      <c r="AR20" s="8">
        <v>0.60000000000000098</v>
      </c>
      <c r="AS20" s="8">
        <v>13.400499999999999</v>
      </c>
      <c r="AT20" s="8">
        <v>25.500499999999999</v>
      </c>
      <c r="AU20" s="8">
        <v>55.556039694556702</v>
      </c>
      <c r="AV20" s="8">
        <v>0</v>
      </c>
      <c r="AW20" s="2" t="s">
        <v>108</v>
      </c>
      <c r="AX20" s="2" t="s">
        <v>109</v>
      </c>
      <c r="AY20" s="2" t="s">
        <v>578</v>
      </c>
      <c r="AZ20" s="2" t="s">
        <v>187</v>
      </c>
      <c r="BA20" s="2" t="s">
        <v>180</v>
      </c>
      <c r="BB20" s="2" t="s">
        <v>17</v>
      </c>
      <c r="BC20" s="3">
        <v>5</v>
      </c>
      <c r="BD20" s="3">
        <v>6.1728395061728403</v>
      </c>
      <c r="BE20" s="7">
        <f>U20/((VLOOKUP(B20,'Cell-Characteristics'!$B$4:$E$34,3,FALSE)*VLOOKUP(B20,'Cell-Characteristics'!$B$4:$E$34,4,FALSE)*3600)/1000)</f>
        <v>1.4823934585500305</v>
      </c>
      <c r="BF20" s="2">
        <f t="shared" si="2"/>
        <v>14900.222986775792</v>
      </c>
      <c r="BG20" s="2">
        <f t="shared" si="0"/>
        <v>5429.7144677503738</v>
      </c>
      <c r="BH20" s="2">
        <f t="shared" si="1"/>
        <v>9570.3370289105387</v>
      </c>
      <c r="BI20" s="2">
        <f t="shared" si="3"/>
        <v>28712.883305777857</v>
      </c>
      <c r="BJ20" s="2">
        <f>BF20/((VLOOKUP(B20,'Cell-Characteristics'!$B$4:$Q$34,13,FALSE)))</f>
        <v>394.3370184178512</v>
      </c>
      <c r="BK20" s="2">
        <f>BG20/((VLOOKUP(B20,'Cell-Characteristics'!$B$4:$Q$34,14,FALSE)))</f>
        <v>2043.0156299856619</v>
      </c>
      <c r="BL20" s="2">
        <f>BH20/((VLOOKUP(B20,'Cell-Characteristics'!$B$4:$Q$34,15,FALSE)))</f>
        <v>3600.9901165936731</v>
      </c>
      <c r="BM20" s="2">
        <f>BI20/((VLOOKUP(B20,'Cell-Characteristics'!$B$4:$Q$34,16,FALSE)))</f>
        <v>666.17833897879643</v>
      </c>
      <c r="BN20" s="13">
        <f t="shared" si="4"/>
        <v>2.2080333333333333</v>
      </c>
    </row>
    <row r="21" spans="2:66" s="13" customFormat="1">
      <c r="B21" s="2" t="s">
        <v>175</v>
      </c>
      <c r="C21" s="14" t="s">
        <v>806</v>
      </c>
      <c r="D21" s="2" t="s">
        <v>104</v>
      </c>
      <c r="E21" s="6" t="s">
        <v>7</v>
      </c>
      <c r="F21" s="3" t="s">
        <v>105</v>
      </c>
      <c r="G21" s="3" t="s">
        <v>1342</v>
      </c>
      <c r="H21" s="4">
        <v>43813</v>
      </c>
      <c r="I21" s="5">
        <v>18</v>
      </c>
      <c r="J21" s="5">
        <v>100</v>
      </c>
      <c r="K21" s="7">
        <v>4.1210000000000004</v>
      </c>
      <c r="L21" s="8">
        <v>46.207900000000002</v>
      </c>
      <c r="M21" s="8">
        <v>49.9</v>
      </c>
      <c r="N21" s="8">
        <v>54.9</v>
      </c>
      <c r="O21" s="7" t="s">
        <v>47</v>
      </c>
      <c r="P21" s="7" t="s">
        <v>47</v>
      </c>
      <c r="Q21" s="9" t="s">
        <v>99</v>
      </c>
      <c r="R21" s="10">
        <v>54.404333789039597</v>
      </c>
      <c r="S21" s="11">
        <v>4.2799999999999998E-2</v>
      </c>
      <c r="T21" s="11">
        <v>56.732709410000602</v>
      </c>
      <c r="U21" s="8">
        <v>58.920667278691802</v>
      </c>
      <c r="V21" s="8">
        <v>20.879314621676102</v>
      </c>
      <c r="W21" s="8">
        <v>37.319441448274603</v>
      </c>
      <c r="X21" s="8">
        <v>0.72191120874103798</v>
      </c>
      <c r="Y21" s="8">
        <v>35.4363173161601</v>
      </c>
      <c r="Z21" s="8">
        <v>63.338456897909097</v>
      </c>
      <c r="AA21" s="8">
        <v>1.22522578593083</v>
      </c>
      <c r="AB21" s="8">
        <v>2.18795786869119</v>
      </c>
      <c r="AC21" s="8">
        <v>0</v>
      </c>
      <c r="AD21" s="125">
        <v>3.0055999999999998</v>
      </c>
      <c r="AE21" s="125">
        <v>1.9061000000000099</v>
      </c>
      <c r="AF21" s="125">
        <v>0</v>
      </c>
      <c r="AG21" s="8">
        <v>939.80926235017796</v>
      </c>
      <c r="AH21" s="8">
        <v>101.3031</v>
      </c>
      <c r="AI21" s="8">
        <v>94.936328679895595</v>
      </c>
      <c r="AJ21" s="8">
        <v>110.11369999999999</v>
      </c>
      <c r="AK21" s="6">
        <v>230.27685</v>
      </c>
      <c r="AL21" s="8">
        <v>20.5</v>
      </c>
      <c r="AM21" s="8">
        <v>1.4</v>
      </c>
      <c r="AN21" s="8">
        <v>6.9</v>
      </c>
      <c r="AO21" s="8">
        <v>1.5</v>
      </c>
      <c r="AP21" s="8">
        <v>0</v>
      </c>
      <c r="AQ21" s="8">
        <v>0</v>
      </c>
      <c r="AR21" s="8">
        <v>0</v>
      </c>
      <c r="AS21" s="8">
        <v>15.9079</v>
      </c>
      <c r="AT21" s="8">
        <v>25.707899999999999</v>
      </c>
      <c r="AU21" s="8">
        <v>55.635291800752697</v>
      </c>
      <c r="AV21" s="8">
        <v>0</v>
      </c>
      <c r="AW21" s="2" t="s">
        <v>110</v>
      </c>
      <c r="AX21" s="2" t="s">
        <v>111</v>
      </c>
      <c r="AY21" s="2" t="s">
        <v>578</v>
      </c>
      <c r="AZ21" s="2" t="s">
        <v>179</v>
      </c>
      <c r="BA21" s="2" t="s">
        <v>180</v>
      </c>
      <c r="BB21" s="2" t="s">
        <v>17</v>
      </c>
      <c r="BC21" s="3">
        <v>7</v>
      </c>
      <c r="BD21" s="3">
        <v>8.6419753086419693</v>
      </c>
      <c r="BE21" s="7">
        <f>U21/((VLOOKUP(B21,'Cell-Characteristics'!$B$4:$E$34,3,FALSE)*VLOOKUP(B21,'Cell-Characteristics'!$B$4:$E$34,4,FALSE)*3600)/1000)</f>
        <v>1.3776811466211139</v>
      </c>
      <c r="BF21" s="2">
        <f t="shared" si="2"/>
        <v>6946.8041727695309</v>
      </c>
      <c r="BG21" s="2">
        <f t="shared" si="0"/>
        <v>19578.952546180371</v>
      </c>
      <c r="BH21" s="2" t="e">
        <f t="shared" si="1"/>
        <v>#DIV/0!</v>
      </c>
      <c r="BI21" s="2">
        <f t="shared" si="3"/>
        <v>35987.947520425732</v>
      </c>
      <c r="BJ21" s="2">
        <f>BF21/((VLOOKUP(B21,'Cell-Characteristics'!$B$4:$Q$34,13,FALSE)))</f>
        <v>183.84839256794166</v>
      </c>
      <c r="BK21" s="2">
        <f>BG21/((VLOOKUP(B21,'Cell-Characteristics'!$B$4:$Q$34,14,FALSE)))</f>
        <v>7366.8894208293086</v>
      </c>
      <c r="BL21" s="2" t="e">
        <f>BH21/((VLOOKUP(B21,'Cell-Characteristics'!$B$4:$Q$34,15,FALSE)))</f>
        <v>#DIV/0!</v>
      </c>
      <c r="BM21" s="2">
        <f>BI21/((VLOOKUP(B21,'Cell-Characteristics'!$B$4:$Q$34,16,FALSE)))</f>
        <v>834.96982337503437</v>
      </c>
      <c r="BN21" s="13">
        <f t="shared" si="4"/>
        <v>1.6372333333333364</v>
      </c>
    </row>
    <row r="22" spans="2:66" s="13" customFormat="1">
      <c r="B22" s="2" t="s">
        <v>175</v>
      </c>
      <c r="C22" s="14" t="s">
        <v>807</v>
      </c>
      <c r="D22" s="2" t="s">
        <v>104</v>
      </c>
      <c r="E22" s="6" t="s">
        <v>7</v>
      </c>
      <c r="F22" s="3" t="s">
        <v>105</v>
      </c>
      <c r="G22" s="3" t="s">
        <v>1342</v>
      </c>
      <c r="H22" s="4">
        <v>43813</v>
      </c>
      <c r="I22" s="5">
        <v>1</v>
      </c>
      <c r="J22" s="5">
        <v>100</v>
      </c>
      <c r="K22" s="7">
        <v>4.1239999999999997</v>
      </c>
      <c r="L22" s="8">
        <v>46.073500000000003</v>
      </c>
      <c r="M22" s="8">
        <v>50.7</v>
      </c>
      <c r="N22" s="8">
        <v>54.9</v>
      </c>
      <c r="O22" s="7" t="s">
        <v>47</v>
      </c>
      <c r="P22" s="7" t="s">
        <v>47</v>
      </c>
      <c r="Q22" s="9" t="s">
        <v>95</v>
      </c>
      <c r="R22" s="10">
        <v>57.136515210293403</v>
      </c>
      <c r="S22" s="11">
        <v>4.4999999999999998E-2</v>
      </c>
      <c r="T22" s="11">
        <v>59.6710760518177</v>
      </c>
      <c r="U22" s="8">
        <v>61.125787553305003</v>
      </c>
      <c r="V22" s="8">
        <v>17.468902017613299</v>
      </c>
      <c r="W22" s="8">
        <v>12.156545771629901</v>
      </c>
      <c r="X22" s="8">
        <v>31.500339764061799</v>
      </c>
      <c r="Y22" s="8">
        <v>28.578612590274499</v>
      </c>
      <c r="Z22" s="8">
        <v>19.8877532024086</v>
      </c>
      <c r="AA22" s="8">
        <v>51.533634207316901</v>
      </c>
      <c r="AB22" s="8">
        <v>0.35136372189401999</v>
      </c>
      <c r="AC22" s="8">
        <v>1.1033477795932201</v>
      </c>
      <c r="AD22" s="125">
        <v>1.1014999999999999</v>
      </c>
      <c r="AE22" s="125">
        <v>1.40089999999999</v>
      </c>
      <c r="AF22" s="125">
        <v>2.80249999999999</v>
      </c>
      <c r="AG22" s="8">
        <v>939.67806609007698</v>
      </c>
      <c r="AH22" s="8">
        <v>102.18980000000001</v>
      </c>
      <c r="AI22" s="8">
        <v>95.8104967546995</v>
      </c>
      <c r="AJ22" s="8">
        <v>111.5005</v>
      </c>
      <c r="AK22" s="6">
        <v>248.68833000000001</v>
      </c>
      <c r="AL22" s="8">
        <v>19.8</v>
      </c>
      <c r="AM22" s="8">
        <v>0.5</v>
      </c>
      <c r="AN22" s="8">
        <v>4.2</v>
      </c>
      <c r="AO22" s="8">
        <v>0.79999999999999705</v>
      </c>
      <c r="AP22" s="8">
        <v>0</v>
      </c>
      <c r="AQ22" s="8">
        <v>8.4</v>
      </c>
      <c r="AR22" s="8">
        <v>0.90000000000000602</v>
      </c>
      <c r="AS22" s="8">
        <v>11.4735</v>
      </c>
      <c r="AT22" s="8">
        <v>26.273499999999999</v>
      </c>
      <c r="AU22" s="8">
        <v>57.025188014802403</v>
      </c>
      <c r="AV22" s="8">
        <v>0</v>
      </c>
      <c r="AW22" s="2" t="s">
        <v>112</v>
      </c>
      <c r="AX22" s="2" t="s">
        <v>113</v>
      </c>
      <c r="AY22" s="2" t="s">
        <v>578</v>
      </c>
      <c r="AZ22" s="2" t="s">
        <v>179</v>
      </c>
      <c r="BA22" s="2" t="s">
        <v>180</v>
      </c>
      <c r="BB22" s="2" t="s">
        <v>17</v>
      </c>
      <c r="BC22" s="3">
        <v>6</v>
      </c>
      <c r="BD22" s="3">
        <v>7.4074074074074101</v>
      </c>
      <c r="BE22" s="7">
        <f>U22/((VLOOKUP(B22,'Cell-Characteristics'!$B$4:$E$34,3,FALSE)*VLOOKUP(B22,'Cell-Characteristics'!$B$4:$E$34,4,FALSE)*3600)/1000)</f>
        <v>1.4292411979354891</v>
      </c>
      <c r="BF22" s="2">
        <f t="shared" si="2"/>
        <v>15859.193842590375</v>
      </c>
      <c r="BG22" s="2">
        <f t="shared" si="0"/>
        <v>8677.6684785709094</v>
      </c>
      <c r="BH22" s="2">
        <f t="shared" si="1"/>
        <v>11240.085553634937</v>
      </c>
      <c r="BI22" s="2">
        <f t="shared" si="3"/>
        <v>34567.543716171029</v>
      </c>
      <c r="BJ22" s="2">
        <f>BF22/((VLOOKUP(B22,'Cell-Characteristics'!$B$4:$Q$34,13,FALSE)))</f>
        <v>419.71635055047494</v>
      </c>
      <c r="BK22" s="2">
        <f>BG22/((VLOOKUP(B22,'Cell-Characteristics'!$B$4:$Q$34,14,FALSE)))</f>
        <v>3265.1095078484932</v>
      </c>
      <c r="BL22" s="2">
        <f>BH22/((VLOOKUP(B22,'Cell-Characteristics'!$B$4:$Q$34,15,FALSE)))</f>
        <v>4229.2593109350873</v>
      </c>
      <c r="BM22" s="2">
        <f>BI22/((VLOOKUP(B22,'Cell-Characteristics'!$B$4:$Q$34,16,FALSE)))</f>
        <v>802.01450373957482</v>
      </c>
      <c r="BN22" s="13">
        <f t="shared" si="4"/>
        <v>1.7682999999999935</v>
      </c>
    </row>
    <row r="23" spans="2:66" s="13" customFormat="1">
      <c r="B23" s="2" t="s">
        <v>175</v>
      </c>
      <c r="C23" s="14" t="s">
        <v>763</v>
      </c>
      <c r="D23" s="2" t="s">
        <v>181</v>
      </c>
      <c r="E23" s="6" t="s">
        <v>0</v>
      </c>
      <c r="F23" s="3" t="s">
        <v>22</v>
      </c>
      <c r="G23" s="3" t="s">
        <v>1344</v>
      </c>
      <c r="H23" s="4">
        <v>43402</v>
      </c>
      <c r="I23" s="5">
        <v>10</v>
      </c>
      <c r="J23" s="5">
        <v>100</v>
      </c>
      <c r="K23" s="7">
        <v>4.1379999999999999</v>
      </c>
      <c r="L23" s="8">
        <v>47.472099999999998</v>
      </c>
      <c r="M23" s="8">
        <v>45.5</v>
      </c>
      <c r="N23" s="8">
        <v>47.4</v>
      </c>
      <c r="O23" s="6" t="s">
        <v>47</v>
      </c>
      <c r="P23" s="6" t="s">
        <v>47</v>
      </c>
      <c r="Q23" s="9" t="s">
        <v>99</v>
      </c>
      <c r="R23" s="10">
        <v>59.359218317921261</v>
      </c>
      <c r="S23" s="11">
        <v>0.01</v>
      </c>
      <c r="T23" s="11">
        <v>59.843460575049576</v>
      </c>
      <c r="U23" s="8">
        <v>62.086862736848133</v>
      </c>
      <c r="V23" s="8">
        <v>18.207671363480067</v>
      </c>
      <c r="W23" s="8">
        <v>43.146792640317202</v>
      </c>
      <c r="X23" s="8">
        <v>0.73239873305088599</v>
      </c>
      <c r="Y23" s="8">
        <v>29.326125626048</v>
      </c>
      <c r="Z23" s="8">
        <v>69.494238778326718</v>
      </c>
      <c r="AA23" s="8">
        <v>1.1796355956253082</v>
      </c>
      <c r="AB23" s="8">
        <v>2.2434021617985591</v>
      </c>
      <c r="AC23" s="8">
        <v>0</v>
      </c>
      <c r="AD23" s="127">
        <v>2.2084999999999999</v>
      </c>
      <c r="AE23" s="127">
        <v>2.2084999999999999</v>
      </c>
      <c r="AF23" s="127">
        <v>0</v>
      </c>
      <c r="AG23" s="8" t="s">
        <v>17</v>
      </c>
      <c r="AH23" s="8" t="s">
        <v>17</v>
      </c>
      <c r="AI23" s="8" t="s">
        <v>17</v>
      </c>
      <c r="AJ23" s="8"/>
      <c r="AK23" s="6" t="s">
        <v>17</v>
      </c>
      <c r="AL23" s="8">
        <v>21.41</v>
      </c>
      <c r="AM23" s="8">
        <v>1</v>
      </c>
      <c r="AN23" s="8">
        <v>7.81</v>
      </c>
      <c r="AO23" s="8">
        <v>7.2</v>
      </c>
      <c r="AP23" s="8">
        <v>0.11</v>
      </c>
      <c r="AQ23" s="8">
        <v>0.24</v>
      </c>
      <c r="AR23" s="8">
        <v>0</v>
      </c>
      <c r="AS23" s="8">
        <v>9.7020999999999944</v>
      </c>
      <c r="AT23" s="8">
        <f>L23-AL23</f>
        <v>26.062099999999997</v>
      </c>
      <c r="AU23" s="8">
        <f>100*(AT23/L23)</f>
        <v>54.899825371112712</v>
      </c>
      <c r="AV23" s="8">
        <v>0</v>
      </c>
      <c r="AW23" s="2" t="s">
        <v>344</v>
      </c>
      <c r="AX23" s="2" t="s">
        <v>17</v>
      </c>
      <c r="AY23" s="2" t="s">
        <v>17</v>
      </c>
      <c r="AZ23" s="2" t="s">
        <v>179</v>
      </c>
      <c r="BA23" s="2" t="s">
        <v>180</v>
      </c>
      <c r="BB23" s="2" t="s">
        <v>345</v>
      </c>
      <c r="BC23" s="3">
        <v>9</v>
      </c>
      <c r="BD23" s="3">
        <v>18</v>
      </c>
      <c r="BE23" s="7">
        <f>U23/((VLOOKUP(B23,'Cell-Characteristics'!$B$4:$E$34,3,FALSE)*VLOOKUP(B23,'Cell-Characteristics'!$B$4:$E$34,4,FALSE)*3600)/1000)</f>
        <v>1.451713026955858</v>
      </c>
      <c r="BF23" s="2">
        <f t="shared" si="2"/>
        <v>8244.3610430065946</v>
      </c>
      <c r="BG23" s="2">
        <f t="shared" si="0"/>
        <v>19536.695784612726</v>
      </c>
      <c r="BH23" s="2" t="e">
        <f t="shared" si="1"/>
        <v>#DIV/0!</v>
      </c>
      <c r="BI23" s="2">
        <f t="shared" si="3"/>
        <v>42169.026083437719</v>
      </c>
      <c r="BJ23" s="2">
        <f>BF23/((VLOOKUP(B23,'Cell-Characteristics'!$B$4:$Q$34,13,FALSE)))</f>
        <v>218.18846304145086</v>
      </c>
      <c r="BK23" s="2">
        <f>BG23/((VLOOKUP(B23,'Cell-Characteristics'!$B$4:$Q$34,14,FALSE)))</f>
        <v>7350.9896484070132</v>
      </c>
      <c r="BL23" s="2" t="e">
        <f>BH23/((VLOOKUP(B23,'Cell-Characteristics'!$B$4:$Q$34,15,FALSE)))</f>
        <v>#DIV/0!</v>
      </c>
      <c r="BM23" s="2">
        <f>BI23/((VLOOKUP(B23,'Cell-Characteristics'!$B$4:$Q$34,16,FALSE)))</f>
        <v>978.37933771580322</v>
      </c>
      <c r="BN23" s="13">
        <f t="shared" si="4"/>
        <v>1.4723333333333333</v>
      </c>
    </row>
    <row r="24" spans="2:66" s="13" customFormat="1">
      <c r="B24" s="2" t="s">
        <v>175</v>
      </c>
      <c r="C24" s="14" t="s">
        <v>717</v>
      </c>
      <c r="D24" s="2" t="s">
        <v>26</v>
      </c>
      <c r="E24" s="6" t="s">
        <v>0</v>
      </c>
      <c r="F24" s="3" t="s">
        <v>21</v>
      </c>
      <c r="G24" s="3" t="s">
        <v>1360</v>
      </c>
      <c r="H24" s="4">
        <v>43511</v>
      </c>
      <c r="I24" s="5">
        <v>21</v>
      </c>
      <c r="J24" s="5">
        <v>100</v>
      </c>
      <c r="K24" s="7">
        <v>4.1360000000000001</v>
      </c>
      <c r="L24" s="8">
        <v>46.0092</v>
      </c>
      <c r="M24" s="8">
        <v>48.5</v>
      </c>
      <c r="N24" s="8">
        <v>51.1</v>
      </c>
      <c r="O24" s="7" t="s">
        <v>47</v>
      </c>
      <c r="P24" s="7" t="s">
        <v>47</v>
      </c>
      <c r="Q24" s="9" t="s">
        <v>99</v>
      </c>
      <c r="R24" s="10">
        <v>56.678011927075168</v>
      </c>
      <c r="S24" s="11">
        <v>0.02</v>
      </c>
      <c r="T24" s="11">
        <v>58.11394469125149</v>
      </c>
      <c r="U24" s="8">
        <v>59.847586416759668</v>
      </c>
      <c r="V24" s="8">
        <v>25.377882041950457</v>
      </c>
      <c r="W24" s="8">
        <v>34.430730030885201</v>
      </c>
      <c r="X24" s="8">
        <v>3.8974343923989005E-2</v>
      </c>
      <c r="Y24" s="8">
        <v>42.404186302897685</v>
      </c>
      <c r="Z24" s="8">
        <v>57.530691030913907</v>
      </c>
      <c r="AA24" s="8">
        <v>6.5122666188380585E-2</v>
      </c>
      <c r="AB24" s="8">
        <v>1.7336417255081766</v>
      </c>
      <c r="AC24" s="8">
        <v>0</v>
      </c>
      <c r="AD24" s="127">
        <v>2.1002000000000001</v>
      </c>
      <c r="AE24" s="127">
        <v>2.3037999999999998</v>
      </c>
      <c r="AF24" s="127">
        <v>0</v>
      </c>
      <c r="AG24" s="8" t="s">
        <v>17</v>
      </c>
      <c r="AH24" s="8" t="s">
        <v>17</v>
      </c>
      <c r="AI24" s="8" t="s">
        <v>17</v>
      </c>
      <c r="AJ24" s="8"/>
      <c r="AK24" s="6" t="s">
        <v>17</v>
      </c>
      <c r="AL24" s="8">
        <v>25.4</v>
      </c>
      <c r="AM24" s="8">
        <v>1.4</v>
      </c>
      <c r="AN24" s="8">
        <v>3.9</v>
      </c>
      <c r="AO24" s="8">
        <v>3.8</v>
      </c>
      <c r="AP24" s="8">
        <v>0.1</v>
      </c>
      <c r="AQ24" s="8">
        <v>0</v>
      </c>
      <c r="AR24" s="8">
        <v>0</v>
      </c>
      <c r="AS24" s="8">
        <v>11.409200000000006</v>
      </c>
      <c r="AT24" s="8">
        <f>L24-AL24</f>
        <v>20.609200000000001</v>
      </c>
      <c r="AU24" s="8">
        <f>100*(AT24/L24)</f>
        <v>44.793649965659043</v>
      </c>
      <c r="AV24" s="8">
        <v>0</v>
      </c>
      <c r="AW24" s="2" t="s">
        <v>100</v>
      </c>
      <c r="AX24" s="2" t="s">
        <v>50</v>
      </c>
      <c r="AY24" s="2" t="s">
        <v>101</v>
      </c>
      <c r="AZ24" s="2" t="s">
        <v>179</v>
      </c>
      <c r="BA24" s="2" t="s">
        <v>180</v>
      </c>
      <c r="BB24" s="2" t="s">
        <v>346</v>
      </c>
      <c r="BC24" s="3">
        <v>5</v>
      </c>
      <c r="BD24" s="3">
        <v>10</v>
      </c>
      <c r="BE24" s="7">
        <f>U24/((VLOOKUP(B24,'Cell-Characteristics'!$B$4:$E$34,3,FALSE)*VLOOKUP(B24,'Cell-Characteristics'!$B$4:$E$34,4,FALSE)*3600)/1000)</f>
        <v>1.3993543400851025</v>
      </c>
      <c r="BF24" s="2">
        <f t="shared" si="2"/>
        <v>12083.554919507882</v>
      </c>
      <c r="BG24" s="2">
        <f t="shared" si="0"/>
        <v>14945.190568141854</v>
      </c>
      <c r="BH24" s="2" t="e">
        <f t="shared" si="1"/>
        <v>#DIV/0!</v>
      </c>
      <c r="BI24" s="2">
        <f t="shared" si="3"/>
        <v>40768.110638119666</v>
      </c>
      <c r="BJ24" s="2">
        <f>BF24/((VLOOKUP(B24,'Cell-Characteristics'!$B$4:$Q$34,13,FALSE)))</f>
        <v>319.79340329846815</v>
      </c>
      <c r="BK24" s="2">
        <f>BG24/((VLOOKUP(B24,'Cell-Characteristics'!$B$4:$Q$34,14,FALSE)))</f>
        <v>5623.3634577249823</v>
      </c>
      <c r="BL24" s="2" t="e">
        <f>BH24/((VLOOKUP(B24,'Cell-Characteristics'!$B$4:$Q$34,15,FALSE)))</f>
        <v>#DIV/0!</v>
      </c>
      <c r="BM24" s="2">
        <f>BI24/((VLOOKUP(B24,'Cell-Characteristics'!$B$4:$Q$34,16,FALSE)))</f>
        <v>945.87617478113816</v>
      </c>
      <c r="BN24" s="13">
        <f t="shared" si="4"/>
        <v>1.468</v>
      </c>
    </row>
    <row r="25" spans="2:66" s="13" customFormat="1">
      <c r="B25" s="2" t="s">
        <v>175</v>
      </c>
      <c r="C25" s="14" t="s">
        <v>683</v>
      </c>
      <c r="D25" s="2" t="s">
        <v>26</v>
      </c>
      <c r="E25" s="6" t="s">
        <v>0</v>
      </c>
      <c r="F25" s="3" t="s">
        <v>21</v>
      </c>
      <c r="G25" s="3" t="s">
        <v>1360</v>
      </c>
      <c r="H25" s="4">
        <v>43511</v>
      </c>
      <c r="I25" s="5">
        <v>18</v>
      </c>
      <c r="J25" s="5">
        <v>100</v>
      </c>
      <c r="K25" s="7">
        <v>4.1180000000000003</v>
      </c>
      <c r="L25" s="8">
        <v>47.403300000000002</v>
      </c>
      <c r="M25" s="8">
        <v>46.3</v>
      </c>
      <c r="N25" s="8">
        <v>46.9</v>
      </c>
      <c r="O25" s="7" t="s">
        <v>47</v>
      </c>
      <c r="P25" s="7" t="s">
        <v>47</v>
      </c>
      <c r="Q25" s="9" t="s">
        <v>95</v>
      </c>
      <c r="R25" s="10">
        <v>57.088453898817008</v>
      </c>
      <c r="S25" s="11">
        <v>1.4999999999999999E-2</v>
      </c>
      <c r="T25" s="11">
        <v>58.067119072572083</v>
      </c>
      <c r="U25" s="8">
        <v>59.216348830896862</v>
      </c>
      <c r="V25" s="8">
        <v>17.687769122422907</v>
      </c>
      <c r="W25" s="8">
        <v>5.0358878298385852</v>
      </c>
      <c r="X25" s="8">
        <v>36.492691878635377</v>
      </c>
      <c r="Y25" s="8">
        <v>29.869739475045264</v>
      </c>
      <c r="Z25" s="8">
        <v>8.5042187322617373</v>
      </c>
      <c r="AA25" s="8">
        <v>61.626041792693009</v>
      </c>
      <c r="AB25" s="8">
        <v>0.18311707153332904</v>
      </c>
      <c r="AC25" s="8">
        <v>0.96611268679144813</v>
      </c>
      <c r="AD25" s="127">
        <v>2.5169000000000001</v>
      </c>
      <c r="AE25" s="127">
        <v>2.3151999999999999</v>
      </c>
      <c r="AF25" s="127">
        <v>2.5169000000000001</v>
      </c>
      <c r="AG25" s="8" t="s">
        <v>17</v>
      </c>
      <c r="AH25" s="8" t="s">
        <v>17</v>
      </c>
      <c r="AI25" s="8" t="s">
        <v>17</v>
      </c>
      <c r="AJ25" s="8"/>
      <c r="AK25" s="6" t="s">
        <v>17</v>
      </c>
      <c r="AL25" s="8">
        <v>23.1</v>
      </c>
      <c r="AM25" s="8">
        <v>0.2</v>
      </c>
      <c r="AN25" s="8">
        <v>1.4</v>
      </c>
      <c r="AO25" s="8">
        <v>0</v>
      </c>
      <c r="AP25" s="8">
        <v>1</v>
      </c>
      <c r="AQ25" s="8">
        <v>6.2</v>
      </c>
      <c r="AR25" s="8">
        <v>3.6</v>
      </c>
      <c r="AS25" s="8">
        <v>11.903300000000002</v>
      </c>
      <c r="AT25" s="8">
        <f>L25-AL25</f>
        <v>24.3033</v>
      </c>
      <c r="AU25" s="8">
        <f>100*(AT25/L25)</f>
        <v>51.26921543436849</v>
      </c>
      <c r="AV25" s="8">
        <v>0</v>
      </c>
      <c r="AW25" s="2" t="s">
        <v>102</v>
      </c>
      <c r="AX25" s="2" t="s">
        <v>50</v>
      </c>
      <c r="AY25" s="2" t="s">
        <v>103</v>
      </c>
      <c r="AZ25" s="2" t="s">
        <v>179</v>
      </c>
      <c r="BA25" s="2" t="s">
        <v>180</v>
      </c>
      <c r="BB25" s="2" t="s">
        <v>347</v>
      </c>
      <c r="BC25" s="3">
        <v>7</v>
      </c>
      <c r="BD25" s="3">
        <v>14.000000000000002</v>
      </c>
      <c r="BE25" s="7">
        <f>U25/((VLOOKUP(B25,'Cell-Characteristics'!$B$4:$E$34,3,FALSE)*VLOOKUP(B25,'Cell-Characteristics'!$B$4:$E$34,4,FALSE)*3600)/1000)</f>
        <v>1.3845947631616362</v>
      </c>
      <c r="BF25" s="2">
        <f t="shared" si="2"/>
        <v>7027.6010657645929</v>
      </c>
      <c r="BG25" s="2">
        <f t="shared" si="0"/>
        <v>2175.1415989282073</v>
      </c>
      <c r="BH25" s="2">
        <f t="shared" si="1"/>
        <v>14499.063084999554</v>
      </c>
      <c r="BI25" s="2">
        <f t="shared" si="3"/>
        <v>24173.227172770523</v>
      </c>
      <c r="BJ25" s="2">
        <f>BF25/((VLOOKUP(B25,'Cell-Characteristics'!$B$4:$Q$34,13,FALSE)))</f>
        <v>185.98669653220961</v>
      </c>
      <c r="BK25" s="2">
        <f>BG25/((VLOOKUP(B25,'Cell-Characteristics'!$B$4:$Q$34,14,FALSE)))</f>
        <v>818.43130249968669</v>
      </c>
      <c r="BL25" s="2">
        <f>BH25/((VLOOKUP(B25,'Cell-Characteristics'!$B$4:$Q$34,15,FALSE)))</f>
        <v>5455.500962111375</v>
      </c>
      <c r="BM25" s="2">
        <f>BI25/((VLOOKUP(B25,'Cell-Characteristics'!$B$4:$Q$34,16,FALSE)))</f>
        <v>560.85208003032051</v>
      </c>
      <c r="BN25" s="13">
        <f t="shared" si="4"/>
        <v>2.4496666666666669</v>
      </c>
    </row>
    <row r="26" spans="2:66" s="13" customFormat="1">
      <c r="B26" s="2" t="s">
        <v>176</v>
      </c>
      <c r="C26" s="14" t="s">
        <v>785</v>
      </c>
      <c r="D26" s="2" t="s">
        <v>104</v>
      </c>
      <c r="E26" s="6" t="s">
        <v>8</v>
      </c>
      <c r="F26" s="3" t="s">
        <v>105</v>
      </c>
      <c r="G26" s="3" t="s">
        <v>1342</v>
      </c>
      <c r="H26" s="4">
        <v>43811</v>
      </c>
      <c r="I26" s="5" t="s">
        <v>1236</v>
      </c>
      <c r="J26" s="5">
        <v>100</v>
      </c>
      <c r="K26" s="7">
        <v>4.1559999999999997</v>
      </c>
      <c r="L26" s="8">
        <v>73</v>
      </c>
      <c r="M26" s="8">
        <v>50.9</v>
      </c>
      <c r="N26" s="8">
        <v>50.2</v>
      </c>
      <c r="O26" s="7" t="s">
        <v>125</v>
      </c>
      <c r="P26" s="7" t="s">
        <v>125</v>
      </c>
      <c r="Q26" s="9" t="s">
        <v>95</v>
      </c>
      <c r="R26" s="10">
        <v>74.945939665608904</v>
      </c>
      <c r="S26" s="11">
        <v>4.3099999999999999E-2</v>
      </c>
      <c r="T26" s="11">
        <v>78.985851597324995</v>
      </c>
      <c r="U26" s="8">
        <v>83.232880947384999</v>
      </c>
      <c r="V26" s="8">
        <v>29.0183014686131</v>
      </c>
      <c r="W26" s="8">
        <v>26.190183775003501</v>
      </c>
      <c r="X26" s="8">
        <v>28.024395703768398</v>
      </c>
      <c r="Y26" s="8">
        <v>34.8639878114477</v>
      </c>
      <c r="Z26" s="8">
        <v>31.466150729012298</v>
      </c>
      <c r="AA26" s="8">
        <v>33.669861459540002</v>
      </c>
      <c r="AB26" s="8">
        <v>1.1575088343</v>
      </c>
      <c r="AC26" s="8">
        <v>3.0895205157599999</v>
      </c>
      <c r="AD26" s="8">
        <v>4.9179000000000004</v>
      </c>
      <c r="AE26" s="8">
        <v>4.9179000000000004</v>
      </c>
      <c r="AF26" s="8">
        <v>3.01</v>
      </c>
      <c r="AG26" s="8">
        <v>956.71417232870601</v>
      </c>
      <c r="AH26" s="8">
        <v>93.0137</v>
      </c>
      <c r="AI26" s="8">
        <v>88.777499839601504</v>
      </c>
      <c r="AJ26" s="8">
        <v>94.314899999999994</v>
      </c>
      <c r="AK26" s="6">
        <v>198.81297000000001</v>
      </c>
      <c r="AL26" s="8">
        <v>39.5</v>
      </c>
      <c r="AM26" s="8">
        <v>2.4</v>
      </c>
      <c r="AN26" s="8">
        <v>4.8</v>
      </c>
      <c r="AO26" s="8">
        <v>0.100000000000001</v>
      </c>
      <c r="AP26" s="8">
        <v>1.7</v>
      </c>
      <c r="AQ26" s="8">
        <v>3</v>
      </c>
      <c r="AR26" s="8">
        <v>0</v>
      </c>
      <c r="AS26" s="8">
        <v>21.5</v>
      </c>
      <c r="AT26" s="8">
        <v>33.5</v>
      </c>
      <c r="AU26" s="8">
        <v>45.890410958904098</v>
      </c>
      <c r="AV26" s="8">
        <v>0</v>
      </c>
      <c r="AW26" s="2" t="s">
        <v>1237</v>
      </c>
      <c r="AX26" s="2" t="s">
        <v>126</v>
      </c>
      <c r="AY26" s="2" t="s">
        <v>578</v>
      </c>
      <c r="AZ26" s="2" t="s">
        <v>179</v>
      </c>
      <c r="BA26" s="2" t="s">
        <v>180</v>
      </c>
      <c r="BB26" s="2"/>
      <c r="BC26" s="3">
        <v>4</v>
      </c>
      <c r="BD26" s="3">
        <v>4.9382716049382704</v>
      </c>
      <c r="BE26" s="7">
        <f>U26/((VLOOKUP(B26,'Cell-Characteristics'!$B$4:$E$34,3,FALSE)*VLOOKUP(B26,'Cell-Characteristics'!$B$4:$E$34,4,FALSE)*3600)/1000)</f>
        <v>1.284458039311497</v>
      </c>
      <c r="BF26" s="2">
        <f t="shared" si="2"/>
        <v>5900.5472800612251</v>
      </c>
      <c r="BG26" s="2">
        <f t="shared" si="0"/>
        <v>5325.4811555752449</v>
      </c>
      <c r="BH26" s="2">
        <f t="shared" si="1"/>
        <v>9310.4304663682396</v>
      </c>
      <c r="BI26" s="2">
        <f t="shared" si="3"/>
        <v>19438.154326095297</v>
      </c>
      <c r="BJ26" s="2">
        <f>BF26/((VLOOKUP(B26,'Cell-Characteristics'!$B$4:$Q$34,13,FALSE)))</f>
        <v>109.61647230548179</v>
      </c>
      <c r="BK26" s="2">
        <f>BG26/((VLOOKUP(B26,'Cell-Characteristics'!$B$4:$Q$34,14,FALSE)))</f>
        <v>1440.6873001092374</v>
      </c>
      <c r="BL26" s="2">
        <f>BH26/((VLOOKUP(B26,'Cell-Characteristics'!$B$4:$Q$34,15,FALSE)))</f>
        <v>2518.7243254826549</v>
      </c>
      <c r="BM26" s="2">
        <f>BI26/((VLOOKUP(B26,'Cell-Characteristics'!$B$4:$Q$34,16,FALSE)))</f>
        <v>317.50280207466125</v>
      </c>
      <c r="BN26" s="13">
        <f t="shared" si="4"/>
        <v>4.2819333333333338</v>
      </c>
    </row>
    <row r="27" spans="2:66" s="13" customFormat="1">
      <c r="B27" s="2" t="s">
        <v>176</v>
      </c>
      <c r="C27" s="14" t="s">
        <v>787</v>
      </c>
      <c r="D27" s="2" t="s">
        <v>104</v>
      </c>
      <c r="E27" s="6" t="s">
        <v>8</v>
      </c>
      <c r="F27" s="3" t="s">
        <v>105</v>
      </c>
      <c r="G27" s="3" t="s">
        <v>1342</v>
      </c>
      <c r="H27" s="4">
        <v>43811</v>
      </c>
      <c r="I27" s="5">
        <v>36130</v>
      </c>
      <c r="J27" s="5">
        <v>100</v>
      </c>
      <c r="K27" s="7">
        <v>4.1680000000000001</v>
      </c>
      <c r="L27" s="8">
        <v>72.599999999999994</v>
      </c>
      <c r="M27" s="8">
        <v>49.39</v>
      </c>
      <c r="N27" s="8">
        <v>51.3</v>
      </c>
      <c r="O27" s="7" t="s">
        <v>125</v>
      </c>
      <c r="P27" s="7" t="s">
        <v>125</v>
      </c>
      <c r="Q27" s="9" t="s">
        <v>95</v>
      </c>
      <c r="R27" s="10">
        <v>91.329406325211394</v>
      </c>
      <c r="S27" s="11">
        <v>4.6300000000000001E-2</v>
      </c>
      <c r="T27" s="11">
        <v>94.160639154075398</v>
      </c>
      <c r="U27" s="8">
        <v>96.213501730455405</v>
      </c>
      <c r="V27" s="8">
        <v>26.707616875050501</v>
      </c>
      <c r="W27" s="8">
        <v>26.056929516252701</v>
      </c>
      <c r="X27" s="8">
        <v>43.448955339152299</v>
      </c>
      <c r="Y27" s="8">
        <v>27.758699553283702</v>
      </c>
      <c r="Z27" s="8">
        <v>27.082404285888899</v>
      </c>
      <c r="AA27" s="8">
        <v>45.158896160827403</v>
      </c>
      <c r="AB27" s="8">
        <v>0.90824166602399903</v>
      </c>
      <c r="AC27" s="8">
        <v>1.1446209103560001</v>
      </c>
      <c r="AD27" s="8">
        <v>6.1132999999999997</v>
      </c>
      <c r="AE27" s="8">
        <v>1.7030000000000001</v>
      </c>
      <c r="AF27" s="8">
        <v>2.2048000000000001</v>
      </c>
      <c r="AG27" s="8">
        <v>929.33604408142196</v>
      </c>
      <c r="AH27" s="8">
        <v>113.0937</v>
      </c>
      <c r="AI27" s="8">
        <v>104.95235243569201</v>
      </c>
      <c r="AJ27" s="8">
        <v>114.5967</v>
      </c>
      <c r="AK27" s="6">
        <v>231.61023</v>
      </c>
      <c r="AL27" s="8">
        <v>31.2</v>
      </c>
      <c r="AM27" s="8">
        <v>3.1</v>
      </c>
      <c r="AN27" s="8">
        <v>3</v>
      </c>
      <c r="AO27" s="8">
        <v>2.7</v>
      </c>
      <c r="AP27" s="8">
        <v>7</v>
      </c>
      <c r="AQ27" s="8">
        <v>5.9</v>
      </c>
      <c r="AR27" s="8">
        <v>4.3</v>
      </c>
      <c r="AS27" s="8">
        <v>15.4</v>
      </c>
      <c r="AT27" s="8">
        <v>41.4</v>
      </c>
      <c r="AU27" s="8">
        <v>57.0247933884297</v>
      </c>
      <c r="AV27" s="8">
        <v>0</v>
      </c>
      <c r="AW27" s="2" t="s">
        <v>127</v>
      </c>
      <c r="AX27" s="2" t="s">
        <v>128</v>
      </c>
      <c r="AY27" s="2" t="s">
        <v>578</v>
      </c>
      <c r="AZ27" s="2" t="s">
        <v>179</v>
      </c>
      <c r="BA27" s="2" t="s">
        <v>180</v>
      </c>
      <c r="BB27" s="2"/>
      <c r="BC27" s="3">
        <v>5</v>
      </c>
      <c r="BD27" s="3">
        <v>6.1728395061728403</v>
      </c>
      <c r="BE27" s="7">
        <f>U27/((VLOOKUP(B27,'Cell-Characteristics'!$B$4:$E$34,3,FALSE)*VLOOKUP(B27,'Cell-Characteristics'!$B$4:$E$34,4,FALSE)*3600)/1000)</f>
        <v>1.48477626127246</v>
      </c>
      <c r="BF27" s="2">
        <f t="shared" si="2"/>
        <v>4368.772491952056</v>
      </c>
      <c r="BG27" s="2">
        <f t="shared" si="0"/>
        <v>15300.604530976336</v>
      </c>
      <c r="BH27" s="2">
        <f t="shared" si="1"/>
        <v>19706.529090689539</v>
      </c>
      <c r="BI27" s="2">
        <f t="shared" si="3"/>
        <v>28803.275607604577</v>
      </c>
      <c r="BJ27" s="2">
        <f>BF27/((VLOOKUP(B27,'Cell-Characteristics'!$B$4:$Q$34,13,FALSE)))</f>
        <v>81.160171445663622</v>
      </c>
      <c r="BK27" s="2">
        <f>BG27/((VLOOKUP(B27,'Cell-Characteristics'!$B$4:$Q$34,14,FALSE)))</f>
        <v>4139.2291114755417</v>
      </c>
      <c r="BL27" s="2">
        <f>BH27/((VLOOKUP(B27,'Cell-Characteristics'!$B$4:$Q$34,15,FALSE)))</f>
        <v>5331.1513759591808</v>
      </c>
      <c r="BM27" s="2">
        <f>BI27/((VLOOKUP(B27,'Cell-Characteristics'!$B$4:$Q$34,16,FALSE)))</f>
        <v>470.47268793756155</v>
      </c>
      <c r="BN27" s="13">
        <f t="shared" si="4"/>
        <v>3.3403666666666667</v>
      </c>
    </row>
    <row r="28" spans="2:66" s="13" customFormat="1">
      <c r="B28" s="2" t="s">
        <v>176</v>
      </c>
      <c r="C28" s="14" t="s">
        <v>789</v>
      </c>
      <c r="D28" s="2" t="s">
        <v>104</v>
      </c>
      <c r="E28" s="6" t="s">
        <v>8</v>
      </c>
      <c r="F28" s="3" t="s">
        <v>105</v>
      </c>
      <c r="G28" s="3" t="s">
        <v>1342</v>
      </c>
      <c r="H28" s="4">
        <v>43811</v>
      </c>
      <c r="I28" s="5" t="s">
        <v>1238</v>
      </c>
      <c r="J28" s="5">
        <v>100</v>
      </c>
      <c r="K28" s="7">
        <v>4.1529999999999996</v>
      </c>
      <c r="L28" s="8">
        <v>73.2</v>
      </c>
      <c r="M28" s="8">
        <v>47.6</v>
      </c>
      <c r="N28" s="8">
        <v>47.7</v>
      </c>
      <c r="O28" s="7" t="s">
        <v>125</v>
      </c>
      <c r="P28" s="7" t="s">
        <v>125</v>
      </c>
      <c r="Q28" s="9" t="s">
        <v>95</v>
      </c>
      <c r="R28" s="10">
        <v>84.683043172503005</v>
      </c>
      <c r="S28" s="11">
        <v>4.0899999999999999E-2</v>
      </c>
      <c r="T28" s="11">
        <v>87.540660578118207</v>
      </c>
      <c r="U28" s="8">
        <v>95.070241410402204</v>
      </c>
      <c r="V28" s="8">
        <v>24.567802606137501</v>
      </c>
      <c r="W28" s="8">
        <v>41.1765872828394</v>
      </c>
      <c r="X28" s="8">
        <v>29.325851521425399</v>
      </c>
      <c r="Y28" s="8">
        <v>25.841737899962201</v>
      </c>
      <c r="Z28" s="8">
        <v>43.311752102413401</v>
      </c>
      <c r="AA28" s="8">
        <v>30.846509997624398</v>
      </c>
      <c r="AB28" s="8">
        <v>2.9338818070200001</v>
      </c>
      <c r="AC28" s="8">
        <v>4.5956990252640004</v>
      </c>
      <c r="AD28" s="8">
        <v>5.0225</v>
      </c>
      <c r="AE28" s="8">
        <v>5.0225</v>
      </c>
      <c r="AF28" s="8">
        <v>3.5158999999999998</v>
      </c>
      <c r="AG28" s="8">
        <v>951.781495632472</v>
      </c>
      <c r="AH28" s="8">
        <v>70.957800000000006</v>
      </c>
      <c r="AI28" s="8">
        <v>67.290653681409296</v>
      </c>
      <c r="AJ28" s="8">
        <v>73.158500000000004</v>
      </c>
      <c r="AK28" s="6">
        <v>138.29991000000001</v>
      </c>
      <c r="AL28" s="8">
        <v>32.9</v>
      </c>
      <c r="AM28" s="8">
        <v>0.6</v>
      </c>
      <c r="AN28" s="8">
        <v>5.2</v>
      </c>
      <c r="AO28" s="8">
        <v>0</v>
      </c>
      <c r="AP28" s="8">
        <v>4.4000000000000004</v>
      </c>
      <c r="AQ28" s="8">
        <v>0.89999999999999902</v>
      </c>
      <c r="AR28" s="8">
        <v>0</v>
      </c>
      <c r="AS28" s="8">
        <v>29.2</v>
      </c>
      <c r="AT28" s="8">
        <v>40.299999999999997</v>
      </c>
      <c r="AU28" s="8">
        <v>55.054644808743198</v>
      </c>
      <c r="AV28" s="8">
        <v>0</v>
      </c>
      <c r="AW28" s="2" t="s">
        <v>129</v>
      </c>
      <c r="AX28" s="2" t="s">
        <v>1239</v>
      </c>
      <c r="AY28" s="2" t="s">
        <v>578</v>
      </c>
      <c r="AZ28" s="2" t="s">
        <v>179</v>
      </c>
      <c r="BA28" s="2" t="s">
        <v>180</v>
      </c>
      <c r="BB28" s="2"/>
      <c r="BC28" s="3">
        <v>6</v>
      </c>
      <c r="BD28" s="3">
        <v>7.4074074074074101</v>
      </c>
      <c r="BE28" s="7">
        <f>U28/((VLOOKUP(B28,'Cell-Characteristics'!$B$4:$E$34,3,FALSE)*VLOOKUP(B28,'Cell-Characteristics'!$B$4:$E$34,4,FALSE)*3600)/1000)</f>
        <v>1.4671333550987995</v>
      </c>
      <c r="BF28" s="2">
        <f t="shared" si="2"/>
        <v>4891.5485527401697</v>
      </c>
      <c r="BG28" s="2">
        <f t="shared" si="0"/>
        <v>8198.4245461103837</v>
      </c>
      <c r="BH28" s="2">
        <f t="shared" si="1"/>
        <v>8340.9230983319776</v>
      </c>
      <c r="BI28" s="2">
        <f t="shared" si="3"/>
        <v>21031.84333128381</v>
      </c>
      <c r="BJ28" s="2">
        <f>BF28/((VLOOKUP(B28,'Cell-Characteristics'!$B$4:$Q$34,13,FALSE)))</f>
        <v>90.87196000856359</v>
      </c>
      <c r="BK28" s="2">
        <f>BG28/((VLOOKUP(B28,'Cell-Characteristics'!$B$4:$Q$34,14,FALSE)))</f>
        <v>2217.8965204148271</v>
      </c>
      <c r="BL28" s="2">
        <f>BH28/((VLOOKUP(B28,'Cell-Characteristics'!$B$4:$Q$34,15,FALSE)))</f>
        <v>2256.4462492510056</v>
      </c>
      <c r="BM28" s="2">
        <f>BI28/((VLOOKUP(B28,'Cell-Characteristics'!$B$4:$Q$34,16,FALSE)))</f>
        <v>343.5341174091443</v>
      </c>
      <c r="BN28" s="13">
        <f t="shared" si="4"/>
        <v>4.5202999999999998</v>
      </c>
    </row>
    <row r="29" spans="2:66" s="13" customFormat="1">
      <c r="B29" s="2" t="s">
        <v>176</v>
      </c>
      <c r="C29" s="14" t="s">
        <v>791</v>
      </c>
      <c r="D29" s="2" t="s">
        <v>104</v>
      </c>
      <c r="E29" s="6" t="s">
        <v>8</v>
      </c>
      <c r="F29" s="3" t="s">
        <v>105</v>
      </c>
      <c r="G29" s="3" t="s">
        <v>1342</v>
      </c>
      <c r="H29" s="4">
        <v>43811</v>
      </c>
      <c r="I29" s="5" t="s">
        <v>1351</v>
      </c>
      <c r="J29" s="5">
        <v>100</v>
      </c>
      <c r="K29" s="7">
        <v>4.1529999999999996</v>
      </c>
      <c r="L29" s="8">
        <v>72.5</v>
      </c>
      <c r="M29" s="8">
        <v>51.1</v>
      </c>
      <c r="N29" s="8">
        <v>52.09</v>
      </c>
      <c r="O29" s="7" t="s">
        <v>130</v>
      </c>
      <c r="P29" s="7" t="s">
        <v>130</v>
      </c>
      <c r="Q29" s="9" t="s">
        <v>95</v>
      </c>
      <c r="R29" s="10">
        <v>78.301838502890206</v>
      </c>
      <c r="S29" s="11">
        <v>3.9600000000000003E-2</v>
      </c>
      <c r="T29" s="11">
        <v>82.836737164539699</v>
      </c>
      <c r="U29" s="8">
        <v>84.507319842476406</v>
      </c>
      <c r="V29" s="8">
        <v>21.1342890337827</v>
      </c>
      <c r="W29" s="8">
        <v>38.498378335820902</v>
      </c>
      <c r="X29" s="8">
        <v>24.874652472872899</v>
      </c>
      <c r="Y29" s="8">
        <v>25.008826540916701</v>
      </c>
      <c r="Z29" s="8">
        <v>45.5562647207162</v>
      </c>
      <c r="AA29" s="8">
        <v>29.434908738367099</v>
      </c>
      <c r="AB29" s="8">
        <v>0.9945367347645</v>
      </c>
      <c r="AC29" s="8">
        <v>0.67604594317230005</v>
      </c>
      <c r="AD29" s="8">
        <f>AE29</f>
        <v>3.3050999999999999</v>
      </c>
      <c r="AE29" s="8">
        <v>3.3050999999999999</v>
      </c>
      <c r="AF29" s="8">
        <v>3.2044999999999999</v>
      </c>
      <c r="AG29" s="8">
        <v>924.52321387962797</v>
      </c>
      <c r="AH29" s="8">
        <v>75.358500000000006</v>
      </c>
      <c r="AI29" s="8">
        <v>69.371998260471798</v>
      </c>
      <c r="AJ29" s="8">
        <v>79.2654</v>
      </c>
      <c r="AK29" s="6">
        <v>219.82651777777801</v>
      </c>
      <c r="AL29" s="8">
        <v>39.299999999999997</v>
      </c>
      <c r="AM29" s="8">
        <v>4.0999999999999996</v>
      </c>
      <c r="AN29" s="8">
        <v>4.7</v>
      </c>
      <c r="AO29" s="8">
        <v>1.5</v>
      </c>
      <c r="AP29" s="8">
        <v>1.9</v>
      </c>
      <c r="AQ29" s="8">
        <v>3.7</v>
      </c>
      <c r="AR29" s="8">
        <v>0.80999999999999495</v>
      </c>
      <c r="AS29" s="8">
        <v>16.489999999999998</v>
      </c>
      <c r="AT29" s="8">
        <v>33.200000000000003</v>
      </c>
      <c r="AU29" s="8">
        <v>45.7931034482759</v>
      </c>
      <c r="AV29" s="8" t="s">
        <v>1075</v>
      </c>
      <c r="AW29" s="2" t="s">
        <v>1352</v>
      </c>
      <c r="AX29" s="2" t="s">
        <v>131</v>
      </c>
      <c r="AY29" s="2" t="s">
        <v>578</v>
      </c>
      <c r="AZ29" s="2" t="s">
        <v>187</v>
      </c>
      <c r="BA29" s="2" t="s">
        <v>180</v>
      </c>
      <c r="BB29" s="2"/>
      <c r="BC29" s="3">
        <v>6</v>
      </c>
      <c r="BD29" s="3">
        <v>7.4074074074074101</v>
      </c>
      <c r="BE29" s="7">
        <f>U29/((VLOOKUP(B29,'Cell-Characteristics'!$B$4:$E$34,3,FALSE)*VLOOKUP(B29,'Cell-Characteristics'!$B$4:$E$34,4,FALSE)*3600)/1000)</f>
        <v>1.3041253062110556</v>
      </c>
      <c r="BF29" s="2">
        <f t="shared" si="2"/>
        <v>6394.4476820013624</v>
      </c>
      <c r="BG29" s="2">
        <f t="shared" si="0"/>
        <v>11648.17353055003</v>
      </c>
      <c r="BH29" s="2">
        <f t="shared" si="1"/>
        <v>7762.4130044852236</v>
      </c>
      <c r="BI29" s="2">
        <f t="shared" si="3"/>
        <v>25830.841444713464</v>
      </c>
      <c r="BJ29" s="2">
        <f>BF29/((VLOOKUP(B29,'Cell-Characteristics'!$B$4:$Q$34,13,FALSE)))</f>
        <v>118.79182793967571</v>
      </c>
      <c r="BK29" s="2">
        <f>BG29/((VLOOKUP(B29,'Cell-Characteristics'!$B$4:$Q$34,14,FALSE)))</f>
        <v>3151.1473207192907</v>
      </c>
      <c r="BL29" s="2">
        <f>BH29/((VLOOKUP(B29,'Cell-Characteristics'!$B$4:$Q$34,15,FALSE)))</f>
        <v>2099.9435557211486</v>
      </c>
      <c r="BM29" s="2">
        <f>BI29/((VLOOKUP(B29,'Cell-Characteristics'!$B$4:$Q$34,16,FALSE)))</f>
        <v>421.92094995524673</v>
      </c>
      <c r="BN29" s="13">
        <f t="shared" si="4"/>
        <v>3.2715666666666667</v>
      </c>
    </row>
    <row r="30" spans="2:66" s="13" customFormat="1">
      <c r="B30" s="2" t="s">
        <v>176</v>
      </c>
      <c r="C30" s="14" t="s">
        <v>793</v>
      </c>
      <c r="D30" s="2" t="s">
        <v>104</v>
      </c>
      <c r="E30" s="6" t="s">
        <v>8</v>
      </c>
      <c r="F30" s="3" t="s">
        <v>105</v>
      </c>
      <c r="G30" s="3" t="s">
        <v>1342</v>
      </c>
      <c r="H30" s="4">
        <v>43811</v>
      </c>
      <c r="I30" s="5">
        <v>100</v>
      </c>
      <c r="J30" s="5">
        <v>100</v>
      </c>
      <c r="K30" s="7">
        <v>4.1890000000000001</v>
      </c>
      <c r="L30" s="8">
        <v>72.047499999999999</v>
      </c>
      <c r="M30" s="8">
        <v>53.2</v>
      </c>
      <c r="N30" s="8">
        <v>51.3</v>
      </c>
      <c r="O30" s="7" t="s">
        <v>130</v>
      </c>
      <c r="P30" s="7" t="s">
        <v>125</v>
      </c>
      <c r="Q30" s="9" t="s">
        <v>95</v>
      </c>
      <c r="R30" s="10">
        <v>86.259751782593398</v>
      </c>
      <c r="S30" s="11">
        <v>4.07E-2</v>
      </c>
      <c r="T30" s="11">
        <v>89.342137879739795</v>
      </c>
      <c r="U30" s="8">
        <v>91.256846133693401</v>
      </c>
      <c r="V30" s="8">
        <v>25.543262953363101</v>
      </c>
      <c r="W30" s="8">
        <f>(Z30/100)*U30</f>
        <v>28.491038651624489</v>
      </c>
      <c r="X30" s="8">
        <f>(AA30/100)*U30</f>
        <v>37.222544528705846</v>
      </c>
      <c r="Y30" s="8">
        <v>27.9905169152368</v>
      </c>
      <c r="Z30" s="8">
        <v>31.2207136874799</v>
      </c>
      <c r="AA30" s="8">
        <v>40.788769397283303</v>
      </c>
      <c r="AB30" s="8">
        <v>0.83444803976969995</v>
      </c>
      <c r="AC30" s="8">
        <v>1.0802602141838999</v>
      </c>
      <c r="AD30" s="8">
        <v>2.9039999999999999</v>
      </c>
      <c r="AE30" s="8">
        <v>2.9039999999999999</v>
      </c>
      <c r="AF30" s="8">
        <v>2.1061000000000001</v>
      </c>
      <c r="AG30" s="8">
        <v>929.12412403444603</v>
      </c>
      <c r="AH30" s="8">
        <v>69.066699999999997</v>
      </c>
      <c r="AI30" s="8">
        <v>63.955955875196302</v>
      </c>
      <c r="AJ30" s="8">
        <v>76.486500000000007</v>
      </c>
      <c r="AK30" s="6">
        <v>150.098285</v>
      </c>
      <c r="AL30" s="8">
        <v>33.299999999999997</v>
      </c>
      <c r="AM30" s="8">
        <v>3.8</v>
      </c>
      <c r="AN30" s="8">
        <v>5.9</v>
      </c>
      <c r="AO30" s="8">
        <v>0</v>
      </c>
      <c r="AP30" s="8">
        <v>2.5</v>
      </c>
      <c r="AQ30" s="8">
        <v>9.1</v>
      </c>
      <c r="AR30" s="8">
        <v>2.5000000000000102</v>
      </c>
      <c r="AS30" s="8">
        <v>14.9475</v>
      </c>
      <c r="AT30" s="8">
        <v>38.747500000000002</v>
      </c>
      <c r="AU30" s="8">
        <v>53.780492036503702</v>
      </c>
      <c r="AV30" s="8">
        <v>0</v>
      </c>
      <c r="AW30" s="2" t="s">
        <v>1350</v>
      </c>
      <c r="AX30" s="2" t="s">
        <v>132</v>
      </c>
      <c r="AY30" s="2" t="s">
        <v>578</v>
      </c>
      <c r="AZ30" s="2" t="s">
        <v>302</v>
      </c>
      <c r="BA30" s="2" t="s">
        <v>180</v>
      </c>
      <c r="BB30" s="2" t="s">
        <v>17</v>
      </c>
      <c r="BC30" s="3">
        <v>3</v>
      </c>
      <c r="BD30" s="3">
        <v>3.7037037037037002</v>
      </c>
      <c r="BE30" s="7">
        <f>U30/((VLOOKUP(B30,'Cell-Characteristics'!$B$4:$E$34,3,FALSE)*VLOOKUP(B30,'Cell-Characteristics'!$B$4:$E$34,4,FALSE)*3600)/1000)</f>
        <v>1.4082846625569969</v>
      </c>
      <c r="BF30" s="2">
        <f t="shared" si="2"/>
        <v>8795.8894467503796</v>
      </c>
      <c r="BG30" s="2">
        <f t="shared" si="0"/>
        <v>9810.9637230111894</v>
      </c>
      <c r="BH30" s="2">
        <f t="shared" si="1"/>
        <v>17673.683361998883</v>
      </c>
      <c r="BI30" s="2">
        <f t="shared" si="3"/>
        <v>34592.75702873103</v>
      </c>
      <c r="BJ30" s="2">
        <f>BF30/((VLOOKUP(B30,'Cell-Characteristics'!$B$4:$Q$34,13,FALSE)))</f>
        <v>163.40422780779548</v>
      </c>
      <c r="BK30" s="2">
        <f>BG30/((VLOOKUP(B30,'Cell-Characteristics'!$B$4:$Q$34,14,FALSE)))</f>
        <v>2654.1321665887835</v>
      </c>
      <c r="BL30" s="2">
        <f>BH30/((VLOOKUP(B30,'Cell-Characteristics'!$B$4:$Q$34,15,FALSE)))</f>
        <v>4781.2113914115153</v>
      </c>
      <c r="BM30" s="2">
        <f>BI30/((VLOOKUP(B30,'Cell-Characteristics'!$B$4:$Q$34,16,FALSE)))</f>
        <v>565.03807428698099</v>
      </c>
      <c r="BN30" s="13">
        <f t="shared" si="4"/>
        <v>2.638033333333333</v>
      </c>
    </row>
    <row r="31" spans="2:66" s="13" customFormat="1">
      <c r="B31" s="2" t="s">
        <v>176</v>
      </c>
      <c r="C31" s="14" t="s">
        <v>795</v>
      </c>
      <c r="D31" s="2" t="s">
        <v>104</v>
      </c>
      <c r="E31" s="6" t="s">
        <v>8</v>
      </c>
      <c r="F31" s="3" t="s">
        <v>105</v>
      </c>
      <c r="G31" s="3" t="s">
        <v>1342</v>
      </c>
      <c r="H31" s="4">
        <v>43812</v>
      </c>
      <c r="I31" s="5">
        <v>105</v>
      </c>
      <c r="J31" s="5">
        <v>100</v>
      </c>
      <c r="K31" s="7">
        <v>4.1900000000000004</v>
      </c>
      <c r="L31" s="8">
        <v>71.992999999999995</v>
      </c>
      <c r="M31" s="8">
        <v>52.7</v>
      </c>
      <c r="N31" s="8">
        <v>51.9</v>
      </c>
      <c r="O31" s="7" t="s">
        <v>130</v>
      </c>
      <c r="P31" s="7" t="s">
        <v>125</v>
      </c>
      <c r="Q31" s="9" t="s">
        <v>95</v>
      </c>
      <c r="R31" s="10">
        <v>77.144187753509996</v>
      </c>
      <c r="S31" s="11">
        <v>5.1299999999999998E-2</v>
      </c>
      <c r="T31" s="11">
        <v>80.877347777364506</v>
      </c>
      <c r="U31" s="8">
        <v>82.757171002651205</v>
      </c>
      <c r="V31" s="8">
        <v>19.179765147587801</v>
      </c>
      <c r="W31" s="8">
        <f>(Z31/100)*U31</f>
        <v>20.592068236903813</v>
      </c>
      <c r="X31" s="8">
        <f>(AA31/100)*U31</f>
        <v>42.985337618159683</v>
      </c>
      <c r="Y31" s="8">
        <v>23.175955527737099</v>
      </c>
      <c r="Z31" s="8">
        <v>24.882518321275299</v>
      </c>
      <c r="AA31" s="8">
        <v>51.941526150987698</v>
      </c>
      <c r="AB31" s="8">
        <v>0.57134590269095997</v>
      </c>
      <c r="AC31" s="8">
        <v>1.30847732259573</v>
      </c>
      <c r="AD31" s="8">
        <v>8.6259999999999799</v>
      </c>
      <c r="AE31" s="8">
        <v>3.3088999999999902</v>
      </c>
      <c r="AF31" s="8">
        <v>3.0093999999999999</v>
      </c>
      <c r="AG31" s="8">
        <v>933.94854057409395</v>
      </c>
      <c r="AH31" s="8">
        <v>113.66930000000001</v>
      </c>
      <c r="AI31" s="8">
        <v>105.89049008159699</v>
      </c>
      <c r="AJ31" s="8">
        <v>128.10820000000001</v>
      </c>
      <c r="AK31" s="6">
        <v>238.12194</v>
      </c>
      <c r="AL31" s="8">
        <v>30.5</v>
      </c>
      <c r="AM31" s="8">
        <v>2.8</v>
      </c>
      <c r="AN31" s="8">
        <v>6.1</v>
      </c>
      <c r="AO31" s="8">
        <v>2.1</v>
      </c>
      <c r="AP31" s="8">
        <v>4.8</v>
      </c>
      <c r="AQ31" s="8">
        <v>10.5</v>
      </c>
      <c r="AR31" s="8">
        <v>0</v>
      </c>
      <c r="AS31" s="8">
        <v>15.193</v>
      </c>
      <c r="AT31" s="8">
        <v>41.493000000000002</v>
      </c>
      <c r="AU31" s="8">
        <v>57.634770047087898</v>
      </c>
      <c r="AV31" s="8">
        <v>0</v>
      </c>
      <c r="AW31" s="2" t="s">
        <v>133</v>
      </c>
      <c r="AX31" s="2" t="s">
        <v>134</v>
      </c>
      <c r="AY31" s="2" t="s">
        <v>578</v>
      </c>
      <c r="AZ31" s="2" t="s">
        <v>302</v>
      </c>
      <c r="BA31" s="2" t="s">
        <v>180</v>
      </c>
      <c r="BB31" s="2" t="s">
        <v>17</v>
      </c>
      <c r="BC31" s="3">
        <v>5</v>
      </c>
      <c r="BD31" s="3">
        <v>6.1728395061728403</v>
      </c>
      <c r="BE31" s="7">
        <f>U31/((VLOOKUP(B31,'Cell-Characteristics'!$B$4:$E$34,3,FALSE)*VLOOKUP(B31,'Cell-Characteristics'!$B$4:$E$34,4,FALSE)*3600)/1000)</f>
        <v>1.2771168364606669</v>
      </c>
      <c r="BF31" s="2">
        <f t="shared" si="2"/>
        <v>2223.4830915358039</v>
      </c>
      <c r="BG31" s="2">
        <f t="shared" si="0"/>
        <v>6223.2367967916452</v>
      </c>
      <c r="BH31" s="2">
        <f t="shared" si="1"/>
        <v>14283.690309749347</v>
      </c>
      <c r="BI31" s="2">
        <f t="shared" si="3"/>
        <v>16613.124268647851</v>
      </c>
      <c r="BJ31" s="2">
        <f>BF31/((VLOOKUP(B31,'Cell-Characteristics'!$B$4:$Q$34,13,FALSE)))</f>
        <v>41.306401111069903</v>
      </c>
      <c r="BK31" s="2">
        <f>BG31/((VLOOKUP(B31,'Cell-Characteristics'!$B$4:$Q$34,14,FALSE)))</f>
        <v>1683.5545853587305</v>
      </c>
      <c r="BL31" s="2">
        <f>BH31/((VLOOKUP(B31,'Cell-Characteristics'!$B$4:$Q$34,15,FALSE)))</f>
        <v>3864.1261938192783</v>
      </c>
      <c r="BM31" s="2">
        <f>BI31/((VLOOKUP(B31,'Cell-Characteristics'!$B$4:$Q$34,16,FALSE)))</f>
        <v>271.35876266961532</v>
      </c>
      <c r="BN31" s="13">
        <f t="shared" si="4"/>
        <v>4.9814333333333236</v>
      </c>
    </row>
    <row r="32" spans="2:66" s="13" customFormat="1" ht="16.5" customHeight="1">
      <c r="B32" s="2" t="s">
        <v>176</v>
      </c>
      <c r="C32" s="14" t="s">
        <v>831</v>
      </c>
      <c r="D32" s="2" t="s">
        <v>104</v>
      </c>
      <c r="E32" s="6" t="s">
        <v>8</v>
      </c>
      <c r="F32" s="3" t="s">
        <v>105</v>
      </c>
      <c r="G32" s="3" t="s">
        <v>1342</v>
      </c>
      <c r="H32" s="21">
        <v>43813</v>
      </c>
      <c r="I32" s="5">
        <v>80</v>
      </c>
      <c r="J32" s="5">
        <v>100</v>
      </c>
      <c r="K32" s="7">
        <v>4.1680000000000001</v>
      </c>
      <c r="L32" s="8">
        <v>72.990300000000005</v>
      </c>
      <c r="M32" s="8">
        <v>54.1</v>
      </c>
      <c r="N32" s="8">
        <v>52.7</v>
      </c>
      <c r="O32" s="7" t="s">
        <v>130</v>
      </c>
      <c r="P32" s="7" t="s">
        <v>125</v>
      </c>
      <c r="Q32" s="9" t="s">
        <v>95</v>
      </c>
      <c r="R32" s="10">
        <v>76.109773220182902</v>
      </c>
      <c r="S32" s="11">
        <v>5.0500000000000003E-2</v>
      </c>
      <c r="T32" s="11">
        <v>81.972970235181194</v>
      </c>
      <c r="U32" s="8">
        <v>83.654036233146499</v>
      </c>
      <c r="V32" s="8">
        <v>37.8034929370477</v>
      </c>
      <c r="W32" s="8">
        <v>26.992399904579301</v>
      </c>
      <c r="X32" s="8">
        <v>18.858143391519398</v>
      </c>
      <c r="Y32" s="8">
        <v>45.190279679617802</v>
      </c>
      <c r="Z32" s="8">
        <v>32.266703580626597</v>
      </c>
      <c r="AA32" s="8">
        <v>22.5430167397556</v>
      </c>
      <c r="AB32" s="8">
        <v>0.86808565914139002</v>
      </c>
      <c r="AC32" s="8">
        <v>0.81298033882392695</v>
      </c>
      <c r="AD32" s="8">
        <v>1.8008</v>
      </c>
      <c r="AE32" s="8">
        <v>4.7100999999999997</v>
      </c>
      <c r="AF32" s="8">
        <v>3.7039</v>
      </c>
      <c r="AG32" s="8">
        <v>941.372647274629</v>
      </c>
      <c r="AH32" s="8">
        <v>96.216999999999999</v>
      </c>
      <c r="AI32" s="8">
        <v>90.307797892417199</v>
      </c>
      <c r="AJ32" s="8">
        <v>102.2302</v>
      </c>
      <c r="AK32" s="6">
        <v>206.33371500000001</v>
      </c>
      <c r="AL32" s="8">
        <v>43</v>
      </c>
      <c r="AM32" s="8">
        <v>2.5</v>
      </c>
      <c r="AN32" s="8">
        <v>6.3</v>
      </c>
      <c r="AO32" s="8">
        <v>0.39999999999999902</v>
      </c>
      <c r="AP32" s="8">
        <v>1.6</v>
      </c>
      <c r="AQ32" s="8">
        <v>3.3</v>
      </c>
      <c r="AR32" s="8">
        <v>0.89999999999999902</v>
      </c>
      <c r="AS32" s="8">
        <v>14.9903</v>
      </c>
      <c r="AT32" s="8">
        <v>29.990300000000001</v>
      </c>
      <c r="AU32" s="8">
        <v>41.088062386371902</v>
      </c>
      <c r="AV32" s="8">
        <v>0</v>
      </c>
      <c r="AW32" s="2" t="s">
        <v>135</v>
      </c>
      <c r="AX32" s="2" t="s">
        <v>136</v>
      </c>
      <c r="AY32" s="2" t="s">
        <v>578</v>
      </c>
      <c r="AZ32" s="2" t="s">
        <v>187</v>
      </c>
      <c r="BA32" s="2" t="s">
        <v>180</v>
      </c>
      <c r="BB32" s="2"/>
      <c r="BC32" s="3">
        <v>5</v>
      </c>
      <c r="BD32" s="3">
        <v>6.1728395061728403</v>
      </c>
      <c r="BE32" s="7">
        <f>U32/((VLOOKUP(B32,'Cell-Characteristics'!$B$4:$E$34,3,FALSE)*VLOOKUP(B32,'Cell-Characteristics'!$B$4:$E$34,4,FALSE)*3600)/1000)</f>
        <v>1.2909573492769522</v>
      </c>
      <c r="BF32" s="2">
        <f t="shared" si="2"/>
        <v>20992.610471483618</v>
      </c>
      <c r="BG32" s="2">
        <f t="shared" si="0"/>
        <v>5730.7487961145844</v>
      </c>
      <c r="BH32" s="2">
        <f t="shared" si="1"/>
        <v>5091.4288699801291</v>
      </c>
      <c r="BI32" s="2">
        <f t="shared" si="3"/>
        <v>24568.479921235805</v>
      </c>
      <c r="BJ32" s="2">
        <f>BF32/((VLOOKUP(B32,'Cell-Characteristics'!$B$4:$Q$34,13,FALSE)))</f>
        <v>389.9868597177437</v>
      </c>
      <c r="BK32" s="2">
        <f>BG32/((VLOOKUP(B32,'Cell-Characteristics'!$B$4:$Q$34,14,FALSE)))</f>
        <v>1550.3232045117936</v>
      </c>
      <c r="BL32" s="2">
        <f>BH32/((VLOOKUP(B32,'Cell-Characteristics'!$B$4:$Q$34,15,FALSE)))</f>
        <v>1377.3697996679086</v>
      </c>
      <c r="BM32" s="2">
        <f>BI32/((VLOOKUP(B32,'Cell-Characteristics'!$B$4:$Q$34,16,FALSE)))</f>
        <v>401.3015375248533</v>
      </c>
      <c r="BN32" s="13">
        <f t="shared" si="4"/>
        <v>3.4049333333333336</v>
      </c>
    </row>
    <row r="33" spans="2:66" s="13" customFormat="1">
      <c r="B33" s="2" t="s">
        <v>176</v>
      </c>
      <c r="C33" s="14" t="s">
        <v>832</v>
      </c>
      <c r="D33" s="2" t="s">
        <v>104</v>
      </c>
      <c r="E33" s="6" t="s">
        <v>8</v>
      </c>
      <c r="F33" s="3" t="s">
        <v>105</v>
      </c>
      <c r="G33" s="3" t="s">
        <v>1342</v>
      </c>
      <c r="H33" s="4">
        <v>43813</v>
      </c>
      <c r="I33" s="5">
        <v>97</v>
      </c>
      <c r="J33" s="5">
        <v>100</v>
      </c>
      <c r="K33" s="7">
        <v>4.1790000000000003</v>
      </c>
      <c r="L33" s="8">
        <v>72.794399999999996</v>
      </c>
      <c r="M33" s="8">
        <v>53.6</v>
      </c>
      <c r="N33" s="8">
        <v>54.6</v>
      </c>
      <c r="O33" s="7" t="s">
        <v>130</v>
      </c>
      <c r="P33" s="7" t="s">
        <v>125</v>
      </c>
      <c r="Q33" s="9" t="s">
        <v>95</v>
      </c>
      <c r="R33" s="10">
        <v>84.449780200724604</v>
      </c>
      <c r="S33" s="11">
        <v>3.9699999999999999E-2</v>
      </c>
      <c r="T33" s="11">
        <v>87.798223392223804</v>
      </c>
      <c r="U33" s="8">
        <v>89.9347060209669</v>
      </c>
      <c r="V33" s="8">
        <v>30.637939531098699</v>
      </c>
      <c r="W33" s="8">
        <f>(Z33/100)*U33</f>
        <v>31.982803916593465</v>
      </c>
      <c r="X33" s="8">
        <f>(AA33/100)*U33</f>
        <v>27.313962573274686</v>
      </c>
      <c r="Y33" s="8">
        <v>34.066870162399802</v>
      </c>
      <c r="Z33" s="8">
        <v>35.562248804301603</v>
      </c>
      <c r="AA33" s="8">
        <v>30.370881033298598</v>
      </c>
      <c r="AB33" s="8">
        <v>1.0475900100229001</v>
      </c>
      <c r="AC33" s="8">
        <v>1.0888926187201899</v>
      </c>
      <c r="AD33" s="8">
        <v>8.5208999999999993</v>
      </c>
      <c r="AE33" s="8">
        <v>3.0076000000000001</v>
      </c>
      <c r="AF33" s="8">
        <v>2.8066</v>
      </c>
      <c r="AG33" s="8">
        <v>930.08603578475902</v>
      </c>
      <c r="AH33" s="8">
        <v>42.100499999999997</v>
      </c>
      <c r="AI33" s="8">
        <v>38.948976441427398</v>
      </c>
      <c r="AJ33" s="8">
        <v>47.913200000000003</v>
      </c>
      <c r="AK33" s="6">
        <v>81.24709</v>
      </c>
      <c r="AL33" s="8">
        <v>33.799999999999997</v>
      </c>
      <c r="AM33" s="8">
        <v>2</v>
      </c>
      <c r="AN33" s="8">
        <v>10.8</v>
      </c>
      <c r="AO33" s="8">
        <v>0.20000000000000301</v>
      </c>
      <c r="AP33" s="8">
        <v>0.8</v>
      </c>
      <c r="AQ33" s="8">
        <v>7.2</v>
      </c>
      <c r="AR33" s="8">
        <v>0.70000000000000295</v>
      </c>
      <c r="AS33" s="8">
        <v>17.2944</v>
      </c>
      <c r="AT33" s="8">
        <v>38.994399999999999</v>
      </c>
      <c r="AU33" s="8">
        <v>53.567856868110702</v>
      </c>
      <c r="AV33" s="8" t="s">
        <v>1075</v>
      </c>
      <c r="AW33" s="2" t="s">
        <v>137</v>
      </c>
      <c r="AX33" s="2" t="s">
        <v>138</v>
      </c>
      <c r="AY33" s="2" t="s">
        <v>578</v>
      </c>
      <c r="AZ33" s="2" t="s">
        <v>302</v>
      </c>
      <c r="BA33" s="2" t="s">
        <v>180</v>
      </c>
      <c r="BB33" s="2"/>
      <c r="BC33" s="3">
        <v>6</v>
      </c>
      <c r="BD33" s="3">
        <v>7.4074074074074101</v>
      </c>
      <c r="BE33" s="7">
        <f>U33/((VLOOKUP(B33,'Cell-Characteristics'!$B$4:$E$34,3,FALSE)*VLOOKUP(B33,'Cell-Characteristics'!$B$4:$E$34,4,FALSE)*3600)/1000)</f>
        <v>1.3878812657556621</v>
      </c>
      <c r="BF33" s="2">
        <f t="shared" si="2"/>
        <v>3595.6224731071484</v>
      </c>
      <c r="BG33" s="2">
        <f t="shared" si="0"/>
        <v>10633.995184397349</v>
      </c>
      <c r="BH33" s="2">
        <f t="shared" si="1"/>
        <v>9732.0468086918991</v>
      </c>
      <c r="BI33" s="2">
        <f t="shared" si="3"/>
        <v>18821.223295470609</v>
      </c>
      <c r="BJ33" s="2">
        <f>BF33/((VLOOKUP(B33,'Cell-Characteristics'!$B$4:$Q$34,13,FALSE)))</f>
        <v>66.797100766596685</v>
      </c>
      <c r="BK33" s="2">
        <f>BG33/((VLOOKUP(B33,'Cell-Characteristics'!$B$4:$Q$34,14,FALSE)))</f>
        <v>2876.7845315808263</v>
      </c>
      <c r="BL33" s="2">
        <f>BH33/((VLOOKUP(B33,'Cell-Characteristics'!$B$4:$Q$34,15,FALSE)))</f>
        <v>2632.7829977715051</v>
      </c>
      <c r="BM33" s="2">
        <f>BI33/((VLOOKUP(B33,'Cell-Characteristics'!$B$4:$Q$34,16,FALSE)))</f>
        <v>307.42585095964796</v>
      </c>
      <c r="BN33" s="13">
        <f t="shared" si="4"/>
        <v>4.778366666666666</v>
      </c>
    </row>
    <row r="34" spans="2:66" s="13" customFormat="1" ht="16.5" customHeight="1">
      <c r="B34" s="2" t="s">
        <v>176</v>
      </c>
      <c r="C34" s="2" t="s">
        <v>837</v>
      </c>
      <c r="D34" s="2" t="s">
        <v>104</v>
      </c>
      <c r="E34" s="6" t="s">
        <v>8</v>
      </c>
      <c r="F34" s="3" t="s">
        <v>105</v>
      </c>
      <c r="G34" s="3" t="s">
        <v>1342</v>
      </c>
      <c r="H34" s="4">
        <v>43813</v>
      </c>
      <c r="I34" s="5">
        <v>90</v>
      </c>
      <c r="J34" s="5">
        <v>100</v>
      </c>
      <c r="K34" s="7">
        <v>4.18</v>
      </c>
      <c r="L34" s="8">
        <v>72.7</v>
      </c>
      <c r="M34" s="8">
        <v>48.5</v>
      </c>
      <c r="N34" s="8">
        <v>48.8</v>
      </c>
      <c r="O34" s="7" t="s">
        <v>125</v>
      </c>
      <c r="P34" s="7" t="s">
        <v>125</v>
      </c>
      <c r="Q34" s="9" t="s">
        <v>95</v>
      </c>
      <c r="R34" s="10">
        <v>74.973232948503295</v>
      </c>
      <c r="S34" s="11">
        <v>3.8199999999999998E-2</v>
      </c>
      <c r="T34" s="11">
        <v>78.916151865606395</v>
      </c>
      <c r="U34" s="8">
        <v>80.904810142920397</v>
      </c>
      <c r="V34" s="8">
        <v>31.187984603952799</v>
      </c>
      <c r="W34" s="8">
        <v>20.913395650118598</v>
      </c>
      <c r="X34" s="8">
        <v>28.8034298888489</v>
      </c>
      <c r="Y34" s="8">
        <v>38.548986826442601</v>
      </c>
      <c r="Z34" s="8">
        <v>25.8493847438423</v>
      </c>
      <c r="AA34" s="8">
        <v>35.601628429714999</v>
      </c>
      <c r="AB34" s="8">
        <v>0.84924376275000002</v>
      </c>
      <c r="AC34" s="8">
        <v>1.139414514564</v>
      </c>
      <c r="AD34" s="8">
        <v>3.3090999999999999</v>
      </c>
      <c r="AE34" s="8">
        <v>2.8075999999999999</v>
      </c>
      <c r="AF34" s="8">
        <v>3.3090999999999999</v>
      </c>
      <c r="AG34" s="8">
        <v>935.27197282612804</v>
      </c>
      <c r="AH34" s="8">
        <v>43.105600000000003</v>
      </c>
      <c r="AI34" s="8">
        <v>40.078296105460602</v>
      </c>
      <c r="AJ34" s="8">
        <v>51.1145</v>
      </c>
      <c r="AK34" s="6">
        <v>102.75857999999999</v>
      </c>
      <c r="AL34" s="8">
        <v>40.700000000000003</v>
      </c>
      <c r="AM34" s="8">
        <v>1.2</v>
      </c>
      <c r="AN34" s="8">
        <v>4</v>
      </c>
      <c r="AO34" s="8">
        <v>0.30000000000000399</v>
      </c>
      <c r="AP34" s="8">
        <v>0.69999999999999896</v>
      </c>
      <c r="AQ34" s="8">
        <v>7.4</v>
      </c>
      <c r="AR34" s="8">
        <v>0.60000000000000098</v>
      </c>
      <c r="AS34" s="8">
        <v>17.8</v>
      </c>
      <c r="AT34" s="8">
        <v>32</v>
      </c>
      <c r="AU34" s="8">
        <v>44.0165061898212</v>
      </c>
      <c r="AV34" s="8">
        <v>0</v>
      </c>
      <c r="AW34" s="2" t="s">
        <v>139</v>
      </c>
      <c r="AX34" s="2" t="s">
        <v>578</v>
      </c>
      <c r="AY34" s="2" t="s">
        <v>578</v>
      </c>
      <c r="AZ34" s="2" t="s">
        <v>179</v>
      </c>
      <c r="BA34" s="17" t="s">
        <v>578</v>
      </c>
      <c r="BB34" s="2"/>
      <c r="BC34" s="3">
        <v>6</v>
      </c>
      <c r="BD34" s="3">
        <v>7.4074074074074101</v>
      </c>
      <c r="BE34" s="7">
        <f>U34/((VLOOKUP(B34,'Cell-Characteristics'!$B$4:$E$34,3,FALSE)*VLOOKUP(B34,'Cell-Characteristics'!$B$4:$E$34,4,FALSE)*3600)/1000)</f>
        <v>1.2485310207240803</v>
      </c>
      <c r="BF34" s="2">
        <f t="shared" si="2"/>
        <v>9424.9145096711491</v>
      </c>
      <c r="BG34" s="2">
        <f t="shared" si="0"/>
        <v>7448.851563655292</v>
      </c>
      <c r="BH34" s="2">
        <f t="shared" si="1"/>
        <v>8704.3092952309999</v>
      </c>
      <c r="BI34" s="2">
        <f t="shared" si="3"/>
        <v>25750.008532831296</v>
      </c>
      <c r="BJ34" s="2">
        <f>BF34/((VLOOKUP(B34,'Cell-Characteristics'!$B$4:$Q$34,13,FALSE)))</f>
        <v>175.08984019532863</v>
      </c>
      <c r="BK34" s="2">
        <f>BG34/((VLOOKUP(B34,'Cell-Characteristics'!$B$4:$Q$34,14,FALSE)))</f>
        <v>2015.1166692087991</v>
      </c>
      <c r="BL34" s="2">
        <f>BH34/((VLOOKUP(B34,'Cell-Characteristics'!$B$4:$Q$34,15,FALSE)))</f>
        <v>2354.7520855901948</v>
      </c>
      <c r="BM34" s="2">
        <f>BI34/((VLOOKUP(B34,'Cell-Characteristics'!$B$4:$Q$34,16,FALSE)))</f>
        <v>420.60062521700814</v>
      </c>
      <c r="BN34" s="13">
        <f t="shared" si="4"/>
        <v>3.1419333333333328</v>
      </c>
    </row>
    <row r="35" spans="2:66" s="13" customFormat="1" ht="16.5" customHeight="1">
      <c r="B35" s="2" t="s">
        <v>176</v>
      </c>
      <c r="C35" s="2" t="s">
        <v>838</v>
      </c>
      <c r="D35" s="2" t="s">
        <v>104</v>
      </c>
      <c r="E35" s="6" t="s">
        <v>8</v>
      </c>
      <c r="F35" s="3" t="s">
        <v>105</v>
      </c>
      <c r="G35" s="3" t="s">
        <v>1342</v>
      </c>
      <c r="H35" s="4">
        <v>43813</v>
      </c>
      <c r="I35" s="5">
        <v>93</v>
      </c>
      <c r="J35" s="5">
        <v>100</v>
      </c>
      <c r="K35" s="7">
        <v>4.17</v>
      </c>
      <c r="L35" s="8">
        <v>72.7</v>
      </c>
      <c r="M35" s="8">
        <v>48.1</v>
      </c>
      <c r="N35" s="8">
        <v>51.09</v>
      </c>
      <c r="O35" s="7" t="s">
        <v>125</v>
      </c>
      <c r="P35" s="7" t="s">
        <v>125</v>
      </c>
      <c r="Q35" s="9" t="s">
        <v>95</v>
      </c>
      <c r="R35" s="10">
        <v>71.791324427187703</v>
      </c>
      <c r="S35" s="11">
        <v>4.7500000000000001E-2</v>
      </c>
      <c r="T35" s="11">
        <v>76.496707735862202</v>
      </c>
      <c r="U35" s="8">
        <v>78.438419418507706</v>
      </c>
      <c r="V35" s="8">
        <v>23.842232155419499</v>
      </c>
      <c r="W35" s="8">
        <v>29.5627093534818</v>
      </c>
      <c r="X35" s="8">
        <v>25.033477909606301</v>
      </c>
      <c r="Y35" s="8">
        <v>30.396114980605901</v>
      </c>
      <c r="Z35" s="8">
        <v>37.689068153898099</v>
      </c>
      <c r="AA35" s="8">
        <v>31.914816865495901</v>
      </c>
      <c r="AB35" s="8">
        <v>1.0750449617763</v>
      </c>
      <c r="AC35" s="8">
        <v>0.86666672086920005</v>
      </c>
      <c r="AD35" s="8">
        <v>7.8179999999999996</v>
      </c>
      <c r="AE35" s="8">
        <v>4.3121999999999998</v>
      </c>
      <c r="AF35" s="8">
        <v>3.3058999999999998</v>
      </c>
      <c r="AG35" s="8">
        <v>937.06864032953501</v>
      </c>
      <c r="AH35" s="8">
        <v>99.123099999999994</v>
      </c>
      <c r="AI35" s="8">
        <v>92.6363384367598</v>
      </c>
      <c r="AJ35" s="8">
        <v>105.8287</v>
      </c>
      <c r="AK35" s="6">
        <v>204.05517499999999</v>
      </c>
      <c r="AL35" s="8">
        <v>38.9</v>
      </c>
      <c r="AM35" s="8">
        <v>3.9</v>
      </c>
      <c r="AN35" s="8">
        <v>4.3</v>
      </c>
      <c r="AO35" s="8">
        <v>0.29999999999999699</v>
      </c>
      <c r="AP35" s="8">
        <v>4.5</v>
      </c>
      <c r="AQ35" s="8">
        <v>3</v>
      </c>
      <c r="AR35" s="8">
        <v>0.21000000000000099</v>
      </c>
      <c r="AS35" s="8">
        <v>17.59</v>
      </c>
      <c r="AT35" s="8">
        <v>33.799999999999997</v>
      </c>
      <c r="AU35" s="8">
        <v>46.492434662998598</v>
      </c>
      <c r="AV35" s="8">
        <v>0</v>
      </c>
      <c r="AW35" s="2" t="s">
        <v>140</v>
      </c>
      <c r="AX35" s="2" t="s">
        <v>578</v>
      </c>
      <c r="AY35" s="2" t="s">
        <v>578</v>
      </c>
      <c r="AZ35" s="2" t="s">
        <v>179</v>
      </c>
      <c r="BA35" s="17" t="s">
        <v>578</v>
      </c>
      <c r="BB35" s="2"/>
      <c r="BC35" s="3">
        <v>6</v>
      </c>
      <c r="BD35" s="3">
        <v>7.4074074074074101</v>
      </c>
      <c r="BE35" s="7">
        <f>U35/((VLOOKUP(B35,'Cell-Characteristics'!$B$4:$E$34,3,FALSE)*VLOOKUP(B35,'Cell-Characteristics'!$B$4:$E$34,4,FALSE)*3600)/1000)</f>
        <v>1.2104694354707979</v>
      </c>
      <c r="BF35" s="2">
        <f t="shared" si="2"/>
        <v>3049.6587561293813</v>
      </c>
      <c r="BG35" s="2">
        <f t="shared" si="0"/>
        <v>6855.5979206627253</v>
      </c>
      <c r="BH35" s="2">
        <f t="shared" si="1"/>
        <v>7572.3639280094076</v>
      </c>
      <c r="BI35" s="2">
        <f t="shared" si="3"/>
        <v>15244.476147182459</v>
      </c>
      <c r="BJ35" s="2">
        <f>BF35/((VLOOKUP(B35,'Cell-Characteristics'!$B$4:$Q$34,13,FALSE)))</f>
        <v>56.654547233618246</v>
      </c>
      <c r="BK35" s="2">
        <f>BG35/((VLOOKUP(B35,'Cell-Characteristics'!$B$4:$Q$34,14,FALSE)))</f>
        <v>1854.6254451795576</v>
      </c>
      <c r="BL35" s="2">
        <f>BH35/((VLOOKUP(B35,'Cell-Characteristics'!$B$4:$Q$34,15,FALSE)))</f>
        <v>2048.5301185353733</v>
      </c>
      <c r="BM35" s="2">
        <f>BI35/((VLOOKUP(B35,'Cell-Characteristics'!$B$4:$Q$34,16,FALSE)))</f>
        <v>249.00326500613039</v>
      </c>
      <c r="BN35" s="13">
        <f t="shared" si="4"/>
        <v>5.145366666666666</v>
      </c>
    </row>
    <row r="36" spans="2:66" s="13" customFormat="1">
      <c r="B36" s="2" t="s">
        <v>176</v>
      </c>
      <c r="C36" s="14" t="s">
        <v>753</v>
      </c>
      <c r="D36" s="2" t="s">
        <v>181</v>
      </c>
      <c r="E36" s="6" t="s">
        <v>7</v>
      </c>
      <c r="F36" s="3" t="s">
        <v>22</v>
      </c>
      <c r="G36" s="3" t="s">
        <v>1344</v>
      </c>
      <c r="H36" s="4">
        <v>43400</v>
      </c>
      <c r="I36" s="5">
        <v>3</v>
      </c>
      <c r="J36" s="5">
        <v>100</v>
      </c>
      <c r="K36" s="7">
        <v>4.1529999999999996</v>
      </c>
      <c r="L36" s="8">
        <v>70.439300000000003</v>
      </c>
      <c r="M36" s="8">
        <v>47</v>
      </c>
      <c r="N36" s="8">
        <v>49.5</v>
      </c>
      <c r="O36" s="6" t="s">
        <v>125</v>
      </c>
      <c r="P36" s="6" t="s">
        <v>125</v>
      </c>
      <c r="Q36" s="9" t="s">
        <v>95</v>
      </c>
      <c r="R36" s="10">
        <v>70.583443363914157</v>
      </c>
      <c r="S36" s="11">
        <v>3.5000000000000003E-2</v>
      </c>
      <c r="T36" s="11">
        <v>76.28268964523896</v>
      </c>
      <c r="U36" s="8">
        <v>77.57688631768093</v>
      </c>
      <c r="V36" s="8">
        <v>34.161131115163023</v>
      </c>
      <c r="W36" s="8">
        <v>33.434425938581391</v>
      </c>
      <c r="X36" s="8">
        <v>9.9813292639365425</v>
      </c>
      <c r="Y36" s="8">
        <v>44.035192357774733</v>
      </c>
      <c r="Z36" s="8">
        <v>43.098437596046161</v>
      </c>
      <c r="AA36" s="8">
        <v>12.86637004617914</v>
      </c>
      <c r="AB36" s="8">
        <v>0.94139250380204986</v>
      </c>
      <c r="AC36" s="8">
        <v>0.35280416863992597</v>
      </c>
      <c r="AD36" s="127">
        <v>5.9263000000000003</v>
      </c>
      <c r="AE36" s="127">
        <v>5.3231000000000002</v>
      </c>
      <c r="AF36" s="127">
        <v>5.9263000000000003</v>
      </c>
      <c r="AG36" s="8">
        <v>956.03692899400937</v>
      </c>
      <c r="AH36" s="8">
        <v>106.4695</v>
      </c>
      <c r="AI36" s="8">
        <v>101.92198563278365</v>
      </c>
      <c r="AJ36" s="8"/>
      <c r="AK36" s="6">
        <v>233.43295000000001</v>
      </c>
      <c r="AL36" s="8">
        <v>41.956000000000003</v>
      </c>
      <c r="AM36" s="8">
        <v>0.55000000000000004</v>
      </c>
      <c r="AN36" s="8">
        <v>2.65</v>
      </c>
      <c r="AO36" s="8">
        <v>0.6</v>
      </c>
      <c r="AP36" s="8">
        <v>1.21</v>
      </c>
      <c r="AQ36" s="8">
        <v>6.89</v>
      </c>
      <c r="AR36" s="8">
        <v>1.1399999999999999</v>
      </c>
      <c r="AS36" s="8">
        <v>15.443300000000001</v>
      </c>
      <c r="AT36" s="8">
        <f>L36-AL36</f>
        <v>28.4833</v>
      </c>
      <c r="AU36" s="8">
        <f>100*(AT36/L36)</f>
        <v>40.436659648804003</v>
      </c>
      <c r="AV36" s="8">
        <v>0</v>
      </c>
      <c r="AW36" s="2" t="s">
        <v>349</v>
      </c>
      <c r="AX36" s="2" t="s">
        <v>17</v>
      </c>
      <c r="AY36" s="2" t="s">
        <v>17</v>
      </c>
      <c r="AZ36" s="2" t="s">
        <v>179</v>
      </c>
      <c r="BA36" s="2" t="s">
        <v>180</v>
      </c>
      <c r="BB36" s="2" t="s">
        <v>350</v>
      </c>
      <c r="BC36" s="3">
        <v>11</v>
      </c>
      <c r="BD36" s="3">
        <v>22</v>
      </c>
      <c r="BE36" s="7">
        <f>U36/((VLOOKUP(B36,'Cell-Characteristics'!$B$4:$E$34,3,FALSE)*VLOOKUP(B36,'Cell-Characteristics'!$B$4:$E$34,4,FALSE)*3600)/1000)</f>
        <v>1.1971741715691502</v>
      </c>
      <c r="BF36" s="2">
        <f t="shared" si="2"/>
        <v>5764.3270025417241</v>
      </c>
      <c r="BG36" s="2">
        <f t="shared" si="0"/>
        <v>6281.0065447918305</v>
      </c>
      <c r="BH36" s="2">
        <f t="shared" si="1"/>
        <v>1684.2429954502036</v>
      </c>
      <c r="BI36" s="2">
        <f t="shared" si="3"/>
        <v>13549.995572410016</v>
      </c>
      <c r="BJ36" s="2">
        <f>BF36/((VLOOKUP(B36,'Cell-Characteristics'!$B$4:$Q$34,13,FALSE)))</f>
        <v>107.08586191132078</v>
      </c>
      <c r="BK36" s="2">
        <f>BG36/((VLOOKUP(B36,'Cell-Characteristics'!$B$4:$Q$34,14,FALSE)))</f>
        <v>1699.1828713000386</v>
      </c>
      <c r="BL36" s="2">
        <f>BH36/((VLOOKUP(B36,'Cell-Characteristics'!$B$4:$Q$34,15,FALSE)))</f>
        <v>455.63347666769607</v>
      </c>
      <c r="BM36" s="2">
        <f>BI36/((VLOOKUP(B36,'Cell-Characteristics'!$B$4:$Q$34,16,FALSE)))</f>
        <v>221.32562022948218</v>
      </c>
      <c r="BN36" s="13">
        <f t="shared" si="4"/>
        <v>5.7252333333333345</v>
      </c>
    </row>
    <row r="37" spans="2:66" s="13" customFormat="1">
      <c r="B37" s="2" t="s">
        <v>176</v>
      </c>
      <c r="C37" s="14" t="s">
        <v>754</v>
      </c>
      <c r="D37" s="2" t="s">
        <v>181</v>
      </c>
      <c r="E37" s="6" t="s">
        <v>7</v>
      </c>
      <c r="F37" s="3" t="s">
        <v>22</v>
      </c>
      <c r="G37" s="3" t="s">
        <v>1344</v>
      </c>
      <c r="H37" s="4">
        <v>43400</v>
      </c>
      <c r="I37" s="5">
        <v>11</v>
      </c>
      <c r="J37" s="5">
        <v>100</v>
      </c>
      <c r="K37" s="7">
        <v>4.1520000000000001</v>
      </c>
      <c r="L37" s="8">
        <v>70.489199999999997</v>
      </c>
      <c r="M37" s="8">
        <v>47.9</v>
      </c>
      <c r="N37" s="8">
        <v>47.6</v>
      </c>
      <c r="O37" s="6" t="s">
        <v>130</v>
      </c>
      <c r="P37" s="6" t="s">
        <v>125</v>
      </c>
      <c r="Q37" s="9" t="s">
        <v>95</v>
      </c>
      <c r="R37" s="10">
        <v>79.138261348292474</v>
      </c>
      <c r="S37" s="11">
        <v>3.7999999999999999E-2</v>
      </c>
      <c r="T37" s="11">
        <v>83.984205223079812</v>
      </c>
      <c r="U37" s="8">
        <v>85.550374027811273</v>
      </c>
      <c r="V37" s="8">
        <v>29.725868856803963</v>
      </c>
      <c r="W37" s="8">
        <v>38.021522858363859</v>
      </c>
      <c r="X37" s="8">
        <v>17.802982312643405</v>
      </c>
      <c r="Y37" s="8">
        <v>34.746626411172073</v>
      </c>
      <c r="Z37" s="8">
        <v>44.443432644728794</v>
      </c>
      <c r="AA37" s="8">
        <v>20.809940944099083</v>
      </c>
      <c r="AB37" s="8">
        <v>0.95550284332453195</v>
      </c>
      <c r="AC37" s="8">
        <v>0.61066596140692786</v>
      </c>
      <c r="AD37" s="127">
        <v>7.9329000000000001</v>
      </c>
      <c r="AE37" s="127">
        <v>4.9226999999999999</v>
      </c>
      <c r="AF37" s="127">
        <v>4.2232000000000003</v>
      </c>
      <c r="AG37" s="8">
        <v>505.11838233301296</v>
      </c>
      <c r="AH37" s="8">
        <v>413.12139999999999</v>
      </c>
      <c r="AI37" s="8">
        <v>88.300527899676553</v>
      </c>
      <c r="AJ37" s="8"/>
      <c r="AK37" s="6">
        <v>195.01358500000001</v>
      </c>
      <c r="AL37" s="8">
        <v>38.055999999999997</v>
      </c>
      <c r="AM37" s="8">
        <v>4.4749999999999996</v>
      </c>
      <c r="AN37" s="8">
        <v>6.8150000000000004</v>
      </c>
      <c r="AO37" s="8">
        <v>2.2200000000000002</v>
      </c>
      <c r="AP37" s="8">
        <v>0.4</v>
      </c>
      <c r="AQ37" s="8">
        <v>3.86</v>
      </c>
      <c r="AR37" s="8">
        <v>0.44700000000000001</v>
      </c>
      <c r="AS37" s="8">
        <v>14.216200000000001</v>
      </c>
      <c r="AT37" s="8">
        <f>L37-AL37</f>
        <v>32.433199999999999</v>
      </c>
      <c r="AU37" s="8">
        <f>100*(AT37/L37)</f>
        <v>46.011587590723117</v>
      </c>
      <c r="AV37" s="8">
        <v>0</v>
      </c>
      <c r="AW37" s="2" t="s">
        <v>351</v>
      </c>
      <c r="AX37" s="2" t="s">
        <v>17</v>
      </c>
      <c r="AY37" s="2" t="s">
        <v>17</v>
      </c>
      <c r="AZ37" s="2" t="s">
        <v>187</v>
      </c>
      <c r="BA37" s="2" t="s">
        <v>180</v>
      </c>
      <c r="BB37" s="2" t="s">
        <v>352</v>
      </c>
      <c r="BC37" s="3">
        <v>9</v>
      </c>
      <c r="BD37" s="3">
        <v>18</v>
      </c>
      <c r="BE37" s="7">
        <f>U37/((VLOOKUP(B37,'Cell-Characteristics'!$B$4:$E$34,3,FALSE)*VLOOKUP(B37,'Cell-Characteristics'!$B$4:$E$34,4,FALSE)*3600)/1000)</f>
        <v>1.3202218214168406</v>
      </c>
      <c r="BF37" s="2">
        <f t="shared" si="2"/>
        <v>3747.1629362281083</v>
      </c>
      <c r="BG37" s="2">
        <f t="shared" si="0"/>
        <v>7723.7131773953033</v>
      </c>
      <c r="BH37" s="2">
        <f t="shared" si="1"/>
        <v>4215.5195853010528</v>
      </c>
      <c r="BI37" s="2">
        <f t="shared" si="3"/>
        <v>15027.468093978137</v>
      </c>
      <c r="BJ37" s="2">
        <f>BF37/((VLOOKUP(B37,'Cell-Characteristics'!$B$4:$Q$34,13,FALSE)))</f>
        <v>69.612319455715678</v>
      </c>
      <c r="BK37" s="2">
        <f>BG37/((VLOOKUP(B37,'Cell-Characteristics'!$B$4:$Q$34,14,FALSE)))</f>
        <v>2089.4742013518248</v>
      </c>
      <c r="BL37" s="2">
        <f>BH37/((VLOOKUP(B37,'Cell-Characteristics'!$B$4:$Q$34,15,FALSE)))</f>
        <v>1140.4125472393996</v>
      </c>
      <c r="BM37" s="2">
        <f>BI37/((VLOOKUP(B37,'Cell-Characteristics'!$B$4:$Q$34,16,FALSE)))</f>
        <v>245.45865558440966</v>
      </c>
      <c r="BN37" s="13">
        <f t="shared" si="4"/>
        <v>5.6929333333333334</v>
      </c>
    </row>
    <row r="38" spans="2:66" s="13" customFormat="1">
      <c r="B38" s="2" t="s">
        <v>176</v>
      </c>
      <c r="C38" s="14" t="s">
        <v>755</v>
      </c>
      <c r="D38" s="2" t="s">
        <v>181</v>
      </c>
      <c r="E38" s="6" t="s">
        <v>7</v>
      </c>
      <c r="F38" s="3" t="s">
        <v>22</v>
      </c>
      <c r="G38" s="3" t="s">
        <v>1344</v>
      </c>
      <c r="H38" s="4">
        <v>43400</v>
      </c>
      <c r="I38" s="5">
        <v>14</v>
      </c>
      <c r="J38" s="5">
        <v>100</v>
      </c>
      <c r="K38" s="7">
        <v>4.1500000000000004</v>
      </c>
      <c r="L38" s="8">
        <v>70.505700000000004</v>
      </c>
      <c r="M38" s="8">
        <v>49.1</v>
      </c>
      <c r="N38" s="8">
        <v>48.2</v>
      </c>
      <c r="O38" s="6" t="s">
        <v>130</v>
      </c>
      <c r="P38" s="6" t="s">
        <v>125</v>
      </c>
      <c r="Q38" s="9" t="s">
        <v>95</v>
      </c>
      <c r="R38" s="10">
        <v>71.769911434345275</v>
      </c>
      <c r="S38" s="11">
        <v>3.5000000000000003E-2</v>
      </c>
      <c r="T38" s="11">
        <v>78.425396830708962</v>
      </c>
      <c r="U38" s="8">
        <v>79.788540017965744</v>
      </c>
      <c r="V38" s="8">
        <v>29.800253420701914</v>
      </c>
      <c r="W38" s="8">
        <v>41.723003080573896</v>
      </c>
      <c r="X38" s="8">
        <v>8.2652835166899052</v>
      </c>
      <c r="Y38" s="8">
        <v>37.349039616456047</v>
      </c>
      <c r="Z38" s="8">
        <v>52.291974600837733</v>
      </c>
      <c r="AA38" s="8">
        <v>10.358985782706185</v>
      </c>
      <c r="AB38" s="8">
        <v>1.0669441709814003</v>
      </c>
      <c r="AC38" s="8">
        <v>0.29619901627538414</v>
      </c>
      <c r="AD38" s="127">
        <v>6.0162000000000004</v>
      </c>
      <c r="AE38" s="127">
        <v>4.4093</v>
      </c>
      <c r="AF38" s="127">
        <v>6.0162000000000004</v>
      </c>
      <c r="AG38" s="8">
        <v>955.82206077717512</v>
      </c>
      <c r="AH38" s="8">
        <v>103.92030000000001</v>
      </c>
      <c r="AI38" s="8">
        <v>99.375865297128456</v>
      </c>
      <c r="AJ38" s="8"/>
      <c r="AK38" s="6">
        <v>257.02629999999999</v>
      </c>
      <c r="AL38" s="8">
        <v>41.957700000000003</v>
      </c>
      <c r="AM38" s="8">
        <v>2.2999999999999998</v>
      </c>
      <c r="AN38" s="8">
        <v>7.64</v>
      </c>
      <c r="AO38" s="8">
        <v>2.2400000000000002</v>
      </c>
      <c r="AP38" s="8">
        <v>0.44919999999999999</v>
      </c>
      <c r="AQ38" s="8">
        <v>1.2326999999999999</v>
      </c>
      <c r="AR38" s="8">
        <v>0.41670000000000001</v>
      </c>
      <c r="AS38" s="8">
        <v>14.269400000000005</v>
      </c>
      <c r="AT38" s="8">
        <f>L38-AL38</f>
        <v>28.548000000000002</v>
      </c>
      <c r="AU38" s="8">
        <f>100*(AT38/L38)</f>
        <v>40.490343333943215</v>
      </c>
      <c r="AV38" s="8">
        <v>0</v>
      </c>
      <c r="AW38" s="2" t="s">
        <v>143</v>
      </c>
      <c r="AX38" s="2" t="s">
        <v>17</v>
      </c>
      <c r="AY38" s="2" t="s">
        <v>17</v>
      </c>
      <c r="AZ38" s="2" t="s">
        <v>187</v>
      </c>
      <c r="BA38" s="2" t="s">
        <v>180</v>
      </c>
      <c r="BB38" s="2" t="s">
        <v>353</v>
      </c>
      <c r="BC38" s="3">
        <v>8</v>
      </c>
      <c r="BD38" s="3">
        <v>16</v>
      </c>
      <c r="BE38" s="7">
        <f>U38/((VLOOKUP(B38,'Cell-Characteristics'!$B$4:$E$34,3,FALSE)*VLOOKUP(B38,'Cell-Characteristics'!$B$4:$E$34,4,FALSE)*3600)/1000)</f>
        <v>1.2313046299068788</v>
      </c>
      <c r="BF38" s="2">
        <f t="shared" si="2"/>
        <v>4953.3348992224182</v>
      </c>
      <c r="BG38" s="2">
        <f t="shared" si="0"/>
        <v>9462.5004151620196</v>
      </c>
      <c r="BH38" s="2">
        <f t="shared" si="1"/>
        <v>1373.837890477362</v>
      </c>
      <c r="BI38" s="2">
        <f t="shared" si="3"/>
        <v>14558.447122493246</v>
      </c>
      <c r="BJ38" s="2">
        <f>BF38/((VLOOKUP(B38,'Cell-Characteristics'!$B$4:$Q$34,13,FALSE)))</f>
        <v>92.019785967168232</v>
      </c>
      <c r="BK38" s="2">
        <f>BG38/((VLOOKUP(B38,'Cell-Characteristics'!$B$4:$Q$34,14,FALSE)))</f>
        <v>2559.8633770641445</v>
      </c>
      <c r="BL38" s="2">
        <f>BH38/((VLOOKUP(B38,'Cell-Characteristics'!$B$4:$Q$34,15,FALSE)))</f>
        <v>371.66046473519162</v>
      </c>
      <c r="BM38" s="2">
        <f>BI38/((VLOOKUP(B38,'Cell-Characteristics'!$B$4:$Q$34,16,FALSE)))</f>
        <v>237.79766729405961</v>
      </c>
      <c r="BN38" s="13">
        <f t="shared" si="4"/>
        <v>5.4805666666666673</v>
      </c>
    </row>
    <row r="39" spans="2:66" s="13" customFormat="1" ht="16.5" customHeight="1">
      <c r="B39" s="2" t="s">
        <v>176</v>
      </c>
      <c r="C39" s="2" t="s">
        <v>718</v>
      </c>
      <c r="D39" s="2" t="s">
        <v>26</v>
      </c>
      <c r="E39" s="6" t="s">
        <v>7</v>
      </c>
      <c r="F39" s="3" t="s">
        <v>21</v>
      </c>
      <c r="G39" s="3" t="s">
        <v>1360</v>
      </c>
      <c r="H39" s="4">
        <v>43512</v>
      </c>
      <c r="I39" s="5">
        <v>28</v>
      </c>
      <c r="J39" s="5">
        <v>100</v>
      </c>
      <c r="K39" s="7">
        <v>4.1529999999999996</v>
      </c>
      <c r="L39" s="8">
        <v>72.938100000000006</v>
      </c>
      <c r="M39" s="8">
        <v>51.4</v>
      </c>
      <c r="N39" s="8">
        <v>47.6</v>
      </c>
      <c r="O39" s="6" t="s">
        <v>125</v>
      </c>
      <c r="P39" s="6" t="s">
        <v>125</v>
      </c>
      <c r="Q39" s="9" t="s">
        <v>95</v>
      </c>
      <c r="R39" s="10">
        <v>78.675261045131251</v>
      </c>
      <c r="S39" s="11">
        <v>4.2000000000000003E-2</v>
      </c>
      <c r="T39" s="11">
        <v>81.011929733483527</v>
      </c>
      <c r="U39" s="8">
        <v>84.006753176773771</v>
      </c>
      <c r="V39" s="8">
        <v>23.759255712176063</v>
      </c>
      <c r="W39" s="8">
        <v>20.764053016568145</v>
      </c>
      <c r="X39" s="8">
        <v>39.483444448029573</v>
      </c>
      <c r="Y39" s="8">
        <v>28.28255445390197</v>
      </c>
      <c r="Z39" s="8">
        <v>24.717123601807053</v>
      </c>
      <c r="AA39" s="8">
        <v>47.000321944290995</v>
      </c>
      <c r="AB39" s="8">
        <v>1.3171180295971447</v>
      </c>
      <c r="AC39" s="8">
        <v>1.67770541369311</v>
      </c>
      <c r="AD39" s="127">
        <v>2.5041000000000002</v>
      </c>
      <c r="AE39" s="127">
        <v>1.7028000000000001</v>
      </c>
      <c r="AF39" s="127">
        <v>2.5041000000000002</v>
      </c>
      <c r="AG39" s="8">
        <v>971.17016583392194</v>
      </c>
      <c r="AH39" s="8">
        <v>99.060099999999991</v>
      </c>
      <c r="AI39" s="8">
        <v>96.34767444778943</v>
      </c>
      <c r="AJ39" s="8"/>
      <c r="AK39" s="6">
        <v>188.18110999999999</v>
      </c>
      <c r="AL39" s="8">
        <v>33.4</v>
      </c>
      <c r="AM39" s="8">
        <v>1.44</v>
      </c>
      <c r="AN39" s="8">
        <v>2.94</v>
      </c>
      <c r="AO39" s="8">
        <v>2.54</v>
      </c>
      <c r="AP39" s="8">
        <v>2.34</v>
      </c>
      <c r="AQ39" s="8">
        <v>7.64</v>
      </c>
      <c r="AR39" s="8">
        <v>3.14</v>
      </c>
      <c r="AS39" s="8">
        <v>19.498100000000008</v>
      </c>
      <c r="AT39" s="8">
        <f>L39-AL39</f>
        <v>39.538100000000007</v>
      </c>
      <c r="AU39" s="8">
        <f>100*(AT39/L39)</f>
        <v>54.207746020255541</v>
      </c>
      <c r="AV39" s="8">
        <v>0</v>
      </c>
      <c r="AW39" s="2" t="s">
        <v>141</v>
      </c>
      <c r="AX39" s="2" t="s">
        <v>50</v>
      </c>
      <c r="AY39" s="2" t="s">
        <v>142</v>
      </c>
      <c r="AZ39" s="2" t="s">
        <v>179</v>
      </c>
      <c r="BA39" s="17" t="s">
        <v>324</v>
      </c>
      <c r="BB39" s="2" t="s">
        <v>348</v>
      </c>
      <c r="BC39" s="3">
        <v>11</v>
      </c>
      <c r="BD39" s="3">
        <v>22</v>
      </c>
      <c r="BE39" s="7">
        <f>U39/((VLOOKUP(B39,'Cell-Characteristics'!$B$4:$E$34,3,FALSE)*VLOOKUP(B39,'Cell-Characteristics'!$B$4:$E$34,4,FALSE)*3600)/1000)</f>
        <v>1.2964005119872497</v>
      </c>
      <c r="BF39" s="2">
        <f t="shared" si="2"/>
        <v>9488.1417324292397</v>
      </c>
      <c r="BG39" s="2">
        <f t="shared" si="0"/>
        <v>12194.06449175954</v>
      </c>
      <c r="BH39" s="2">
        <f t="shared" si="1"/>
        <v>15767.519047973152</v>
      </c>
      <c r="BI39" s="2">
        <f t="shared" si="3"/>
        <v>37553.309421892605</v>
      </c>
      <c r="BJ39" s="2">
        <f>BF39/((VLOOKUP(B39,'Cell-Characteristics'!$B$4:$Q$34,13,FALSE)))</f>
        <v>176.26443380223603</v>
      </c>
      <c r="BK39" s="2">
        <f>BG39/((VLOOKUP(B39,'Cell-Characteristics'!$B$4:$Q$34,14,FALSE)))</f>
        <v>3298.8256528894503</v>
      </c>
      <c r="BL39" s="2">
        <f>BH39/((VLOOKUP(B39,'Cell-Characteristics'!$B$4:$Q$34,15,FALSE)))</f>
        <v>4265.5421703753418</v>
      </c>
      <c r="BM39" s="2">
        <f>BI39/((VLOOKUP(B39,'Cell-Characteristics'!$B$4:$Q$34,16,FALSE)))</f>
        <v>613.39573544906659</v>
      </c>
      <c r="BN39" s="13">
        <f t="shared" si="4"/>
        <v>2.2370000000000001</v>
      </c>
    </row>
    <row r="40" spans="2:66" s="13" customFormat="1">
      <c r="B40" s="2" t="s">
        <v>176</v>
      </c>
      <c r="C40" s="14" t="s">
        <v>799</v>
      </c>
      <c r="D40" s="2" t="s">
        <v>104</v>
      </c>
      <c r="E40" s="6" t="s">
        <v>7</v>
      </c>
      <c r="F40" s="3" t="s">
        <v>105</v>
      </c>
      <c r="G40" s="3" t="s">
        <v>1342</v>
      </c>
      <c r="H40" s="4">
        <v>43811</v>
      </c>
      <c r="I40" s="5">
        <v>753</v>
      </c>
      <c r="J40" s="5">
        <v>100</v>
      </c>
      <c r="K40" s="7">
        <v>4.1230000000000002</v>
      </c>
      <c r="L40" s="8">
        <v>72.5702</v>
      </c>
      <c r="M40" s="8">
        <v>47.8</v>
      </c>
      <c r="N40" s="8">
        <v>48.2</v>
      </c>
      <c r="O40" s="6" t="s">
        <v>130</v>
      </c>
      <c r="P40" s="6" t="s">
        <v>125</v>
      </c>
      <c r="Q40" s="9" t="s">
        <v>95</v>
      </c>
      <c r="R40" s="10">
        <v>79.663230329432395</v>
      </c>
      <c r="S40" s="11">
        <v>5.21E-2</v>
      </c>
      <c r="T40" s="11">
        <v>83.521373182780195</v>
      </c>
      <c r="U40" s="8">
        <v>86.307613139704998</v>
      </c>
      <c r="V40" s="8">
        <v>22.4661500543016</v>
      </c>
      <c r="W40" s="8">
        <v>19.817720540051301</v>
      </c>
      <c r="X40" s="8">
        <v>44.0237425453521</v>
      </c>
      <c r="Y40" s="8">
        <v>26.030322513885299</v>
      </c>
      <c r="Z40" s="8">
        <v>22.961729352858601</v>
      </c>
      <c r="AA40" s="8">
        <v>51.0079481332561</v>
      </c>
      <c r="AB40" s="8">
        <v>0.85884051671803197</v>
      </c>
      <c r="AC40" s="8">
        <v>1.92739944020672</v>
      </c>
      <c r="AD40" s="8">
        <v>1.8035000000000001</v>
      </c>
      <c r="AE40" s="8">
        <v>1.6022000000000001</v>
      </c>
      <c r="AF40" s="8">
        <v>1.9023000000000001</v>
      </c>
      <c r="AG40" s="8">
        <v>932.259702999605</v>
      </c>
      <c r="AH40" s="8">
        <v>118.5902</v>
      </c>
      <c r="AI40" s="8">
        <v>110.425801591229</v>
      </c>
      <c r="AJ40" s="8">
        <v>135.8518</v>
      </c>
      <c r="AK40" s="6">
        <v>271.47804500000001</v>
      </c>
      <c r="AL40" s="8">
        <v>32.799999999999997</v>
      </c>
      <c r="AM40" s="8">
        <v>0.39999999999999902</v>
      </c>
      <c r="AN40" s="8">
        <v>3.1</v>
      </c>
      <c r="AO40" s="8">
        <v>1.1000000000000001</v>
      </c>
      <c r="AP40" s="8">
        <v>3.3</v>
      </c>
      <c r="AQ40" s="8">
        <v>8.9</v>
      </c>
      <c r="AR40" s="8">
        <v>0.89999999999999902</v>
      </c>
      <c r="AS40" s="8">
        <v>22.0702</v>
      </c>
      <c r="AT40" s="8">
        <v>39.770200000000003</v>
      </c>
      <c r="AU40" s="8">
        <v>54.802384449815499</v>
      </c>
      <c r="AV40" s="8">
        <v>0</v>
      </c>
      <c r="AW40" s="2" t="s">
        <v>144</v>
      </c>
      <c r="AX40" s="2" t="s">
        <v>145</v>
      </c>
      <c r="AY40" s="2" t="s">
        <v>578</v>
      </c>
      <c r="AZ40" s="2" t="s">
        <v>187</v>
      </c>
      <c r="BA40" s="2" t="s">
        <v>180</v>
      </c>
      <c r="BB40" s="2"/>
      <c r="BC40" s="3">
        <v>2</v>
      </c>
      <c r="BD40" s="3">
        <v>2.4691358024691401</v>
      </c>
      <c r="BE40" s="7">
        <f>U40/((VLOOKUP(B40,'Cell-Characteristics'!$B$4:$E$34,3,FALSE)*VLOOKUP(B40,'Cell-Characteristics'!$B$4:$E$34,4,FALSE)*3600)/1000)</f>
        <v>1.3319076101806326</v>
      </c>
      <c r="BF40" s="2">
        <f t="shared" si="2"/>
        <v>12456.97258347746</v>
      </c>
      <c r="BG40" s="2">
        <f t="shared" si="0"/>
        <v>12369.067869211896</v>
      </c>
      <c r="BH40" s="2">
        <f t="shared" si="1"/>
        <v>23142.376357752244</v>
      </c>
      <c r="BI40" s="2">
        <f t="shared" si="3"/>
        <v>48779.736137738313</v>
      </c>
      <c r="BJ40" s="2">
        <f>BF40/((VLOOKUP(B40,'Cell-Characteristics'!$B$4:$Q$34,13,FALSE)))</f>
        <v>231.41741357129408</v>
      </c>
      <c r="BK40" s="2">
        <f>BG40/((VLOOKUP(B40,'Cell-Characteristics'!$B$4:$Q$34,14,FALSE)))</f>
        <v>3346.168819827124</v>
      </c>
      <c r="BL40" s="2">
        <f>BH40/((VLOOKUP(B40,'Cell-Characteristics'!$B$4:$Q$34,15,FALSE)))</f>
        <v>6260.6413841230697</v>
      </c>
      <c r="BM40" s="2">
        <f>BI40/((VLOOKUP(B40,'Cell-Characteristics'!$B$4:$Q$34,16,FALSE)))</f>
        <v>796.76818325300701</v>
      </c>
      <c r="BN40" s="13">
        <f t="shared" si="4"/>
        <v>1.7693333333333336</v>
      </c>
    </row>
    <row r="41" spans="2:66" s="13" customFormat="1">
      <c r="B41" s="2" t="s">
        <v>176</v>
      </c>
      <c r="C41" s="128" t="s">
        <v>1347</v>
      </c>
      <c r="D41" s="2" t="s">
        <v>104</v>
      </c>
      <c r="E41" s="6" t="s">
        <v>7</v>
      </c>
      <c r="F41" s="3" t="s">
        <v>105</v>
      </c>
      <c r="G41" s="3" t="s">
        <v>1342</v>
      </c>
      <c r="H41" s="4">
        <v>43813</v>
      </c>
      <c r="I41" s="5">
        <v>278</v>
      </c>
      <c r="J41" s="5">
        <v>100</v>
      </c>
      <c r="K41" s="7">
        <v>4.085</v>
      </c>
      <c r="L41" s="8">
        <v>72.747</v>
      </c>
      <c r="M41" s="8">
        <v>55</v>
      </c>
      <c r="N41" s="8">
        <v>51.9</v>
      </c>
      <c r="O41" s="6" t="s">
        <v>125</v>
      </c>
      <c r="P41" s="6" t="s">
        <v>125</v>
      </c>
      <c r="Q41" s="9" t="s">
        <v>95</v>
      </c>
      <c r="R41" s="10">
        <v>74.759198829611506</v>
      </c>
      <c r="S41" s="11">
        <v>5.3800000000000001E-2</v>
      </c>
      <c r="T41" s="11">
        <v>78.525966578168195</v>
      </c>
      <c r="U41" s="8">
        <v>81.195740157838102</v>
      </c>
      <c r="V41" s="8">
        <v>24.608104113022002</v>
      </c>
      <c r="W41" s="8">
        <v>16.668151359451901</v>
      </c>
      <c r="X41" s="8">
        <v>39.919484685364303</v>
      </c>
      <c r="Y41" s="8">
        <v>30.3071368832722</v>
      </c>
      <c r="Z41" s="8">
        <v>20.528356939723999</v>
      </c>
      <c r="AA41" s="8">
        <v>49.164506177003801</v>
      </c>
      <c r="AB41" s="8">
        <v>0.84739109214492003</v>
      </c>
      <c r="AC41" s="8">
        <v>1.82238248752506</v>
      </c>
      <c r="AD41" s="8">
        <v>1.5011000000000001</v>
      </c>
      <c r="AE41" s="8">
        <v>1.4029</v>
      </c>
      <c r="AF41" s="8">
        <v>3.4091</v>
      </c>
      <c r="AG41" s="8">
        <v>941.21377075192197</v>
      </c>
      <c r="AH41" s="8">
        <v>116.24469999999999</v>
      </c>
      <c r="AI41" s="8">
        <v>109.149199405799</v>
      </c>
      <c r="AJ41" s="8">
        <v>125.95950000000001</v>
      </c>
      <c r="AK41" s="6">
        <v>242.28872000000001</v>
      </c>
      <c r="AL41" s="8">
        <v>33.6</v>
      </c>
      <c r="AM41" s="8">
        <v>0.5</v>
      </c>
      <c r="AN41" s="8">
        <v>1.5</v>
      </c>
      <c r="AO41" s="8">
        <v>1.5</v>
      </c>
      <c r="AP41" s="8">
        <v>4.3</v>
      </c>
      <c r="AQ41" s="8">
        <v>8.1999999999999993</v>
      </c>
      <c r="AR41" s="8">
        <v>1.1000000000000001</v>
      </c>
      <c r="AS41" s="8">
        <v>22.047000000000001</v>
      </c>
      <c r="AT41" s="8">
        <v>39.146999999999998</v>
      </c>
      <c r="AU41" s="8">
        <v>53.812528351684598</v>
      </c>
      <c r="AV41" s="8">
        <v>0</v>
      </c>
      <c r="AW41" s="2" t="s">
        <v>1240</v>
      </c>
      <c r="AX41" s="2" t="s">
        <v>1241</v>
      </c>
      <c r="AY41" s="2" t="s">
        <v>578</v>
      </c>
      <c r="AZ41" s="2" t="s">
        <v>179</v>
      </c>
      <c r="BA41" s="2" t="s">
        <v>180</v>
      </c>
      <c r="BB41" s="2"/>
      <c r="BC41" s="3">
        <v>6</v>
      </c>
      <c r="BD41" s="3">
        <v>7.4074074074074101</v>
      </c>
      <c r="BE41" s="7">
        <f>U41/((VLOOKUP(B41,'Cell-Characteristics'!$B$4:$E$34,3,FALSE)*VLOOKUP(B41,'Cell-Characteristics'!$B$4:$E$34,4,FALSE)*3600)/1000)</f>
        <v>1.2530206814481188</v>
      </c>
      <c r="BF41" s="2">
        <f t="shared" si="2"/>
        <v>16393.380929333154</v>
      </c>
      <c r="BG41" s="2">
        <f t="shared" si="0"/>
        <v>11881.211319019105</v>
      </c>
      <c r="BH41" s="2">
        <f t="shared" si="1"/>
        <v>11709.68428188211</v>
      </c>
      <c r="BI41" s="2">
        <f t="shared" si="3"/>
        <v>38584.407101663885</v>
      </c>
      <c r="BJ41" s="2">
        <f>BF41/((VLOOKUP(B41,'Cell-Characteristics'!$B$4:$Q$34,13,FALSE)))</f>
        <v>304.54540932257646</v>
      </c>
      <c r="BK41" s="2">
        <f>BG41/((VLOOKUP(B41,'Cell-Characteristics'!$B$4:$Q$34,14,FALSE)))</f>
        <v>3214.1903721328631</v>
      </c>
      <c r="BL41" s="2">
        <f>BH41/((VLOOKUP(B41,'Cell-Characteristics'!$B$4:$Q$34,15,FALSE)))</f>
        <v>3167.7876496727658</v>
      </c>
      <c r="BM41" s="2">
        <f>BI41/((VLOOKUP(B41,'Cell-Characteristics'!$B$4:$Q$34,16,FALSE)))</f>
        <v>630.23768438351703</v>
      </c>
      <c r="BN41" s="13">
        <f t="shared" si="4"/>
        <v>2.1043666666666669</v>
      </c>
    </row>
    <row r="42" spans="2:66" s="13" customFormat="1">
      <c r="B42" s="2" t="s">
        <v>176</v>
      </c>
      <c r="C42" s="128" t="s">
        <v>1348</v>
      </c>
      <c r="D42" s="2" t="s">
        <v>104</v>
      </c>
      <c r="E42" s="6" t="s">
        <v>7</v>
      </c>
      <c r="F42" s="3" t="s">
        <v>105</v>
      </c>
      <c r="G42" s="3" t="s">
        <v>1342</v>
      </c>
      <c r="H42" s="4">
        <v>43813</v>
      </c>
      <c r="I42" s="5">
        <v>631</v>
      </c>
      <c r="J42" s="5">
        <v>100</v>
      </c>
      <c r="K42" s="7">
        <v>4.0960000000000001</v>
      </c>
      <c r="L42" s="8">
        <v>72.718999999999994</v>
      </c>
      <c r="M42" s="8">
        <v>51.9</v>
      </c>
      <c r="N42" s="8">
        <v>53.1</v>
      </c>
      <c r="O42" s="6" t="s">
        <v>130</v>
      </c>
      <c r="P42" s="6" t="s">
        <v>125</v>
      </c>
      <c r="Q42" s="9" t="s">
        <v>95</v>
      </c>
      <c r="R42" s="10">
        <v>64.520633192736497</v>
      </c>
      <c r="S42" s="11">
        <v>4.7300000000000002E-2</v>
      </c>
      <c r="T42" s="11">
        <v>69.206991051583302</v>
      </c>
      <c r="U42" s="8">
        <v>70.849948970566601</v>
      </c>
      <c r="V42" s="8">
        <v>27.4780326936446</v>
      </c>
      <c r="W42" s="8">
        <f>(Z42/100)*U42</f>
        <v>16.448550207020521</v>
      </c>
      <c r="X42" s="8">
        <f>(AA42/100)*U42</f>
        <v>26.923366069901494</v>
      </c>
      <c r="Y42" s="8">
        <v>38.783419173752499</v>
      </c>
      <c r="Z42" s="8">
        <v>23.216036773511</v>
      </c>
      <c r="AA42" s="8">
        <v>38.000544052736501</v>
      </c>
      <c r="AB42" s="8">
        <v>0.57715023767138995</v>
      </c>
      <c r="AC42" s="8">
        <v>1.0658076813119699</v>
      </c>
      <c r="AD42" s="8">
        <v>8.9252000000000198</v>
      </c>
      <c r="AE42" s="8">
        <v>3.6090000000000102</v>
      </c>
      <c r="AF42" s="8">
        <v>5.1109000000000204</v>
      </c>
      <c r="AG42" s="8">
        <v>940.41047229474805</v>
      </c>
      <c r="AH42" s="8">
        <v>113.90600000000001</v>
      </c>
      <c r="AI42" s="8">
        <v>106.873098478296</v>
      </c>
      <c r="AJ42" s="8">
        <v>125.8295</v>
      </c>
      <c r="AK42" s="6">
        <v>244.02070499999999</v>
      </c>
      <c r="AL42" s="8">
        <v>43.1</v>
      </c>
      <c r="AM42" s="8">
        <v>1.1000000000000001</v>
      </c>
      <c r="AN42" s="8">
        <v>2.6</v>
      </c>
      <c r="AO42" s="8">
        <v>0.70000000000000295</v>
      </c>
      <c r="AP42" s="8">
        <v>1.6</v>
      </c>
      <c r="AQ42" s="8">
        <v>6.7</v>
      </c>
      <c r="AR42" s="8">
        <v>0.79999999999999705</v>
      </c>
      <c r="AS42" s="8">
        <v>16.119</v>
      </c>
      <c r="AT42" s="8">
        <v>29.619</v>
      </c>
      <c r="AU42" s="8">
        <v>40.730758123736599</v>
      </c>
      <c r="AV42" s="8" t="s">
        <v>1075</v>
      </c>
      <c r="AW42" s="2" t="s">
        <v>1345</v>
      </c>
      <c r="AX42" s="2" t="s">
        <v>1346</v>
      </c>
      <c r="AY42" s="2" t="s">
        <v>578</v>
      </c>
      <c r="AZ42" s="2" t="s">
        <v>302</v>
      </c>
      <c r="BA42" s="2" t="s">
        <v>180</v>
      </c>
      <c r="BB42" s="2"/>
      <c r="BC42" s="3">
        <v>6</v>
      </c>
      <c r="BD42" s="3">
        <v>7.4074074074074101</v>
      </c>
      <c r="BE42" s="7">
        <f>U42/((VLOOKUP(B42,'Cell-Characteristics'!$B$4:$E$34,3,FALSE)*VLOOKUP(B42,'Cell-Characteristics'!$B$4:$E$34,4,FALSE)*3600)/1000)</f>
        <v>1.0933634100396081</v>
      </c>
      <c r="BF42" s="2">
        <f t="shared" ref="BF42" si="7">(1000*V42)/AD42</f>
        <v>3078.7021796312169</v>
      </c>
      <c r="BG42" s="2">
        <f t="shared" ref="BG42" si="8">(1000*W42)/AE42</f>
        <v>4557.6476051594555</v>
      </c>
      <c r="BH42" s="2">
        <f t="shared" ref="BH42" si="9">(1000*X42)/AF42</f>
        <v>5267.832685026392</v>
      </c>
      <c r="BI42" s="2">
        <f t="shared" ref="BI42" si="10">(1000*U42)/AVERAGE(AD42:AF42)</f>
        <v>12045.828411950017</v>
      </c>
      <c r="BJ42" s="2">
        <f>BF42/((VLOOKUP(B42,'Cell-Characteristics'!$B$4:$Q$34,13,FALSE)))</f>
        <v>57.194096783319054</v>
      </c>
      <c r="BK42" s="2">
        <f>BG42/((VLOOKUP(B42,'Cell-Characteristics'!$B$4:$Q$34,14,FALSE)))</f>
        <v>1232.9674692872422</v>
      </c>
      <c r="BL42" s="2">
        <f>BH42/((VLOOKUP(B42,'Cell-Characteristics'!$B$4:$Q$34,15,FALSE)))</f>
        <v>1425.0918230125801</v>
      </c>
      <c r="BM42" s="2">
        <f>BI42/((VLOOKUP(B42,'Cell-Characteristics'!$B$4:$Q$34,16,FALSE)))</f>
        <v>196.75655465757245</v>
      </c>
      <c r="BN42" s="13">
        <f t="shared" ref="BN42" si="11">AVERAGE(AD42:AF42)</f>
        <v>5.8817000000000164</v>
      </c>
    </row>
    <row r="43" spans="2:66" s="13" customFormat="1">
      <c r="B43" s="2" t="s">
        <v>176</v>
      </c>
      <c r="C43" s="14" t="s">
        <v>803</v>
      </c>
      <c r="D43" s="2" t="s">
        <v>104</v>
      </c>
      <c r="E43" s="6" t="s">
        <v>7</v>
      </c>
      <c r="F43" s="3" t="s">
        <v>105</v>
      </c>
      <c r="G43" s="3" t="s">
        <v>1342</v>
      </c>
      <c r="H43" s="4">
        <v>43813</v>
      </c>
      <c r="I43" s="5">
        <v>556</v>
      </c>
      <c r="J43" s="5">
        <v>100</v>
      </c>
      <c r="K43" s="7">
        <v>4.1559999999999997</v>
      </c>
      <c r="L43" s="8">
        <v>72.808599999999998</v>
      </c>
      <c r="M43" s="8">
        <v>52.3</v>
      </c>
      <c r="N43" s="8">
        <v>54.3</v>
      </c>
      <c r="O43" s="7" t="s">
        <v>130</v>
      </c>
      <c r="P43" s="7" t="s">
        <v>125</v>
      </c>
      <c r="Q43" s="9" t="s">
        <v>95</v>
      </c>
      <c r="R43" s="10">
        <v>78.426149204510295</v>
      </c>
      <c r="S43" s="11">
        <v>4.8800000000000003E-2</v>
      </c>
      <c r="T43" s="11">
        <v>81.6747388680119</v>
      </c>
      <c r="U43" s="8">
        <v>84.650300419924307</v>
      </c>
      <c r="V43" s="8">
        <v>24.8492951243378</v>
      </c>
      <c r="W43" s="8">
        <f>(Z43/100)*U43</f>
        <v>38.376376770641869</v>
      </c>
      <c r="X43" s="8">
        <f>(AA43/100)*U43</f>
        <v>21.424628524944637</v>
      </c>
      <c r="Y43" s="8">
        <v>29.355235599954199</v>
      </c>
      <c r="Z43" s="8">
        <v>45.335192645824499</v>
      </c>
      <c r="AA43" s="8">
        <v>25.309571754221299</v>
      </c>
      <c r="AB43" s="8">
        <v>1.96170057027655</v>
      </c>
      <c r="AC43" s="8">
        <v>1.0138609816358899</v>
      </c>
      <c r="AD43" s="8">
        <v>6.9151999999999996</v>
      </c>
      <c r="AE43" s="8">
        <v>2.2017000000000002</v>
      </c>
      <c r="AF43" s="8">
        <v>1.4986999999999999</v>
      </c>
      <c r="AG43" s="8">
        <v>940.27871732279903</v>
      </c>
      <c r="AH43" s="8">
        <v>98.140199999999993</v>
      </c>
      <c r="AI43" s="8">
        <v>92.165004128801698</v>
      </c>
      <c r="AJ43" s="8">
        <v>110.6579</v>
      </c>
      <c r="AK43" s="6">
        <v>203.64680999999999</v>
      </c>
      <c r="AL43" s="8">
        <v>29.6</v>
      </c>
      <c r="AM43" s="8">
        <v>6.3</v>
      </c>
      <c r="AN43" s="8">
        <v>9.1</v>
      </c>
      <c r="AO43" s="8">
        <v>0.50000000000000699</v>
      </c>
      <c r="AP43" s="8">
        <v>1.8</v>
      </c>
      <c r="AQ43" s="8">
        <v>3.6</v>
      </c>
      <c r="AR43" s="8">
        <v>1.4000000000000099</v>
      </c>
      <c r="AS43" s="8">
        <v>20.508600000000001</v>
      </c>
      <c r="AT43" s="8">
        <v>43.208599999999997</v>
      </c>
      <c r="AU43" s="8">
        <v>59.345461937188702</v>
      </c>
      <c r="AV43" s="8" t="s">
        <v>1075</v>
      </c>
      <c r="AW43" s="2" t="s">
        <v>146</v>
      </c>
      <c r="AX43" s="2" t="s">
        <v>147</v>
      </c>
      <c r="AY43" s="2" t="s">
        <v>578</v>
      </c>
      <c r="AZ43" s="2" t="s">
        <v>302</v>
      </c>
      <c r="BA43" s="2" t="s">
        <v>180</v>
      </c>
      <c r="BB43" s="2"/>
      <c r="BC43" s="3">
        <v>5</v>
      </c>
      <c r="BD43" s="3">
        <v>6.1728395061728403</v>
      </c>
      <c r="BE43" s="7">
        <f>U43/((VLOOKUP(B43,'Cell-Characteristics'!$B$4:$E$34,3,FALSE)*VLOOKUP(B43,'Cell-Characteristics'!$B$4:$E$34,4,FALSE)*3600)/1000)</f>
        <v>1.3063317966037702</v>
      </c>
      <c r="BF43" s="2">
        <f t="shared" si="2"/>
        <v>3593.4311551853602</v>
      </c>
      <c r="BG43" s="2">
        <f t="shared" si="0"/>
        <v>17430.338724913414</v>
      </c>
      <c r="BH43" s="2">
        <f t="shared" si="1"/>
        <v>14295.475095045465</v>
      </c>
      <c r="BI43" s="2">
        <f t="shared" si="3"/>
        <v>23922.425605690958</v>
      </c>
      <c r="BJ43" s="2">
        <f>BF43/((VLOOKUP(B43,'Cell-Characteristics'!$B$4:$Q$34,13,FALSE)))</f>
        <v>66.756391908776351</v>
      </c>
      <c r="BK43" s="2">
        <f>BG43/((VLOOKUP(B43,'Cell-Characteristics'!$B$4:$Q$34,14,FALSE)))</f>
        <v>4715.3800574987663</v>
      </c>
      <c r="BL43" s="2">
        <f>BH43/((VLOOKUP(B43,'Cell-Characteristics'!$B$4:$Q$34,15,FALSE)))</f>
        <v>3867.3142983331509</v>
      </c>
      <c r="BM43" s="2">
        <f>BI43/((VLOOKUP(B43,'Cell-Characteristics'!$B$4:$Q$34,16,FALSE)))</f>
        <v>390.74888668996709</v>
      </c>
      <c r="BN43" s="13">
        <f t="shared" si="4"/>
        <v>3.5385333333333331</v>
      </c>
    </row>
    <row r="44" spans="2:66" s="13" customFormat="1">
      <c r="B44" s="2" t="s">
        <v>176</v>
      </c>
      <c r="C44" s="14" t="s">
        <v>764</v>
      </c>
      <c r="D44" s="2" t="s">
        <v>181</v>
      </c>
      <c r="E44" s="6" t="s">
        <v>0</v>
      </c>
      <c r="F44" s="3" t="s">
        <v>22</v>
      </c>
      <c r="G44" s="3" t="s">
        <v>1344</v>
      </c>
      <c r="H44" s="4">
        <v>43402</v>
      </c>
      <c r="I44" s="5">
        <v>64</v>
      </c>
      <c r="J44" s="5">
        <v>100</v>
      </c>
      <c r="K44" s="7">
        <v>4.1340000000000003</v>
      </c>
      <c r="L44" s="8">
        <v>70.440899999999999</v>
      </c>
      <c r="M44" s="8">
        <v>49.7</v>
      </c>
      <c r="N44" s="8">
        <v>49.2</v>
      </c>
      <c r="O44" s="6" t="s">
        <v>125</v>
      </c>
      <c r="P44" s="6" t="s">
        <v>125</v>
      </c>
      <c r="Q44" s="9" t="s">
        <v>95</v>
      </c>
      <c r="R44" s="10">
        <v>92.285952189694612</v>
      </c>
      <c r="S44" s="11">
        <v>2.7E-2</v>
      </c>
      <c r="T44" s="11">
        <v>94.348343992339565</v>
      </c>
      <c r="U44" s="8">
        <v>97.338137578747194</v>
      </c>
      <c r="V44" s="8">
        <v>24.22839299410191</v>
      </c>
      <c r="W44" s="8">
        <v>37.696093377816545</v>
      </c>
      <c r="X44" s="8">
        <v>35.413651206828753</v>
      </c>
      <c r="Y44" s="8">
        <v>24.890955998106069</v>
      </c>
      <c r="Z44" s="8">
        <v>38.72695154796871</v>
      </c>
      <c r="AA44" s="8">
        <v>36.382092453925239</v>
      </c>
      <c r="AB44" s="8">
        <v>1.6298241533694124</v>
      </c>
      <c r="AC44" s="8">
        <v>1.3599694330382162</v>
      </c>
      <c r="AD44" s="127">
        <v>4.8219000000000003</v>
      </c>
      <c r="AE44" s="127">
        <v>4.8219000000000003</v>
      </c>
      <c r="AF44" s="127">
        <v>2.1120999999999999</v>
      </c>
      <c r="AG44" s="8" t="s">
        <v>17</v>
      </c>
      <c r="AH44" s="8" t="s">
        <v>17</v>
      </c>
      <c r="AI44" s="8" t="s">
        <v>17</v>
      </c>
      <c r="AJ44" s="8" t="s">
        <v>17</v>
      </c>
      <c r="AK44" s="8" t="s">
        <v>17</v>
      </c>
      <c r="AL44" s="8">
        <v>30.64</v>
      </c>
      <c r="AM44" s="8">
        <v>3.98</v>
      </c>
      <c r="AN44" s="8">
        <v>6.27</v>
      </c>
      <c r="AO44" s="8">
        <v>2.06</v>
      </c>
      <c r="AP44" s="8">
        <v>1.1200000000000001</v>
      </c>
      <c r="AQ44" s="8">
        <v>8.23</v>
      </c>
      <c r="AR44" s="8">
        <v>1.51</v>
      </c>
      <c r="AS44" s="8">
        <v>16.630900000000004</v>
      </c>
      <c r="AT44" s="8">
        <f t="shared" ref="AT44:AT48" si="12">L44-AL44</f>
        <v>39.800899999999999</v>
      </c>
      <c r="AU44" s="8">
        <f t="shared" ref="AU44:AU48" si="13">100*(AT44/L44)</f>
        <v>56.502543266766892</v>
      </c>
      <c r="AV44" s="8">
        <v>0</v>
      </c>
      <c r="AW44" s="2" t="s">
        <v>150</v>
      </c>
      <c r="AX44" s="2" t="s">
        <v>17</v>
      </c>
      <c r="AY44" s="2" t="s">
        <v>17</v>
      </c>
      <c r="AZ44" s="2" t="s">
        <v>179</v>
      </c>
      <c r="BA44" s="2" t="s">
        <v>180</v>
      </c>
      <c r="BB44" s="2" t="s">
        <v>354</v>
      </c>
      <c r="BC44" s="3">
        <v>16</v>
      </c>
      <c r="BD44" s="3">
        <v>32</v>
      </c>
      <c r="BE44" s="7">
        <f>U44/((VLOOKUP(B44,'Cell-Characteristics'!$B$4:$E$34,3,FALSE)*VLOOKUP(B44,'Cell-Characteristics'!$B$4:$E$34,4,FALSE)*3600)/1000)</f>
        <v>1.5021317527584443</v>
      </c>
      <c r="BF44" s="2">
        <f t="shared" si="2"/>
        <v>5024.6568767709632</v>
      </c>
      <c r="BG44" s="2">
        <f t="shared" si="0"/>
        <v>7817.6846010528106</v>
      </c>
      <c r="BH44" s="2">
        <f t="shared" si="1"/>
        <v>16767.033382334528</v>
      </c>
      <c r="BI44" s="2">
        <f t="shared" si="3"/>
        <v>24839.817686118593</v>
      </c>
      <c r="BJ44" s="2">
        <f>BF44/((VLOOKUP(B44,'Cell-Characteristics'!$B$4:$Q$34,13,FALSE)))</f>
        <v>93.344758585071091</v>
      </c>
      <c r="BK44" s="2">
        <f>BG44/((VLOOKUP(B44,'Cell-Characteristics'!$B$4:$Q$34,14,FALSE)))</f>
        <v>2114.8960238466475</v>
      </c>
      <c r="BL44" s="2">
        <f>BH44/((VLOOKUP(B44,'Cell-Characteristics'!$B$4:$Q$34,15,FALSE)))</f>
        <v>4535.937946029162</v>
      </c>
      <c r="BM44" s="2">
        <f>BI44/((VLOOKUP(B44,'Cell-Characteristics'!$B$4:$Q$34,16,FALSE)))</f>
        <v>405.73356842725775</v>
      </c>
      <c r="BN44" s="13">
        <f t="shared" si="4"/>
        <v>3.9186333333333336</v>
      </c>
    </row>
    <row r="45" spans="2:66" s="13" customFormat="1">
      <c r="B45" s="2" t="s">
        <v>176</v>
      </c>
      <c r="C45" s="14" t="s">
        <v>771</v>
      </c>
      <c r="D45" s="2" t="s">
        <v>181</v>
      </c>
      <c r="E45" s="6" t="s">
        <v>0</v>
      </c>
      <c r="F45" s="3" t="s">
        <v>22</v>
      </c>
      <c r="G45" s="3" t="s">
        <v>1344</v>
      </c>
      <c r="H45" s="4">
        <v>43402</v>
      </c>
      <c r="I45" s="5">
        <v>2</v>
      </c>
      <c r="J45" s="5">
        <v>100</v>
      </c>
      <c r="K45" s="7">
        <v>4.1369999999999996</v>
      </c>
      <c r="L45" s="8">
        <v>70.620999999999995</v>
      </c>
      <c r="M45" s="8">
        <v>48.3</v>
      </c>
      <c r="N45" s="8">
        <v>45.7</v>
      </c>
      <c r="O45" s="6" t="s">
        <v>130</v>
      </c>
      <c r="P45" s="6" t="s">
        <v>125</v>
      </c>
      <c r="Q45" s="9" t="s">
        <v>95</v>
      </c>
      <c r="R45" s="10">
        <v>92.581954347713875</v>
      </c>
      <c r="S45" s="11">
        <v>2.5999999999999999E-2</v>
      </c>
      <c r="T45" s="11">
        <v>94.403427957060259</v>
      </c>
      <c r="U45" s="8">
        <v>98.968591663226391</v>
      </c>
      <c r="V45" s="8">
        <v>25.17484576909046</v>
      </c>
      <c r="W45" s="8">
        <v>37.433017087865785</v>
      </c>
      <c r="X45" s="8">
        <v>36.360728806270124</v>
      </c>
      <c r="Y45" s="8">
        <v>25.437207245260456</v>
      </c>
      <c r="Z45" s="8">
        <v>37.823127983112151</v>
      </c>
      <c r="AA45" s="8">
        <v>36.739664771627368</v>
      </c>
      <c r="AB45" s="8">
        <v>2.1260820160292102</v>
      </c>
      <c r="AC45" s="8">
        <v>2.4390816901369199</v>
      </c>
      <c r="AD45" s="127">
        <v>2.6116000000000001</v>
      </c>
      <c r="AE45" s="127">
        <v>2.6116000000000001</v>
      </c>
      <c r="AF45" s="127">
        <v>2.3100999999999998</v>
      </c>
      <c r="AG45" s="8" t="s">
        <v>17</v>
      </c>
      <c r="AH45" s="8" t="s">
        <v>17</v>
      </c>
      <c r="AI45" s="8" t="s">
        <v>17</v>
      </c>
      <c r="AJ45" s="8" t="s">
        <v>17</v>
      </c>
      <c r="AK45" s="6" t="s">
        <v>17</v>
      </c>
      <c r="AL45" s="8">
        <v>28.62</v>
      </c>
      <c r="AM45" s="8">
        <v>3.7</v>
      </c>
      <c r="AN45" s="8">
        <v>6.3</v>
      </c>
      <c r="AO45" s="8">
        <v>0.91</v>
      </c>
      <c r="AP45" s="8">
        <v>0</v>
      </c>
      <c r="AQ45" s="8">
        <v>7.08</v>
      </c>
      <c r="AR45" s="8">
        <v>0.03</v>
      </c>
      <c r="AS45" s="8">
        <v>23.981000000000002</v>
      </c>
      <c r="AT45" s="8">
        <f t="shared" si="12"/>
        <v>42.000999999999991</v>
      </c>
      <c r="AU45" s="8">
        <f t="shared" si="13"/>
        <v>59.473810906104404</v>
      </c>
      <c r="AV45" s="8">
        <v>0</v>
      </c>
      <c r="AW45" s="2" t="s">
        <v>151</v>
      </c>
      <c r="AX45" s="2" t="s">
        <v>17</v>
      </c>
      <c r="AY45" s="2" t="s">
        <v>17</v>
      </c>
      <c r="AZ45" s="2" t="s">
        <v>179</v>
      </c>
      <c r="BA45" s="2" t="s">
        <v>180</v>
      </c>
      <c r="BB45" s="2" t="s">
        <v>355</v>
      </c>
      <c r="BC45" s="3">
        <v>13</v>
      </c>
      <c r="BD45" s="3">
        <v>26</v>
      </c>
      <c r="BE45" s="7">
        <f>U45/((VLOOKUP(B45,'Cell-Characteristics'!$B$4:$E$34,3,FALSE)*VLOOKUP(B45,'Cell-Characteristics'!$B$4:$E$34,4,FALSE)*3600)/1000)</f>
        <v>1.5272930812226295</v>
      </c>
      <c r="BF45" s="2">
        <f t="shared" si="2"/>
        <v>9639.6254285076047</v>
      </c>
      <c r="BG45" s="2">
        <f t="shared" si="0"/>
        <v>14333.365403532618</v>
      </c>
      <c r="BH45" s="2">
        <f t="shared" si="1"/>
        <v>15739.893860122995</v>
      </c>
      <c r="BI45" s="2">
        <f t="shared" si="3"/>
        <v>39412.445407680454</v>
      </c>
      <c r="BJ45" s="2">
        <f>BF45/((VLOOKUP(B45,'Cell-Characteristics'!$B$4:$Q$34,13,FALSE)))</f>
        <v>179.0785979107107</v>
      </c>
      <c r="BK45" s="2">
        <f>BG45/((VLOOKUP(B45,'Cell-Characteristics'!$B$4:$Q$34,14,FALSE)))</f>
        <v>3877.5646559327665</v>
      </c>
      <c r="BL45" s="2">
        <f>BH45/((VLOOKUP(B45,'Cell-Characteristics'!$B$4:$Q$34,15,FALSE)))</f>
        <v>4258.0688067230849</v>
      </c>
      <c r="BM45" s="2">
        <f>BI45/((VLOOKUP(B45,'Cell-Characteristics'!$B$4:$Q$34,16,FALSE)))</f>
        <v>643.76286161870712</v>
      </c>
      <c r="BN45" s="13">
        <f t="shared" si="4"/>
        <v>2.5111000000000003</v>
      </c>
    </row>
    <row r="46" spans="2:66" s="13" customFormat="1">
      <c r="B46" s="2" t="s">
        <v>176</v>
      </c>
      <c r="C46" s="14" t="s">
        <v>719</v>
      </c>
      <c r="D46" s="2" t="s">
        <v>26</v>
      </c>
      <c r="E46" s="6" t="s">
        <v>0</v>
      </c>
      <c r="F46" s="3" t="s">
        <v>21</v>
      </c>
      <c r="G46" s="3" t="s">
        <v>1360</v>
      </c>
      <c r="H46" s="4">
        <v>43511</v>
      </c>
      <c r="I46" s="5">
        <v>17</v>
      </c>
      <c r="J46" s="5">
        <v>100</v>
      </c>
      <c r="K46" s="7">
        <v>4.1120000000000001</v>
      </c>
      <c r="L46" s="8">
        <v>70.556200000000004</v>
      </c>
      <c r="M46" s="8">
        <v>50.6</v>
      </c>
      <c r="N46" s="8">
        <v>48.5</v>
      </c>
      <c r="O46" s="7" t="s">
        <v>125</v>
      </c>
      <c r="P46" s="7" t="s">
        <v>125</v>
      </c>
      <c r="Q46" s="9" t="s">
        <v>95</v>
      </c>
      <c r="R46" s="10">
        <v>83.046289106641893</v>
      </c>
      <c r="S46" s="11">
        <v>2.4E-2</v>
      </c>
      <c r="T46" s="11">
        <v>86.185904670618982</v>
      </c>
      <c r="U46" s="8">
        <v>88.731824181383743</v>
      </c>
      <c r="V46" s="8">
        <v>33.04205028403868</v>
      </c>
      <c r="W46" s="8">
        <v>46.970908723574539</v>
      </c>
      <c r="X46" s="8">
        <v>8.7188651737705367</v>
      </c>
      <c r="Y46" s="8">
        <v>37.238105481179801</v>
      </c>
      <c r="Z46" s="8">
        <v>52.935808721296638</v>
      </c>
      <c r="AA46" s="8">
        <v>9.8260857975235751</v>
      </c>
      <c r="AB46" s="8">
        <v>2.1461354688210785</v>
      </c>
      <c r="AC46" s="8">
        <v>0.3997840419436921</v>
      </c>
      <c r="AD46" s="127">
        <v>1.8078000000000001</v>
      </c>
      <c r="AE46" s="127">
        <v>2.4094000000000002</v>
      </c>
      <c r="AF46" s="127">
        <v>9.4311000000000007</v>
      </c>
      <c r="AG46" s="8" t="s">
        <v>17</v>
      </c>
      <c r="AH46" s="8" t="s">
        <v>17</v>
      </c>
      <c r="AI46" s="8" t="s">
        <v>17</v>
      </c>
      <c r="AJ46" s="8" t="s">
        <v>17</v>
      </c>
      <c r="AK46" s="6" t="s">
        <v>17</v>
      </c>
      <c r="AL46" s="8">
        <v>37</v>
      </c>
      <c r="AM46" s="8">
        <v>2</v>
      </c>
      <c r="AN46" s="8">
        <v>8</v>
      </c>
      <c r="AO46" s="8">
        <v>0.6</v>
      </c>
      <c r="AP46" s="8">
        <v>0.3</v>
      </c>
      <c r="AQ46" s="8">
        <v>1.5</v>
      </c>
      <c r="AR46" s="8">
        <v>0.6</v>
      </c>
      <c r="AS46" s="8">
        <v>20.556200000000004</v>
      </c>
      <c r="AT46" s="8">
        <f t="shared" si="12"/>
        <v>33.556200000000004</v>
      </c>
      <c r="AU46" s="8">
        <f t="shared" si="13"/>
        <v>47.559534101893249</v>
      </c>
      <c r="AV46" s="8">
        <v>0</v>
      </c>
      <c r="AW46" s="2" t="s">
        <v>161</v>
      </c>
      <c r="AX46" s="2" t="s">
        <v>50</v>
      </c>
      <c r="AY46" s="2" t="s">
        <v>162</v>
      </c>
      <c r="AZ46" s="2" t="s">
        <v>179</v>
      </c>
      <c r="BA46" s="2" t="s">
        <v>180</v>
      </c>
      <c r="BB46" s="2" t="s">
        <v>356</v>
      </c>
      <c r="BC46" s="3">
        <v>8</v>
      </c>
      <c r="BD46" s="3">
        <v>16</v>
      </c>
      <c r="BE46" s="7">
        <f>U46/((VLOOKUP(B46,'Cell-Characteristics'!$B$4:$E$34,3,FALSE)*VLOOKUP(B46,'Cell-Characteristics'!$B$4:$E$34,4,FALSE)*3600)/1000)</f>
        <v>1.3693182744040702</v>
      </c>
      <c r="BF46" s="2">
        <f t="shared" si="2"/>
        <v>18277.492136319659</v>
      </c>
      <c r="BG46" s="2">
        <f t="shared" si="0"/>
        <v>19494.857111137433</v>
      </c>
      <c r="BH46" s="2">
        <f t="shared" si="1"/>
        <v>924.48019571105556</v>
      </c>
      <c r="BI46" s="2">
        <f t="shared" si="3"/>
        <v>19503.928880824071</v>
      </c>
      <c r="BJ46" s="2">
        <f>BF46/((VLOOKUP(B46,'Cell-Characteristics'!$B$4:$Q$34,13,FALSE)))</f>
        <v>339.54718358832577</v>
      </c>
      <c r="BK46" s="2">
        <f>BG46/((VLOOKUP(B46,'Cell-Characteristics'!$B$4:$Q$34,14,FALSE)))</f>
        <v>5273.8883561829407</v>
      </c>
      <c r="BL46" s="2">
        <f>BH46/((VLOOKUP(B46,'Cell-Characteristics'!$B$4:$Q$34,15,FALSE)))</f>
        <v>250.09700311662317</v>
      </c>
      <c r="BM46" s="2">
        <f>BI46/((VLOOKUP(B46,'Cell-Characteristics'!$B$4:$Q$34,16,FALSE)))</f>
        <v>318.57716361543589</v>
      </c>
      <c r="BN46" s="13">
        <f t="shared" si="4"/>
        <v>4.5494333333333339</v>
      </c>
    </row>
    <row r="47" spans="2:66" s="13" customFormat="1">
      <c r="B47" s="2" t="s">
        <v>176</v>
      </c>
      <c r="C47" s="14" t="s">
        <v>684</v>
      </c>
      <c r="D47" s="2" t="s">
        <v>26</v>
      </c>
      <c r="E47" s="6" t="s">
        <v>0</v>
      </c>
      <c r="F47" s="3" t="s">
        <v>21</v>
      </c>
      <c r="G47" s="3" t="s">
        <v>1360</v>
      </c>
      <c r="H47" s="4">
        <v>43511</v>
      </c>
      <c r="I47" s="5">
        <v>18</v>
      </c>
      <c r="J47" s="5">
        <v>100</v>
      </c>
      <c r="K47" s="7">
        <v>4.1379999999999999</v>
      </c>
      <c r="L47" s="8">
        <v>70.617000000000004</v>
      </c>
      <c r="M47" s="8">
        <v>48</v>
      </c>
      <c r="N47" s="8">
        <v>45.8</v>
      </c>
      <c r="O47" s="7" t="s">
        <v>125</v>
      </c>
      <c r="P47" s="7" t="s">
        <v>125</v>
      </c>
      <c r="Q47" s="9" t="s">
        <v>95</v>
      </c>
      <c r="R47" s="10">
        <v>89.650757586399877</v>
      </c>
      <c r="S47" s="11">
        <v>2.9000000000000001E-2</v>
      </c>
      <c r="T47" s="11">
        <v>92.74321409414685</v>
      </c>
      <c r="U47" s="8">
        <v>96.079442527840143</v>
      </c>
      <c r="V47" s="8">
        <v>28.619180668701798</v>
      </c>
      <c r="W47" s="8">
        <v>31.125456376290686</v>
      </c>
      <c r="X47" s="8">
        <v>36.334805482847699</v>
      </c>
      <c r="Y47" s="8">
        <v>29.786997005534303</v>
      </c>
      <c r="Z47" s="8">
        <v>32.395542227747335</v>
      </c>
      <c r="AA47" s="8">
        <v>37.817460766718405</v>
      </c>
      <c r="AB47" s="8">
        <v>1.4339015753187905</v>
      </c>
      <c r="AC47" s="8">
        <v>1.9023268583745012</v>
      </c>
      <c r="AD47" s="127">
        <v>1.7027000000000001</v>
      </c>
      <c r="AE47" s="127">
        <v>2.6042999999999998</v>
      </c>
      <c r="AF47" s="127">
        <v>7.0171000000000001</v>
      </c>
      <c r="AG47" s="8" t="s">
        <v>17</v>
      </c>
      <c r="AH47" s="8" t="s">
        <v>17</v>
      </c>
      <c r="AI47" s="8" t="s">
        <v>17</v>
      </c>
      <c r="AJ47" s="8" t="s">
        <v>17</v>
      </c>
      <c r="AK47" s="6" t="s">
        <v>17</v>
      </c>
      <c r="AL47" s="8">
        <v>31.4</v>
      </c>
      <c r="AM47" s="8">
        <v>2.9</v>
      </c>
      <c r="AN47" s="8">
        <v>5.9</v>
      </c>
      <c r="AO47" s="8">
        <v>0.8</v>
      </c>
      <c r="AP47" s="8">
        <v>0.8</v>
      </c>
      <c r="AQ47" s="8">
        <v>6.7</v>
      </c>
      <c r="AR47" s="8">
        <v>2</v>
      </c>
      <c r="AS47" s="8">
        <v>20.117000000000012</v>
      </c>
      <c r="AT47" s="8">
        <f t="shared" si="12"/>
        <v>39.217000000000006</v>
      </c>
      <c r="AU47" s="8">
        <f t="shared" si="13"/>
        <v>55.534786241273352</v>
      </c>
      <c r="AV47" s="8">
        <v>0</v>
      </c>
      <c r="AW47" s="2" t="s">
        <v>357</v>
      </c>
      <c r="AX47" s="2" t="s">
        <v>50</v>
      </c>
      <c r="AY47" s="2" t="s">
        <v>358</v>
      </c>
      <c r="AZ47" s="2" t="s">
        <v>179</v>
      </c>
      <c r="BA47" s="2" t="s">
        <v>180</v>
      </c>
      <c r="BB47" s="2" t="s">
        <v>359</v>
      </c>
      <c r="BC47" s="3">
        <v>7</v>
      </c>
      <c r="BD47" s="3">
        <v>14.000000000000002</v>
      </c>
      <c r="BE47" s="7">
        <f>U47/((VLOOKUP(B47,'Cell-Characteristics'!$B$4:$E$34,3,FALSE)*VLOOKUP(B47,'Cell-Characteristics'!$B$4:$E$34,4,FALSE)*3600)/1000)</f>
        <v>1.4827074464172862</v>
      </c>
      <c r="BF47" s="2">
        <f t="shared" si="2"/>
        <v>16808.116913550126</v>
      </c>
      <c r="BG47" s="2">
        <f t="shared" si="0"/>
        <v>11951.563328453207</v>
      </c>
      <c r="BH47" s="2">
        <f t="shared" si="1"/>
        <v>5178.0372921645258</v>
      </c>
      <c r="BI47" s="2">
        <f t="shared" si="3"/>
        <v>25453.530751540555</v>
      </c>
      <c r="BJ47" s="2">
        <f>BF47/((VLOOKUP(B47,'Cell-Characteristics'!$B$4:$Q$34,13,FALSE)))</f>
        <v>312.25010066224735</v>
      </c>
      <c r="BK47" s="2">
        <f>BG47/((VLOOKUP(B47,'Cell-Characteristics'!$B$4:$Q$34,14,FALSE)))</f>
        <v>3233.2225015438867</v>
      </c>
      <c r="BL47" s="2">
        <f>BH47/((VLOOKUP(B47,'Cell-Characteristics'!$B$4:$Q$34,15,FALSE)))</f>
        <v>1400.7997302748233</v>
      </c>
      <c r="BM47" s="2">
        <f>BI47/((VLOOKUP(B47,'Cell-Characteristics'!$B$4:$Q$34,16,FALSE)))</f>
        <v>415.75795730041909</v>
      </c>
      <c r="BN47" s="13">
        <f t="shared" si="4"/>
        <v>3.7747000000000006</v>
      </c>
    </row>
    <row r="48" spans="2:66" s="13" customFormat="1">
      <c r="B48" s="2" t="s">
        <v>176</v>
      </c>
      <c r="C48" s="14" t="s">
        <v>685</v>
      </c>
      <c r="D48" s="2" t="s">
        <v>26</v>
      </c>
      <c r="E48" s="6" t="s">
        <v>0</v>
      </c>
      <c r="F48" s="3" t="s">
        <v>21</v>
      </c>
      <c r="G48" s="3" t="s">
        <v>1360</v>
      </c>
      <c r="H48" s="4">
        <v>43511</v>
      </c>
      <c r="I48" s="5">
        <v>19</v>
      </c>
      <c r="J48" s="5">
        <v>100</v>
      </c>
      <c r="K48" s="7">
        <v>4.157</v>
      </c>
      <c r="L48" s="8">
        <v>72.9619</v>
      </c>
      <c r="M48" s="8">
        <v>48.1</v>
      </c>
      <c r="N48" s="8">
        <v>45.1</v>
      </c>
      <c r="O48" s="7" t="s">
        <v>125</v>
      </c>
      <c r="P48" s="7" t="s">
        <v>125</v>
      </c>
      <c r="Q48" s="9" t="s">
        <v>99</v>
      </c>
      <c r="R48" s="10">
        <v>83.946279345609597</v>
      </c>
      <c r="S48" s="11">
        <v>2.7E-2</v>
      </c>
      <c r="T48" s="11">
        <v>85.843592952037554</v>
      </c>
      <c r="U48" s="8">
        <v>94.033771255294113</v>
      </c>
      <c r="V48" s="8">
        <v>20.501563955248269</v>
      </c>
      <c r="W48" s="8">
        <v>73.530875799580215</v>
      </c>
      <c r="X48" s="8">
        <v>1.331500465644333E-3</v>
      </c>
      <c r="Y48" s="8">
        <v>21.802341522162475</v>
      </c>
      <c r="Z48" s="8">
        <v>78.196242496698147</v>
      </c>
      <c r="AA48" s="8">
        <v>1.4159811394030093E-3</v>
      </c>
      <c r="AB48" s="8">
        <v>8.1901783032565589</v>
      </c>
      <c r="AC48" s="8">
        <v>0</v>
      </c>
      <c r="AD48" s="127">
        <v>1.7051000000000001</v>
      </c>
      <c r="AE48" s="127">
        <v>1.7051000000000001</v>
      </c>
      <c r="AF48" s="127">
        <v>0.40550000000000003</v>
      </c>
      <c r="AG48" s="8" t="s">
        <v>17</v>
      </c>
      <c r="AH48" s="8" t="s">
        <v>17</v>
      </c>
      <c r="AI48" s="8" t="s">
        <v>17</v>
      </c>
      <c r="AJ48" s="8" t="s">
        <v>17</v>
      </c>
      <c r="AK48" s="6" t="s">
        <v>17</v>
      </c>
      <c r="AL48" s="8">
        <v>29.6</v>
      </c>
      <c r="AM48" s="8">
        <v>3.4</v>
      </c>
      <c r="AN48" s="8">
        <v>11.3</v>
      </c>
      <c r="AO48" s="8">
        <v>3.3</v>
      </c>
      <c r="AP48" s="8">
        <v>0</v>
      </c>
      <c r="AQ48" s="8">
        <v>0</v>
      </c>
      <c r="AR48" s="8">
        <v>0</v>
      </c>
      <c r="AS48" s="8">
        <v>25.361900000000006</v>
      </c>
      <c r="AT48" s="8">
        <f t="shared" si="12"/>
        <v>43.361899999999999</v>
      </c>
      <c r="AU48" s="8">
        <f t="shared" si="13"/>
        <v>59.430881048876195</v>
      </c>
      <c r="AV48" s="8">
        <v>0</v>
      </c>
      <c r="AW48" s="2" t="s">
        <v>360</v>
      </c>
      <c r="AX48" s="2" t="s">
        <v>50</v>
      </c>
      <c r="AY48" s="2" t="s">
        <v>361</v>
      </c>
      <c r="AZ48" s="2" t="s">
        <v>179</v>
      </c>
      <c r="BA48" s="2" t="s">
        <v>180</v>
      </c>
      <c r="BB48" s="2" t="s">
        <v>362</v>
      </c>
      <c r="BC48" s="3">
        <v>8</v>
      </c>
      <c r="BD48" s="3">
        <v>16</v>
      </c>
      <c r="BE48" s="7">
        <f>U48/((VLOOKUP(B48,'Cell-Characteristics'!$B$4:$E$34,3,FALSE)*VLOOKUP(B48,'Cell-Characteristics'!$B$4:$E$34,4,FALSE)*3600)/1000)</f>
        <v>1.4511384452977487</v>
      </c>
      <c r="BF48" s="2">
        <f t="shared" si="2"/>
        <v>12023.672485630324</v>
      </c>
      <c r="BG48" s="2">
        <f t="shared" si="0"/>
        <v>43124.084100393062</v>
      </c>
      <c r="BH48" s="2">
        <f t="shared" si="1"/>
        <v>3.2836016415396618</v>
      </c>
      <c r="BI48" s="2">
        <f t="shared" si="3"/>
        <v>73931.733041350817</v>
      </c>
      <c r="BJ48" s="2">
        <f>BF48/((VLOOKUP(B48,'Cell-Characteristics'!$B$4:$Q$34,13,FALSE)))</f>
        <v>223.36785038312649</v>
      </c>
      <c r="BK48" s="2">
        <f>BG48/((VLOOKUP(B48,'Cell-Characteristics'!$B$4:$Q$34,14,FALSE)))</f>
        <v>11666.236059672627</v>
      </c>
      <c r="BL48" s="2">
        <f>BH48/((VLOOKUP(B48,'Cell-Characteristics'!$B$4:$Q$34,15,FALSE)))</f>
        <v>0.88830343125550748</v>
      </c>
      <c r="BM48" s="2">
        <f>BI48/((VLOOKUP(B48,'Cell-Characteristics'!$B$4:$Q$34,16,FALSE)))</f>
        <v>1207.6008868471633</v>
      </c>
      <c r="BN48" s="13">
        <f t="shared" si="4"/>
        <v>1.2719</v>
      </c>
    </row>
    <row r="49" spans="2:66" s="13" customFormat="1">
      <c r="B49" s="2" t="s">
        <v>176</v>
      </c>
      <c r="C49" s="14" t="s">
        <v>818</v>
      </c>
      <c r="D49" s="2" t="s">
        <v>104</v>
      </c>
      <c r="E49" s="6" t="s">
        <v>0</v>
      </c>
      <c r="F49" s="3" t="s">
        <v>105</v>
      </c>
      <c r="G49" s="3" t="s">
        <v>1342</v>
      </c>
      <c r="H49" s="4">
        <v>43812</v>
      </c>
      <c r="I49" s="5">
        <v>464</v>
      </c>
      <c r="J49" s="5">
        <v>100</v>
      </c>
      <c r="K49" s="7">
        <v>4.1070000000000002</v>
      </c>
      <c r="L49" s="8">
        <v>72.896000000000001</v>
      </c>
      <c r="M49" s="8">
        <v>47.6</v>
      </c>
      <c r="N49" s="8">
        <v>48.6</v>
      </c>
      <c r="O49" s="7" t="s">
        <v>125</v>
      </c>
      <c r="P49" s="7" t="s">
        <v>125</v>
      </c>
      <c r="Q49" s="9" t="s">
        <v>95</v>
      </c>
      <c r="R49" s="10">
        <v>85.041394836015797</v>
      </c>
      <c r="S49" s="11">
        <v>2.6800000000000001E-2</v>
      </c>
      <c r="T49" s="11">
        <v>88.210617934805299</v>
      </c>
      <c r="U49" s="8">
        <v>91.381881349104503</v>
      </c>
      <c r="V49" s="8">
        <v>27.075156656980099</v>
      </c>
      <c r="W49" s="8">
        <v>7.44810785643174</v>
      </c>
      <c r="X49" s="8">
        <v>56.858616835692601</v>
      </c>
      <c r="Y49" s="8">
        <v>29.628583103411199</v>
      </c>
      <c r="Z49" s="8">
        <v>8.15053022160693</v>
      </c>
      <c r="AA49" s="8">
        <v>62.220886674981799</v>
      </c>
      <c r="AB49" s="8">
        <v>0.37525128425004001</v>
      </c>
      <c r="AC49" s="8">
        <v>2.79601213004916</v>
      </c>
      <c r="AD49" s="8">
        <v>3.1097999999999999</v>
      </c>
      <c r="AE49" s="8">
        <v>2.3086000000000002</v>
      </c>
      <c r="AF49" s="8">
        <v>2.2079</v>
      </c>
      <c r="AG49" s="8" t="s">
        <v>17</v>
      </c>
      <c r="AH49" s="8" t="s">
        <v>17</v>
      </c>
      <c r="AI49" s="8" t="s">
        <v>17</v>
      </c>
      <c r="AJ49" s="8">
        <v>13.338699999999999</v>
      </c>
      <c r="AK49" s="6" t="s">
        <v>17</v>
      </c>
      <c r="AL49" s="8">
        <v>34.6</v>
      </c>
      <c r="AM49" s="8">
        <v>2.6</v>
      </c>
      <c r="AN49" s="8">
        <v>1.9</v>
      </c>
      <c r="AO49" s="8">
        <v>0.39999999999999902</v>
      </c>
      <c r="AP49" s="8">
        <v>1.4</v>
      </c>
      <c r="AQ49" s="8">
        <v>9.6</v>
      </c>
      <c r="AR49" s="8">
        <v>0</v>
      </c>
      <c r="AS49" s="8">
        <v>22.396000000000001</v>
      </c>
      <c r="AT49" s="8">
        <v>38.295999999999999</v>
      </c>
      <c r="AU49" s="8">
        <v>52.535118525022</v>
      </c>
      <c r="AV49" s="8">
        <v>0</v>
      </c>
      <c r="AW49" s="2" t="s">
        <v>148</v>
      </c>
      <c r="AX49" s="2" t="s">
        <v>149</v>
      </c>
      <c r="AY49" s="2" t="s">
        <v>578</v>
      </c>
      <c r="AZ49" s="2" t="s">
        <v>179</v>
      </c>
      <c r="BA49" s="2" t="s">
        <v>180</v>
      </c>
      <c r="BB49" s="2"/>
      <c r="BC49" s="3">
        <v>5</v>
      </c>
      <c r="BD49" s="3">
        <v>6.1728395061728403</v>
      </c>
      <c r="BE49" s="7">
        <f>U49/((VLOOKUP(B49,'Cell-Characteristics'!$B$4:$E$34,3,FALSE)*VLOOKUP(B49,'Cell-Characteristics'!$B$4:$E$34,4,FALSE)*3600)/1000)</f>
        <v>1.4102142183503783</v>
      </c>
      <c r="BF49" s="2">
        <f t="shared" si="2"/>
        <v>8706.3980503505372</v>
      </c>
      <c r="BG49" s="2">
        <f t="shared" si="0"/>
        <v>3226.2444149838602</v>
      </c>
      <c r="BH49" s="2">
        <f t="shared" si="1"/>
        <v>25752.35148135903</v>
      </c>
      <c r="BI49" s="2">
        <f t="shared" si="3"/>
        <v>35947.398351404154</v>
      </c>
      <c r="BJ49" s="2">
        <f>BF49/((VLOOKUP(B49,'Cell-Characteristics'!$B$4:$Q$34,13,FALSE)))</f>
        <v>161.74171572045222</v>
      </c>
      <c r="BK49" s="2">
        <f>BG49/((VLOOKUP(B49,'Cell-Characteristics'!$B$4:$Q$34,14,FALSE)))</f>
        <v>872.78674356956537</v>
      </c>
      <c r="BL49" s="2">
        <f>BH49/((VLOOKUP(B49,'Cell-Characteristics'!$B$4:$Q$34,15,FALSE)))</f>
        <v>6966.7105456381423</v>
      </c>
      <c r="BM49" s="2">
        <f>BI49/((VLOOKUP(B49,'Cell-Characteristics'!$B$4:$Q$34,16,FALSE)))</f>
        <v>587.16478490669454</v>
      </c>
      <c r="BN49" s="13">
        <f t="shared" si="4"/>
        <v>2.5421</v>
      </c>
    </row>
    <row r="50" spans="2:66" s="13" customFormat="1">
      <c r="B50" s="2" t="s">
        <v>176</v>
      </c>
      <c r="C50" s="128" t="s">
        <v>1349</v>
      </c>
      <c r="D50" s="2" t="s">
        <v>104</v>
      </c>
      <c r="E50" s="6" t="s">
        <v>0</v>
      </c>
      <c r="F50" s="3" t="s">
        <v>105</v>
      </c>
      <c r="G50" s="3" t="s">
        <v>1342</v>
      </c>
      <c r="H50" s="4">
        <v>43812</v>
      </c>
      <c r="I50" s="5">
        <v>544</v>
      </c>
      <c r="J50" s="5">
        <v>100</v>
      </c>
      <c r="K50" s="7">
        <v>4.0229999999999997</v>
      </c>
      <c r="L50" s="8">
        <v>72.960300000000004</v>
      </c>
      <c r="M50" s="8">
        <v>48.5</v>
      </c>
      <c r="N50" s="8">
        <v>45.9</v>
      </c>
      <c r="O50" s="7" t="s">
        <v>125</v>
      </c>
      <c r="P50" s="7" t="s">
        <v>125</v>
      </c>
      <c r="Q50" s="9" t="s">
        <v>95</v>
      </c>
      <c r="R50" s="10">
        <v>78.261239906429097</v>
      </c>
      <c r="S50" s="11">
        <v>2.4400000000000002E-2</v>
      </c>
      <c r="T50" s="11">
        <v>81.887304588595995</v>
      </c>
      <c r="U50" s="8">
        <v>84.163823391011206</v>
      </c>
      <c r="V50" s="8">
        <v>33.231608773636196</v>
      </c>
      <c r="W50" s="8">
        <v>50.674337890849102</v>
      </c>
      <c r="X50" s="8">
        <v>0.25787672652590299</v>
      </c>
      <c r="Y50" s="8">
        <v>39.484433376140302</v>
      </c>
      <c r="Z50" s="8">
        <v>60.209168083327803</v>
      </c>
      <c r="AA50" s="8">
        <v>0.30639854053189802</v>
      </c>
      <c r="AB50" s="8">
        <v>2.1498631708664901</v>
      </c>
      <c r="AC50" s="8">
        <v>0.12665563154867701</v>
      </c>
      <c r="AD50" s="8">
        <v>11.522399999999999</v>
      </c>
      <c r="AE50" s="8">
        <v>2.1004999999999998</v>
      </c>
      <c r="AF50" s="8">
        <v>11.522399999999999</v>
      </c>
      <c r="AG50" s="8" t="s">
        <v>17</v>
      </c>
      <c r="AH50" s="8" t="s">
        <v>17</v>
      </c>
      <c r="AI50" s="8" t="s">
        <v>17</v>
      </c>
      <c r="AJ50" s="8">
        <v>17.733499999999999</v>
      </c>
      <c r="AK50" s="6" t="s">
        <v>17</v>
      </c>
      <c r="AL50" s="8">
        <v>39</v>
      </c>
      <c r="AM50" s="8">
        <v>0.69999999999999896</v>
      </c>
      <c r="AN50" s="8">
        <v>7.7</v>
      </c>
      <c r="AO50" s="8">
        <v>0.100000000000001</v>
      </c>
      <c r="AP50" s="8">
        <v>9.9999999999999603E-2</v>
      </c>
      <c r="AQ50" s="8">
        <v>9.9999999999999603E-2</v>
      </c>
      <c r="AR50" s="8">
        <v>0.100000000000001</v>
      </c>
      <c r="AS50" s="8">
        <v>25.160299999999999</v>
      </c>
      <c r="AT50" s="8">
        <v>33.960299999999997</v>
      </c>
      <c r="AU50" s="8">
        <v>46.5462724248667</v>
      </c>
      <c r="AV50" s="8">
        <v>0</v>
      </c>
      <c r="AW50" s="2" t="s">
        <v>1242</v>
      </c>
      <c r="AX50" s="2" t="s">
        <v>1243</v>
      </c>
      <c r="AY50" s="2" t="s">
        <v>578</v>
      </c>
      <c r="AZ50" s="2" t="s">
        <v>179</v>
      </c>
      <c r="BA50" s="2" t="s">
        <v>180</v>
      </c>
      <c r="BB50" s="2"/>
      <c r="BC50" s="3">
        <v>7</v>
      </c>
      <c r="BD50" s="3">
        <v>8.6419753086419693</v>
      </c>
      <c r="BE50" s="7">
        <f>U50/((VLOOKUP(B50,'Cell-Characteristics'!$B$4:$E$34,3,FALSE)*VLOOKUP(B50,'Cell-Characteristics'!$B$4:$E$34,4,FALSE)*3600)/1000)</f>
        <v>1.2988244350464693</v>
      </c>
      <c r="BF50" s="2">
        <f t="shared" si="2"/>
        <v>2884.0874100566025</v>
      </c>
      <c r="BG50" s="2">
        <f t="shared" si="0"/>
        <v>24124.893068721307</v>
      </c>
      <c r="BH50" s="2">
        <f t="shared" si="1"/>
        <v>22.380469913030534</v>
      </c>
      <c r="BI50" s="2">
        <f t="shared" si="3"/>
        <v>10041.298778421162</v>
      </c>
      <c r="BJ50" s="2">
        <f>BF50/((VLOOKUP(B50,'Cell-Characteristics'!$B$4:$Q$34,13,FALSE)))</f>
        <v>53.578672063073085</v>
      </c>
      <c r="BK50" s="2">
        <f>BG50/((VLOOKUP(B50,'Cell-Characteristics'!$B$4:$Q$34,14,FALSE)))</f>
        <v>6526.4388409700141</v>
      </c>
      <c r="BL50" s="2">
        <f>BH50/((VLOOKUP(B50,'Cell-Characteristics'!$B$4:$Q$34,15,FALSE)))</f>
        <v>6.0545249963798149</v>
      </c>
      <c r="BM50" s="2">
        <f>BI50/((VLOOKUP(B50,'Cell-Characteristics'!$B$4:$Q$34,16,FALSE)))</f>
        <v>164.01456872567286</v>
      </c>
      <c r="BN50" s="13">
        <f t="shared" si="4"/>
        <v>8.3817666666666657</v>
      </c>
    </row>
    <row r="51" spans="2:66" s="13" customFormat="1">
      <c r="B51" s="2" t="s">
        <v>176</v>
      </c>
      <c r="C51" s="14" t="s">
        <v>821</v>
      </c>
      <c r="D51" s="2" t="s">
        <v>104</v>
      </c>
      <c r="E51" s="6" t="s">
        <v>0</v>
      </c>
      <c r="F51" s="3" t="s">
        <v>105</v>
      </c>
      <c r="G51" s="3" t="s">
        <v>1342</v>
      </c>
      <c r="H51" s="4">
        <v>43812</v>
      </c>
      <c r="I51" s="5">
        <v>22</v>
      </c>
      <c r="J51" s="5">
        <v>100</v>
      </c>
      <c r="K51" s="7">
        <v>4.1500000000000004</v>
      </c>
      <c r="L51" s="8">
        <v>72.599999999999994</v>
      </c>
      <c r="M51" s="8">
        <v>47.7</v>
      </c>
      <c r="N51" s="8">
        <v>46.2</v>
      </c>
      <c r="O51" s="7" t="s">
        <v>125</v>
      </c>
      <c r="P51" s="7" t="s">
        <v>125</v>
      </c>
      <c r="Q51" s="9" t="s">
        <v>95</v>
      </c>
      <c r="R51" s="10">
        <v>89.910549901301195</v>
      </c>
      <c r="S51" s="11">
        <v>2.92E-2</v>
      </c>
      <c r="T51" s="11">
        <v>93.569125547772899</v>
      </c>
      <c r="U51" s="8">
        <v>97.338929977692899</v>
      </c>
      <c r="V51" s="8">
        <v>29.6154483376576</v>
      </c>
      <c r="W51" s="8">
        <v>17.743822925916099</v>
      </c>
      <c r="X51" s="8">
        <v>49.979658714119203</v>
      </c>
      <c r="Y51" s="8">
        <v>30.425081048707401</v>
      </c>
      <c r="Z51" s="8">
        <v>18.228906902903599</v>
      </c>
      <c r="AA51" s="8">
        <v>51.346012048388999</v>
      </c>
      <c r="AB51" s="8">
        <v>0.827248582791</v>
      </c>
      <c r="AC51" s="8">
        <v>2.9425558471289999</v>
      </c>
      <c r="AD51" s="8">
        <v>2.0063</v>
      </c>
      <c r="AE51" s="8">
        <v>1.9061999999999999</v>
      </c>
      <c r="AF51" s="8">
        <v>2.0063</v>
      </c>
      <c r="AG51" s="8" t="s">
        <v>17</v>
      </c>
      <c r="AH51" s="8" t="s">
        <v>17</v>
      </c>
      <c r="AI51" s="8" t="s">
        <v>17</v>
      </c>
      <c r="AJ51" s="8">
        <v>12.4321</v>
      </c>
      <c r="AK51" s="6" t="s">
        <v>17</v>
      </c>
      <c r="AL51" s="8">
        <v>34.5</v>
      </c>
      <c r="AM51" s="8">
        <v>0.69999999999999896</v>
      </c>
      <c r="AN51" s="8">
        <v>2.9</v>
      </c>
      <c r="AO51" s="8">
        <v>0.69999999999999596</v>
      </c>
      <c r="AP51" s="8">
        <v>4.0999999999999996</v>
      </c>
      <c r="AQ51" s="8">
        <v>9.4</v>
      </c>
      <c r="AR51" s="8">
        <v>0.19999999999999599</v>
      </c>
      <c r="AS51" s="8">
        <v>20.100000000000001</v>
      </c>
      <c r="AT51" s="8">
        <v>38.1</v>
      </c>
      <c r="AU51" s="8">
        <v>52.479338842975203</v>
      </c>
      <c r="AV51" s="8">
        <v>0</v>
      </c>
      <c r="AW51" s="2" t="s">
        <v>152</v>
      </c>
      <c r="AX51" s="2" t="s">
        <v>153</v>
      </c>
      <c r="AY51" s="2" t="s">
        <v>578</v>
      </c>
      <c r="AZ51" s="2" t="s">
        <v>179</v>
      </c>
      <c r="BA51" s="2" t="s">
        <v>180</v>
      </c>
      <c r="BB51" s="2"/>
      <c r="BC51" s="3">
        <v>3</v>
      </c>
      <c r="BD51" s="3">
        <v>3.7037037037037002</v>
      </c>
      <c r="BE51" s="7">
        <f>U51/((VLOOKUP(B51,'Cell-Characteristics'!$B$4:$E$34,3,FALSE)*VLOOKUP(B51,'Cell-Characteristics'!$B$4:$E$34,4,FALSE)*3600)/1000)</f>
        <v>1.5021439811372361</v>
      </c>
      <c r="BF51" s="2">
        <f t="shared" si="2"/>
        <v>14761.22630596501</v>
      </c>
      <c r="BG51" s="2">
        <f t="shared" si="0"/>
        <v>9308.4791343595098</v>
      </c>
      <c r="BH51" s="2">
        <f t="shared" si="1"/>
        <v>24911.358577540352</v>
      </c>
      <c r="BI51" s="2">
        <f t="shared" si="3"/>
        <v>49337.161237595246</v>
      </c>
      <c r="BJ51" s="2">
        <f>BF51/((VLOOKUP(B51,'Cell-Characteristics'!$B$4:$Q$34,13,FALSE)))</f>
        <v>274.22431814595569</v>
      </c>
      <c r="BK51" s="2">
        <f>BG51/((VLOOKUP(B51,'Cell-Characteristics'!$B$4:$Q$34,14,FALSE)))</f>
        <v>2518.1964371733834</v>
      </c>
      <c r="BL51" s="2">
        <f>BH51/((VLOOKUP(B51,'Cell-Characteristics'!$B$4:$Q$34,15,FALSE)))</f>
        <v>6739.1991226101736</v>
      </c>
      <c r="BM51" s="2">
        <f>BI51/((VLOOKUP(B51,'Cell-Characteristics'!$B$4:$Q$34,16,FALSE)))</f>
        <v>805.8731645275783</v>
      </c>
      <c r="BN51" s="13">
        <f t="shared" si="4"/>
        <v>1.972933333333333</v>
      </c>
    </row>
    <row r="52" spans="2:66" s="13" customFormat="1">
      <c r="B52" s="2" t="s">
        <v>176</v>
      </c>
      <c r="C52" s="14" t="s">
        <v>823</v>
      </c>
      <c r="D52" s="2" t="s">
        <v>104</v>
      </c>
      <c r="E52" s="6" t="s">
        <v>0</v>
      </c>
      <c r="F52" s="3" t="s">
        <v>105</v>
      </c>
      <c r="G52" s="3" t="s">
        <v>1342</v>
      </c>
      <c r="H52" s="4">
        <v>43812</v>
      </c>
      <c r="I52" s="5">
        <v>51</v>
      </c>
      <c r="J52" s="5">
        <v>100</v>
      </c>
      <c r="K52" s="7">
        <v>4.17</v>
      </c>
      <c r="L52" s="8">
        <v>72.510000000000005</v>
      </c>
      <c r="M52" s="8">
        <v>49.4</v>
      </c>
      <c r="N52" s="8">
        <v>50.1</v>
      </c>
      <c r="O52" s="7" t="s">
        <v>125</v>
      </c>
      <c r="P52" s="7" t="s">
        <v>125</v>
      </c>
      <c r="Q52" s="9" t="s">
        <v>95</v>
      </c>
      <c r="R52" s="10">
        <v>92.457153496796593</v>
      </c>
      <c r="S52" s="11">
        <v>3.1E-2</v>
      </c>
      <c r="T52" s="11">
        <v>96.1157084258666</v>
      </c>
      <c r="U52" s="8">
        <v>99.208470932736802</v>
      </c>
      <c r="V52" s="8">
        <v>26.232764844114001</v>
      </c>
      <c r="W52" s="8">
        <v>8.5690699795463097</v>
      </c>
      <c r="X52" s="8">
        <v>64.406636109076402</v>
      </c>
      <c r="Y52" s="8">
        <v>26.4420614464462</v>
      </c>
      <c r="Z52" s="8">
        <v>8.6374378104830694</v>
      </c>
      <c r="AA52" s="8">
        <v>64.920500743070704</v>
      </c>
      <c r="AB52" s="8">
        <v>0.43435187829240002</v>
      </c>
      <c r="AC52" s="8">
        <v>2.6584106285778</v>
      </c>
      <c r="AD52" s="8">
        <v>2.3071999999999999</v>
      </c>
      <c r="AE52" s="8">
        <v>2.1065</v>
      </c>
      <c r="AF52" s="8">
        <v>2.3071999999999999</v>
      </c>
      <c r="AG52" s="8" t="s">
        <v>17</v>
      </c>
      <c r="AH52" s="8" t="s">
        <v>17</v>
      </c>
      <c r="AI52" s="8" t="s">
        <v>17</v>
      </c>
      <c r="AJ52" s="8">
        <v>18.428999999999998</v>
      </c>
      <c r="AK52" s="6" t="s">
        <v>17</v>
      </c>
      <c r="AL52" s="8">
        <v>30.4</v>
      </c>
      <c r="AM52" s="8">
        <v>0.5</v>
      </c>
      <c r="AN52" s="8">
        <v>2.2000000000000002</v>
      </c>
      <c r="AO52" s="8">
        <v>0.5</v>
      </c>
      <c r="AP52" s="8">
        <v>2.4</v>
      </c>
      <c r="AQ52" s="8">
        <v>11.6</v>
      </c>
      <c r="AR52" s="8">
        <v>1.1000000000000001</v>
      </c>
      <c r="AS52" s="8">
        <v>23.81</v>
      </c>
      <c r="AT52" s="8">
        <v>42.11</v>
      </c>
      <c r="AU52" s="8">
        <v>58.074748310577903</v>
      </c>
      <c r="AV52" s="8">
        <v>0</v>
      </c>
      <c r="AW52" s="2" t="s">
        <v>154</v>
      </c>
      <c r="AX52" s="2" t="s">
        <v>155</v>
      </c>
      <c r="AY52" s="2" t="s">
        <v>578</v>
      </c>
      <c r="AZ52" s="2" t="s">
        <v>179</v>
      </c>
      <c r="BA52" s="2" t="s">
        <v>180</v>
      </c>
      <c r="BB52" s="2"/>
      <c r="BC52" s="3">
        <v>6</v>
      </c>
      <c r="BD52" s="3">
        <v>7.4074074074074101</v>
      </c>
      <c r="BE52" s="7">
        <f>U52/((VLOOKUP(B52,'Cell-Characteristics'!$B$4:$E$34,3,FALSE)*VLOOKUP(B52,'Cell-Characteristics'!$B$4:$E$34,4,FALSE)*3600)/1000)</f>
        <v>1.530994921801494</v>
      </c>
      <c r="BF52" s="2">
        <f t="shared" si="2"/>
        <v>11369.957023281035</v>
      </c>
      <c r="BG52" s="2">
        <f t="shared" si="0"/>
        <v>4067.9183382607689</v>
      </c>
      <c r="BH52" s="2">
        <f t="shared" si="1"/>
        <v>27915.497620092061</v>
      </c>
      <c r="BI52" s="2">
        <f t="shared" si="3"/>
        <v>44283.565117500693</v>
      </c>
      <c r="BJ52" s="2">
        <f>BF52/((VLOOKUP(B52,'Cell-Characteristics'!$B$4:$Q$34,13,FALSE)))</f>
        <v>211.22355605361261</v>
      </c>
      <c r="BK52" s="2">
        <f>BG52/((VLOOKUP(B52,'Cell-Characteristics'!$B$4:$Q$34,14,FALSE)))</f>
        <v>1100.4824008584283</v>
      </c>
      <c r="BL52" s="2">
        <f>BH52/((VLOOKUP(B52,'Cell-Characteristics'!$B$4:$Q$34,15,FALSE)))</f>
        <v>7551.9003302438841</v>
      </c>
      <c r="BM52" s="2">
        <f>BI52/((VLOOKUP(B52,'Cell-Characteristics'!$B$4:$Q$34,16,FALSE)))</f>
        <v>723.32772828059831</v>
      </c>
      <c r="BN52" s="13">
        <f t="shared" si="4"/>
        <v>2.2403</v>
      </c>
    </row>
    <row r="53" spans="2:66" s="13" customFormat="1">
      <c r="B53" s="2" t="s">
        <v>176</v>
      </c>
      <c r="C53" s="14" t="s">
        <v>825</v>
      </c>
      <c r="D53" s="2" t="s">
        <v>104</v>
      </c>
      <c r="E53" s="6" t="s">
        <v>0</v>
      </c>
      <c r="F53" s="3" t="s">
        <v>105</v>
      </c>
      <c r="G53" s="3" t="s">
        <v>1342</v>
      </c>
      <c r="H53" s="4">
        <v>43813</v>
      </c>
      <c r="I53" s="5" t="s">
        <v>1244</v>
      </c>
      <c r="J53" s="5">
        <v>100</v>
      </c>
      <c r="K53" s="7">
        <v>4.1749999999999998</v>
      </c>
      <c r="L53" s="8">
        <v>72.900000000000006</v>
      </c>
      <c r="M53" s="8">
        <v>49.3</v>
      </c>
      <c r="N53" s="8">
        <v>49.3</v>
      </c>
      <c r="O53" s="7" t="s">
        <v>130</v>
      </c>
      <c r="P53" s="7" t="s">
        <v>125</v>
      </c>
      <c r="Q53" s="9" t="s">
        <v>95</v>
      </c>
      <c r="R53" s="10">
        <v>91.3602597333349</v>
      </c>
      <c r="S53" s="11">
        <v>3.0599999999999999E-2</v>
      </c>
      <c r="T53" s="11">
        <v>94.498838882465705</v>
      </c>
      <c r="U53" s="8">
        <v>98.519019321245807</v>
      </c>
      <c r="V53" s="8">
        <v>30.644288566530602</v>
      </c>
      <c r="W53" s="8">
        <v>30.6015776818221</v>
      </c>
      <c r="X53" s="8">
        <v>37.273153072893003</v>
      </c>
      <c r="Y53" s="8">
        <v>31.104946819057599</v>
      </c>
      <c r="Z53" s="8">
        <v>31.061593885783701</v>
      </c>
      <c r="AA53" s="8">
        <v>37.833459295158598</v>
      </c>
      <c r="AB53" s="8">
        <v>1.7017214610989999</v>
      </c>
      <c r="AC53" s="8">
        <v>2.3184589776809998</v>
      </c>
      <c r="AD53" s="8">
        <v>2.7073</v>
      </c>
      <c r="AE53" s="8">
        <v>2.2046999999999999</v>
      </c>
      <c r="AF53" s="8">
        <v>2.7073</v>
      </c>
      <c r="AG53" s="8" t="s">
        <v>17</v>
      </c>
      <c r="AH53" s="8" t="s">
        <v>17</v>
      </c>
      <c r="AI53" s="8" t="s">
        <v>17</v>
      </c>
      <c r="AJ53" s="8">
        <v>25.070900000000002</v>
      </c>
      <c r="AK53" s="6" t="s">
        <v>17</v>
      </c>
      <c r="AL53" s="8">
        <v>34.5</v>
      </c>
      <c r="AM53" s="8">
        <v>1.1000000000000001</v>
      </c>
      <c r="AN53" s="8">
        <v>0.89999999999999902</v>
      </c>
      <c r="AO53" s="8">
        <v>1.6</v>
      </c>
      <c r="AP53" s="8">
        <v>1</v>
      </c>
      <c r="AQ53" s="8">
        <v>7.1</v>
      </c>
      <c r="AR53" s="8">
        <v>1.4000000000000099</v>
      </c>
      <c r="AS53" s="8">
        <v>25.3</v>
      </c>
      <c r="AT53" s="8">
        <v>38.4</v>
      </c>
      <c r="AU53" s="8">
        <v>52.674897119341601</v>
      </c>
      <c r="AV53" s="8">
        <v>0</v>
      </c>
      <c r="AW53" s="2" t="s">
        <v>157</v>
      </c>
      <c r="AX53" s="2" t="s">
        <v>156</v>
      </c>
      <c r="AY53" s="2" t="s">
        <v>578</v>
      </c>
      <c r="AZ53" s="2" t="s">
        <v>187</v>
      </c>
      <c r="BA53" s="2" t="s">
        <v>180</v>
      </c>
      <c r="BB53" s="2"/>
      <c r="BC53" s="3">
        <v>9</v>
      </c>
      <c r="BD53" s="3">
        <v>11.1111111111111</v>
      </c>
      <c r="BE53" s="7">
        <f>U53/((VLOOKUP(B53,'Cell-Characteristics'!$B$4:$E$34,3,FALSE)*VLOOKUP(B53,'Cell-Characteristics'!$B$4:$E$34,4,FALSE)*3600)/1000)</f>
        <v>1.5203552364389785</v>
      </c>
      <c r="BF53" s="2">
        <f t="shared" si="2"/>
        <v>11319.132924511729</v>
      </c>
      <c r="BG53" s="2">
        <f t="shared" si="0"/>
        <v>13880.154978828004</v>
      </c>
      <c r="BH53" s="2">
        <f t="shared" si="1"/>
        <v>13767.647867947033</v>
      </c>
      <c r="BI53" s="2">
        <f t="shared" si="3"/>
        <v>38790.578919813823</v>
      </c>
      <c r="BJ53" s="2">
        <f>BF53/((VLOOKUP(B53,'Cell-Characteristics'!$B$4:$Q$34,13,FALSE)))</f>
        <v>210.27937949663078</v>
      </c>
      <c r="BK53" s="2">
        <f>BG53/((VLOOKUP(B53,'Cell-Characteristics'!$B$4:$Q$34,14,FALSE)))</f>
        <v>3754.9589262203458</v>
      </c>
      <c r="BL53" s="2">
        <f>BH53/((VLOOKUP(B53,'Cell-Characteristics'!$B$4:$Q$34,15,FALSE)))</f>
        <v>3724.5226968763532</v>
      </c>
      <c r="BM53" s="2">
        <f>BI53/((VLOOKUP(B53,'Cell-Characteristics'!$B$4:$Q$34,16,FALSE)))</f>
        <v>633.60529474781754</v>
      </c>
      <c r="BN53" s="13">
        <f t="shared" si="4"/>
        <v>2.5397666666666665</v>
      </c>
    </row>
    <row r="54" spans="2:66" s="13" customFormat="1">
      <c r="B54" s="2" t="s">
        <v>176</v>
      </c>
      <c r="C54" s="14" t="s">
        <v>827</v>
      </c>
      <c r="D54" s="2" t="s">
        <v>104</v>
      </c>
      <c r="E54" s="6" t="s">
        <v>0</v>
      </c>
      <c r="F54" s="3" t="s">
        <v>105</v>
      </c>
      <c r="G54" s="3" t="s">
        <v>1342</v>
      </c>
      <c r="H54" s="4">
        <v>43813</v>
      </c>
      <c r="I54" s="5">
        <v>533</v>
      </c>
      <c r="J54" s="5">
        <v>100</v>
      </c>
      <c r="K54" s="7">
        <v>4.1459999999999999</v>
      </c>
      <c r="L54" s="8">
        <v>72.7</v>
      </c>
      <c r="M54" s="8">
        <v>47.9</v>
      </c>
      <c r="N54" s="8">
        <v>50.7</v>
      </c>
      <c r="O54" s="7" t="s">
        <v>130</v>
      </c>
      <c r="P54" s="7" t="s">
        <v>125</v>
      </c>
      <c r="Q54" s="9" t="s">
        <v>95</v>
      </c>
      <c r="R54" s="10">
        <v>92.627487504317898</v>
      </c>
      <c r="S54" s="11">
        <v>2.9600000000000001E-2</v>
      </c>
      <c r="T54" s="11">
        <v>95.680288897367106</v>
      </c>
      <c r="U54" s="8">
        <v>98.874726747410193</v>
      </c>
      <c r="V54" s="8">
        <v>33.212484393448698</v>
      </c>
      <c r="W54" s="8">
        <f>(Z54/100)*U54</f>
        <v>42.319319756269607</v>
      </c>
      <c r="X54" s="8">
        <f>(AA54/100)*U54</f>
        <v>23.342922597691881</v>
      </c>
      <c r="Y54" s="8">
        <v>33.590468956030399</v>
      </c>
      <c r="Z54" s="8">
        <v>42.800947368866503</v>
      </c>
      <c r="AA54" s="8">
        <v>23.608583675103102</v>
      </c>
      <c r="AB54" s="8">
        <v>2.110780714713</v>
      </c>
      <c r="AC54" s="8">
        <v>1.08365713533</v>
      </c>
      <c r="AD54" s="8">
        <v>2.7067000000000001</v>
      </c>
      <c r="AE54" s="8">
        <v>1.8029999999999999</v>
      </c>
      <c r="AF54" s="8">
        <v>2.7067000000000001</v>
      </c>
      <c r="AG54" s="8" t="s">
        <v>17</v>
      </c>
      <c r="AH54" s="8" t="s">
        <v>17</v>
      </c>
      <c r="AI54" s="8" t="s">
        <v>17</v>
      </c>
      <c r="AJ54" s="8">
        <v>7.8052999999999999</v>
      </c>
      <c r="AK54" s="6" t="s">
        <v>17</v>
      </c>
      <c r="AL54" s="8">
        <v>35.5</v>
      </c>
      <c r="AM54" s="8">
        <v>2.2999999999999998</v>
      </c>
      <c r="AN54" s="8">
        <v>4.0999999999999996</v>
      </c>
      <c r="AO54" s="8">
        <v>0.30000000000000399</v>
      </c>
      <c r="AP54" s="8">
        <v>2.4</v>
      </c>
      <c r="AQ54" s="8">
        <v>5.9</v>
      </c>
      <c r="AR54" s="8">
        <v>1.3</v>
      </c>
      <c r="AS54" s="8">
        <v>20.9</v>
      </c>
      <c r="AT54" s="8">
        <v>37.200000000000003</v>
      </c>
      <c r="AU54" s="8">
        <v>51.169188445667103</v>
      </c>
      <c r="AV54" s="8">
        <v>0</v>
      </c>
      <c r="AW54" s="2" t="s">
        <v>158</v>
      </c>
      <c r="AX54" s="2" t="s">
        <v>363</v>
      </c>
      <c r="AY54" s="2" t="s">
        <v>578</v>
      </c>
      <c r="AZ54" s="2" t="s">
        <v>302</v>
      </c>
      <c r="BA54" s="2" t="s">
        <v>180</v>
      </c>
      <c r="BB54" s="2"/>
      <c r="BC54" s="3">
        <v>10</v>
      </c>
      <c r="BD54" s="3">
        <v>12.3456790123457</v>
      </c>
      <c r="BE54" s="7">
        <f>U54/((VLOOKUP(B54,'Cell-Characteristics'!$B$4:$E$34,3,FALSE)*VLOOKUP(B54,'Cell-Characteristics'!$B$4:$E$34,4,FALSE)*3600)/1000)</f>
        <v>1.5258445485711449</v>
      </c>
      <c r="BF54" s="2">
        <f t="shared" si="2"/>
        <v>12270.47119867318</v>
      </c>
      <c r="BG54" s="2">
        <f t="shared" si="0"/>
        <v>23471.613841525021</v>
      </c>
      <c r="BH54" s="2">
        <f t="shared" si="1"/>
        <v>8624.1262783802722</v>
      </c>
      <c r="BI54" s="2">
        <f t="shared" si="3"/>
        <v>41104.176631316244</v>
      </c>
      <c r="BJ54" s="2">
        <f>BF54/((VLOOKUP(B54,'Cell-Characteristics'!$B$4:$Q$34,13,FALSE)))</f>
        <v>227.95271395751178</v>
      </c>
      <c r="BK54" s="2">
        <f>BG54/((VLOOKUP(B54,'Cell-Characteristics'!$B$4:$Q$34,14,FALSE)))</f>
        <v>6349.7090660347385</v>
      </c>
      <c r="BL54" s="2">
        <f>BH54/((VLOOKUP(B54,'Cell-Characteristics'!$B$4:$Q$34,15,FALSE)))</f>
        <v>2333.0604016490447</v>
      </c>
      <c r="BM54" s="2">
        <f>BI54/((VLOOKUP(B54,'Cell-Characteristics'!$B$4:$Q$34,16,FALSE)))</f>
        <v>671.39559849540092</v>
      </c>
      <c r="BN54" s="13">
        <f t="shared" si="4"/>
        <v>2.4054666666666669</v>
      </c>
    </row>
    <row r="55" spans="2:66" s="13" customFormat="1">
      <c r="B55" s="2" t="s">
        <v>176</v>
      </c>
      <c r="C55" s="14" t="s">
        <v>829</v>
      </c>
      <c r="D55" s="2" t="s">
        <v>104</v>
      </c>
      <c r="E55" s="6" t="s">
        <v>0</v>
      </c>
      <c r="F55" s="3" t="s">
        <v>105</v>
      </c>
      <c r="G55" s="3" t="s">
        <v>1342</v>
      </c>
      <c r="H55" s="4">
        <v>43813</v>
      </c>
      <c r="I55" s="5">
        <v>554</v>
      </c>
      <c r="J55" s="5">
        <v>100</v>
      </c>
      <c r="K55" s="7">
        <v>4.0152999999999999</v>
      </c>
      <c r="L55" s="8">
        <v>72.808999999999997</v>
      </c>
      <c r="M55" s="8">
        <v>48.5</v>
      </c>
      <c r="N55" s="8">
        <v>48.3</v>
      </c>
      <c r="O55" s="7" t="s">
        <v>130</v>
      </c>
      <c r="P55" s="7" t="s">
        <v>125</v>
      </c>
      <c r="Q55" s="9" t="s">
        <v>95</v>
      </c>
      <c r="R55" s="10">
        <v>93.672025825338594</v>
      </c>
      <c r="S55" s="11">
        <v>3.2000000000000001E-2</v>
      </c>
      <c r="T55" s="11">
        <v>97.396325852539405</v>
      </c>
      <c r="U55" s="8">
        <v>105.869867293366</v>
      </c>
      <c r="V55" s="8">
        <v>34.358219256417101</v>
      </c>
      <c r="W55" s="8">
        <f>(Z55/100)*U55</f>
        <v>61.481744698016485</v>
      </c>
      <c r="X55" s="8">
        <f>(AA55/100)*U55</f>
        <v>10.029903338932403</v>
      </c>
      <c r="Y55" s="8">
        <v>32.453256185927103</v>
      </c>
      <c r="Z55" s="8">
        <v>58.072940176311199</v>
      </c>
      <c r="AA55" s="8">
        <v>9.4738036377617103</v>
      </c>
      <c r="AB55" s="8">
        <v>7.9707818067575396</v>
      </c>
      <c r="AC55" s="8">
        <v>0.50275963406924995</v>
      </c>
      <c r="AD55" s="8">
        <v>2.9037999999999999</v>
      </c>
      <c r="AE55" s="8">
        <v>1.3018000000000001</v>
      </c>
      <c r="AF55" s="8">
        <v>2.9037999999999999</v>
      </c>
      <c r="AG55" s="8" t="s">
        <v>17</v>
      </c>
      <c r="AH55" s="8" t="s">
        <v>17</v>
      </c>
      <c r="AI55" s="8" t="s">
        <v>17</v>
      </c>
      <c r="AJ55" s="8">
        <v>7.3122999999999996</v>
      </c>
      <c r="AK55" s="6" t="s">
        <v>17</v>
      </c>
      <c r="AL55" s="8">
        <v>34.299999999999997</v>
      </c>
      <c r="AM55" s="8">
        <v>0.89999999999999902</v>
      </c>
      <c r="AN55" s="8">
        <v>2.6</v>
      </c>
      <c r="AO55" s="8">
        <v>0.89999999999999902</v>
      </c>
      <c r="AP55" s="8">
        <v>2.4</v>
      </c>
      <c r="AQ55" s="8">
        <v>8.5</v>
      </c>
      <c r="AR55" s="8">
        <v>0.70000000000000295</v>
      </c>
      <c r="AS55" s="8">
        <v>22.509</v>
      </c>
      <c r="AT55" s="8">
        <v>38.509</v>
      </c>
      <c r="AU55" s="8">
        <v>52.890439368759303</v>
      </c>
      <c r="AV55" s="8">
        <v>0</v>
      </c>
      <c r="AW55" s="2" t="s">
        <v>159</v>
      </c>
      <c r="AX55" s="2" t="s">
        <v>160</v>
      </c>
      <c r="AY55" s="2" t="s">
        <v>578</v>
      </c>
      <c r="AZ55" s="2" t="s">
        <v>302</v>
      </c>
      <c r="BA55" s="2" t="s">
        <v>180</v>
      </c>
      <c r="BB55" s="2"/>
      <c r="BC55" s="3">
        <v>3</v>
      </c>
      <c r="BD55" s="3">
        <v>3.7037037037037002</v>
      </c>
      <c r="BE55" s="7">
        <f>U55/((VLOOKUP(B55,'Cell-Characteristics'!$B$4:$E$34,3,FALSE)*VLOOKUP(B55,'Cell-Characteristics'!$B$4:$E$34,4,FALSE)*3600)/1000)</f>
        <v>1.6337942483544137</v>
      </c>
      <c r="BF55" s="2">
        <f t="shared" si="2"/>
        <v>11832.157606039362</v>
      </c>
      <c r="BG55" s="2">
        <f t="shared" si="0"/>
        <v>47228.256796755632</v>
      </c>
      <c r="BH55" s="2">
        <f t="shared" si="1"/>
        <v>3454.0613468325655</v>
      </c>
      <c r="BI55" s="2">
        <f t="shared" si="3"/>
        <v>44674.600090035441</v>
      </c>
      <c r="BJ55" s="2">
        <f>BF55/((VLOOKUP(B55,'Cell-Characteristics'!$B$4:$Q$34,13,FALSE)))</f>
        <v>219.8100133727005</v>
      </c>
      <c r="BK55" s="2">
        <f>BG55/((VLOOKUP(B55,'Cell-Characteristics'!$B$4:$Q$34,14,FALSE)))</f>
        <v>12776.52624911673</v>
      </c>
      <c r="BL55" s="2">
        <f>BH55/((VLOOKUP(B55,'Cell-Characteristics'!$B$4:$Q$34,15,FALSE)))</f>
        <v>934.41741146155016</v>
      </c>
      <c r="BM55" s="2">
        <f>BI55/((VLOOKUP(B55,'Cell-Characteristics'!$B$4:$Q$34,16,FALSE)))</f>
        <v>729.71489330697614</v>
      </c>
      <c r="BN55" s="13">
        <f t="shared" si="4"/>
        <v>2.3698000000000001</v>
      </c>
    </row>
    <row r="56" spans="2:66" s="13" customFormat="1" ht="16.5" customHeight="1">
      <c r="B56" s="19" t="s">
        <v>6</v>
      </c>
      <c r="C56" s="19" t="s">
        <v>575</v>
      </c>
      <c r="D56" s="19" t="s">
        <v>181</v>
      </c>
      <c r="E56" s="23" t="s">
        <v>7</v>
      </c>
      <c r="F56" s="20" t="s">
        <v>22</v>
      </c>
      <c r="G56" s="3" t="s">
        <v>1344</v>
      </c>
      <c r="H56" s="21">
        <v>43401</v>
      </c>
      <c r="I56" s="22">
        <v>8292</v>
      </c>
      <c r="J56" s="22">
        <v>100</v>
      </c>
      <c r="K56" s="24">
        <v>4.1449999999999996</v>
      </c>
      <c r="L56" s="25">
        <v>45.35</v>
      </c>
      <c r="M56" s="25">
        <v>46.9</v>
      </c>
      <c r="N56" s="25">
        <v>52.6</v>
      </c>
      <c r="O56" s="24" t="s">
        <v>47</v>
      </c>
      <c r="P56" s="24" t="s">
        <v>47</v>
      </c>
      <c r="Q56" s="26" t="s">
        <v>576</v>
      </c>
      <c r="R56" s="27">
        <v>56.560054894283169</v>
      </c>
      <c r="S56" s="28">
        <v>3.5000000000000003E-2</v>
      </c>
      <c r="T56" s="28">
        <v>59.195473264458464</v>
      </c>
      <c r="U56" s="25">
        <v>59.671277709120645</v>
      </c>
      <c r="V56" s="25">
        <v>2.9542832388146758</v>
      </c>
      <c r="W56" s="25">
        <v>6.118392510532769</v>
      </c>
      <c r="X56" s="25">
        <v>50.598601959773205</v>
      </c>
      <c r="Y56" s="25">
        <v>4.9509300826704417</v>
      </c>
      <c r="Z56" s="25">
        <v>10.253496733148692</v>
      </c>
      <c r="AA56" s="25">
        <v>84.795573184180867</v>
      </c>
      <c r="AB56" s="25">
        <v>8.0420600868090178E-2</v>
      </c>
      <c r="AC56" s="25">
        <v>0.39538384379409386</v>
      </c>
      <c r="AD56" s="127">
        <v>7.1246</v>
      </c>
      <c r="AE56" s="127">
        <v>0.30099999999999999</v>
      </c>
      <c r="AF56" s="127">
        <v>2.3111999999999999</v>
      </c>
      <c r="AG56" s="25">
        <v>969.92133888825072</v>
      </c>
      <c r="AH56" s="25">
        <v>110.1435</v>
      </c>
      <c r="AI56" s="25">
        <v>106.9127125207747</v>
      </c>
      <c r="AJ56" s="25" t="s">
        <v>17</v>
      </c>
      <c r="AK56" s="23">
        <v>322.92264499999999</v>
      </c>
      <c r="AL56" s="25">
        <v>7.97</v>
      </c>
      <c r="AM56" s="25">
        <v>1.38</v>
      </c>
      <c r="AN56" s="25">
        <v>6.3948</v>
      </c>
      <c r="AO56" s="25">
        <v>0.70289999999999997</v>
      </c>
      <c r="AP56" s="25">
        <v>12.74</v>
      </c>
      <c r="AQ56" s="25">
        <v>11.2</v>
      </c>
      <c r="AR56" s="25">
        <v>1.97</v>
      </c>
      <c r="AS56" s="25">
        <v>2.9923000000000073</v>
      </c>
      <c r="AT56" s="25">
        <f t="shared" ref="AT56:AT62" si="14">L56-AL56</f>
        <v>37.380000000000003</v>
      </c>
      <c r="AU56" s="25">
        <f t="shared" ref="AU56:AU62" si="15">100*(AT56/L56)</f>
        <v>82.425578831312023</v>
      </c>
      <c r="AV56" s="8">
        <v>0</v>
      </c>
      <c r="AW56" s="19" t="s">
        <v>577</v>
      </c>
      <c r="AX56" s="19" t="s">
        <v>578</v>
      </c>
      <c r="AY56" s="19" t="s">
        <v>578</v>
      </c>
      <c r="AZ56" s="19" t="s">
        <v>179</v>
      </c>
      <c r="BA56" s="12" t="s">
        <v>324</v>
      </c>
      <c r="BB56" s="19" t="s">
        <v>526</v>
      </c>
      <c r="BC56" s="20">
        <v>9</v>
      </c>
      <c r="BD56" s="20">
        <v>18</v>
      </c>
      <c r="BE56" s="7">
        <f>U56/((VLOOKUP(B56,'Cell-Characteristics'!$B$4:$E$34,3,FALSE)*VLOOKUP(B56,'Cell-Characteristics'!$B$4:$E$34,4,FALSE)*3600)/1000)</f>
        <v>1.5347550851111276</v>
      </c>
      <c r="BF56" s="2">
        <f t="shared" si="2"/>
        <v>414.65952317529064</v>
      </c>
      <c r="BG56" s="2">
        <f t="shared" si="0"/>
        <v>20326.885417052388</v>
      </c>
      <c r="BH56" s="2">
        <f t="shared" si="1"/>
        <v>21892.783817831954</v>
      </c>
      <c r="BI56" s="2">
        <f t="shared" si="3"/>
        <v>18385.28398728144</v>
      </c>
      <c r="BJ56" s="2">
        <f>BF56/((VLOOKUP(B56,'Cell-Characteristics'!$B$4:$Q$34,13,FALSE)))</f>
        <v>11.101906093800869</v>
      </c>
      <c r="BK56" s="2">
        <f>BG56/((VLOOKUP(B56,'Cell-Characteristics'!$B$4:$Q$34,14,FALSE)))</f>
        <v>7732.1274300173791</v>
      </c>
      <c r="BL56" s="2">
        <f>BH56/((VLOOKUP(B56,'Cell-Characteristics'!$B$4:$Q$34,15,FALSE)))</f>
        <v>8327.7782505376126</v>
      </c>
      <c r="BM56" s="2">
        <f>BI56/((VLOOKUP(B56,'Cell-Characteristics'!$B$4:$Q$34,16,FALSE)))</f>
        <v>431.49766447502657</v>
      </c>
      <c r="BN56" s="13">
        <f t="shared" si="4"/>
        <v>3.2456</v>
      </c>
    </row>
    <row r="57" spans="2:66" s="13" customFormat="1" ht="16.5" customHeight="1">
      <c r="B57" s="19" t="s">
        <v>6</v>
      </c>
      <c r="C57" s="19" t="s">
        <v>585</v>
      </c>
      <c r="D57" s="19" t="s">
        <v>181</v>
      </c>
      <c r="E57" s="23" t="s">
        <v>7</v>
      </c>
      <c r="F57" s="20" t="s">
        <v>22</v>
      </c>
      <c r="G57" s="3" t="s">
        <v>1344</v>
      </c>
      <c r="H57" s="21">
        <v>43401</v>
      </c>
      <c r="I57" s="22">
        <v>8290</v>
      </c>
      <c r="J57" s="22">
        <v>100</v>
      </c>
      <c r="K57" s="24">
        <v>4.1550000000000002</v>
      </c>
      <c r="L57" s="25">
        <v>45.534999999999997</v>
      </c>
      <c r="M57" s="25">
        <v>47.7</v>
      </c>
      <c r="N57" s="25">
        <v>47.6</v>
      </c>
      <c r="O57" s="24" t="s">
        <v>49</v>
      </c>
      <c r="P57" s="24" t="s">
        <v>47</v>
      </c>
      <c r="Q57" s="26" t="s">
        <v>4</v>
      </c>
      <c r="R57" s="27">
        <v>62.506694116896831</v>
      </c>
      <c r="S57" s="28">
        <v>3.6999999999999998E-2</v>
      </c>
      <c r="T57" s="28">
        <v>72.177283447808946</v>
      </c>
      <c r="U57" s="25">
        <v>74.170453354091649</v>
      </c>
      <c r="V57" s="25">
        <v>18.013279842513288</v>
      </c>
      <c r="W57" s="25">
        <v>55.137420841111798</v>
      </c>
      <c r="X57" s="25">
        <v>1.01975267046658</v>
      </c>
      <c r="Y57" s="25">
        <v>24.286328353040297</v>
      </c>
      <c r="Z57" s="25">
        <v>74.338794422469462</v>
      </c>
      <c r="AA57" s="25">
        <v>1.3748772244902623</v>
      </c>
      <c r="AB57" s="25">
        <v>1.9931699062826995</v>
      </c>
      <c r="AC57" s="25">
        <v>0</v>
      </c>
      <c r="AD57" s="127">
        <v>1.6067</v>
      </c>
      <c r="AE57" s="127">
        <v>1.6067</v>
      </c>
      <c r="AF57" s="127">
        <v>0</v>
      </c>
      <c r="AG57" s="25">
        <v>962.83076314431457</v>
      </c>
      <c r="AH57" s="25">
        <v>96.492900000000006</v>
      </c>
      <c r="AI57" s="25">
        <v>92.922409764354711</v>
      </c>
      <c r="AJ57" s="25" t="s">
        <v>17</v>
      </c>
      <c r="AK57" s="23">
        <v>215.73178999999999</v>
      </c>
      <c r="AL57" s="25">
        <v>17.22</v>
      </c>
      <c r="AM57" s="25">
        <v>9.1999999999999993</v>
      </c>
      <c r="AN57" s="25">
        <v>9.0299999999999994</v>
      </c>
      <c r="AO57" s="25">
        <v>1.1299999999999999</v>
      </c>
      <c r="AP57" s="25">
        <v>0</v>
      </c>
      <c r="AQ57" s="25">
        <v>0</v>
      </c>
      <c r="AR57" s="25">
        <v>0</v>
      </c>
      <c r="AS57" s="25">
        <v>8.9549999999999983</v>
      </c>
      <c r="AT57" s="25">
        <f t="shared" si="14"/>
        <v>28.314999999999998</v>
      </c>
      <c r="AU57" s="25">
        <f t="shared" si="15"/>
        <v>62.182936202920821</v>
      </c>
      <c r="AV57" s="8">
        <v>0</v>
      </c>
      <c r="AW57" s="19" t="s">
        <v>586</v>
      </c>
      <c r="AX57" s="19" t="s">
        <v>578</v>
      </c>
      <c r="AY57" s="19" t="s">
        <v>578</v>
      </c>
      <c r="AZ57" s="19" t="s">
        <v>187</v>
      </c>
      <c r="BA57" s="12" t="s">
        <v>324</v>
      </c>
      <c r="BB57" s="19" t="s">
        <v>587</v>
      </c>
      <c r="BC57" s="20">
        <v>6</v>
      </c>
      <c r="BD57" s="20">
        <v>12</v>
      </c>
      <c r="BE57" s="7">
        <f>U57/((VLOOKUP(B57,'Cell-Characteristics'!$B$4:$E$34,3,FALSE)*VLOOKUP(B57,'Cell-Characteristics'!$B$4:$E$34,4,FALSE)*3600)/1000)</f>
        <v>1.9076762693953613</v>
      </c>
      <c r="BF57" s="2">
        <f t="shared" si="2"/>
        <v>11211.352363548447</v>
      </c>
      <c r="BG57" s="2">
        <f t="shared" si="0"/>
        <v>34317.18481428505</v>
      </c>
      <c r="BH57" s="2" t="e">
        <f t="shared" si="1"/>
        <v>#DIV/0!</v>
      </c>
      <c r="BI57" s="2">
        <f t="shared" si="3"/>
        <v>69244.837263420355</v>
      </c>
      <c r="BJ57" s="2">
        <f>BF57/((VLOOKUP(B57,'Cell-Characteristics'!$B$4:$Q$34,13,FALSE)))</f>
        <v>300.16766568269719</v>
      </c>
      <c r="BK57" s="2">
        <f>BG57/((VLOOKUP(B57,'Cell-Characteristics'!$B$4:$Q$34,14,FALSE)))</f>
        <v>13053.88605186456</v>
      </c>
      <c r="BL57" s="2" t="e">
        <f>BH57/((VLOOKUP(B57,'Cell-Characteristics'!$B$4:$Q$34,15,FALSE)))</f>
        <v>#DIV/0!</v>
      </c>
      <c r="BM57" s="2">
        <f>BI57/((VLOOKUP(B57,'Cell-Characteristics'!$B$4:$Q$34,16,FALSE)))</f>
        <v>1625.1576846345608</v>
      </c>
      <c r="BN57" s="13">
        <f t="shared" si="4"/>
        <v>1.0711333333333333</v>
      </c>
    </row>
    <row r="58" spans="2:66" s="13" customFormat="1" ht="16.5" customHeight="1">
      <c r="B58" s="19" t="s">
        <v>6</v>
      </c>
      <c r="C58" s="18" t="s">
        <v>579</v>
      </c>
      <c r="D58" s="19" t="s">
        <v>181</v>
      </c>
      <c r="E58" s="23" t="s">
        <v>7</v>
      </c>
      <c r="F58" s="20" t="s">
        <v>22</v>
      </c>
      <c r="G58" s="3" t="s">
        <v>1344</v>
      </c>
      <c r="H58" s="21">
        <v>43401</v>
      </c>
      <c r="I58" s="22">
        <v>8280</v>
      </c>
      <c r="J58" s="22">
        <v>100</v>
      </c>
      <c r="K58" s="24">
        <v>4.1529999999999996</v>
      </c>
      <c r="L58" s="25">
        <v>45.490200000000002</v>
      </c>
      <c r="M58" s="25">
        <v>46.1</v>
      </c>
      <c r="N58" s="25">
        <v>50.6</v>
      </c>
      <c r="O58" s="24" t="s">
        <v>49</v>
      </c>
      <c r="P58" s="24" t="s">
        <v>47</v>
      </c>
      <c r="Q58" s="26" t="s">
        <v>4</v>
      </c>
      <c r="R58" s="27">
        <v>53.819369850133931</v>
      </c>
      <c r="S58" s="28">
        <v>3.6999999999999998E-2</v>
      </c>
      <c r="T58" s="28">
        <v>55.364700553946236</v>
      </c>
      <c r="U58" s="25">
        <v>59.491883491490725</v>
      </c>
      <c r="V58" s="25">
        <v>5.2972668887447467</v>
      </c>
      <c r="W58" s="25">
        <v>53.332693776872148</v>
      </c>
      <c r="X58" s="25">
        <v>0.86192282587383495</v>
      </c>
      <c r="Y58" s="25">
        <v>8.9041841976686253</v>
      </c>
      <c r="Z58" s="25">
        <v>89.647008376361896</v>
      </c>
      <c r="AA58" s="25">
        <v>1.4488074259694905</v>
      </c>
      <c r="AB58" s="25">
        <v>4.1271829375444922</v>
      </c>
      <c r="AC58" s="25">
        <v>0</v>
      </c>
      <c r="AD58" s="127">
        <v>1.4035</v>
      </c>
      <c r="AE58" s="127">
        <v>1.4035</v>
      </c>
      <c r="AF58" s="127">
        <v>0</v>
      </c>
      <c r="AG58" s="25">
        <v>954.46045563139876</v>
      </c>
      <c r="AH58" s="25">
        <v>109.65659999999998</v>
      </c>
      <c r="AI58" s="25">
        <v>105.13651354638212</v>
      </c>
      <c r="AJ58" s="25" t="s">
        <v>17</v>
      </c>
      <c r="AK58" s="23">
        <v>324.99194500000004</v>
      </c>
      <c r="AL58" s="25">
        <v>6.59</v>
      </c>
      <c r="AM58" s="25">
        <v>8.7100000000000009</v>
      </c>
      <c r="AN58" s="25">
        <v>7.8</v>
      </c>
      <c r="AO58" s="25">
        <v>4.6500000000000004</v>
      </c>
      <c r="AP58" s="25">
        <v>0.1</v>
      </c>
      <c r="AQ58" s="25">
        <v>0.2</v>
      </c>
      <c r="AR58" s="25">
        <v>0.15</v>
      </c>
      <c r="AS58" s="25">
        <v>17.290200000000002</v>
      </c>
      <c r="AT58" s="25">
        <f t="shared" si="14"/>
        <v>38.900199999999998</v>
      </c>
      <c r="AU58" s="25">
        <f t="shared" si="15"/>
        <v>85.5133633178135</v>
      </c>
      <c r="AV58" s="8">
        <v>0</v>
      </c>
      <c r="AW58" s="19" t="s">
        <v>580</v>
      </c>
      <c r="AX58" s="19" t="s">
        <v>578</v>
      </c>
      <c r="AY58" s="19" t="s">
        <v>578</v>
      </c>
      <c r="AZ58" s="19" t="s">
        <v>187</v>
      </c>
      <c r="BA58" s="2" t="s">
        <v>180</v>
      </c>
      <c r="BB58" s="19" t="s">
        <v>581</v>
      </c>
      <c r="BC58" s="20">
        <v>14</v>
      </c>
      <c r="BD58" s="20">
        <v>28.000000000000004</v>
      </c>
      <c r="BE58" s="7">
        <f>U58/((VLOOKUP(B58,'Cell-Characteristics'!$B$4:$E$34,3,FALSE)*VLOOKUP(B58,'Cell-Characteristics'!$B$4:$E$34,4,FALSE)*3600)/1000)</f>
        <v>1.5301410363037737</v>
      </c>
      <c r="BF58" s="2">
        <f t="shared" si="2"/>
        <v>3774.3262477696808</v>
      </c>
      <c r="BG58" s="2">
        <f t="shared" si="0"/>
        <v>37999.781814657748</v>
      </c>
      <c r="BH58" s="2" t="e">
        <f t="shared" si="1"/>
        <v>#DIV/0!</v>
      </c>
      <c r="BI58" s="2">
        <f t="shared" si="3"/>
        <v>63582.347871204911</v>
      </c>
      <c r="BJ58" s="2">
        <f>BF58/((VLOOKUP(B58,'Cell-Characteristics'!$B$4:$Q$34,13,FALSE)))</f>
        <v>101.05209992341909</v>
      </c>
      <c r="BK58" s="2">
        <f>BG58/((VLOOKUP(B58,'Cell-Characteristics'!$B$4:$Q$34,14,FALSE)))</f>
        <v>14454.706133055855</v>
      </c>
      <c r="BL58" s="2" t="e">
        <f>BH58/((VLOOKUP(B58,'Cell-Characteristics'!$B$4:$Q$34,15,FALSE)))</f>
        <v>#DIV/0!</v>
      </c>
      <c r="BM58" s="2">
        <f>BI58/((VLOOKUP(B58,'Cell-Characteristics'!$B$4:$Q$34,16,FALSE)))</f>
        <v>1492.2605833689054</v>
      </c>
      <c r="BN58" s="13">
        <f t="shared" si="4"/>
        <v>0.93566666666666665</v>
      </c>
    </row>
    <row r="59" spans="2:66" s="13" customFormat="1" ht="16.5" customHeight="1">
      <c r="B59" s="19" t="s">
        <v>6</v>
      </c>
      <c r="C59" s="19" t="s">
        <v>582</v>
      </c>
      <c r="D59" s="19" t="s">
        <v>181</v>
      </c>
      <c r="E59" s="23" t="s">
        <v>7</v>
      </c>
      <c r="F59" s="20" t="s">
        <v>22</v>
      </c>
      <c r="G59" s="3" t="s">
        <v>1344</v>
      </c>
      <c r="H59" s="21">
        <v>43766</v>
      </c>
      <c r="I59" s="22">
        <v>8291</v>
      </c>
      <c r="J59" s="22">
        <v>100</v>
      </c>
      <c r="K59" s="24">
        <v>4.1550000000000002</v>
      </c>
      <c r="L59" s="25">
        <v>45.552199999999999</v>
      </c>
      <c r="M59" s="25">
        <v>47.4</v>
      </c>
      <c r="N59" s="25">
        <v>47.7</v>
      </c>
      <c r="O59" s="24" t="s">
        <v>47</v>
      </c>
      <c r="P59" s="24" t="s">
        <v>47</v>
      </c>
      <c r="Q59" s="26" t="s">
        <v>576</v>
      </c>
      <c r="R59" s="27">
        <v>59.82250386531252</v>
      </c>
      <c r="S59" s="28">
        <v>3.3000000000000002E-2</v>
      </c>
      <c r="T59" s="28">
        <v>61.712677959843589</v>
      </c>
      <c r="U59" s="25">
        <v>63.340543012357642</v>
      </c>
      <c r="V59" s="25">
        <v>10.01763475423437</v>
      </c>
      <c r="W59" s="25">
        <v>21.691340328435448</v>
      </c>
      <c r="X59" s="25">
        <v>31.631567929687844</v>
      </c>
      <c r="Y59" s="25">
        <v>15.815517641331153</v>
      </c>
      <c r="Z59" s="25">
        <v>34.24558631302466</v>
      </c>
      <c r="AA59" s="25">
        <v>49.938896045644213</v>
      </c>
      <c r="AB59" s="25">
        <v>0.5913772226241959</v>
      </c>
      <c r="AC59" s="25">
        <v>1.0364878298898539</v>
      </c>
      <c r="AD59" s="127">
        <v>1.1017999999999999</v>
      </c>
      <c r="AE59" s="127">
        <v>1.1017999999999999</v>
      </c>
      <c r="AF59" s="127">
        <v>0.50070000000000003</v>
      </c>
      <c r="AG59" s="25">
        <v>911.02347524533627</v>
      </c>
      <c r="AH59" s="25">
        <v>100.61669999999999</v>
      </c>
      <c r="AI59" s="25">
        <v>100.28043742876343</v>
      </c>
      <c r="AJ59" s="25" t="s">
        <v>17</v>
      </c>
      <c r="AK59" s="23">
        <v>240.73823999999999</v>
      </c>
      <c r="AL59" s="25">
        <v>13.07</v>
      </c>
      <c r="AM59" s="25">
        <v>4.0599999999999996</v>
      </c>
      <c r="AN59" s="25">
        <v>4.38</v>
      </c>
      <c r="AO59" s="25">
        <v>2.57</v>
      </c>
      <c r="AP59" s="25">
        <v>2.95</v>
      </c>
      <c r="AQ59" s="25">
        <v>4.7</v>
      </c>
      <c r="AR59" s="25">
        <v>3.13</v>
      </c>
      <c r="AS59" s="25">
        <v>10.6922</v>
      </c>
      <c r="AT59" s="25">
        <f t="shared" si="14"/>
        <v>32.482199999999999</v>
      </c>
      <c r="AU59" s="25">
        <f t="shared" si="15"/>
        <v>71.307642660508165</v>
      </c>
      <c r="AV59" s="8">
        <v>0</v>
      </c>
      <c r="AW59" s="19" t="s">
        <v>583</v>
      </c>
      <c r="AX59" s="19" t="s">
        <v>578</v>
      </c>
      <c r="AY59" s="19" t="s">
        <v>578</v>
      </c>
      <c r="AZ59" s="19" t="s">
        <v>179</v>
      </c>
      <c r="BA59" s="12" t="s">
        <v>324</v>
      </c>
      <c r="BB59" s="19" t="s">
        <v>584</v>
      </c>
      <c r="BC59" s="20">
        <v>12</v>
      </c>
      <c r="BD59" s="20">
        <v>24</v>
      </c>
      <c r="BE59" s="7">
        <f>U59/((VLOOKUP(B59,'Cell-Characteristics'!$B$4:$E$34,3,FALSE)*VLOOKUP(B59,'Cell-Characteristics'!$B$4:$E$34,4,FALSE)*3600)/1000)</f>
        <v>1.6291291927046718</v>
      </c>
      <c r="BF59" s="2">
        <f t="shared" si="2"/>
        <v>9092.0627647797883</v>
      </c>
      <c r="BG59" s="2">
        <f t="shared" si="0"/>
        <v>19687.184905096612</v>
      </c>
      <c r="BH59" s="2">
        <f t="shared" si="1"/>
        <v>63174.691291567491</v>
      </c>
      <c r="BI59" s="2">
        <f t="shared" si="3"/>
        <v>70266.475256840189</v>
      </c>
      <c r="BJ59" s="2">
        <f>BF59/((VLOOKUP(B59,'Cell-Characteristics'!$B$4:$Q$34,13,FALSE)))</f>
        <v>243.42676671351467</v>
      </c>
      <c r="BK59" s="2">
        <f>BG59/((VLOOKUP(B59,'Cell-Characteristics'!$B$4:$Q$34,14,FALSE)))</f>
        <v>7488.7922719739354</v>
      </c>
      <c r="BL59" s="2">
        <f>BH59/((VLOOKUP(B59,'Cell-Characteristics'!$B$4:$Q$34,15,FALSE)))</f>
        <v>24030.969496616715</v>
      </c>
      <c r="BM59" s="2">
        <f>BI59/((VLOOKUP(B59,'Cell-Characteristics'!$B$4:$Q$34,16,FALSE)))</f>
        <v>1649.1352532380467</v>
      </c>
      <c r="BN59" s="13">
        <f t="shared" si="4"/>
        <v>0.90143333333333331</v>
      </c>
    </row>
    <row r="60" spans="2:66" s="13" customFormat="1" ht="16.5" customHeight="1">
      <c r="B60" s="19" t="s">
        <v>177</v>
      </c>
      <c r="C60" s="18" t="s">
        <v>954</v>
      </c>
      <c r="D60" s="19" t="s">
        <v>923</v>
      </c>
      <c r="E60" s="23" t="s">
        <v>7</v>
      </c>
      <c r="F60" s="20" t="s">
        <v>841</v>
      </c>
      <c r="G60" s="3" t="s">
        <v>1343</v>
      </c>
      <c r="H60" s="21">
        <v>43139</v>
      </c>
      <c r="I60" s="22" t="s">
        <v>17</v>
      </c>
      <c r="J60" s="22">
        <v>100</v>
      </c>
      <c r="K60" s="24" t="s">
        <v>17</v>
      </c>
      <c r="L60" s="25">
        <v>47.5</v>
      </c>
      <c r="M60" s="25">
        <v>37</v>
      </c>
      <c r="N60" s="25">
        <v>37</v>
      </c>
      <c r="O60" s="24" t="s">
        <v>49</v>
      </c>
      <c r="P60" s="24" t="s">
        <v>49</v>
      </c>
      <c r="Q60" s="26" t="s">
        <v>4</v>
      </c>
      <c r="R60" s="27">
        <v>66.904113040920535</v>
      </c>
      <c r="S60" s="28">
        <v>0.08</v>
      </c>
      <c r="T60" s="28">
        <v>68.393229476077053</v>
      </c>
      <c r="U60" s="25">
        <v>71.881309264573048</v>
      </c>
      <c r="V60" s="25">
        <v>11.250205167669844</v>
      </c>
      <c r="W60" s="25">
        <v>60.164141594438483</v>
      </c>
      <c r="X60" s="25">
        <v>0.46696250246473719</v>
      </c>
      <c r="Y60" s="25">
        <v>15.651085494646862</v>
      </c>
      <c r="Z60" s="25">
        <v>83.699284570614509</v>
      </c>
      <c r="AA60" s="25">
        <v>0.64962993473865571</v>
      </c>
      <c r="AB60" s="25">
        <v>3.4880797884960009</v>
      </c>
      <c r="AC60" s="25">
        <v>0</v>
      </c>
      <c r="AD60" s="8">
        <v>4.7065000534057617</v>
      </c>
      <c r="AE60" s="8">
        <v>4.3055000305175781</v>
      </c>
      <c r="AF60" s="8">
        <v>0</v>
      </c>
      <c r="AG60" s="25">
        <v>907.74375170081714</v>
      </c>
      <c r="AH60" s="25">
        <v>95.677299976348877</v>
      </c>
      <c r="AI60" s="25">
        <v>86.960802220944018</v>
      </c>
      <c r="AJ60" s="25" t="s">
        <v>17</v>
      </c>
      <c r="AK60" s="23">
        <v>266.08413999999999</v>
      </c>
      <c r="AL60" s="25">
        <v>12.8</v>
      </c>
      <c r="AM60" s="25">
        <v>7.5</v>
      </c>
      <c r="AN60" s="25">
        <v>13.1</v>
      </c>
      <c r="AO60" s="25">
        <v>3.3</v>
      </c>
      <c r="AP60" s="25">
        <v>0.1</v>
      </c>
      <c r="AQ60" s="25">
        <v>0</v>
      </c>
      <c r="AR60" s="25">
        <v>0</v>
      </c>
      <c r="AS60" s="25">
        <v>10.700000000000003</v>
      </c>
      <c r="AT60" s="25">
        <f t="shared" si="14"/>
        <v>34.700000000000003</v>
      </c>
      <c r="AU60" s="25">
        <f t="shared" si="15"/>
        <v>73.05263157894737</v>
      </c>
      <c r="AV60" s="8">
        <v>0</v>
      </c>
      <c r="AW60" s="19" t="s">
        <v>955</v>
      </c>
      <c r="AX60" s="19" t="s">
        <v>856</v>
      </c>
      <c r="AY60" s="19" t="s">
        <v>956</v>
      </c>
      <c r="AZ60" s="19" t="s">
        <v>179</v>
      </c>
      <c r="BA60" s="19" t="s">
        <v>180</v>
      </c>
      <c r="BB60" s="19" t="s">
        <v>957</v>
      </c>
      <c r="BC60" s="20">
        <v>4</v>
      </c>
      <c r="BD60" s="20">
        <v>8</v>
      </c>
      <c r="BE60" s="7">
        <f>U60/((VLOOKUP(B60,'Cell-Characteristics'!$B$4:$E$34,3,FALSE)*VLOOKUP(B60,'Cell-Characteristics'!$B$4:$E$34,4,FALSE)*3600)/1000)</f>
        <v>1.5989998039008178</v>
      </c>
      <c r="BF60" s="2">
        <f t="shared" si="2"/>
        <v>2390.3548369300165</v>
      </c>
      <c r="BG60" s="2">
        <f t="shared" si="0"/>
        <v>13973.787287885807</v>
      </c>
      <c r="BH60" s="2" t="e">
        <f t="shared" si="1"/>
        <v>#DIV/0!</v>
      </c>
      <c r="BI60" s="2">
        <f t="shared" si="3"/>
        <v>23928.531489742218</v>
      </c>
      <c r="BJ60" s="2">
        <f>BF60/((VLOOKUP(B60,'Cell-Characteristics'!$B$4:$Q$34,13,FALSE)))</f>
        <v>65.06491471854801</v>
      </c>
      <c r="BK60" s="2">
        <f>BG60/((VLOOKUP(B60,'Cell-Characteristics'!$B$4:$Q$34,14,FALSE)))</f>
        <v>5494.1367020074731</v>
      </c>
      <c r="BL60" s="2" t="e">
        <f>BH60/((VLOOKUP(B60,'Cell-Characteristics'!$B$4:$Q$34,15,FALSE)))</f>
        <v>#DIV/0!</v>
      </c>
      <c r="BM60" s="2">
        <f>BI60/((VLOOKUP(B60,'Cell-Characteristics'!$B$4:$Q$34,16,FALSE)))</f>
        <v>572.11347070977558</v>
      </c>
      <c r="BN60" s="13">
        <f t="shared" si="4"/>
        <v>3.0040000279744468</v>
      </c>
    </row>
    <row r="61" spans="2:66" s="13" customFormat="1" ht="16.5" customHeight="1">
      <c r="B61" s="19" t="s">
        <v>177</v>
      </c>
      <c r="C61" s="18" t="s">
        <v>958</v>
      </c>
      <c r="D61" s="19" t="s">
        <v>923</v>
      </c>
      <c r="E61" s="23" t="s">
        <v>7</v>
      </c>
      <c r="F61" s="20" t="s">
        <v>841</v>
      </c>
      <c r="G61" s="3" t="s">
        <v>1343</v>
      </c>
      <c r="H61" s="21">
        <v>43139</v>
      </c>
      <c r="I61" s="22" t="s">
        <v>17</v>
      </c>
      <c r="J61" s="22">
        <v>100</v>
      </c>
      <c r="K61" s="24" t="s">
        <v>17</v>
      </c>
      <c r="L61" s="25">
        <v>47.5</v>
      </c>
      <c r="M61" s="25">
        <v>37</v>
      </c>
      <c r="N61" s="25">
        <v>37</v>
      </c>
      <c r="O61" s="24" t="s">
        <v>49</v>
      </c>
      <c r="P61" s="24" t="s">
        <v>49</v>
      </c>
      <c r="Q61" s="26" t="s">
        <v>4</v>
      </c>
      <c r="R61" s="27">
        <v>68.705482872907481</v>
      </c>
      <c r="S61" s="28">
        <v>0.03</v>
      </c>
      <c r="T61" s="28">
        <v>69.37910966499561</v>
      </c>
      <c r="U61" s="25">
        <v>75.86001687892761</v>
      </c>
      <c r="V61" s="25">
        <v>12.30308470436839</v>
      </c>
      <c r="W61" s="25">
        <v>63.067590311220187</v>
      </c>
      <c r="X61" s="25">
        <v>0.48934186333902863</v>
      </c>
      <c r="Y61" s="25">
        <v>16.218141269338339</v>
      </c>
      <c r="Z61" s="25">
        <v>83.13679973453722</v>
      </c>
      <c r="AA61" s="25">
        <v>0.64505899612442352</v>
      </c>
      <c r="AB61" s="25">
        <v>6.4809072139320021</v>
      </c>
      <c r="AC61" s="25">
        <v>0</v>
      </c>
      <c r="AD61" s="8">
        <v>4.1023001670837402</v>
      </c>
      <c r="AE61" s="8">
        <v>1.4000000953674316</v>
      </c>
      <c r="AF61" s="8">
        <v>0</v>
      </c>
      <c r="AG61" s="25">
        <v>906.19272403090952</v>
      </c>
      <c r="AH61" s="25">
        <v>72.588699817657471</v>
      </c>
      <c r="AI61" s="25">
        <v>65.900577408083208</v>
      </c>
      <c r="AJ61" s="25" t="s">
        <v>17</v>
      </c>
      <c r="AK61" s="23">
        <v>237.99151000000001</v>
      </c>
      <c r="AL61" s="25">
        <v>16.2</v>
      </c>
      <c r="AM61" s="25">
        <v>5.0999999999999996</v>
      </c>
      <c r="AN61" s="25">
        <v>13.9</v>
      </c>
      <c r="AO61" s="25">
        <v>1.4</v>
      </c>
      <c r="AP61" s="25">
        <v>0</v>
      </c>
      <c r="AQ61" s="25">
        <v>0</v>
      </c>
      <c r="AR61" s="25">
        <v>0</v>
      </c>
      <c r="AS61" s="25">
        <v>10.900000000000006</v>
      </c>
      <c r="AT61" s="25">
        <f t="shared" si="14"/>
        <v>31.3</v>
      </c>
      <c r="AU61" s="25">
        <f t="shared" si="15"/>
        <v>65.89473684210526</v>
      </c>
      <c r="AV61" s="8">
        <v>0</v>
      </c>
      <c r="AW61" s="19" t="s">
        <v>959</v>
      </c>
      <c r="AX61" s="19" t="s">
        <v>856</v>
      </c>
      <c r="AY61" s="19" t="s">
        <v>956</v>
      </c>
      <c r="AZ61" s="19" t="s">
        <v>179</v>
      </c>
      <c r="BA61" s="19" t="s">
        <v>180</v>
      </c>
      <c r="BB61" s="19" t="s">
        <v>960</v>
      </c>
      <c r="BC61" s="20">
        <v>8</v>
      </c>
      <c r="BD61" s="20">
        <v>16</v>
      </c>
      <c r="BE61" s="7">
        <f>U61/((VLOOKUP(B61,'Cell-Characteristics'!$B$4:$E$34,3,FALSE)*VLOOKUP(B61,'Cell-Characteristics'!$B$4:$E$34,4,FALSE)*3600)/1000)</f>
        <v>1.6875061591720504</v>
      </c>
      <c r="BF61" s="2">
        <f t="shared" si="2"/>
        <v>2999.0698396686212</v>
      </c>
      <c r="BG61" s="2">
        <f t="shared" si="0"/>
        <v>45048.275725058447</v>
      </c>
      <c r="BH61" s="2" t="e">
        <f t="shared" si="1"/>
        <v>#DIV/0!</v>
      </c>
      <c r="BI61" s="2">
        <f t="shared" si="3"/>
        <v>41360.892677892531</v>
      </c>
      <c r="BJ61" s="2">
        <f>BF61/((VLOOKUP(B61,'Cell-Characteristics'!$B$4:$Q$34,13,FALSE)))</f>
        <v>81.633998575551772</v>
      </c>
      <c r="BK61" s="2">
        <f>BG61/((VLOOKUP(B61,'Cell-Characteristics'!$B$4:$Q$34,14,FALSE)))</f>
        <v>17711.832871376286</v>
      </c>
      <c r="BL61" s="2" t="e">
        <f>BH61/((VLOOKUP(B61,'Cell-Characteristics'!$B$4:$Q$34,15,FALSE)))</f>
        <v>#DIV/0!</v>
      </c>
      <c r="BM61" s="2">
        <f>BI61/((VLOOKUP(B61,'Cell-Characteristics'!$B$4:$Q$34,16,FALSE)))</f>
        <v>988.90831941557485</v>
      </c>
      <c r="BN61" s="13">
        <f t="shared" si="4"/>
        <v>1.8341000874837239</v>
      </c>
    </row>
    <row r="62" spans="2:66" s="13" customFormat="1" ht="16.5" customHeight="1">
      <c r="B62" s="19" t="s">
        <v>177</v>
      </c>
      <c r="C62" s="18" t="s">
        <v>961</v>
      </c>
      <c r="D62" s="19" t="s">
        <v>923</v>
      </c>
      <c r="E62" s="23" t="s">
        <v>7</v>
      </c>
      <c r="F62" s="20" t="s">
        <v>841</v>
      </c>
      <c r="G62" s="3" t="s">
        <v>1343</v>
      </c>
      <c r="H62" s="21">
        <v>43139</v>
      </c>
      <c r="I62" s="22" t="s">
        <v>17</v>
      </c>
      <c r="J62" s="22">
        <v>100</v>
      </c>
      <c r="K62" s="24" t="s">
        <v>17</v>
      </c>
      <c r="L62" s="25">
        <v>47.5</v>
      </c>
      <c r="M62" s="25">
        <v>37</v>
      </c>
      <c r="N62" s="25">
        <v>37</v>
      </c>
      <c r="O62" s="24" t="s">
        <v>49</v>
      </c>
      <c r="P62" s="24" t="s">
        <v>49</v>
      </c>
      <c r="Q62" s="26" t="s">
        <v>4</v>
      </c>
      <c r="R62" s="27">
        <v>62.298052815760663</v>
      </c>
      <c r="S62" s="28">
        <v>2.8000000000000001E-2</v>
      </c>
      <c r="T62" s="28">
        <v>63.098563316445201</v>
      </c>
      <c r="U62" s="25">
        <v>75.600128240301203</v>
      </c>
      <c r="V62" s="25">
        <v>11.112945976041567</v>
      </c>
      <c r="W62" s="25">
        <v>63.920722096831014</v>
      </c>
      <c r="X62" s="25">
        <v>0.56646016742859173</v>
      </c>
      <c r="Y62" s="25">
        <v>14.699639054471122</v>
      </c>
      <c r="Z62" s="25">
        <v>84.551076280788521</v>
      </c>
      <c r="AA62" s="25">
        <v>0.74928466474031852</v>
      </c>
      <c r="AB62" s="25">
        <v>12.501564923856002</v>
      </c>
      <c r="AC62" s="25">
        <v>0</v>
      </c>
      <c r="AD62" s="8">
        <v>3.1030998229980469</v>
      </c>
      <c r="AE62" s="8">
        <v>1.8017997741699219</v>
      </c>
      <c r="AF62" s="8">
        <v>0</v>
      </c>
      <c r="AG62" s="25">
        <v>907.63617190207913</v>
      </c>
      <c r="AH62" s="25">
        <v>91.845099925994873</v>
      </c>
      <c r="AI62" s="25">
        <v>83.466183837232819</v>
      </c>
      <c r="AJ62" s="25" t="s">
        <v>17</v>
      </c>
      <c r="AK62" s="23">
        <v>284.14436000000001</v>
      </c>
      <c r="AL62" s="25">
        <v>9.6999999999999993</v>
      </c>
      <c r="AM62" s="25">
        <v>9.6999999999999993</v>
      </c>
      <c r="AN62" s="25">
        <v>11.6</v>
      </c>
      <c r="AO62" s="25">
        <v>0.7</v>
      </c>
      <c r="AP62" s="25">
        <v>0</v>
      </c>
      <c r="AQ62" s="25">
        <v>0</v>
      </c>
      <c r="AR62" s="25">
        <v>0</v>
      </c>
      <c r="AS62" s="25">
        <v>15.8</v>
      </c>
      <c r="AT62" s="25">
        <f t="shared" si="14"/>
        <v>37.799999999999997</v>
      </c>
      <c r="AU62" s="25">
        <f t="shared" si="15"/>
        <v>79.578947368421055</v>
      </c>
      <c r="AV62" s="8">
        <v>0</v>
      </c>
      <c r="AW62" s="19" t="s">
        <v>962</v>
      </c>
      <c r="AX62" s="19" t="s">
        <v>856</v>
      </c>
      <c r="AY62" s="19" t="s">
        <v>956</v>
      </c>
      <c r="AZ62" s="19" t="s">
        <v>179</v>
      </c>
      <c r="BA62" s="19" t="s">
        <v>180</v>
      </c>
      <c r="BB62" s="19" t="s">
        <v>947</v>
      </c>
      <c r="BC62" s="20">
        <v>1</v>
      </c>
      <c r="BD62" s="20">
        <v>2</v>
      </c>
      <c r="BE62" s="7">
        <f>U62/((VLOOKUP(B62,'Cell-Characteristics'!$B$4:$E$34,3,FALSE)*VLOOKUP(B62,'Cell-Characteristics'!$B$4:$E$34,4,FALSE)*3600)/1000)</f>
        <v>1.6817249361190572</v>
      </c>
      <c r="BF62" s="2">
        <f t="shared" si="2"/>
        <v>3581.2402468267492</v>
      </c>
      <c r="BG62" s="2">
        <f t="shared" si="0"/>
        <v>35476.040686196058</v>
      </c>
      <c r="BH62" s="2" t="e">
        <f t="shared" si="1"/>
        <v>#DIV/0!</v>
      </c>
      <c r="BI62" s="2">
        <f t="shared" si="3"/>
        <v>46239.557044522473</v>
      </c>
      <c r="BJ62" s="2">
        <f>BF62/((VLOOKUP(B62,'Cell-Characteristics'!$B$4:$Q$34,13,FALSE)))</f>
        <v>97.480544581271417</v>
      </c>
      <c r="BK62" s="2">
        <f>BG62/((VLOOKUP(B62,'Cell-Characteristics'!$B$4:$Q$34,14,FALSE)))</f>
        <v>13948.274233780003</v>
      </c>
      <c r="BL62" s="2" t="e">
        <f>BH62/((VLOOKUP(B62,'Cell-Characteristics'!$B$4:$Q$34,15,FALSE)))</f>
        <v>#DIV/0!</v>
      </c>
      <c r="BM62" s="2">
        <f>BI62/((VLOOKUP(B62,'Cell-Characteristics'!$B$4:$Q$34,16,FALSE)))</f>
        <v>1105.55357215151</v>
      </c>
      <c r="BN62" s="13">
        <f t="shared" si="4"/>
        <v>1.634966532389323</v>
      </c>
    </row>
    <row r="63" spans="2:66" s="13" customFormat="1" ht="16.5" customHeight="1">
      <c r="B63" s="19" t="s">
        <v>177</v>
      </c>
      <c r="C63" s="30" t="s">
        <v>1175</v>
      </c>
      <c r="D63" s="19" t="s">
        <v>1071</v>
      </c>
      <c r="E63" s="23" t="s">
        <v>7</v>
      </c>
      <c r="F63" s="20" t="s">
        <v>105</v>
      </c>
      <c r="G63" s="3" t="s">
        <v>1342</v>
      </c>
      <c r="H63" s="21">
        <v>44298</v>
      </c>
      <c r="I63" s="22" t="s">
        <v>1176</v>
      </c>
      <c r="J63" s="22">
        <v>100</v>
      </c>
      <c r="K63" s="24">
        <v>4.1399999999999997</v>
      </c>
      <c r="L63" s="25">
        <v>47.72</v>
      </c>
      <c r="M63" s="25">
        <v>51.2</v>
      </c>
      <c r="N63" s="25">
        <v>48.2</v>
      </c>
      <c r="O63" s="24" t="s">
        <v>47</v>
      </c>
      <c r="P63" s="24" t="s">
        <v>47</v>
      </c>
      <c r="Q63" s="26" t="s">
        <v>890</v>
      </c>
      <c r="R63" s="27">
        <v>56.372611598043903</v>
      </c>
      <c r="S63" s="28">
        <v>3.4000000000000002E-2</v>
      </c>
      <c r="T63" s="28">
        <v>58.017819649159499</v>
      </c>
      <c r="U63" s="25">
        <v>58.552882491351298</v>
      </c>
      <c r="V63" s="25">
        <v>19.798505913088999</v>
      </c>
      <c r="W63" s="25">
        <v>11.5072474577464</v>
      </c>
      <c r="X63" s="25">
        <v>27.247129120515901</v>
      </c>
      <c r="Y63" s="25">
        <v>33.813033740932298</v>
      </c>
      <c r="Z63" s="25">
        <v>19.652742902018598</v>
      </c>
      <c r="AA63" s="25">
        <v>46.5342233570491</v>
      </c>
      <c r="AB63" s="25">
        <v>0.18615676290899999</v>
      </c>
      <c r="AC63" s="25">
        <v>0.34890607928279999</v>
      </c>
      <c r="AD63" s="8">
        <v>0.80459999999999399</v>
      </c>
      <c r="AE63" s="8">
        <v>1.80879999999999</v>
      </c>
      <c r="AF63" s="8">
        <v>2.4096000000000002</v>
      </c>
      <c r="AG63" s="25">
        <v>958.85695983836399</v>
      </c>
      <c r="AH63" s="25">
        <v>98.556700000000006</v>
      </c>
      <c r="AI63" s="25">
        <v>93.925587792673497</v>
      </c>
      <c r="AJ63" s="25">
        <v>109.50230000000001</v>
      </c>
      <c r="AK63" s="23">
        <v>257.134255</v>
      </c>
      <c r="AL63" s="25">
        <v>25.2</v>
      </c>
      <c r="AM63" s="25">
        <v>0.38</v>
      </c>
      <c r="AN63" s="25">
        <v>3.85</v>
      </c>
      <c r="AO63" s="25">
        <v>0.92</v>
      </c>
      <c r="AP63" s="25">
        <v>3.44</v>
      </c>
      <c r="AQ63" s="25">
        <v>5.88</v>
      </c>
      <c r="AR63" s="25">
        <v>0.51</v>
      </c>
      <c r="AS63" s="25">
        <v>7.54</v>
      </c>
      <c r="AT63" s="25">
        <v>22.52</v>
      </c>
      <c r="AU63" s="25">
        <v>47.1919530595138</v>
      </c>
      <c r="AV63" s="25">
        <v>0</v>
      </c>
      <c r="AW63" s="19"/>
      <c r="AX63" s="19"/>
      <c r="AY63" s="19"/>
      <c r="AZ63" s="19" t="s">
        <v>891</v>
      </c>
      <c r="BA63" s="19" t="s">
        <v>891</v>
      </c>
      <c r="BB63" s="19"/>
      <c r="BC63" s="20">
        <v>3</v>
      </c>
      <c r="BD63" s="20">
        <v>3.7037037037037002</v>
      </c>
      <c r="BE63" s="7">
        <f>U63/((VLOOKUP(B63,'Cell-Characteristics'!$B$4:$E$34,3,FALSE)*VLOOKUP(B63,'Cell-Characteristics'!$B$4:$E$34,4,FALSE)*3600)/1000)</f>
        <v>1.3025089356245529</v>
      </c>
      <c r="BF63" s="2">
        <f t="shared" si="2"/>
        <v>24606.64418728455</v>
      </c>
      <c r="BG63" s="2">
        <f t="shared" si="0"/>
        <v>6361.813057135374</v>
      </c>
      <c r="BH63" s="2">
        <f t="shared" si="1"/>
        <v>11307.739508846238</v>
      </c>
      <c r="BI63" s="2">
        <f t="shared" si="3"/>
        <v>34970.863522606902</v>
      </c>
      <c r="BJ63" s="2">
        <f>BF63/((VLOOKUP(B63,'Cell-Characteristics'!$B$4:$Q$34,13,FALSE)))</f>
        <v>669.78725535643071</v>
      </c>
      <c r="BK63" s="2">
        <f>BG63/((VLOOKUP(B63,'Cell-Characteristics'!$B$4:$Q$34,14,FALSE)))</f>
        <v>2501.3026095523214</v>
      </c>
      <c r="BL63" s="2">
        <f>BH63/((VLOOKUP(B63,'Cell-Characteristics'!$B$4:$Q$34,15,FALSE)))</f>
        <v>4445.9147239310523</v>
      </c>
      <c r="BM63" s="2">
        <f>BI63/((VLOOKUP(B63,'Cell-Characteristics'!$B$4:$Q$34,16,FALSE)))</f>
        <v>836.12745363054705</v>
      </c>
      <c r="BN63" s="13">
        <f t="shared" si="4"/>
        <v>1.6743333333333279</v>
      </c>
    </row>
    <row r="64" spans="2:66" s="13" customFormat="1" ht="16.5" customHeight="1">
      <c r="B64" s="19" t="s">
        <v>177</v>
      </c>
      <c r="C64" s="30" t="s">
        <v>1177</v>
      </c>
      <c r="D64" s="19" t="s">
        <v>1071</v>
      </c>
      <c r="E64" s="23" t="s">
        <v>7</v>
      </c>
      <c r="F64" s="20" t="s">
        <v>105</v>
      </c>
      <c r="G64" s="3" t="s">
        <v>1342</v>
      </c>
      <c r="H64" s="21">
        <v>44298</v>
      </c>
      <c r="I64" s="22" t="s">
        <v>1176</v>
      </c>
      <c r="J64" s="22">
        <v>100</v>
      </c>
      <c r="K64" s="24">
        <v>4.16</v>
      </c>
      <c r="L64" s="25">
        <v>47.85</v>
      </c>
      <c r="M64" s="25">
        <v>48.6</v>
      </c>
      <c r="N64" s="25">
        <v>49.4</v>
      </c>
      <c r="O64" s="24" t="s">
        <v>47</v>
      </c>
      <c r="P64" s="24" t="s">
        <v>47</v>
      </c>
      <c r="Q64" s="26" t="s">
        <v>890</v>
      </c>
      <c r="R64" s="27">
        <v>57.697948420317601</v>
      </c>
      <c r="S64" s="28">
        <v>3.5000000000000003E-2</v>
      </c>
      <c r="T64" s="28">
        <v>59.507309071562197</v>
      </c>
      <c r="U64" s="25">
        <v>60.563758454021801</v>
      </c>
      <c r="V64" s="25">
        <v>19.808717486252998</v>
      </c>
      <c r="W64" s="25">
        <v>25.869503909000301</v>
      </c>
      <c r="X64" s="25">
        <v>14.885537058768501</v>
      </c>
      <c r="Y64" s="25">
        <v>32.7072130130285</v>
      </c>
      <c r="Z64" s="25">
        <v>42.714495548752502</v>
      </c>
      <c r="AA64" s="25">
        <v>24.578291438219001</v>
      </c>
      <c r="AB64" s="25">
        <v>0.56094990654209997</v>
      </c>
      <c r="AC64" s="25">
        <v>0.49549947591749999</v>
      </c>
      <c r="AD64" s="8">
        <v>2.9097</v>
      </c>
      <c r="AE64" s="8">
        <v>0.90170000000000505</v>
      </c>
      <c r="AF64" s="8">
        <v>1.4054</v>
      </c>
      <c r="AG64" s="25">
        <v>948.94322613946304</v>
      </c>
      <c r="AH64" s="25">
        <v>91.651600000000002</v>
      </c>
      <c r="AI64" s="25">
        <v>86.821724209871306</v>
      </c>
      <c r="AJ64" s="25">
        <v>101.6865</v>
      </c>
      <c r="AK64" s="23">
        <v>216.98010500000001</v>
      </c>
      <c r="AL64" s="25">
        <v>25.3</v>
      </c>
      <c r="AM64" s="25">
        <v>1.3</v>
      </c>
      <c r="AN64" s="25">
        <v>6.73</v>
      </c>
      <c r="AO64" s="25">
        <v>0.73</v>
      </c>
      <c r="AP64" s="25">
        <v>0.15</v>
      </c>
      <c r="AQ64" s="25">
        <v>3</v>
      </c>
      <c r="AR64" s="25">
        <v>0.51</v>
      </c>
      <c r="AS64" s="25">
        <v>10.130000000000001</v>
      </c>
      <c r="AT64" s="25">
        <v>22.55</v>
      </c>
      <c r="AU64" s="25">
        <v>47.1264367816092</v>
      </c>
      <c r="AV64" s="25">
        <v>0</v>
      </c>
      <c r="AW64" s="19"/>
      <c r="AX64" s="19"/>
      <c r="AY64" s="19"/>
      <c r="AZ64" s="19" t="s">
        <v>891</v>
      </c>
      <c r="BA64" s="19" t="s">
        <v>891</v>
      </c>
      <c r="BB64" s="19"/>
      <c r="BC64" s="20">
        <v>0</v>
      </c>
      <c r="BD64" s="20">
        <v>0</v>
      </c>
      <c r="BE64" s="7">
        <f>U64/((VLOOKUP(B64,'Cell-Characteristics'!$B$4:$E$34,3,FALSE)*VLOOKUP(B64,'Cell-Characteristics'!$B$4:$E$34,4,FALSE)*3600)/1000)</f>
        <v>1.3472408736328625</v>
      </c>
      <c r="BF64" s="2">
        <f t="shared" si="2"/>
        <v>6807.8212483256002</v>
      </c>
      <c r="BG64" s="2">
        <f t="shared" si="0"/>
        <v>28689.701573694307</v>
      </c>
      <c r="BH64" s="2">
        <f t="shared" si="1"/>
        <v>10591.672875173261</v>
      </c>
      <c r="BI64" s="2">
        <f t="shared" si="3"/>
        <v>34828.108296669452</v>
      </c>
      <c r="BJ64" s="2">
        <f>BF64/((VLOOKUP(B64,'Cell-Characteristics'!$B$4:$Q$34,13,FALSE)))</f>
        <v>185.30734521001688</v>
      </c>
      <c r="BK64" s="2">
        <f>BG64/((VLOOKUP(B64,'Cell-Characteristics'!$B$4:$Q$34,14,FALSE)))</f>
        <v>11280.058808561102</v>
      </c>
      <c r="BL64" s="2">
        <f>BH64/((VLOOKUP(B64,'Cell-Characteristics'!$B$4:$Q$34,15,FALSE)))</f>
        <v>4164.3755898298577</v>
      </c>
      <c r="BM64" s="2">
        <f>BI64/((VLOOKUP(B64,'Cell-Characteristics'!$B$4:$Q$34,16,FALSE)))</f>
        <v>832.71428187748552</v>
      </c>
      <c r="BN64" s="13">
        <f t="shared" si="4"/>
        <v>1.7389333333333352</v>
      </c>
    </row>
    <row r="65" spans="2:66" s="13" customFormat="1" ht="16.5" customHeight="1">
      <c r="B65" s="19" t="s">
        <v>177</v>
      </c>
      <c r="C65" s="30" t="s">
        <v>1359</v>
      </c>
      <c r="D65" s="19" t="s">
        <v>1071</v>
      </c>
      <c r="E65" s="23" t="s">
        <v>7</v>
      </c>
      <c r="F65" s="20" t="s">
        <v>105</v>
      </c>
      <c r="G65" s="3" t="s">
        <v>1342</v>
      </c>
      <c r="H65" s="21">
        <v>44298</v>
      </c>
      <c r="I65" s="22" t="s">
        <v>1176</v>
      </c>
      <c r="J65" s="22">
        <v>100</v>
      </c>
      <c r="K65" s="24">
        <v>4.1399999999999997</v>
      </c>
      <c r="L65" s="25">
        <v>47.96</v>
      </c>
      <c r="M65" s="25">
        <v>51.1</v>
      </c>
      <c r="N65" s="25">
        <v>50.8</v>
      </c>
      <c r="O65" s="24" t="s">
        <v>47</v>
      </c>
      <c r="P65" s="24" t="s">
        <v>47</v>
      </c>
      <c r="Q65" s="26" t="s">
        <v>890</v>
      </c>
      <c r="R65" s="27">
        <v>56.0614665682862</v>
      </c>
      <c r="S65" s="28">
        <v>1E-4</v>
      </c>
      <c r="T65" s="28">
        <v>56.065532888286199</v>
      </c>
      <c r="U65" s="25">
        <v>57.758734391135</v>
      </c>
      <c r="V65" s="25">
        <v>11.859784084668799</v>
      </c>
      <c r="W65" s="25">
        <v>44.2204065174463</v>
      </c>
      <c r="X65" s="25">
        <v>1.67854378901984</v>
      </c>
      <c r="Y65" s="25">
        <v>20.5333170985982</v>
      </c>
      <c r="Z65" s="25">
        <v>76.560553106983207</v>
      </c>
      <c r="AA65" s="25">
        <v>2.9061297944185398</v>
      </c>
      <c r="AB65" s="25">
        <v>1.5463696364949</v>
      </c>
      <c r="AC65" s="25">
        <v>0.1468318663539</v>
      </c>
      <c r="AD65" s="8">
        <v>14.3626</v>
      </c>
      <c r="AE65" s="8">
        <v>0.80180000000001395</v>
      </c>
      <c r="AF65" s="8">
        <v>14.3626</v>
      </c>
      <c r="AG65" s="25">
        <v>959.58661332239797</v>
      </c>
      <c r="AH65" s="25">
        <v>91.845500000000001</v>
      </c>
      <c r="AI65" s="25">
        <f>AH65*AG65/1000</f>
        <v>88.133712293902306</v>
      </c>
      <c r="AJ65" s="25">
        <v>128.3544</v>
      </c>
      <c r="AK65" s="23">
        <v>241.08761999999999</v>
      </c>
      <c r="AL65" s="25">
        <v>14.3</v>
      </c>
      <c r="AM65" s="25">
        <v>10</v>
      </c>
      <c r="AN65" s="25">
        <v>11.81</v>
      </c>
      <c r="AO65" s="25">
        <v>0.57999999999999996</v>
      </c>
      <c r="AP65" s="25">
        <v>0</v>
      </c>
      <c r="AQ65" s="25">
        <v>0</v>
      </c>
      <c r="AR65" s="25">
        <v>0</v>
      </c>
      <c r="AS65" s="25">
        <v>11.27</v>
      </c>
      <c r="AT65" s="25">
        <v>33.659999999999997</v>
      </c>
      <c r="AU65" s="25">
        <v>70.183486238532097</v>
      </c>
      <c r="AV65" s="25">
        <v>0</v>
      </c>
      <c r="AW65" s="19"/>
      <c r="AX65" s="19"/>
      <c r="AY65" s="19"/>
      <c r="AZ65" s="19" t="s">
        <v>891</v>
      </c>
      <c r="BA65" s="19" t="s">
        <v>891</v>
      </c>
      <c r="BB65" s="19" t="s">
        <v>1354</v>
      </c>
      <c r="BC65" s="20">
        <v>0</v>
      </c>
      <c r="BD65" s="20">
        <v>0</v>
      </c>
      <c r="BE65" s="7">
        <f>U65/((VLOOKUP(B65,'Cell-Characteristics'!$B$4:$E$34,3,FALSE)*VLOOKUP(B65,'Cell-Characteristics'!$B$4:$E$34,4,FALSE)*3600)/1000)</f>
        <v>1.2848431102590165</v>
      </c>
      <c r="BF65" s="2">
        <f t="shared" ref="BF65" si="16">(1000*V65)/AD65</f>
        <v>825.74074921454326</v>
      </c>
      <c r="BG65" s="2">
        <f t="shared" ref="BG65" si="17">(1000*W65)/AE65</f>
        <v>55151.417457527481</v>
      </c>
      <c r="BH65" s="2">
        <f t="shared" ref="BH65" si="18">(1000*X65)/AF65</f>
        <v>116.86907586508292</v>
      </c>
      <c r="BI65" s="2">
        <f t="shared" ref="BI65" si="19">(1000*U65)/AVERAGE(AD65:AF65)</f>
        <v>5868.3985224846729</v>
      </c>
      <c r="BJ65" s="2">
        <f>BF65/((VLOOKUP(B65,'Cell-Characteristics'!$B$4:$Q$34,13,FALSE)))</f>
        <v>22.476475290286441</v>
      </c>
      <c r="BK65" s="2">
        <f>BG65/((VLOOKUP(B65,'Cell-Characteristics'!$B$4:$Q$34,14,FALSE)))</f>
        <v>21684.130477914397</v>
      </c>
      <c r="BL65" s="2">
        <f>BH65/((VLOOKUP(B65,'Cell-Characteristics'!$B$4:$Q$34,15,FALSE)))</f>
        <v>45.949939398082456</v>
      </c>
      <c r="BM65" s="2">
        <f>BI65/((VLOOKUP(B65,'Cell-Characteristics'!$B$4:$Q$34,16,FALSE)))</f>
        <v>140.30906358152754</v>
      </c>
      <c r="BN65" s="13">
        <f t="shared" ref="BN65" si="20">AVERAGE(AD65:AF65)</f>
        <v>9.8423333333333378</v>
      </c>
    </row>
    <row r="66" spans="2:66" s="13" customFormat="1" ht="16.5" customHeight="1">
      <c r="B66" s="19" t="s">
        <v>177</v>
      </c>
      <c r="C66" s="30" t="s">
        <v>1178</v>
      </c>
      <c r="D66" s="19" t="s">
        <v>1071</v>
      </c>
      <c r="E66" s="23" t="s">
        <v>7</v>
      </c>
      <c r="F66" s="20" t="s">
        <v>105</v>
      </c>
      <c r="G66" s="3" t="s">
        <v>1342</v>
      </c>
      <c r="H66" s="21">
        <v>44298</v>
      </c>
      <c r="I66" s="22" t="s">
        <v>1176</v>
      </c>
      <c r="J66" s="22">
        <v>100</v>
      </c>
      <c r="K66" s="24">
        <v>4.1399999999999997</v>
      </c>
      <c r="L66" s="25">
        <v>47.81</v>
      </c>
      <c r="M66" s="25">
        <v>47.7</v>
      </c>
      <c r="N66" s="25">
        <v>50.6</v>
      </c>
      <c r="O66" s="24" t="s">
        <v>47</v>
      </c>
      <c r="P66" s="24" t="s">
        <v>47</v>
      </c>
      <c r="Q66" s="26" t="s">
        <v>4</v>
      </c>
      <c r="R66" s="27">
        <v>50.6283449838472</v>
      </c>
      <c r="S66" s="28">
        <v>0.03</v>
      </c>
      <c r="T66" s="28">
        <v>52.459834134406201</v>
      </c>
      <c r="U66" s="25">
        <v>54.082178435729404</v>
      </c>
      <c r="V66" s="25">
        <v>6.1860552068943102</v>
      </c>
      <c r="W66" s="25">
        <v>47.081853642090003</v>
      </c>
      <c r="X66" s="25">
        <v>0.81426958674507899</v>
      </c>
      <c r="Y66" s="25">
        <v>11.438250798727999</v>
      </c>
      <c r="Z66" s="25">
        <v>87.056133839064003</v>
      </c>
      <c r="AA66" s="25">
        <v>1.50561536220799</v>
      </c>
      <c r="AB66" s="25">
        <v>1.6223443013232</v>
      </c>
      <c r="AC66" s="25">
        <v>0</v>
      </c>
      <c r="AD66" s="8">
        <v>0.80610000000000104</v>
      </c>
      <c r="AE66" s="8">
        <v>0.80610000000000104</v>
      </c>
      <c r="AF66" s="8">
        <v>0</v>
      </c>
      <c r="AG66" s="25">
        <v>949.05976978641104</v>
      </c>
      <c r="AH66" s="25">
        <v>93.298299999999998</v>
      </c>
      <c r="AI66" s="25">
        <v>88.393971953334898</v>
      </c>
      <c r="AJ66" s="25">
        <v>108.8527</v>
      </c>
      <c r="AK66" s="23">
        <v>217.54437999999999</v>
      </c>
      <c r="AL66" s="25">
        <v>13.61</v>
      </c>
      <c r="AM66" s="25">
        <v>12.28</v>
      </c>
      <c r="AN66" s="25">
        <v>10.01</v>
      </c>
      <c r="AO66" s="25">
        <v>0.99</v>
      </c>
      <c r="AP66" s="25">
        <v>0</v>
      </c>
      <c r="AQ66" s="25">
        <v>0</v>
      </c>
      <c r="AR66" s="25">
        <v>0</v>
      </c>
      <c r="AS66" s="25">
        <v>10.92</v>
      </c>
      <c r="AT66" s="25">
        <v>34.200000000000003</v>
      </c>
      <c r="AU66" s="25">
        <v>71.533152060238507</v>
      </c>
      <c r="AV66" s="25">
        <v>0</v>
      </c>
      <c r="AW66" s="19"/>
      <c r="AX66" s="19"/>
      <c r="AY66" s="19"/>
      <c r="AZ66" s="19" t="s">
        <v>891</v>
      </c>
      <c r="BA66" s="19" t="s">
        <v>891</v>
      </c>
      <c r="BB66" s="19"/>
      <c r="BC66" s="20">
        <v>4</v>
      </c>
      <c r="BD66" s="20">
        <v>4.9382716049382704</v>
      </c>
      <c r="BE66" s="7">
        <f>U66/((VLOOKUP(B66,'Cell-Characteristics'!$B$4:$E$34,3,FALSE)*VLOOKUP(B66,'Cell-Characteristics'!$B$4:$E$34,4,FALSE)*3600)/1000)</f>
        <v>1.2030581189744833</v>
      </c>
      <c r="BF66" s="2">
        <f t="shared" si="2"/>
        <v>7674.0543442430244</v>
      </c>
      <c r="BG66" s="2">
        <f t="shared" si="0"/>
        <v>58406.963952474813</v>
      </c>
      <c r="BH66" s="2" t="e">
        <f t="shared" si="1"/>
        <v>#DIV/0!</v>
      </c>
      <c r="BI66" s="2">
        <f t="shared" si="3"/>
        <v>100636.72950452054</v>
      </c>
      <c r="BJ66" s="2">
        <f>BF66/((VLOOKUP(B66,'Cell-Characteristics'!$B$4:$Q$34,13,FALSE)))</f>
        <v>208.88601296322676</v>
      </c>
      <c r="BK66" s="2">
        <f>BG66/((VLOOKUP(B66,'Cell-Characteristics'!$B$4:$Q$34,14,FALSE)))</f>
        <v>22964.128313468118</v>
      </c>
      <c r="BL66" s="2" t="e">
        <f>BH66/((VLOOKUP(B66,'Cell-Characteristics'!$B$4:$Q$34,15,FALSE)))</f>
        <v>#DIV/0!</v>
      </c>
      <c r="BM66" s="2">
        <f>BI66/((VLOOKUP(B66,'Cell-Characteristics'!$B$4:$Q$34,16,FALSE)))</f>
        <v>2406.1496888095235</v>
      </c>
      <c r="BN66" s="13">
        <f t="shared" si="4"/>
        <v>0.53740000000000065</v>
      </c>
    </row>
    <row r="67" spans="2:66" s="13" customFormat="1" ht="16.5" customHeight="1">
      <c r="B67" s="19" t="s">
        <v>177</v>
      </c>
      <c r="C67" s="30" t="s">
        <v>1191</v>
      </c>
      <c r="D67" s="19" t="s">
        <v>1071</v>
      </c>
      <c r="E67" s="23" t="s">
        <v>0</v>
      </c>
      <c r="F67" s="20" t="s">
        <v>105</v>
      </c>
      <c r="G67" s="3" t="s">
        <v>1342</v>
      </c>
      <c r="H67" s="21">
        <v>44301</v>
      </c>
      <c r="I67" s="22" t="s">
        <v>1176</v>
      </c>
      <c r="J67" s="22">
        <v>100</v>
      </c>
      <c r="K67" s="24">
        <v>4.1592000000000002</v>
      </c>
      <c r="L67" s="25">
        <v>47.86</v>
      </c>
      <c r="M67" s="25">
        <v>49.1</v>
      </c>
      <c r="N67" s="25">
        <v>52.3</v>
      </c>
      <c r="O67" s="24" t="s">
        <v>47</v>
      </c>
      <c r="P67" s="24" t="s">
        <v>47</v>
      </c>
      <c r="Q67" s="26" t="s">
        <v>890</v>
      </c>
      <c r="R67" s="27">
        <v>67.955261686259405</v>
      </c>
      <c r="S67" s="28">
        <v>1.7999999999999999E-2</v>
      </c>
      <c r="T67" s="28">
        <v>69.074066780739599</v>
      </c>
      <c r="U67" s="25">
        <v>69.695864896049997</v>
      </c>
      <c r="V67" s="25">
        <v>33.361939282771999</v>
      </c>
      <c r="W67" s="25">
        <v>28.761756464949901</v>
      </c>
      <c r="X67" s="25">
        <v>7.5721691483280704</v>
      </c>
      <c r="Y67" s="25">
        <v>47.867889052716002</v>
      </c>
      <c r="Z67" s="25">
        <v>41.267522123224197</v>
      </c>
      <c r="AA67" s="25">
        <v>10.864588824059799</v>
      </c>
      <c r="AB67" s="25">
        <v>0.48327326762400002</v>
      </c>
      <c r="AC67" s="25">
        <v>0.1385248476864</v>
      </c>
      <c r="AD67" s="8">
        <v>0.95069999999999799</v>
      </c>
      <c r="AE67" s="8">
        <v>1.3532</v>
      </c>
      <c r="AF67" s="8">
        <v>2.7086999999999999</v>
      </c>
      <c r="AG67" s="25" t="s">
        <v>17</v>
      </c>
      <c r="AH67" s="25" t="s">
        <v>17</v>
      </c>
      <c r="AI67" s="25" t="s">
        <v>17</v>
      </c>
      <c r="AJ67" s="25">
        <v>23.664300000000001</v>
      </c>
      <c r="AK67" s="25" t="s">
        <v>17</v>
      </c>
      <c r="AL67" s="25">
        <v>26.82</v>
      </c>
      <c r="AM67" s="25">
        <v>1.52</v>
      </c>
      <c r="AN67" s="25">
        <v>7.96</v>
      </c>
      <c r="AO67" s="25">
        <v>0.96</v>
      </c>
      <c r="AP67" s="25">
        <v>0.32</v>
      </c>
      <c r="AQ67" s="25">
        <v>1.24</v>
      </c>
      <c r="AR67" s="25">
        <v>0.5</v>
      </c>
      <c r="AS67" s="25">
        <v>8.5399999999999991</v>
      </c>
      <c r="AT67" s="25">
        <v>21.04</v>
      </c>
      <c r="AU67" s="25">
        <v>43.961554534057697</v>
      </c>
      <c r="AV67" s="25">
        <v>0</v>
      </c>
      <c r="AW67" s="19"/>
      <c r="AX67" s="19"/>
      <c r="AY67" s="19"/>
      <c r="AZ67" s="19" t="s">
        <v>891</v>
      </c>
      <c r="BA67" s="19" t="s">
        <v>891</v>
      </c>
      <c r="BB67" s="19"/>
      <c r="BC67" s="20">
        <v>3</v>
      </c>
      <c r="BD67" s="20">
        <v>3.7037037037037002</v>
      </c>
      <c r="BE67" s="7">
        <f>U67/((VLOOKUP(B67,'Cell-Characteristics'!$B$4:$E$34,3,FALSE)*VLOOKUP(B67,'Cell-Characteristics'!$B$4:$E$34,4,FALSE)*3600)/1000)</f>
        <v>1.550384591511708</v>
      </c>
      <c r="BF67" s="2">
        <f t="shared" si="2"/>
        <v>35091.973580279868</v>
      </c>
      <c r="BG67" s="2">
        <f t="shared" si="0"/>
        <v>21254.62345917078</v>
      </c>
      <c r="BH67" s="2">
        <f t="shared" si="1"/>
        <v>2795.4993717754164</v>
      </c>
      <c r="BI67" s="2">
        <f t="shared" si="3"/>
        <v>41712.403680355528</v>
      </c>
      <c r="BJ67" s="2">
        <f>BF67/((VLOOKUP(B67,'Cell-Characteristics'!$B$4:$Q$34,13,FALSE)))</f>
        <v>955.19553542054189</v>
      </c>
      <c r="BK67" s="2">
        <f>BG67/((VLOOKUP(B67,'Cell-Characteristics'!$B$4:$Q$34,14,FALSE)))</f>
        <v>8356.7757565348656</v>
      </c>
      <c r="BL67" s="2">
        <f>BH67/((VLOOKUP(B67,'Cell-Characteristics'!$B$4:$Q$34,15,FALSE)))</f>
        <v>1099.1190421386398</v>
      </c>
      <c r="BM67" s="2">
        <f>BI67/((VLOOKUP(B67,'Cell-Characteristics'!$B$4:$Q$34,16,FALSE)))</f>
        <v>997.31268721800302</v>
      </c>
      <c r="BN67" s="13">
        <f t="shared" si="4"/>
        <v>1.6708666666666658</v>
      </c>
    </row>
    <row r="68" spans="2:66" s="13" customFormat="1" ht="16.5" customHeight="1">
      <c r="B68" s="19" t="s">
        <v>177</v>
      </c>
      <c r="C68" s="30" t="s">
        <v>1192</v>
      </c>
      <c r="D68" s="19" t="s">
        <v>1071</v>
      </c>
      <c r="E68" s="23" t="s">
        <v>0</v>
      </c>
      <c r="F68" s="20" t="s">
        <v>105</v>
      </c>
      <c r="G68" s="3" t="s">
        <v>1342</v>
      </c>
      <c r="H68" s="21">
        <v>44301</v>
      </c>
      <c r="I68" s="22" t="s">
        <v>1176</v>
      </c>
      <c r="J68" s="22">
        <v>100</v>
      </c>
      <c r="K68" s="24">
        <v>4.1673</v>
      </c>
      <c r="L68" s="25">
        <v>47.92</v>
      </c>
      <c r="M68" s="25">
        <v>49.4</v>
      </c>
      <c r="N68" s="25">
        <v>47.9</v>
      </c>
      <c r="O68" s="24" t="s">
        <v>47</v>
      </c>
      <c r="P68" s="24" t="s">
        <v>47</v>
      </c>
      <c r="Q68" s="26" t="s">
        <v>4</v>
      </c>
      <c r="R68" s="27">
        <v>70.6884761355157</v>
      </c>
      <c r="S68" s="28">
        <v>1.7999999999999999E-2</v>
      </c>
      <c r="T68" s="28">
        <v>71.703558567944597</v>
      </c>
      <c r="U68" s="25">
        <v>74.074202928183198</v>
      </c>
      <c r="V68" s="25">
        <v>23.059707242606599</v>
      </c>
      <c r="W68" s="25">
        <v>50.314890018784602</v>
      </c>
      <c r="X68" s="25">
        <v>0.69960566679194403</v>
      </c>
      <c r="Y68" s="25">
        <v>31.130550624977499</v>
      </c>
      <c r="Z68" s="25">
        <v>67.924983367780797</v>
      </c>
      <c r="AA68" s="25">
        <v>0.94446600724172303</v>
      </c>
      <c r="AB68" s="25">
        <v>2.3706443602385998</v>
      </c>
      <c r="AC68" s="25">
        <v>0</v>
      </c>
      <c r="AD68" s="8">
        <v>8.0022000000000002</v>
      </c>
      <c r="AE68" s="8">
        <v>1.1573</v>
      </c>
      <c r="AF68" s="8">
        <v>0</v>
      </c>
      <c r="AG68" s="25" t="s">
        <v>17</v>
      </c>
      <c r="AH68" s="25" t="s">
        <v>17</v>
      </c>
      <c r="AI68" s="25" t="s">
        <v>17</v>
      </c>
      <c r="AJ68" s="25">
        <v>18.115100000000002</v>
      </c>
      <c r="AK68" s="25" t="s">
        <v>17</v>
      </c>
      <c r="AL68" s="25">
        <v>21.73</v>
      </c>
      <c r="AM68" s="25">
        <v>1.21</v>
      </c>
      <c r="AN68" s="25">
        <v>12.47</v>
      </c>
      <c r="AO68" s="25">
        <v>0</v>
      </c>
      <c r="AP68" s="25">
        <v>0</v>
      </c>
      <c r="AQ68" s="25">
        <v>0</v>
      </c>
      <c r="AR68" s="25">
        <v>0</v>
      </c>
      <c r="AS68" s="25">
        <v>12.51</v>
      </c>
      <c r="AT68" s="25">
        <v>26.19</v>
      </c>
      <c r="AU68" s="25">
        <v>54.653589315525899</v>
      </c>
      <c r="AV68" s="25">
        <v>0</v>
      </c>
      <c r="AW68" s="19"/>
      <c r="AX68" s="19"/>
      <c r="AY68" s="19"/>
      <c r="AZ68" s="19" t="s">
        <v>891</v>
      </c>
      <c r="BA68" s="19" t="s">
        <v>891</v>
      </c>
      <c r="BB68" s="19"/>
      <c r="BC68" s="20">
        <v>3</v>
      </c>
      <c r="BD68" s="20">
        <v>3.7037037037037002</v>
      </c>
      <c r="BE68" s="7">
        <f>U68/((VLOOKUP(B68,'Cell-Characteristics'!$B$4:$E$34,3,FALSE)*VLOOKUP(B68,'Cell-Characteristics'!$B$4:$E$34,4,FALSE)*3600)/1000)</f>
        <v>1.6477807258673594</v>
      </c>
      <c r="BF68" s="2">
        <f t="shared" si="2"/>
        <v>2881.6709458157256</v>
      </c>
      <c r="BG68" s="2">
        <f t="shared" si="0"/>
        <v>43476.099558268899</v>
      </c>
      <c r="BH68" s="2" t="e">
        <f t="shared" si="1"/>
        <v>#DIV/0!</v>
      </c>
      <c r="BI68" s="2">
        <f t="shared" si="3"/>
        <v>24261.434443424816</v>
      </c>
      <c r="BJ68" s="2">
        <f>BF68/((VLOOKUP(B68,'Cell-Characteristics'!$B$4:$Q$34,13,FALSE)))</f>
        <v>78.438427399850994</v>
      </c>
      <c r="BK68" s="2">
        <f>BG68/((VLOOKUP(B68,'Cell-Characteristics'!$B$4:$Q$34,14,FALSE)))</f>
        <v>17093.693307489542</v>
      </c>
      <c r="BL68" s="2" t="e">
        <f>BH68/((VLOOKUP(B68,'Cell-Characteristics'!$B$4:$Q$34,15,FALSE)))</f>
        <v>#DIV/0!</v>
      </c>
      <c r="BM68" s="2">
        <f>BI68/((VLOOKUP(B68,'Cell-Characteristics'!$B$4:$Q$34,16,FALSE)))</f>
        <v>580.0729338436721</v>
      </c>
      <c r="BN68" s="13">
        <f t="shared" si="4"/>
        <v>3.0531666666666664</v>
      </c>
    </row>
    <row r="69" spans="2:66" s="13" customFormat="1" ht="16.5" customHeight="1">
      <c r="B69" s="19" t="s">
        <v>177</v>
      </c>
      <c r="C69" s="30" t="s">
        <v>1193</v>
      </c>
      <c r="D69" s="19" t="s">
        <v>1071</v>
      </c>
      <c r="E69" s="23" t="s">
        <v>0</v>
      </c>
      <c r="F69" s="20" t="s">
        <v>105</v>
      </c>
      <c r="G69" s="3" t="s">
        <v>1342</v>
      </c>
      <c r="H69" s="21">
        <v>44301</v>
      </c>
      <c r="I69" s="22" t="s">
        <v>1194</v>
      </c>
      <c r="J69" s="22">
        <v>60</v>
      </c>
      <c r="K69" s="24">
        <v>3.7953000000000001</v>
      </c>
      <c r="L69" s="25">
        <v>47.86</v>
      </c>
      <c r="M69" s="25">
        <v>50.4</v>
      </c>
      <c r="N69" s="25">
        <v>52.3</v>
      </c>
      <c r="O69" s="24" t="s">
        <v>47</v>
      </c>
      <c r="P69" s="24" t="s">
        <v>47</v>
      </c>
      <c r="Q69" s="26" t="s">
        <v>4</v>
      </c>
      <c r="R69" s="27">
        <v>53.505459550193201</v>
      </c>
      <c r="S69" s="28">
        <v>1.6E-2</v>
      </c>
      <c r="T69" s="28">
        <v>55.067470760307202</v>
      </c>
      <c r="U69" s="25">
        <v>55.8701499708272</v>
      </c>
      <c r="V69" s="25">
        <v>25.647939948028402</v>
      </c>
      <c r="W69" s="25">
        <v>30.073084349354399</v>
      </c>
      <c r="X69" s="25">
        <v>0.149125673444441</v>
      </c>
      <c r="Y69" s="25">
        <v>45.906338109742897</v>
      </c>
      <c r="Z69" s="25">
        <v>53.826747136095399</v>
      </c>
      <c r="AA69" s="25">
        <v>0.26691475416176103</v>
      </c>
      <c r="AB69" s="25">
        <v>0.80267921052000002</v>
      </c>
      <c r="AC69" s="25">
        <v>0</v>
      </c>
      <c r="AD69" s="8">
        <v>3.6715</v>
      </c>
      <c r="AE69" s="8">
        <v>2.0137</v>
      </c>
      <c r="AF69" s="8">
        <v>0</v>
      </c>
      <c r="AG69" s="25" t="s">
        <v>17</v>
      </c>
      <c r="AH69" s="25" t="s">
        <v>17</v>
      </c>
      <c r="AI69" s="25" t="s">
        <v>17</v>
      </c>
      <c r="AJ69" s="25">
        <v>12.777100000000001</v>
      </c>
      <c r="AK69" s="25" t="s">
        <v>17</v>
      </c>
      <c r="AL69" s="25">
        <v>30.79</v>
      </c>
      <c r="AM69" s="25">
        <v>0.79</v>
      </c>
      <c r="AN69" s="25">
        <v>6.55</v>
      </c>
      <c r="AO69" s="25">
        <v>1.53</v>
      </c>
      <c r="AP69" s="25">
        <v>0</v>
      </c>
      <c r="AQ69" s="25">
        <v>0</v>
      </c>
      <c r="AR69" s="25">
        <v>0</v>
      </c>
      <c r="AS69" s="25">
        <v>8.1999999999999993</v>
      </c>
      <c r="AT69" s="25">
        <v>17.07</v>
      </c>
      <c r="AU69" s="25">
        <v>35.666527371500202</v>
      </c>
      <c r="AV69" s="25">
        <v>0</v>
      </c>
      <c r="AW69" s="19"/>
      <c r="AX69" s="19"/>
      <c r="AY69" s="19"/>
      <c r="AZ69" s="19" t="s">
        <v>891</v>
      </c>
      <c r="BA69" s="19" t="s">
        <v>891</v>
      </c>
      <c r="BB69" s="19"/>
      <c r="BC69" s="20">
        <v>2</v>
      </c>
      <c r="BD69" s="20">
        <v>2.4691358024691401</v>
      </c>
      <c r="BE69" s="7">
        <f>U69/((VLOOKUP(B69,'Cell-Characteristics'!$B$4:$E$34,3,FALSE)*VLOOKUP(B69,'Cell-Characteristics'!$B$4:$E$34,4,FALSE)*3600)/1000)</f>
        <v>1.2428315477454959</v>
      </c>
      <c r="BF69" s="2">
        <f t="shared" si="2"/>
        <v>6985.6843110522677</v>
      </c>
      <c r="BG69" s="2">
        <f t="shared" ref="BG69:BG136" si="21">(1000*W69)/AE69</f>
        <v>14934.242612779659</v>
      </c>
      <c r="BH69" s="2" t="e">
        <f t="shared" ref="BH69:BH136" si="22">(1000*X69)/AF69</f>
        <v>#DIV/0!</v>
      </c>
      <c r="BI69" s="2">
        <f t="shared" si="3"/>
        <v>29481.89156273862</v>
      </c>
      <c r="BJ69" s="2">
        <f>BF69/((VLOOKUP(B69,'Cell-Characteristics'!$B$4:$Q$34,13,FALSE)))</f>
        <v>190.14873730339886</v>
      </c>
      <c r="BK69" s="2">
        <f>BG69/((VLOOKUP(B69,'Cell-Characteristics'!$B$4:$Q$34,14,FALSE)))</f>
        <v>5871.7632353462523</v>
      </c>
      <c r="BL69" s="2" t="e">
        <f>BH69/((VLOOKUP(B69,'Cell-Characteristics'!$B$4:$Q$34,15,FALSE)))</f>
        <v>#DIV/0!</v>
      </c>
      <c r="BM69" s="2">
        <f>BI69/((VLOOKUP(B69,'Cell-Characteristics'!$B$4:$Q$34,16,FALSE)))</f>
        <v>704.89019822542184</v>
      </c>
      <c r="BN69" s="13">
        <f t="shared" si="4"/>
        <v>1.8950666666666667</v>
      </c>
    </row>
    <row r="70" spans="2:66" s="13" customFormat="1" ht="16.5" customHeight="1">
      <c r="B70" s="19" t="s">
        <v>177</v>
      </c>
      <c r="C70" s="30" t="s">
        <v>1195</v>
      </c>
      <c r="D70" s="19" t="s">
        <v>1071</v>
      </c>
      <c r="E70" s="23" t="s">
        <v>0</v>
      </c>
      <c r="F70" s="20" t="s">
        <v>105</v>
      </c>
      <c r="G70" s="3"/>
      <c r="H70" s="21">
        <v>44301</v>
      </c>
      <c r="I70" s="22" t="s">
        <v>1194</v>
      </c>
      <c r="J70" s="22">
        <v>60</v>
      </c>
      <c r="K70" s="24">
        <v>3.7844000000000002</v>
      </c>
      <c r="L70" s="25">
        <v>47.93</v>
      </c>
      <c r="M70" s="25">
        <v>50.8</v>
      </c>
      <c r="N70" s="25">
        <v>52.3</v>
      </c>
      <c r="O70" s="24" t="s">
        <v>47</v>
      </c>
      <c r="P70" s="24" t="s">
        <v>47</v>
      </c>
      <c r="Q70" s="26" t="s">
        <v>4</v>
      </c>
      <c r="R70" s="27">
        <v>47.910803678894297</v>
      </c>
      <c r="S70" s="28">
        <v>1.0999999999999999E-2</v>
      </c>
      <c r="T70" s="28">
        <v>49.077081478981498</v>
      </c>
      <c r="U70" s="25">
        <v>49.659077876703897</v>
      </c>
      <c r="V70" s="25">
        <v>24.9572290896126</v>
      </c>
      <c r="W70" s="25">
        <v>24.579798686708099</v>
      </c>
      <c r="X70" s="25">
        <v>0.12205010038311501</v>
      </c>
      <c r="Y70" s="25">
        <v>50.257133552857603</v>
      </c>
      <c r="Z70" s="25">
        <v>49.497090436790103</v>
      </c>
      <c r="AA70" s="25">
        <v>0.24577601035232099</v>
      </c>
      <c r="AB70" s="25">
        <v>0.58199639772239997</v>
      </c>
      <c r="AC70" s="25">
        <v>0</v>
      </c>
      <c r="AD70" s="8">
        <v>2</v>
      </c>
      <c r="AE70" s="8">
        <v>2</v>
      </c>
      <c r="AF70" s="8">
        <v>2</v>
      </c>
      <c r="AG70" s="25" t="s">
        <v>17</v>
      </c>
      <c r="AH70" s="25" t="s">
        <v>17</v>
      </c>
      <c r="AI70" s="25" t="s">
        <v>17</v>
      </c>
      <c r="AJ70" s="25">
        <v>17.754999999999999</v>
      </c>
      <c r="AK70" s="25" t="s">
        <v>17</v>
      </c>
      <c r="AL70" s="25">
        <v>32.479999999999997</v>
      </c>
      <c r="AM70" s="25">
        <v>0.62</v>
      </c>
      <c r="AN70" s="25">
        <v>5.67</v>
      </c>
      <c r="AO70" s="25">
        <v>1.82</v>
      </c>
      <c r="AP70" s="25">
        <v>0</v>
      </c>
      <c r="AQ70" s="25">
        <v>0</v>
      </c>
      <c r="AR70" s="25">
        <v>0</v>
      </c>
      <c r="AS70" s="25">
        <v>7.34</v>
      </c>
      <c r="AT70" s="25">
        <v>15.45</v>
      </c>
      <c r="AU70" s="25">
        <v>32.2345086584603</v>
      </c>
      <c r="AV70" s="25">
        <v>0</v>
      </c>
      <c r="AW70" s="19"/>
      <c r="AX70" s="19"/>
      <c r="AY70" s="19"/>
      <c r="AZ70" s="19" t="s">
        <v>891</v>
      </c>
      <c r="BA70" s="19" t="s">
        <v>891</v>
      </c>
      <c r="BB70" s="19" t="s">
        <v>1196</v>
      </c>
      <c r="BC70" s="20">
        <v>4</v>
      </c>
      <c r="BD70" s="20">
        <v>4.9382716049382704</v>
      </c>
      <c r="BE70" s="7">
        <f>U70/((VLOOKUP(B70,'Cell-Characteristics'!$B$4:$E$34,3,FALSE)*VLOOKUP(B70,'Cell-Characteristics'!$B$4:$E$34,4,FALSE)*3600)/1000)</f>
        <v>1.1046662421587239</v>
      </c>
      <c r="BF70" s="2">
        <f t="shared" ref="BF70:BF137" si="23">(1000*V70)/AD70</f>
        <v>12478.6145448063</v>
      </c>
      <c r="BG70" s="2">
        <f t="shared" si="21"/>
        <v>12289.899343354049</v>
      </c>
      <c r="BH70" s="2">
        <f t="shared" si="22"/>
        <v>61.025050191557504</v>
      </c>
      <c r="BI70" s="2">
        <f t="shared" ref="BI70:BI137" si="24">(1000*U70)/AVERAGE(AD70:AF70)</f>
        <v>24829.538938351947</v>
      </c>
      <c r="BJ70" s="2">
        <f>BF70/((VLOOKUP(B70,'Cell-Characteristics'!$B$4:$Q$34,13,FALSE)))</f>
        <v>339.66504830982359</v>
      </c>
      <c r="BK70" s="2">
        <f>BG70/((VLOOKUP(B70,'Cell-Characteristics'!$B$4:$Q$34,14,FALSE)))</f>
        <v>4832.0749167862105</v>
      </c>
      <c r="BL70" s="2">
        <f>BH70/((VLOOKUP(B70,'Cell-Characteristics'!$B$4:$Q$34,15,FALSE)))</f>
        <v>23.993493037492136</v>
      </c>
      <c r="BM70" s="2">
        <f>BI70/((VLOOKUP(B70,'Cell-Characteristics'!$B$4:$Q$34,16,FALSE)))</f>
        <v>593.6558916803416</v>
      </c>
      <c r="BN70" s="13">
        <f t="shared" ref="BN70:BN137" si="25">AVERAGE(AD70:AF70)</f>
        <v>2</v>
      </c>
    </row>
    <row r="71" spans="2:66" s="13" customFormat="1" ht="16.5" customHeight="1">
      <c r="B71" s="19" t="s">
        <v>177</v>
      </c>
      <c r="C71" s="30" t="s">
        <v>1197</v>
      </c>
      <c r="D71" s="19" t="s">
        <v>1071</v>
      </c>
      <c r="E71" s="23" t="s">
        <v>0</v>
      </c>
      <c r="F71" s="20" t="s">
        <v>105</v>
      </c>
      <c r="G71" s="3"/>
      <c r="H71" s="21">
        <v>44301</v>
      </c>
      <c r="I71" s="22" t="s">
        <v>1194</v>
      </c>
      <c r="J71" s="22">
        <v>60</v>
      </c>
      <c r="K71" s="24">
        <v>3.7917999999999998</v>
      </c>
      <c r="L71" s="25">
        <v>47.78</v>
      </c>
      <c r="M71" s="25">
        <v>47.9</v>
      </c>
      <c r="N71" s="25">
        <v>52.3</v>
      </c>
      <c r="O71" s="24" t="s">
        <v>47</v>
      </c>
      <c r="P71" s="24" t="s">
        <v>47</v>
      </c>
      <c r="Q71" s="26" t="s">
        <v>4</v>
      </c>
      <c r="R71" s="27">
        <v>51.6920964296242</v>
      </c>
      <c r="S71" s="28">
        <v>1.2999999999999999E-2</v>
      </c>
      <c r="T71" s="28">
        <v>52.863989794501897</v>
      </c>
      <c r="U71" s="25">
        <v>53.675557813021904</v>
      </c>
      <c r="V71" s="25">
        <v>23.852968666647701</v>
      </c>
      <c r="W71" s="25">
        <v>29.760347345026201</v>
      </c>
      <c r="X71" s="25">
        <v>6.2241801347991198E-2</v>
      </c>
      <c r="Y71" s="25">
        <v>44.439163072583703</v>
      </c>
      <c r="Z71" s="25">
        <v>55.4448776269749</v>
      </c>
      <c r="AA71" s="25">
        <v>0.115959300441385</v>
      </c>
      <c r="AB71" s="25">
        <v>0.81156801852000005</v>
      </c>
      <c r="AC71" s="25">
        <v>0</v>
      </c>
      <c r="AD71" s="8">
        <v>2</v>
      </c>
      <c r="AE71" s="8">
        <v>2</v>
      </c>
      <c r="AF71" s="8">
        <v>2</v>
      </c>
      <c r="AG71" s="25" t="s">
        <v>17</v>
      </c>
      <c r="AH71" s="25" t="s">
        <v>17</v>
      </c>
      <c r="AI71" s="25" t="s">
        <v>17</v>
      </c>
      <c r="AJ71" s="25">
        <v>16.238199999999999</v>
      </c>
      <c r="AK71" s="25" t="s">
        <v>17</v>
      </c>
      <c r="AL71" s="25">
        <v>28.69</v>
      </c>
      <c r="AM71" s="25">
        <v>0.7</v>
      </c>
      <c r="AN71" s="25">
        <v>8.8800000000000008</v>
      </c>
      <c r="AO71" s="25">
        <v>2.5099999999999998</v>
      </c>
      <c r="AP71" s="25">
        <v>0</v>
      </c>
      <c r="AQ71" s="25">
        <v>0</v>
      </c>
      <c r="AR71" s="25">
        <v>0</v>
      </c>
      <c r="AS71" s="25">
        <v>7</v>
      </c>
      <c r="AT71" s="25">
        <v>19.09</v>
      </c>
      <c r="AU71" s="25">
        <v>39.9539556299707</v>
      </c>
      <c r="AV71" s="25">
        <v>1E-4</v>
      </c>
      <c r="AW71" s="19"/>
      <c r="AX71" s="19"/>
      <c r="AY71" s="19"/>
      <c r="AZ71" s="19" t="s">
        <v>891</v>
      </c>
      <c r="BA71" s="19" t="s">
        <v>891</v>
      </c>
      <c r="BB71" s="19" t="s">
        <v>1198</v>
      </c>
      <c r="BC71" s="20">
        <v>4</v>
      </c>
      <c r="BD71" s="20">
        <v>4.9382716049382704</v>
      </c>
      <c r="BE71" s="7">
        <f>U71/((VLOOKUP(B71,'Cell-Characteristics'!$B$4:$E$34,3,FALSE)*VLOOKUP(B71,'Cell-Characteristics'!$B$4:$E$34,4,FALSE)*3600)/1000)</f>
        <v>1.1940128427737093</v>
      </c>
      <c r="BF71" s="2">
        <f t="shared" si="23"/>
        <v>11926.484333323851</v>
      </c>
      <c r="BG71" s="2">
        <f t="shared" si="21"/>
        <v>14880.1736725131</v>
      </c>
      <c r="BH71" s="2">
        <f t="shared" si="22"/>
        <v>31.1209006739956</v>
      </c>
      <c r="BI71" s="2">
        <f t="shared" si="24"/>
        <v>26837.77890651095</v>
      </c>
      <c r="BJ71" s="2">
        <f>BF71/((VLOOKUP(B71,'Cell-Characteristics'!$B$4:$Q$34,13,FALSE)))</f>
        <v>324.63618959453021</v>
      </c>
      <c r="BK71" s="2">
        <f>BG71/((VLOOKUP(B71,'Cell-Characteristics'!$B$4:$Q$34,14,FALSE)))</f>
        <v>5850.5047072867419</v>
      </c>
      <c r="BL71" s="2">
        <f>BH71/((VLOOKUP(B71,'Cell-Characteristics'!$B$4:$Q$34,15,FALSE)))</f>
        <v>12.235944276950381</v>
      </c>
      <c r="BM71" s="2">
        <f>BI71/((VLOOKUP(B71,'Cell-Characteristics'!$B$4:$Q$34,16,FALSE)))</f>
        <v>641.67142237406881</v>
      </c>
      <c r="BN71" s="13">
        <f t="shared" si="25"/>
        <v>2</v>
      </c>
    </row>
    <row r="72" spans="2:66" s="13" customFormat="1" ht="16.5" customHeight="1">
      <c r="B72" s="19" t="s">
        <v>177</v>
      </c>
      <c r="C72" s="30" t="s">
        <v>1199</v>
      </c>
      <c r="D72" s="19" t="s">
        <v>1071</v>
      </c>
      <c r="E72" s="23" t="s">
        <v>0</v>
      </c>
      <c r="F72" s="20" t="s">
        <v>105</v>
      </c>
      <c r="G72" s="3" t="s">
        <v>1342</v>
      </c>
      <c r="H72" s="21">
        <v>44301</v>
      </c>
      <c r="I72" s="22" t="s">
        <v>1194</v>
      </c>
      <c r="J72" s="22">
        <v>60</v>
      </c>
      <c r="K72" s="24">
        <v>3.7946</v>
      </c>
      <c r="L72" s="25">
        <v>47.73</v>
      </c>
      <c r="M72" s="25">
        <v>48</v>
      </c>
      <c r="N72" s="25">
        <v>52.3</v>
      </c>
      <c r="O72" s="24" t="s">
        <v>47</v>
      </c>
      <c r="P72" s="24" t="s">
        <v>47</v>
      </c>
      <c r="Q72" s="26" t="s">
        <v>4</v>
      </c>
      <c r="R72" s="27">
        <v>52.601625203683902</v>
      </c>
      <c r="S72" s="28">
        <v>1.4999999999999999E-2</v>
      </c>
      <c r="T72" s="28">
        <v>53.8449513849258</v>
      </c>
      <c r="U72" s="25">
        <v>54.400551252781803</v>
      </c>
      <c r="V72" s="25">
        <v>30.843725661104902</v>
      </c>
      <c r="W72" s="25">
        <v>23.517707764216201</v>
      </c>
      <c r="X72" s="25">
        <v>3.9117827460777098E-2</v>
      </c>
      <c r="Y72" s="25">
        <v>56.697450578733999</v>
      </c>
      <c r="Z72" s="25">
        <v>43.230642378855698</v>
      </c>
      <c r="AA72" s="25">
        <v>7.1907042410304198E-2</v>
      </c>
      <c r="AB72" s="25">
        <v>0.55559986785600002</v>
      </c>
      <c r="AC72" s="25">
        <v>0</v>
      </c>
      <c r="AD72" s="8">
        <v>2.9262999999999999</v>
      </c>
      <c r="AE72" s="8">
        <v>1.6107</v>
      </c>
      <c r="AF72" s="8">
        <v>0</v>
      </c>
      <c r="AG72" s="25" t="s">
        <v>17</v>
      </c>
      <c r="AH72" s="25" t="s">
        <v>17</v>
      </c>
      <c r="AI72" s="25" t="s">
        <v>17</v>
      </c>
      <c r="AJ72" s="25">
        <v>15.1341</v>
      </c>
      <c r="AK72" s="25" t="s">
        <v>17</v>
      </c>
      <c r="AL72" s="25">
        <v>33.31</v>
      </c>
      <c r="AM72" s="25">
        <v>0.56999999999999995</v>
      </c>
      <c r="AN72" s="25">
        <v>5.0599999999999996</v>
      </c>
      <c r="AO72" s="25">
        <v>1.31</v>
      </c>
      <c r="AP72" s="25">
        <v>0</v>
      </c>
      <c r="AQ72" s="25">
        <v>0</v>
      </c>
      <c r="AR72" s="25">
        <v>0</v>
      </c>
      <c r="AS72" s="25">
        <v>7.48</v>
      </c>
      <c r="AT72" s="25">
        <v>14.42</v>
      </c>
      <c r="AU72" s="25">
        <v>30.211606955792998</v>
      </c>
      <c r="AV72" s="25">
        <v>0</v>
      </c>
      <c r="AW72" s="19"/>
      <c r="AX72" s="19"/>
      <c r="AY72" s="19"/>
      <c r="AZ72" s="19" t="s">
        <v>891</v>
      </c>
      <c r="BA72" s="19" t="s">
        <v>891</v>
      </c>
      <c r="BB72" s="19"/>
      <c r="BC72" s="20">
        <v>4</v>
      </c>
      <c r="BD72" s="20">
        <v>4.9382716049382704</v>
      </c>
      <c r="BE72" s="7">
        <f>U72/((VLOOKUP(B72,'Cell-Characteristics'!$B$4:$E$34,3,FALSE)*VLOOKUP(B72,'Cell-Characteristics'!$B$4:$E$34,4,FALSE)*3600)/1000)</f>
        <v>1.2101403226410914</v>
      </c>
      <c r="BF72" s="2">
        <f t="shared" si="23"/>
        <v>10540.178949904282</v>
      </c>
      <c r="BG72" s="2">
        <f t="shared" si="21"/>
        <v>14600.923675554852</v>
      </c>
      <c r="BH72" s="2" t="e">
        <f t="shared" si="22"/>
        <v>#DIV/0!</v>
      </c>
      <c r="BI72" s="2">
        <f t="shared" si="24"/>
        <v>35971.270389760946</v>
      </c>
      <c r="BJ72" s="2">
        <f>BF72/((VLOOKUP(B72,'Cell-Characteristics'!$B$4:$Q$34,13,FALSE)))</f>
        <v>286.90127252175631</v>
      </c>
      <c r="BK72" s="2">
        <f>BG72/((VLOOKUP(B72,'Cell-Characteristics'!$B$4:$Q$34,14,FALSE)))</f>
        <v>5740.7107319158804</v>
      </c>
      <c r="BL72" s="2" t="e">
        <f>BH72/((VLOOKUP(B72,'Cell-Characteristics'!$B$4:$Q$34,15,FALSE)))</f>
        <v>#DIV/0!</v>
      </c>
      <c r="BM72" s="2">
        <f>BI72/((VLOOKUP(B72,'Cell-Characteristics'!$B$4:$Q$34,16,FALSE)))</f>
        <v>860.04644110099628</v>
      </c>
      <c r="BN72" s="13">
        <f t="shared" si="25"/>
        <v>1.5123333333333333</v>
      </c>
    </row>
    <row r="73" spans="2:66" s="13" customFormat="1" ht="16.5" customHeight="1">
      <c r="B73" s="19" t="s">
        <v>177</v>
      </c>
      <c r="C73" s="30" t="s">
        <v>1200</v>
      </c>
      <c r="D73" s="19" t="s">
        <v>1071</v>
      </c>
      <c r="E73" s="23" t="s">
        <v>0</v>
      </c>
      <c r="F73" s="20" t="s">
        <v>105</v>
      </c>
      <c r="G73" s="3" t="s">
        <v>1342</v>
      </c>
      <c r="H73" s="21">
        <v>44302</v>
      </c>
      <c r="I73" s="22" t="s">
        <v>1201</v>
      </c>
      <c r="J73" s="22">
        <v>40</v>
      </c>
      <c r="K73" s="24">
        <v>5.9450000000000003</v>
      </c>
      <c r="L73" s="25">
        <v>47.74</v>
      </c>
      <c r="M73" s="25">
        <v>53.5</v>
      </c>
      <c r="N73" s="25">
        <v>52.9</v>
      </c>
      <c r="O73" s="24" t="s">
        <v>47</v>
      </c>
      <c r="P73" s="24" t="s">
        <v>47</v>
      </c>
      <c r="Q73" s="26" t="s">
        <v>1073</v>
      </c>
      <c r="R73" s="27">
        <v>13.721007286031799</v>
      </c>
      <c r="S73" s="28">
        <v>4.0000000000000001E-3</v>
      </c>
      <c r="T73" s="28">
        <v>15.5132232720803</v>
      </c>
      <c r="U73" s="25">
        <v>15.5137279032359</v>
      </c>
      <c r="V73" s="25">
        <v>15.196709484915299</v>
      </c>
      <c r="W73" s="25">
        <v>0.124627553403863</v>
      </c>
      <c r="X73" s="25">
        <v>0.192390864916753</v>
      </c>
      <c r="Y73" s="25">
        <v>97.956529724525495</v>
      </c>
      <c r="Z73" s="25">
        <v>0.80333723900022502</v>
      </c>
      <c r="AA73" s="25">
        <v>1.24013303647426</v>
      </c>
      <c r="AB73" s="25">
        <v>5.0463115559999899E-4</v>
      </c>
      <c r="AC73" s="25">
        <v>0</v>
      </c>
      <c r="AD73" s="8">
        <v>4.4412000000000003</v>
      </c>
      <c r="AE73" s="8">
        <v>4.4412000000000003</v>
      </c>
      <c r="AF73" s="8">
        <v>0.96300000000000097</v>
      </c>
      <c r="AG73" s="25" t="s">
        <v>17</v>
      </c>
      <c r="AH73" s="25" t="s">
        <v>17</v>
      </c>
      <c r="AI73" s="25" t="s">
        <v>17</v>
      </c>
      <c r="AJ73" s="25">
        <v>16.886399999999998</v>
      </c>
      <c r="AK73" s="25" t="s">
        <v>17</v>
      </c>
      <c r="AL73" s="25">
        <v>47.56</v>
      </c>
      <c r="AM73" s="25">
        <v>0</v>
      </c>
      <c r="AN73" s="25">
        <v>0</v>
      </c>
      <c r="AO73" s="25">
        <v>0</v>
      </c>
      <c r="AP73" s="25">
        <v>0</v>
      </c>
      <c r="AQ73" s="25">
        <v>0</v>
      </c>
      <c r="AR73" s="25">
        <v>0</v>
      </c>
      <c r="AS73" s="25">
        <v>0.18</v>
      </c>
      <c r="AT73" s="25">
        <v>0.18</v>
      </c>
      <c r="AU73" s="25">
        <v>0.37704231252618298</v>
      </c>
      <c r="AV73" s="25">
        <v>2.5999999999999999E-3</v>
      </c>
      <c r="AW73" s="19"/>
      <c r="AX73" s="19"/>
      <c r="AY73" s="19"/>
      <c r="AZ73" s="19" t="s">
        <v>891</v>
      </c>
      <c r="BA73" s="19" t="s">
        <v>891</v>
      </c>
      <c r="BB73" s="19"/>
      <c r="BC73" s="20">
        <v>0</v>
      </c>
      <c r="BD73" s="20">
        <v>0</v>
      </c>
      <c r="BE73" s="7">
        <f>U73/((VLOOKUP(B73,'Cell-Characteristics'!$B$4:$E$34,3,FALSE)*VLOOKUP(B73,'Cell-Characteristics'!$B$4:$E$34,4,FALSE)*3600)/1000)</f>
        <v>0.34510289432458618</v>
      </c>
      <c r="BF73" s="2">
        <f t="shared" si="23"/>
        <v>3421.7575170934206</v>
      </c>
      <c r="BG73" s="2">
        <f t="shared" si="21"/>
        <v>28.061684545587454</v>
      </c>
      <c r="BH73" s="2">
        <f t="shared" si="22"/>
        <v>199.78282961241206</v>
      </c>
      <c r="BI73" s="2">
        <f t="shared" si="24"/>
        <v>4727.2008968358514</v>
      </c>
      <c r="BJ73" s="2">
        <f>BF73/((VLOOKUP(B73,'Cell-Characteristics'!$B$4:$Q$34,13,FALSE)))</f>
        <v>93.139460969389205</v>
      </c>
      <c r="BK73" s="2">
        <f>BG73/((VLOOKUP(B73,'Cell-Characteristics'!$B$4:$Q$34,14,FALSE)))</f>
        <v>11.033138533296945</v>
      </c>
      <c r="BL73" s="2">
        <f>BH73/((VLOOKUP(B73,'Cell-Characteristics'!$B$4:$Q$34,15,FALSE)))</f>
        <v>78.549512311241671</v>
      </c>
      <c r="BM73" s="2">
        <f>BI73/((VLOOKUP(B73,'Cell-Characteristics'!$B$4:$Q$34,16,FALSE)))</f>
        <v>113.02387332003624</v>
      </c>
      <c r="BN73" s="13">
        <f t="shared" si="25"/>
        <v>3.2818000000000005</v>
      </c>
    </row>
    <row r="74" spans="2:66" s="13" customFormat="1" ht="16.5" customHeight="1">
      <c r="B74" s="19" t="s">
        <v>177</v>
      </c>
      <c r="C74" s="30" t="s">
        <v>1202</v>
      </c>
      <c r="D74" s="19" t="s">
        <v>1071</v>
      </c>
      <c r="E74" s="23" t="s">
        <v>0</v>
      </c>
      <c r="F74" s="20" t="s">
        <v>105</v>
      </c>
      <c r="G74" s="3" t="s">
        <v>1342</v>
      </c>
      <c r="H74" s="21">
        <v>44302</v>
      </c>
      <c r="I74" s="22" t="s">
        <v>1201</v>
      </c>
      <c r="J74" s="22">
        <v>40</v>
      </c>
      <c r="K74" s="24">
        <v>3.6303000000000001</v>
      </c>
      <c r="L74" s="25">
        <v>47.85</v>
      </c>
      <c r="M74" s="25">
        <v>53.5</v>
      </c>
      <c r="N74" s="25">
        <v>52.9</v>
      </c>
      <c r="O74" s="24" t="s">
        <v>47</v>
      </c>
      <c r="P74" s="24" t="s">
        <v>47</v>
      </c>
      <c r="Q74" s="26" t="s">
        <v>4</v>
      </c>
      <c r="R74" s="27">
        <v>40.963026527446701</v>
      </c>
      <c r="S74" s="28">
        <v>1.4999999999999999E-2</v>
      </c>
      <c r="T74" s="28">
        <v>43.224809138806599</v>
      </c>
      <c r="U74" s="25">
        <v>43.461132955468599</v>
      </c>
      <c r="V74" s="25">
        <v>27.4024945827179</v>
      </c>
      <c r="W74" s="25">
        <v>15.9455850395567</v>
      </c>
      <c r="X74" s="25">
        <v>0.113053333194001</v>
      </c>
      <c r="Y74" s="25">
        <v>63.050575811714801</v>
      </c>
      <c r="Z74" s="25">
        <v>36.689299047714599</v>
      </c>
      <c r="AA74" s="25">
        <v>0.26012514057063002</v>
      </c>
      <c r="AB74" s="25">
        <v>0.236323816662</v>
      </c>
      <c r="AC74" s="25">
        <v>0</v>
      </c>
      <c r="AD74" s="8">
        <v>1.5640000000000001</v>
      </c>
      <c r="AE74" s="8">
        <v>1.5640000000000001</v>
      </c>
      <c r="AF74" s="8">
        <v>0</v>
      </c>
      <c r="AG74" s="25" t="s">
        <v>17</v>
      </c>
      <c r="AH74" s="25" t="s">
        <v>17</v>
      </c>
      <c r="AI74" s="25" t="s">
        <v>17</v>
      </c>
      <c r="AJ74" s="25">
        <v>24.782699999999998</v>
      </c>
      <c r="AK74" s="25" t="s">
        <v>17</v>
      </c>
      <c r="AL74" s="25">
        <v>38.47</v>
      </c>
      <c r="AM74" s="25">
        <v>0.44</v>
      </c>
      <c r="AN74" s="25">
        <v>2.5499999999999998</v>
      </c>
      <c r="AO74" s="25">
        <v>0.49</v>
      </c>
      <c r="AP74" s="25">
        <v>0</v>
      </c>
      <c r="AQ74" s="25">
        <v>0</v>
      </c>
      <c r="AR74" s="25">
        <v>0</v>
      </c>
      <c r="AS74" s="25">
        <v>5.9</v>
      </c>
      <c r="AT74" s="25">
        <v>9.3800000000000008</v>
      </c>
      <c r="AU74" s="25">
        <v>19.602925809822398</v>
      </c>
      <c r="AV74" s="25">
        <v>0</v>
      </c>
      <c r="AW74" s="19"/>
      <c r="AX74" s="19"/>
      <c r="AY74" s="19"/>
      <c r="AZ74" s="19" t="s">
        <v>891</v>
      </c>
      <c r="BA74" s="19" t="s">
        <v>891</v>
      </c>
      <c r="BB74" s="19"/>
      <c r="BC74" s="20">
        <v>1</v>
      </c>
      <c r="BD74" s="20">
        <v>1.2345679012345701</v>
      </c>
      <c r="BE74" s="7">
        <f>U74/((VLOOKUP(B74,'Cell-Characteristics'!$B$4:$E$34,3,FALSE)*VLOOKUP(B74,'Cell-Characteristics'!$B$4:$E$34,4,FALSE)*3600)/1000)</f>
        <v>0.96679295054732939</v>
      </c>
      <c r="BF74" s="2">
        <f t="shared" si="23"/>
        <v>17520.776587415538</v>
      </c>
      <c r="BG74" s="2">
        <f t="shared" si="21"/>
        <v>10195.38685393651</v>
      </c>
      <c r="BH74" s="2" t="e">
        <f t="shared" si="22"/>
        <v>#DIV/0!</v>
      </c>
      <c r="BI74" s="2">
        <f t="shared" si="24"/>
        <v>41682.672271868862</v>
      </c>
      <c r="BJ74" s="2">
        <f>BF74/((VLOOKUP(B74,'Cell-Characteristics'!$B$4:$Q$34,13,FALSE)))</f>
        <v>476.91155172887846</v>
      </c>
      <c r="BK74" s="2">
        <f>BG74/((VLOOKUP(B74,'Cell-Characteristics'!$B$4:$Q$34,14,FALSE)))</f>
        <v>4008.5660352034715</v>
      </c>
      <c r="BL74" s="2" t="e">
        <f>BH74/((VLOOKUP(B74,'Cell-Characteristics'!$B$4:$Q$34,15,FALSE)))</f>
        <v>#DIV/0!</v>
      </c>
      <c r="BM74" s="2">
        <f>BI74/((VLOOKUP(B74,'Cell-Characteristics'!$B$4:$Q$34,16,FALSE)))</f>
        <v>996.60183125487424</v>
      </c>
      <c r="BN74" s="13">
        <f t="shared" si="25"/>
        <v>1.0426666666666666</v>
      </c>
    </row>
    <row r="75" spans="2:66" s="13" customFormat="1" ht="16.5" customHeight="1">
      <c r="B75" s="19" t="s">
        <v>177</v>
      </c>
      <c r="C75" s="30" t="s">
        <v>1353</v>
      </c>
      <c r="D75" s="19" t="s">
        <v>1071</v>
      </c>
      <c r="E75" s="23" t="s">
        <v>0</v>
      </c>
      <c r="F75" s="20" t="s">
        <v>105</v>
      </c>
      <c r="G75" s="3" t="s">
        <v>1342</v>
      </c>
      <c r="H75" s="21">
        <v>44302</v>
      </c>
      <c r="I75" s="22" t="s">
        <v>1201</v>
      </c>
      <c r="J75" s="22">
        <v>40</v>
      </c>
      <c r="K75" s="24">
        <v>3.6236000000000002</v>
      </c>
      <c r="L75" s="25">
        <v>47.81</v>
      </c>
      <c r="M75" s="25">
        <v>50.8</v>
      </c>
      <c r="N75" s="25">
        <v>52.9</v>
      </c>
      <c r="O75" s="24" t="s">
        <v>47</v>
      </c>
      <c r="P75" s="24" t="s">
        <v>47</v>
      </c>
      <c r="Q75" s="26" t="s">
        <v>4</v>
      </c>
      <c r="R75" s="27">
        <v>38.177729701365799</v>
      </c>
      <c r="S75" s="28">
        <v>1.0200000000000001E-2</v>
      </c>
      <c r="T75" s="28">
        <v>32.632269948856198</v>
      </c>
      <c r="U75" s="25">
        <v>33.0176847699612</v>
      </c>
      <c r="V75" s="25">
        <v>8.9704704828229893</v>
      </c>
      <c r="W75" s="25">
        <v>21.411119909875801</v>
      </c>
      <c r="X75" s="25">
        <v>2.6360943772623702</v>
      </c>
      <c r="Y75" s="25">
        <v>27.168684131917502</v>
      </c>
      <c r="Z75" s="25">
        <v>64.847429670039205</v>
      </c>
      <c r="AA75" s="25">
        <v>7.9838861980432902</v>
      </c>
      <c r="AB75" s="25">
        <v>0.38541482110500003</v>
      </c>
      <c r="AC75" s="25">
        <v>0</v>
      </c>
      <c r="AD75" s="8">
        <v>0</v>
      </c>
      <c r="AE75" s="8">
        <v>0</v>
      </c>
      <c r="AF75" s="8">
        <v>0</v>
      </c>
      <c r="AG75" s="25" t="s">
        <v>17</v>
      </c>
      <c r="AH75" s="25" t="s">
        <v>17</v>
      </c>
      <c r="AI75" s="25" t="s">
        <v>17</v>
      </c>
      <c r="AJ75" s="25">
        <v>24.4666</v>
      </c>
      <c r="AK75" s="25" t="s">
        <v>17</v>
      </c>
      <c r="AL75" s="25">
        <v>15.24</v>
      </c>
      <c r="AM75" s="25">
        <v>11.26</v>
      </c>
      <c r="AN75" s="25">
        <v>12.38</v>
      </c>
      <c r="AO75" s="25">
        <v>4</v>
      </c>
      <c r="AP75" s="25">
        <v>0</v>
      </c>
      <c r="AQ75" s="25">
        <v>0</v>
      </c>
      <c r="AR75" s="25">
        <v>0</v>
      </c>
      <c r="AS75" s="25">
        <v>4.93</v>
      </c>
      <c r="AT75" s="25">
        <v>32.57</v>
      </c>
      <c r="AU75" s="25">
        <v>68.1238234678937</v>
      </c>
      <c r="AV75" s="25">
        <v>0</v>
      </c>
      <c r="AW75" s="19"/>
      <c r="AX75" s="19"/>
      <c r="AY75" s="19"/>
      <c r="AZ75" s="19" t="s">
        <v>891</v>
      </c>
      <c r="BA75" s="19" t="s">
        <v>891</v>
      </c>
      <c r="BB75" s="19" t="s">
        <v>1354</v>
      </c>
      <c r="BC75" s="20">
        <v>3</v>
      </c>
      <c r="BD75" s="20">
        <v>3.7037037037037002</v>
      </c>
      <c r="BE75" s="7">
        <f>U75/((VLOOKUP(B75,'Cell-Characteristics'!$B$4:$E$34,3,FALSE)*VLOOKUP(B75,'Cell-Characteristics'!$B$4:$E$34,4,FALSE)*3600)/1000)</f>
        <v>0.73447843413791725</v>
      </c>
      <c r="BF75" s="2" t="e">
        <f t="shared" ref="BF75:BF78" si="26">(1000*V75)/AD75</f>
        <v>#DIV/0!</v>
      </c>
      <c r="BG75" s="2" t="e">
        <f t="shared" ref="BG75:BG78" si="27">(1000*W75)/AE75</f>
        <v>#DIV/0!</v>
      </c>
      <c r="BH75" s="2" t="e">
        <f t="shared" ref="BH75:BH78" si="28">(1000*X75)/AF75</f>
        <v>#DIV/0!</v>
      </c>
      <c r="BI75" s="2" t="e">
        <f t="shared" ref="BI75:BI78" si="29">(1000*U75)/AVERAGE(AD75:AF75)</f>
        <v>#DIV/0!</v>
      </c>
      <c r="BJ75" s="2" t="e">
        <f>BF75/((VLOOKUP(B75,'Cell-Characteristics'!$B$4:$Q$34,13,FALSE)))</f>
        <v>#DIV/0!</v>
      </c>
      <c r="BK75" s="2" t="e">
        <f>BG75/((VLOOKUP(B75,'Cell-Characteristics'!$B$4:$Q$34,14,FALSE)))</f>
        <v>#DIV/0!</v>
      </c>
      <c r="BL75" s="2" t="e">
        <f>BH75/((VLOOKUP(B75,'Cell-Characteristics'!$B$4:$Q$34,15,FALSE)))</f>
        <v>#DIV/0!</v>
      </c>
      <c r="BM75" s="2" t="e">
        <f>BI75/((VLOOKUP(B75,'Cell-Characteristics'!$B$4:$Q$34,16,FALSE)))</f>
        <v>#DIV/0!</v>
      </c>
      <c r="BN75" s="13">
        <f t="shared" ref="BN75:BN78" si="30">AVERAGE(AD75:AF75)</f>
        <v>0</v>
      </c>
    </row>
    <row r="76" spans="2:66" s="13" customFormat="1" ht="16.5" customHeight="1">
      <c r="B76" s="19" t="s">
        <v>177</v>
      </c>
      <c r="C76" s="30" t="s">
        <v>1355</v>
      </c>
      <c r="D76" s="19" t="s">
        <v>1071</v>
      </c>
      <c r="E76" s="23" t="s">
        <v>0</v>
      </c>
      <c r="F76" s="20" t="s">
        <v>105</v>
      </c>
      <c r="G76" s="3" t="s">
        <v>1342</v>
      </c>
      <c r="H76" s="21">
        <v>44302</v>
      </c>
      <c r="I76" s="22" t="s">
        <v>1201</v>
      </c>
      <c r="J76" s="22">
        <v>40</v>
      </c>
      <c r="K76" s="24">
        <v>3.6301999999999999</v>
      </c>
      <c r="L76" s="25">
        <v>47.88</v>
      </c>
      <c r="M76" s="25">
        <v>47.7</v>
      </c>
      <c r="N76" s="25">
        <v>52.9</v>
      </c>
      <c r="O76" s="24" t="s">
        <v>47</v>
      </c>
      <c r="P76" s="24" t="s">
        <v>47</v>
      </c>
      <c r="Q76" s="26" t="s">
        <v>4</v>
      </c>
      <c r="R76" s="27">
        <v>41.308843584492799</v>
      </c>
      <c r="S76" s="28">
        <v>1.2200000000000001E-2</v>
      </c>
      <c r="T76" s="28">
        <v>34.930776204943299</v>
      </c>
      <c r="U76" s="25">
        <v>35.125425196403</v>
      </c>
      <c r="V76" s="25">
        <v>0</v>
      </c>
      <c r="W76" s="25">
        <v>35.125425196403</v>
      </c>
      <c r="X76" s="25">
        <v>0</v>
      </c>
      <c r="Y76" s="25">
        <v>0</v>
      </c>
      <c r="Z76" s="25">
        <v>100</v>
      </c>
      <c r="AA76" s="25">
        <v>0</v>
      </c>
      <c r="AB76" s="25">
        <v>0.19464899145959999</v>
      </c>
      <c r="AC76" s="25">
        <v>0</v>
      </c>
      <c r="AD76" s="8">
        <v>0</v>
      </c>
      <c r="AE76" s="8">
        <v>0</v>
      </c>
      <c r="AF76" s="8">
        <v>0</v>
      </c>
      <c r="AG76" s="25" t="s">
        <v>17</v>
      </c>
      <c r="AH76" s="25" t="s">
        <v>17</v>
      </c>
      <c r="AI76" s="25" t="s">
        <v>17</v>
      </c>
      <c r="AJ76" s="25">
        <v>16.356200000000001</v>
      </c>
      <c r="AK76" s="25" t="s">
        <v>17</v>
      </c>
      <c r="AL76" s="25">
        <v>38.49</v>
      </c>
      <c r="AM76" s="25">
        <v>0.54</v>
      </c>
      <c r="AN76" s="25">
        <v>2.4</v>
      </c>
      <c r="AO76" s="25">
        <v>0.31</v>
      </c>
      <c r="AP76" s="25">
        <v>0</v>
      </c>
      <c r="AQ76" s="25">
        <v>0</v>
      </c>
      <c r="AR76" s="25">
        <v>0</v>
      </c>
      <c r="AS76" s="25">
        <v>6.14</v>
      </c>
      <c r="AT76" s="25">
        <v>9.39</v>
      </c>
      <c r="AU76" s="25">
        <v>19.611528822055099</v>
      </c>
      <c r="AV76" s="25">
        <v>0</v>
      </c>
      <c r="AW76" s="19"/>
      <c r="AX76" s="19"/>
      <c r="AY76" s="19"/>
      <c r="AZ76" s="19" t="s">
        <v>891</v>
      </c>
      <c r="BA76" s="19" t="s">
        <v>891</v>
      </c>
      <c r="BB76" s="19" t="s">
        <v>1354</v>
      </c>
      <c r="BC76" s="20">
        <v>4</v>
      </c>
      <c r="BD76" s="20">
        <v>4.9382716049382704</v>
      </c>
      <c r="BE76" s="7">
        <f>U76/((VLOOKUP(B76,'Cell-Characteristics'!$B$4:$E$34,3,FALSE)*VLOOKUP(B76,'Cell-Characteristics'!$B$4:$E$34,4,FALSE)*3600)/1000)</f>
        <v>0.7813651222496949</v>
      </c>
      <c r="BF76" s="2" t="e">
        <f t="shared" si="26"/>
        <v>#DIV/0!</v>
      </c>
      <c r="BG76" s="2" t="e">
        <f t="shared" si="27"/>
        <v>#DIV/0!</v>
      </c>
      <c r="BH76" s="2" t="e">
        <f t="shared" si="28"/>
        <v>#DIV/0!</v>
      </c>
      <c r="BI76" s="2" t="e">
        <f t="shared" si="29"/>
        <v>#DIV/0!</v>
      </c>
      <c r="BJ76" s="2" t="e">
        <f>BF76/((VLOOKUP(B76,'Cell-Characteristics'!$B$4:$Q$34,13,FALSE)))</f>
        <v>#DIV/0!</v>
      </c>
      <c r="BK76" s="2" t="e">
        <f>BG76/((VLOOKUP(B76,'Cell-Characteristics'!$B$4:$Q$34,14,FALSE)))</f>
        <v>#DIV/0!</v>
      </c>
      <c r="BL76" s="2" t="e">
        <f>BH76/((VLOOKUP(B76,'Cell-Characteristics'!$B$4:$Q$34,15,FALSE)))</f>
        <v>#DIV/0!</v>
      </c>
      <c r="BM76" s="2" t="e">
        <f>BI76/((VLOOKUP(B76,'Cell-Characteristics'!$B$4:$Q$34,16,FALSE)))</f>
        <v>#DIV/0!</v>
      </c>
      <c r="BN76" s="13">
        <f t="shared" si="30"/>
        <v>0</v>
      </c>
    </row>
    <row r="77" spans="2:66" s="13" customFormat="1" ht="16.5" customHeight="1">
      <c r="B77" s="19" t="s">
        <v>177</v>
      </c>
      <c r="C77" s="30" t="s">
        <v>1356</v>
      </c>
      <c r="D77" s="19" t="s">
        <v>1071</v>
      </c>
      <c r="E77" s="23" t="s">
        <v>0</v>
      </c>
      <c r="F77" s="20" t="s">
        <v>105</v>
      </c>
      <c r="G77" s="3" t="s">
        <v>1342</v>
      </c>
      <c r="H77" s="21">
        <v>44302</v>
      </c>
      <c r="I77" s="22" t="s">
        <v>1357</v>
      </c>
      <c r="J77" s="22">
        <v>20</v>
      </c>
      <c r="K77" s="24">
        <v>3.4129</v>
      </c>
      <c r="L77" s="25">
        <v>47.8</v>
      </c>
      <c r="M77" s="25">
        <v>50.2</v>
      </c>
      <c r="N77" s="25">
        <v>52.9</v>
      </c>
      <c r="O77" s="24" t="s">
        <v>47</v>
      </c>
      <c r="P77" s="24" t="s">
        <v>47</v>
      </c>
      <c r="Q77" s="26" t="s">
        <v>1073</v>
      </c>
      <c r="R77" s="27">
        <v>5.2671269761288197</v>
      </c>
      <c r="S77" s="28">
        <v>1E-3</v>
      </c>
      <c r="T77" s="28">
        <v>5.1356139001525696</v>
      </c>
      <c r="U77" s="25">
        <v>5.1357064903585696</v>
      </c>
      <c r="V77" s="25">
        <v>0</v>
      </c>
      <c r="W77" s="25">
        <v>5.1357064903585696</v>
      </c>
      <c r="X77" s="25">
        <v>0</v>
      </c>
      <c r="Y77" s="25">
        <v>0</v>
      </c>
      <c r="Z77" s="25">
        <v>100</v>
      </c>
      <c r="AA77" s="25">
        <v>0</v>
      </c>
      <c r="AB77" s="25">
        <v>9.2590205999994602E-5</v>
      </c>
      <c r="AC77" s="25">
        <v>0</v>
      </c>
      <c r="AD77" s="8">
        <v>0</v>
      </c>
      <c r="AE77" s="8">
        <v>0</v>
      </c>
      <c r="AF77" s="8">
        <v>0</v>
      </c>
      <c r="AG77" s="25" t="s">
        <v>17</v>
      </c>
      <c r="AH77" s="25" t="s">
        <v>17</v>
      </c>
      <c r="AI77" s="25" t="s">
        <v>17</v>
      </c>
      <c r="AJ77" s="25">
        <v>18.078299999999999</v>
      </c>
      <c r="AK77" s="25" t="s">
        <v>17</v>
      </c>
      <c r="AL77" s="25">
        <v>47.7</v>
      </c>
      <c r="AM77" s="25">
        <v>0</v>
      </c>
      <c r="AN77" s="25">
        <v>0</v>
      </c>
      <c r="AO77" s="25">
        <v>0</v>
      </c>
      <c r="AP77" s="25">
        <v>0</v>
      </c>
      <c r="AQ77" s="25">
        <v>0</v>
      </c>
      <c r="AR77" s="25">
        <v>0</v>
      </c>
      <c r="AS77" s="25">
        <v>9.9999999999994302E-2</v>
      </c>
      <c r="AT77" s="25">
        <v>9.9999999999994302E-2</v>
      </c>
      <c r="AU77" s="25">
        <v>0.20920502092049001</v>
      </c>
      <c r="AV77" s="25">
        <v>1.5100000000000001E-2</v>
      </c>
      <c r="AW77" s="19"/>
      <c r="AX77" s="19"/>
      <c r="AY77" s="19"/>
      <c r="AZ77" s="19" t="s">
        <v>891</v>
      </c>
      <c r="BA77" s="19" t="s">
        <v>891</v>
      </c>
      <c r="BB77" s="19" t="s">
        <v>1354</v>
      </c>
      <c r="BC77" s="20">
        <v>11</v>
      </c>
      <c r="BD77" s="20">
        <v>13.580246913580201</v>
      </c>
      <c r="BE77" s="7">
        <f>U77/((VLOOKUP(B77,'Cell-Characteristics'!$B$4:$E$34,3,FALSE)*VLOOKUP(B77,'Cell-Characteristics'!$B$4:$E$34,4,FALSE)*3600)/1000)</f>
        <v>0.1142437965445187</v>
      </c>
      <c r="BF77" s="2" t="e">
        <f t="shared" si="26"/>
        <v>#DIV/0!</v>
      </c>
      <c r="BG77" s="2" t="e">
        <f t="shared" si="27"/>
        <v>#DIV/0!</v>
      </c>
      <c r="BH77" s="2" t="e">
        <f t="shared" si="28"/>
        <v>#DIV/0!</v>
      </c>
      <c r="BI77" s="2" t="e">
        <f t="shared" si="29"/>
        <v>#DIV/0!</v>
      </c>
      <c r="BJ77" s="2" t="e">
        <f>BF77/((VLOOKUP(B77,'Cell-Characteristics'!$B$4:$Q$34,13,FALSE)))</f>
        <v>#DIV/0!</v>
      </c>
      <c r="BK77" s="2" t="e">
        <f>BG77/((VLOOKUP(B77,'Cell-Characteristics'!$B$4:$Q$34,14,FALSE)))</f>
        <v>#DIV/0!</v>
      </c>
      <c r="BL77" s="2" t="e">
        <f>BH77/((VLOOKUP(B77,'Cell-Characteristics'!$B$4:$Q$34,15,FALSE)))</f>
        <v>#DIV/0!</v>
      </c>
      <c r="BM77" s="2" t="e">
        <f>BI77/((VLOOKUP(B77,'Cell-Characteristics'!$B$4:$Q$34,16,FALSE)))</f>
        <v>#DIV/0!</v>
      </c>
      <c r="BN77" s="13">
        <f t="shared" si="30"/>
        <v>0</v>
      </c>
    </row>
    <row r="78" spans="2:66" s="13" customFormat="1" ht="16.5" customHeight="1">
      <c r="B78" s="19" t="s">
        <v>177</v>
      </c>
      <c r="C78" s="30" t="s">
        <v>1358</v>
      </c>
      <c r="D78" s="19" t="s">
        <v>1071</v>
      </c>
      <c r="E78" s="23" t="s">
        <v>0</v>
      </c>
      <c r="F78" s="20" t="s">
        <v>105</v>
      </c>
      <c r="G78" s="3" t="s">
        <v>1342</v>
      </c>
      <c r="H78" s="21">
        <v>44302</v>
      </c>
      <c r="I78" s="22" t="s">
        <v>1357</v>
      </c>
      <c r="J78" s="22">
        <v>20</v>
      </c>
      <c r="K78" s="24">
        <v>3.4544999999999999</v>
      </c>
      <c r="L78" s="25">
        <v>47.89</v>
      </c>
      <c r="M78" s="25">
        <v>50.2</v>
      </c>
      <c r="N78" s="25">
        <v>52.9</v>
      </c>
      <c r="O78" s="24" t="s">
        <v>47</v>
      </c>
      <c r="P78" s="24" t="s">
        <v>47</v>
      </c>
      <c r="Q78" s="26" t="s">
        <v>1073</v>
      </c>
      <c r="R78" s="27">
        <v>6.9998581605150001</v>
      </c>
      <c r="S78" s="28">
        <v>2.2000000000000001E-3</v>
      </c>
      <c r="T78" s="28">
        <v>6.3932378700072396</v>
      </c>
      <c r="U78" s="25">
        <v>6.39352680027124</v>
      </c>
      <c r="V78" s="25">
        <v>4.0394286887587398</v>
      </c>
      <c r="W78" s="25">
        <v>1.2207209276711199</v>
      </c>
      <c r="X78" s="25">
        <v>1.13337718384138</v>
      </c>
      <c r="Y78" s="25">
        <v>63.179975856007502</v>
      </c>
      <c r="Z78" s="25">
        <v>19.093075947055301</v>
      </c>
      <c r="AA78" s="25">
        <v>17.726948196937201</v>
      </c>
      <c r="AB78" s="25">
        <v>2.8893026399999598E-4</v>
      </c>
      <c r="AC78" s="25">
        <v>0</v>
      </c>
      <c r="AD78" s="8">
        <v>0</v>
      </c>
      <c r="AE78" s="8">
        <v>0</v>
      </c>
      <c r="AF78" s="8">
        <v>0</v>
      </c>
      <c r="AG78" s="25" t="s">
        <v>17</v>
      </c>
      <c r="AH78" s="25" t="s">
        <v>17</v>
      </c>
      <c r="AI78" s="25" t="s">
        <v>17</v>
      </c>
      <c r="AJ78" s="25">
        <v>10.060600000000001</v>
      </c>
      <c r="AK78" s="25" t="s">
        <v>17</v>
      </c>
      <c r="AL78" s="25">
        <v>47.7</v>
      </c>
      <c r="AM78" s="25">
        <v>0</v>
      </c>
      <c r="AN78" s="25">
        <v>0</v>
      </c>
      <c r="AO78" s="25">
        <v>0</v>
      </c>
      <c r="AP78" s="25">
        <v>0</v>
      </c>
      <c r="AQ78" s="25">
        <v>0</v>
      </c>
      <c r="AR78" s="25">
        <v>0</v>
      </c>
      <c r="AS78" s="25">
        <v>0.189999999999998</v>
      </c>
      <c r="AT78" s="25">
        <v>0.189999999999998</v>
      </c>
      <c r="AU78" s="25">
        <v>0.396742534975982</v>
      </c>
      <c r="AV78" s="25">
        <v>7.6E-3</v>
      </c>
      <c r="AW78" s="19"/>
      <c r="AX78" s="19"/>
      <c r="AY78" s="19"/>
      <c r="AZ78" s="19" t="s">
        <v>891</v>
      </c>
      <c r="BA78" s="19" t="s">
        <v>891</v>
      </c>
      <c r="BB78" s="19" t="s">
        <v>1354</v>
      </c>
      <c r="BC78" s="20">
        <v>6</v>
      </c>
      <c r="BD78" s="20">
        <v>7.4074074074074101</v>
      </c>
      <c r="BE78" s="7">
        <f>U78/((VLOOKUP(B78,'Cell-Characteristics'!$B$4:$E$34,3,FALSE)*VLOOKUP(B78,'Cell-Characteristics'!$B$4:$E$34,4,FALSE)*3600)/1000)</f>
        <v>0.14222401072634466</v>
      </c>
      <c r="BF78" s="2" t="e">
        <f t="shared" si="26"/>
        <v>#DIV/0!</v>
      </c>
      <c r="BG78" s="2" t="e">
        <f t="shared" si="27"/>
        <v>#DIV/0!</v>
      </c>
      <c r="BH78" s="2" t="e">
        <f t="shared" si="28"/>
        <v>#DIV/0!</v>
      </c>
      <c r="BI78" s="2" t="e">
        <f t="shared" si="29"/>
        <v>#DIV/0!</v>
      </c>
      <c r="BJ78" s="2" t="e">
        <f>BF78/((VLOOKUP(B78,'Cell-Characteristics'!$B$4:$Q$34,13,FALSE)))</f>
        <v>#DIV/0!</v>
      </c>
      <c r="BK78" s="2" t="e">
        <f>BG78/((VLOOKUP(B78,'Cell-Characteristics'!$B$4:$Q$34,14,FALSE)))</f>
        <v>#DIV/0!</v>
      </c>
      <c r="BL78" s="2" t="e">
        <f>BH78/((VLOOKUP(B78,'Cell-Characteristics'!$B$4:$Q$34,15,FALSE)))</f>
        <v>#DIV/0!</v>
      </c>
      <c r="BM78" s="2" t="e">
        <f>BI78/((VLOOKUP(B78,'Cell-Characteristics'!$B$4:$Q$34,16,FALSE)))</f>
        <v>#DIV/0!</v>
      </c>
      <c r="BN78" s="13">
        <f t="shared" si="30"/>
        <v>0</v>
      </c>
    </row>
    <row r="79" spans="2:66" s="13" customFormat="1" ht="16.5" customHeight="1">
      <c r="B79" s="19" t="s">
        <v>1</v>
      </c>
      <c r="C79" s="19" t="s">
        <v>905</v>
      </c>
      <c r="D79" s="19" t="s">
        <v>925</v>
      </c>
      <c r="E79" s="23" t="s">
        <v>7</v>
      </c>
      <c r="F79" s="20" t="s">
        <v>841</v>
      </c>
      <c r="G79" s="3" t="s">
        <v>1343</v>
      </c>
      <c r="H79" s="21">
        <v>43027</v>
      </c>
      <c r="I79" s="22" t="s">
        <v>17</v>
      </c>
      <c r="J79" s="22">
        <v>100</v>
      </c>
      <c r="K79" s="24" t="s">
        <v>17</v>
      </c>
      <c r="L79" s="25">
        <v>47</v>
      </c>
      <c r="M79" s="25">
        <v>39.4</v>
      </c>
      <c r="N79" s="25">
        <v>39.1</v>
      </c>
      <c r="O79" s="24" t="s">
        <v>49</v>
      </c>
      <c r="P79" s="24" t="s">
        <v>49</v>
      </c>
      <c r="Q79" s="26" t="s">
        <v>892</v>
      </c>
      <c r="R79" s="27">
        <v>78.76997225737324</v>
      </c>
      <c r="S79" s="28">
        <v>3.3000000000000002E-2</v>
      </c>
      <c r="T79" s="28">
        <v>79.277905562986916</v>
      </c>
      <c r="U79" s="25">
        <v>87.479749480330923</v>
      </c>
      <c r="V79" s="25">
        <v>12.5392743710938</v>
      </c>
      <c r="W79" s="25">
        <v>64.953995622068774</v>
      </c>
      <c r="X79" s="25">
        <v>9.9864794871683795</v>
      </c>
      <c r="Y79" s="25">
        <v>14.333916644232216</v>
      </c>
      <c r="Z79" s="25">
        <v>74.250321940705973</v>
      </c>
      <c r="AA79" s="25">
        <v>11.415761415061841</v>
      </c>
      <c r="AB79" s="25">
        <v>7.6532323664159989</v>
      </c>
      <c r="AC79" s="25">
        <v>0.54861155092799985</v>
      </c>
      <c r="AD79" s="127">
        <v>4.4481997489999996</v>
      </c>
      <c r="AE79" s="127">
        <v>0.42299985899999998</v>
      </c>
      <c r="AF79" s="127">
        <v>2.041100025</v>
      </c>
      <c r="AG79" s="25">
        <v>990.00815134085269</v>
      </c>
      <c r="AH79" s="25">
        <v>84.898900032043457</v>
      </c>
      <c r="AI79" s="25">
        <v>84.059915447679487</v>
      </c>
      <c r="AJ79" s="25"/>
      <c r="AK79" s="23">
        <v>256.22474499999998</v>
      </c>
      <c r="AL79" s="25">
        <v>11.3</v>
      </c>
      <c r="AM79" s="25">
        <v>3.6</v>
      </c>
      <c r="AN79" s="25">
        <v>11.3</v>
      </c>
      <c r="AO79" s="25">
        <v>1.7</v>
      </c>
      <c r="AP79" s="25">
        <v>0.4</v>
      </c>
      <c r="AQ79" s="25">
        <v>1.8</v>
      </c>
      <c r="AR79" s="25">
        <v>0.1</v>
      </c>
      <c r="AS79" s="25">
        <v>16.799999999999997</v>
      </c>
      <c r="AT79" s="25">
        <f t="shared" ref="AT79:AT93" si="31">L79-AL79</f>
        <v>35.700000000000003</v>
      </c>
      <c r="AU79" s="25">
        <f t="shared" ref="AU79:AU93" si="32">100*(AT79/L79)</f>
        <v>75.957446808510639</v>
      </c>
      <c r="AV79" s="8">
        <v>0</v>
      </c>
      <c r="AW79" s="19" t="s">
        <v>893</v>
      </c>
      <c r="AX79" s="19" t="s">
        <v>891</v>
      </c>
      <c r="AY79" s="19" t="s">
        <v>891</v>
      </c>
      <c r="AZ79" s="19" t="s">
        <v>891</v>
      </c>
      <c r="BA79" s="19" t="s">
        <v>891</v>
      </c>
      <c r="BB79" s="19" t="s">
        <v>17</v>
      </c>
      <c r="BC79" s="20">
        <v>0</v>
      </c>
      <c r="BD79" s="20">
        <v>0</v>
      </c>
      <c r="BE79" s="7">
        <f>U79/((VLOOKUP(B79,'Cell-Characteristics'!$B$4:$E$34,3,FALSE)*VLOOKUP(B79,'Cell-Characteristics'!$B$4:$E$34,4,FALSE)*3600)/1000)</f>
        <v>1.9133803473388216</v>
      </c>
      <c r="BF79" s="2">
        <f t="shared" si="23"/>
        <v>2818.9548758265082</v>
      </c>
      <c r="BG79" s="2">
        <f t="shared" si="21"/>
        <v>153555.59639103516</v>
      </c>
      <c r="BH79" s="2">
        <f t="shared" si="22"/>
        <v>4892.6948041992109</v>
      </c>
      <c r="BI79" s="2">
        <f t="shared" si="24"/>
        <v>37966.995410338102</v>
      </c>
      <c r="BJ79" s="2">
        <f>BF79/((VLOOKUP(B79,'Cell-Characteristics'!$B$4:$Q$34,13,FALSE)))</f>
        <v>76.731310246243893</v>
      </c>
      <c r="BK79" s="2">
        <f>BG79/((VLOOKUP(B79,'Cell-Characteristics'!$B$4:$Q$34,14,FALSE)))</f>
        <v>60374.14342652951</v>
      </c>
      <c r="BL79" s="2">
        <f>BH79/((VLOOKUP(B79,'Cell-Characteristics'!$B$4:$Q$34,15,FALSE)))</f>
        <v>1923.6827884718136</v>
      </c>
      <c r="BM79" s="2">
        <f>BI79/((VLOOKUP(B79,'Cell-Characteristics'!$B$4:$Q$34,16,FALSE)))</f>
        <v>907.76274866438348</v>
      </c>
      <c r="BN79" s="13">
        <f t="shared" si="25"/>
        <v>2.3040998776666668</v>
      </c>
    </row>
    <row r="80" spans="2:66" s="13" customFormat="1" ht="16.5" customHeight="1">
      <c r="B80" s="19" t="s">
        <v>1</v>
      </c>
      <c r="C80" s="19" t="s">
        <v>906</v>
      </c>
      <c r="D80" s="19" t="s">
        <v>925</v>
      </c>
      <c r="E80" s="23" t="s">
        <v>7</v>
      </c>
      <c r="F80" s="20" t="s">
        <v>841</v>
      </c>
      <c r="G80" s="3" t="s">
        <v>1343</v>
      </c>
      <c r="H80" s="21">
        <v>43027</v>
      </c>
      <c r="I80" s="22" t="s">
        <v>17</v>
      </c>
      <c r="J80" s="22">
        <v>100</v>
      </c>
      <c r="K80" s="24" t="s">
        <v>17</v>
      </c>
      <c r="L80" s="25">
        <v>47</v>
      </c>
      <c r="M80" s="25">
        <v>38.200000000000003</v>
      </c>
      <c r="N80" s="25">
        <v>38.700000000000003</v>
      </c>
      <c r="O80" s="24" t="s">
        <v>49</v>
      </c>
      <c r="P80" s="24" t="s">
        <v>49</v>
      </c>
      <c r="Q80" s="26" t="s">
        <v>890</v>
      </c>
      <c r="R80" s="27">
        <v>66.22834585453937</v>
      </c>
      <c r="S80" s="28">
        <v>2.5999999999999999E-2</v>
      </c>
      <c r="T80" s="28">
        <v>66.7117593497576</v>
      </c>
      <c r="U80" s="25">
        <v>69.408989476733595</v>
      </c>
      <c r="V80" s="25">
        <v>15.517805441157012</v>
      </c>
      <c r="W80" s="25">
        <v>36.371815374839592</v>
      </c>
      <c r="X80" s="25">
        <v>17.519368660736973</v>
      </c>
      <c r="Y80" s="25">
        <v>22.357054263639288</v>
      </c>
      <c r="Z80" s="25">
        <v>52.40216814715577</v>
      </c>
      <c r="AA80" s="25">
        <v>25.240777589204917</v>
      </c>
      <c r="AB80" s="25">
        <v>1.6129878438240004</v>
      </c>
      <c r="AC80" s="25">
        <v>1.0842422831520002</v>
      </c>
      <c r="AD80" s="127">
        <v>1.0130000109999999</v>
      </c>
      <c r="AE80" s="127">
        <v>1.52300024</v>
      </c>
      <c r="AF80" s="127">
        <v>0.605000019</v>
      </c>
      <c r="AG80" s="25">
        <v>772.11534238703791</v>
      </c>
      <c r="AH80" s="25">
        <v>106.75819969177246</v>
      </c>
      <c r="AI80" s="25">
        <v>82.555369946584889</v>
      </c>
      <c r="AJ80" s="25"/>
      <c r="AK80" s="23">
        <v>252.97537499999999</v>
      </c>
      <c r="AL80" s="25">
        <v>15.2</v>
      </c>
      <c r="AM80" s="25">
        <v>2.1</v>
      </c>
      <c r="AN80" s="25">
        <v>12.7</v>
      </c>
      <c r="AO80" s="25">
        <v>1.4</v>
      </c>
      <c r="AP80" s="25">
        <v>0.9</v>
      </c>
      <c r="AQ80" s="25">
        <v>3.1</v>
      </c>
      <c r="AR80" s="25">
        <v>0.4</v>
      </c>
      <c r="AS80" s="25">
        <v>11.200000000000003</v>
      </c>
      <c r="AT80" s="25">
        <f t="shared" si="31"/>
        <v>31.8</v>
      </c>
      <c r="AU80" s="25">
        <f t="shared" si="32"/>
        <v>67.659574468085111</v>
      </c>
      <c r="AV80" s="8">
        <v>0</v>
      </c>
      <c r="AW80" s="19" t="s">
        <v>894</v>
      </c>
      <c r="AX80" s="19" t="s">
        <v>891</v>
      </c>
      <c r="AY80" s="19" t="s">
        <v>891</v>
      </c>
      <c r="AZ80" s="19" t="s">
        <v>891</v>
      </c>
      <c r="BA80" s="19" t="s">
        <v>891</v>
      </c>
      <c r="BB80" s="19" t="s">
        <v>539</v>
      </c>
      <c r="BC80" s="20">
        <v>5</v>
      </c>
      <c r="BD80" s="20">
        <v>10</v>
      </c>
      <c r="BE80" s="7">
        <f>U80/((VLOOKUP(B80,'Cell-Characteristics'!$B$4:$E$34,3,FALSE)*VLOOKUP(B80,'Cell-Characteristics'!$B$4:$E$34,4,FALSE)*3600)/1000)</f>
        <v>1.5181318783187576</v>
      </c>
      <c r="BF80" s="2">
        <f t="shared" si="23"/>
        <v>15318.662658096469</v>
      </c>
      <c r="BG80" s="2">
        <f t="shared" si="21"/>
        <v>23881.687224710873</v>
      </c>
      <c r="BH80" s="2">
        <f t="shared" si="22"/>
        <v>28957.633240565196</v>
      </c>
      <c r="BI80" s="2">
        <f t="shared" si="24"/>
        <v>66293.20297072141</v>
      </c>
      <c r="BJ80" s="2">
        <f>BF80/((VLOOKUP(B80,'Cell-Characteristics'!$B$4:$Q$34,13,FALSE)))</f>
        <v>416.97051167990827</v>
      </c>
      <c r="BK80" s="2">
        <f>BG80/((VLOOKUP(B80,'Cell-Characteristics'!$B$4:$Q$34,14,FALSE)))</f>
        <v>9389.6702149527682</v>
      </c>
      <c r="BL80" s="2">
        <f>BH80/((VLOOKUP(B80,'Cell-Characteristics'!$B$4:$Q$34,15,FALSE)))</f>
        <v>11385.402705262717</v>
      </c>
      <c r="BM80" s="2">
        <f>BI80/((VLOOKUP(B80,'Cell-Characteristics'!$B$4:$Q$34,16,FALSE)))</f>
        <v>1585.0213980872932</v>
      </c>
      <c r="BN80" s="13">
        <f t="shared" si="25"/>
        <v>1.04700009</v>
      </c>
    </row>
    <row r="81" spans="2:66" s="13" customFormat="1" ht="16.5" customHeight="1">
      <c r="B81" s="19" t="s">
        <v>1</v>
      </c>
      <c r="C81" s="19" t="s">
        <v>907</v>
      </c>
      <c r="D81" s="19" t="s">
        <v>925</v>
      </c>
      <c r="E81" s="23" t="s">
        <v>7</v>
      </c>
      <c r="F81" s="20" t="s">
        <v>841</v>
      </c>
      <c r="G81" s="3" t="s">
        <v>1343</v>
      </c>
      <c r="H81" s="21">
        <v>43032</v>
      </c>
      <c r="I81" s="22" t="s">
        <v>17</v>
      </c>
      <c r="J81" s="22">
        <v>100</v>
      </c>
      <c r="K81" s="24" t="s">
        <v>17</v>
      </c>
      <c r="L81" s="25">
        <v>47</v>
      </c>
      <c r="M81" s="25">
        <v>37</v>
      </c>
      <c r="N81" s="25">
        <v>37</v>
      </c>
      <c r="O81" s="24" t="s">
        <v>49</v>
      </c>
      <c r="P81" s="24" t="s">
        <v>49</v>
      </c>
      <c r="Q81" s="26" t="s">
        <v>4</v>
      </c>
      <c r="R81" s="27">
        <v>74.795727527883713</v>
      </c>
      <c r="S81" s="28">
        <v>5.0999999999999997E-2</v>
      </c>
      <c r="T81" s="28">
        <v>75.754680099557376</v>
      </c>
      <c r="U81" s="25">
        <v>90.847677732053384</v>
      </c>
      <c r="V81" s="25">
        <v>10.861457303571036</v>
      </c>
      <c r="W81" s="25">
        <v>79.455162605678026</v>
      </c>
      <c r="X81" s="25">
        <v>0.53105782280431135</v>
      </c>
      <c r="Y81" s="25">
        <v>11.955679632897031</v>
      </c>
      <c r="Z81" s="25">
        <v>87.459761866476654</v>
      </c>
      <c r="AA81" s="25">
        <v>0.58455850062630776</v>
      </c>
      <c r="AB81" s="25">
        <v>15.092997632496003</v>
      </c>
      <c r="AC81" s="25">
        <v>0</v>
      </c>
      <c r="AD81" s="127">
        <v>1.2389998440000001</v>
      </c>
      <c r="AE81" s="127">
        <v>1.2389998440000001</v>
      </c>
      <c r="AF81" s="127">
        <v>0</v>
      </c>
      <c r="AG81" s="25">
        <v>904.94570005282014</v>
      </c>
      <c r="AH81" s="25">
        <v>93.705399990081787</v>
      </c>
      <c r="AI81" s="25">
        <v>84.708066131083882</v>
      </c>
      <c r="AJ81" s="25"/>
      <c r="AK81" s="23">
        <v>246.405305</v>
      </c>
      <c r="AL81" s="25">
        <v>11.3</v>
      </c>
      <c r="AM81" s="25">
        <v>4</v>
      </c>
      <c r="AN81" s="25">
        <v>10.6</v>
      </c>
      <c r="AO81" s="25">
        <v>3.7</v>
      </c>
      <c r="AP81" s="25">
        <v>0</v>
      </c>
      <c r="AQ81" s="25">
        <v>0</v>
      </c>
      <c r="AR81" s="25">
        <v>0</v>
      </c>
      <c r="AS81" s="25">
        <v>17.400000000000002</v>
      </c>
      <c r="AT81" s="25">
        <f t="shared" si="31"/>
        <v>35.700000000000003</v>
      </c>
      <c r="AU81" s="25">
        <f t="shared" si="32"/>
        <v>75.957446808510639</v>
      </c>
      <c r="AV81" s="8">
        <v>0</v>
      </c>
      <c r="AW81" s="19" t="s">
        <v>895</v>
      </c>
      <c r="AX81" s="19" t="s">
        <v>891</v>
      </c>
      <c r="AY81" s="19" t="s">
        <v>891</v>
      </c>
      <c r="AZ81" s="19" t="s">
        <v>891</v>
      </c>
      <c r="BA81" s="19" t="s">
        <v>891</v>
      </c>
      <c r="BB81" s="19" t="s">
        <v>896</v>
      </c>
      <c r="BC81" s="20">
        <v>1</v>
      </c>
      <c r="BD81" s="20">
        <v>2</v>
      </c>
      <c r="BE81" s="7">
        <f>U81/((VLOOKUP(B81,'Cell-Characteristics'!$B$4:$E$34,3,FALSE)*VLOOKUP(B81,'Cell-Characteristics'!$B$4:$E$34,4,FALSE)*3600)/1000)</f>
        <v>1.9870445698174406</v>
      </c>
      <c r="BF81" s="2">
        <f t="shared" si="23"/>
        <v>8766.3104690197488</v>
      </c>
      <c r="BG81" s="2">
        <f t="shared" si="21"/>
        <v>64128.468611557</v>
      </c>
      <c r="BH81" s="2" t="e">
        <f t="shared" si="22"/>
        <v>#DIV/0!</v>
      </c>
      <c r="BI81" s="2">
        <f t="shared" si="24"/>
        <v>109985.09584806701</v>
      </c>
      <c r="BJ81" s="2">
        <f>BF81/((VLOOKUP(B81,'Cell-Characteristics'!$B$4:$Q$34,13,FALSE)))</f>
        <v>238.61697612879712</v>
      </c>
      <c r="BK81" s="2">
        <f>BG81/((VLOOKUP(B81,'Cell-Characteristics'!$B$4:$Q$34,14,FALSE)))</f>
        <v>25213.67799463592</v>
      </c>
      <c r="BL81" s="2" t="e">
        <f>BH81/((VLOOKUP(B81,'Cell-Characteristics'!$B$4:$Q$34,15,FALSE)))</f>
        <v>#DIV/0!</v>
      </c>
      <c r="BM81" s="2">
        <f>BI81/((VLOOKUP(B81,'Cell-Characteristics'!$B$4:$Q$34,16,FALSE)))</f>
        <v>2629.6622063480763</v>
      </c>
      <c r="BN81" s="13">
        <f t="shared" si="25"/>
        <v>0.82599989600000001</v>
      </c>
    </row>
    <row r="82" spans="2:66" s="13" customFormat="1" ht="16.5" customHeight="1">
      <c r="B82" s="19" t="s">
        <v>1</v>
      </c>
      <c r="C82" s="19" t="s">
        <v>908</v>
      </c>
      <c r="D82" s="19" t="s">
        <v>925</v>
      </c>
      <c r="E82" s="23" t="s">
        <v>7</v>
      </c>
      <c r="F82" s="20" t="s">
        <v>841</v>
      </c>
      <c r="G82" s="3" t="s">
        <v>1343</v>
      </c>
      <c r="H82" s="21">
        <v>43032</v>
      </c>
      <c r="I82" s="22" t="s">
        <v>17</v>
      </c>
      <c r="J82" s="22">
        <v>100</v>
      </c>
      <c r="K82" s="24" t="s">
        <v>17</v>
      </c>
      <c r="L82" s="25">
        <v>47</v>
      </c>
      <c r="M82" s="25">
        <v>38.5</v>
      </c>
      <c r="N82" s="25">
        <v>37</v>
      </c>
      <c r="O82" s="24" t="s">
        <v>49</v>
      </c>
      <c r="P82" s="24" t="s">
        <v>49</v>
      </c>
      <c r="Q82" s="26" t="s">
        <v>4</v>
      </c>
      <c r="R82" s="27">
        <v>80.324233390535085</v>
      </c>
      <c r="S82" s="28">
        <v>0.06</v>
      </c>
      <c r="T82" s="28">
        <v>81.61828297859509</v>
      </c>
      <c r="U82" s="25">
        <v>90.470811672355083</v>
      </c>
      <c r="V82" s="25">
        <v>11.56097175873257</v>
      </c>
      <c r="W82" s="25">
        <v>78.39859441394033</v>
      </c>
      <c r="X82" s="25">
        <v>0.51124549968217425</v>
      </c>
      <c r="Y82" s="25">
        <v>12.778675845864246</v>
      </c>
      <c r="Z82" s="25">
        <v>86.656229743870384</v>
      </c>
      <c r="AA82" s="25">
        <v>0.56509441026535423</v>
      </c>
      <c r="AB82" s="25">
        <v>8.8525286937599983</v>
      </c>
      <c r="AC82" s="25">
        <v>0</v>
      </c>
      <c r="AD82" s="127">
        <v>0.41709995300000002</v>
      </c>
      <c r="AE82" s="127">
        <v>1.4630999570000001</v>
      </c>
      <c r="AF82" s="127">
        <v>0</v>
      </c>
      <c r="AG82" s="25">
        <v>898.91775325613116</v>
      </c>
      <c r="AH82" s="25">
        <v>94.616400241851807</v>
      </c>
      <c r="AI82" s="25">
        <v>85.079394710391654</v>
      </c>
      <c r="AJ82" s="25"/>
      <c r="AK82" s="23">
        <v>255.21401499999999</v>
      </c>
      <c r="AL82" s="25">
        <v>10.5</v>
      </c>
      <c r="AM82" s="25">
        <v>8.5</v>
      </c>
      <c r="AN82" s="25">
        <v>13.5</v>
      </c>
      <c r="AO82" s="25">
        <v>1.7</v>
      </c>
      <c r="AP82" s="25">
        <v>0</v>
      </c>
      <c r="AQ82" s="25">
        <v>0</v>
      </c>
      <c r="AR82" s="25">
        <v>0</v>
      </c>
      <c r="AS82" s="25">
        <v>12.799999999999997</v>
      </c>
      <c r="AT82" s="25">
        <f t="shared" si="31"/>
        <v>36.5</v>
      </c>
      <c r="AU82" s="25">
        <f t="shared" si="32"/>
        <v>77.659574468085097</v>
      </c>
      <c r="AV82" s="8">
        <v>0</v>
      </c>
      <c r="AW82" s="19" t="s">
        <v>897</v>
      </c>
      <c r="AX82" s="19" t="s">
        <v>891</v>
      </c>
      <c r="AY82" s="19" t="s">
        <v>891</v>
      </c>
      <c r="AZ82" s="19" t="s">
        <v>891</v>
      </c>
      <c r="BA82" s="19" t="s">
        <v>891</v>
      </c>
      <c r="BB82" s="19" t="s">
        <v>898</v>
      </c>
      <c r="BC82" s="20">
        <v>1</v>
      </c>
      <c r="BD82" s="20">
        <v>2</v>
      </c>
      <c r="BE82" s="7">
        <f>U82/((VLOOKUP(B82,'Cell-Characteristics'!$B$4:$E$34,3,FALSE)*VLOOKUP(B82,'Cell-Characteristics'!$B$4:$E$34,4,FALSE)*3600)/1000)</f>
        <v>1.9788016551258767</v>
      </c>
      <c r="BF82" s="2">
        <f t="shared" si="23"/>
        <v>27717.509137989688</v>
      </c>
      <c r="BG82" s="2">
        <f t="shared" si="21"/>
        <v>53583.894961416037</v>
      </c>
      <c r="BH82" s="2" t="e">
        <f t="shared" si="22"/>
        <v>#DIV/0!</v>
      </c>
      <c r="BI82" s="2">
        <f t="shared" si="24"/>
        <v>144352.96671036712</v>
      </c>
      <c r="BJ82" s="2">
        <f>BF82/((VLOOKUP(B82,'Cell-Characteristics'!$B$4:$Q$34,13,FALSE)))</f>
        <v>754.46429141460305</v>
      </c>
      <c r="BK82" s="2">
        <f>BG82/((VLOOKUP(B82,'Cell-Characteristics'!$B$4:$Q$34,14,FALSE)))</f>
        <v>21067.820618627047</v>
      </c>
      <c r="BL82" s="2" t="e">
        <f>BH82/((VLOOKUP(B82,'Cell-Characteristics'!$B$4:$Q$34,15,FALSE)))</f>
        <v>#DIV/0!</v>
      </c>
      <c r="BM82" s="2">
        <f>BI82/((VLOOKUP(B82,'Cell-Characteristics'!$B$4:$Q$34,16,FALSE)))</f>
        <v>3451.3725519396899</v>
      </c>
      <c r="BN82" s="13">
        <f t="shared" si="25"/>
        <v>0.62673330333333332</v>
      </c>
    </row>
    <row r="83" spans="2:66" s="13" customFormat="1" ht="16.5" customHeight="1">
      <c r="B83" s="19" t="s">
        <v>1</v>
      </c>
      <c r="C83" s="19" t="s">
        <v>909</v>
      </c>
      <c r="D83" s="19" t="s">
        <v>925</v>
      </c>
      <c r="E83" s="23" t="s">
        <v>7</v>
      </c>
      <c r="F83" s="20" t="s">
        <v>841</v>
      </c>
      <c r="G83" s="3" t="s">
        <v>1343</v>
      </c>
      <c r="H83" s="21">
        <v>43032</v>
      </c>
      <c r="I83" s="22" t="s">
        <v>17</v>
      </c>
      <c r="J83" s="22">
        <v>100</v>
      </c>
      <c r="K83" s="24" t="s">
        <v>17</v>
      </c>
      <c r="L83" s="25">
        <v>47</v>
      </c>
      <c r="M83" s="25">
        <v>38.4</v>
      </c>
      <c r="N83" s="25">
        <v>37</v>
      </c>
      <c r="O83" s="24" t="s">
        <v>49</v>
      </c>
      <c r="P83" s="24" t="s">
        <v>49</v>
      </c>
      <c r="Q83" s="26" t="s">
        <v>4</v>
      </c>
      <c r="R83" s="27">
        <v>85.661506352551285</v>
      </c>
      <c r="S83" s="28">
        <v>5.8000000000000003E-2</v>
      </c>
      <c r="T83" s="28">
        <v>86.780127515350728</v>
      </c>
      <c r="U83" s="25">
        <v>96.824936043070736</v>
      </c>
      <c r="V83" s="25">
        <v>10.899693435704874</v>
      </c>
      <c r="W83" s="25">
        <v>85.319189282615341</v>
      </c>
      <c r="X83" s="25">
        <v>0.6060533247505282</v>
      </c>
      <c r="Y83" s="25">
        <v>11.257114005070298</v>
      </c>
      <c r="Z83" s="25">
        <v>88.116959090644499</v>
      </c>
      <c r="AA83" s="25">
        <v>0.62592690428521103</v>
      </c>
      <c r="AB83" s="25">
        <v>10.044808527720003</v>
      </c>
      <c r="AC83" s="25">
        <v>0</v>
      </c>
      <c r="AD83" s="127">
        <v>0.40199994999999999</v>
      </c>
      <c r="AE83" s="127">
        <v>1.2020998000000001</v>
      </c>
      <c r="AF83" s="127">
        <v>0</v>
      </c>
      <c r="AG83" s="25">
        <v>893.03997487163235</v>
      </c>
      <c r="AH83" s="25">
        <v>92.682300090789795</v>
      </c>
      <c r="AI83" s="25">
        <v>82.796145744326154</v>
      </c>
      <c r="AJ83" s="25"/>
      <c r="AK83" s="23">
        <v>259.66574000000003</v>
      </c>
      <c r="AL83" s="25">
        <v>12</v>
      </c>
      <c r="AM83" s="25">
        <v>0.2</v>
      </c>
      <c r="AN83" s="25">
        <v>16.899999999999999</v>
      </c>
      <c r="AO83" s="25">
        <v>3.1</v>
      </c>
      <c r="AP83" s="25">
        <v>0</v>
      </c>
      <c r="AQ83" s="25">
        <v>0</v>
      </c>
      <c r="AR83" s="25">
        <v>0</v>
      </c>
      <c r="AS83" s="25">
        <v>14.800000000000004</v>
      </c>
      <c r="AT83" s="25">
        <f t="shared" si="31"/>
        <v>35</v>
      </c>
      <c r="AU83" s="25">
        <f t="shared" si="32"/>
        <v>74.468085106382972</v>
      </c>
      <c r="AV83" s="8">
        <v>0</v>
      </c>
      <c r="AW83" s="19" t="s">
        <v>899</v>
      </c>
      <c r="AX83" s="19" t="s">
        <v>891</v>
      </c>
      <c r="AY83" s="19" t="s">
        <v>891</v>
      </c>
      <c r="AZ83" s="19" t="s">
        <v>891</v>
      </c>
      <c r="BA83" s="19" t="s">
        <v>891</v>
      </c>
      <c r="BB83" s="19" t="s">
        <v>17</v>
      </c>
      <c r="BC83" s="20">
        <v>1</v>
      </c>
      <c r="BD83" s="20">
        <v>2</v>
      </c>
      <c r="BE83" s="7">
        <f>U83/((VLOOKUP(B83,'Cell-Characteristics'!$B$4:$E$34,3,FALSE)*VLOOKUP(B83,'Cell-Characteristics'!$B$4:$E$34,4,FALSE)*3600)/1000)</f>
        <v>2.1177807533480038</v>
      </c>
      <c r="BF83" s="2">
        <f t="shared" si="23"/>
        <v>27113.668635294292</v>
      </c>
      <c r="BG83" s="2">
        <f t="shared" si="21"/>
        <v>70975.129754297712</v>
      </c>
      <c r="BH83" s="2" t="e">
        <f t="shared" si="22"/>
        <v>#DIV/0!</v>
      </c>
      <c r="BI83" s="2">
        <f t="shared" si="24"/>
        <v>181082.75880549959</v>
      </c>
      <c r="BJ83" s="2">
        <f>BF83/((VLOOKUP(B83,'Cell-Characteristics'!$B$4:$Q$34,13,FALSE)))</f>
        <v>738.02789033954741</v>
      </c>
      <c r="BK83" s="2">
        <f>BG83/((VLOOKUP(B83,'Cell-Characteristics'!$B$4:$Q$34,14,FALSE)))</f>
        <v>27905.610503380401</v>
      </c>
      <c r="BL83" s="2" t="e">
        <f>BH83/((VLOOKUP(B83,'Cell-Characteristics'!$B$4:$Q$34,15,FALSE)))</f>
        <v>#DIV/0!</v>
      </c>
      <c r="BM83" s="2">
        <f>BI83/((VLOOKUP(B83,'Cell-Characteristics'!$B$4:$Q$34,16,FALSE)))</f>
        <v>4329.5546853899987</v>
      </c>
      <c r="BN83" s="13">
        <f t="shared" si="25"/>
        <v>0.53469991666666672</v>
      </c>
    </row>
    <row r="84" spans="2:66" s="13" customFormat="1" ht="16.5" customHeight="1">
      <c r="B84" s="19" t="s">
        <v>1</v>
      </c>
      <c r="C84" s="19" t="s">
        <v>910</v>
      </c>
      <c r="D84" s="19" t="s">
        <v>925</v>
      </c>
      <c r="E84" s="23" t="s">
        <v>7</v>
      </c>
      <c r="F84" s="20" t="s">
        <v>841</v>
      </c>
      <c r="G84" s="3" t="s">
        <v>1343</v>
      </c>
      <c r="H84" s="21">
        <v>43033</v>
      </c>
      <c r="I84" s="22" t="s">
        <v>17</v>
      </c>
      <c r="J84" s="22">
        <v>100</v>
      </c>
      <c r="K84" s="24" t="s">
        <v>17</v>
      </c>
      <c r="L84" s="25">
        <v>47</v>
      </c>
      <c r="M84" s="25">
        <v>37</v>
      </c>
      <c r="N84" s="25">
        <v>37</v>
      </c>
      <c r="O84" s="24" t="s">
        <v>49</v>
      </c>
      <c r="P84" s="24" t="s">
        <v>49</v>
      </c>
      <c r="Q84" s="26" t="s">
        <v>4</v>
      </c>
      <c r="R84" s="27">
        <v>84.073840687654553</v>
      </c>
      <c r="S84" s="28">
        <v>5.8000000000000003E-2</v>
      </c>
      <c r="T84" s="28">
        <v>85.06862451230802</v>
      </c>
      <c r="U84" s="25">
        <v>95.777729315530024</v>
      </c>
      <c r="V84" s="25">
        <v>7.3409000773920567</v>
      </c>
      <c r="W84" s="25">
        <v>87.906546727838403</v>
      </c>
      <c r="X84" s="25">
        <v>0.53028251029955009</v>
      </c>
      <c r="Y84" s="25">
        <v>7.6645167199654587</v>
      </c>
      <c r="Z84" s="25">
        <v>91.781823766398958</v>
      </c>
      <c r="AA84" s="25">
        <v>0.55365951363556354</v>
      </c>
      <c r="AB84" s="25">
        <v>10.709104803221999</v>
      </c>
      <c r="AC84" s="25">
        <v>0</v>
      </c>
      <c r="AD84" s="127">
        <v>0.63110017799999996</v>
      </c>
      <c r="AE84" s="127">
        <v>0.63110017799999996</v>
      </c>
      <c r="AF84" s="127">
        <v>0</v>
      </c>
      <c r="AG84" s="25">
        <v>923.48202084671141</v>
      </c>
      <c r="AH84" s="25">
        <v>95.580399990081787</v>
      </c>
      <c r="AI84" s="25">
        <v>89.176126479420503</v>
      </c>
      <c r="AJ84" s="25"/>
      <c r="AK84" s="23">
        <v>254.506235</v>
      </c>
      <c r="AL84" s="25">
        <v>7.6</v>
      </c>
      <c r="AM84" s="25">
        <v>5.4</v>
      </c>
      <c r="AN84" s="25">
        <v>17.7</v>
      </c>
      <c r="AO84" s="25">
        <v>4.4000000000000004</v>
      </c>
      <c r="AP84" s="25">
        <v>0</v>
      </c>
      <c r="AQ84" s="25">
        <v>0</v>
      </c>
      <c r="AR84" s="25">
        <v>0</v>
      </c>
      <c r="AS84" s="25">
        <v>11.899999999999999</v>
      </c>
      <c r="AT84" s="25">
        <f t="shared" si="31"/>
        <v>39.4</v>
      </c>
      <c r="AU84" s="25">
        <f t="shared" si="32"/>
        <v>83.829787234042556</v>
      </c>
      <c r="AV84" s="8">
        <v>0</v>
      </c>
      <c r="AW84" s="19" t="s">
        <v>900</v>
      </c>
      <c r="AX84" s="19" t="s">
        <v>891</v>
      </c>
      <c r="AY84" s="19" t="s">
        <v>891</v>
      </c>
      <c r="AZ84" s="19" t="s">
        <v>891</v>
      </c>
      <c r="BA84" s="19" t="s">
        <v>891</v>
      </c>
      <c r="BB84" s="19" t="s">
        <v>17</v>
      </c>
      <c r="BC84" s="20">
        <v>0</v>
      </c>
      <c r="BD84" s="20">
        <v>0</v>
      </c>
      <c r="BE84" s="7">
        <f>U84/((VLOOKUP(B84,'Cell-Characteristics'!$B$4:$E$34,3,FALSE)*VLOOKUP(B84,'Cell-Characteristics'!$B$4:$E$34,4,FALSE)*3600)/1000)</f>
        <v>2.094875969281059</v>
      </c>
      <c r="BF84" s="2">
        <f t="shared" si="23"/>
        <v>11631.909375554094</v>
      </c>
      <c r="BG84" s="2">
        <f t="shared" si="21"/>
        <v>139290.95537006552</v>
      </c>
      <c r="BH84" s="2" t="e">
        <f t="shared" si="22"/>
        <v>#DIV/0!</v>
      </c>
      <c r="BI84" s="2">
        <f t="shared" si="24"/>
        <v>227644.67351060556</v>
      </c>
      <c r="BJ84" s="2">
        <f>BF84/((VLOOKUP(B84,'Cell-Characteristics'!$B$4:$Q$34,13,FALSE)))</f>
        <v>316.61792627671878</v>
      </c>
      <c r="BK84" s="2">
        <f>BG84/((VLOOKUP(B84,'Cell-Characteristics'!$B$4:$Q$34,14,FALSE)))</f>
        <v>54765.650456108167</v>
      </c>
      <c r="BL84" s="2" t="e">
        <f>BH84/((VLOOKUP(B84,'Cell-Characteristics'!$B$4:$Q$34,15,FALSE)))</f>
        <v>#DIV/0!</v>
      </c>
      <c r="BM84" s="2">
        <f>BI84/((VLOOKUP(B84,'Cell-Characteristics'!$B$4:$Q$34,16,FALSE)))</f>
        <v>5442.8155905253716</v>
      </c>
      <c r="BN84" s="13">
        <f t="shared" si="25"/>
        <v>0.42073345199999995</v>
      </c>
    </row>
    <row r="85" spans="2:66" s="13" customFormat="1" ht="16.5" customHeight="1">
      <c r="B85" s="19" t="s">
        <v>1</v>
      </c>
      <c r="C85" s="19" t="s">
        <v>911</v>
      </c>
      <c r="D85" s="19" t="s">
        <v>925</v>
      </c>
      <c r="E85" s="23" t="s">
        <v>7</v>
      </c>
      <c r="F85" s="20" t="s">
        <v>841</v>
      </c>
      <c r="G85" s="3" t="s">
        <v>1343</v>
      </c>
      <c r="H85" s="21">
        <v>43033</v>
      </c>
      <c r="I85" s="22" t="s">
        <v>17</v>
      </c>
      <c r="J85" s="22">
        <v>100</v>
      </c>
      <c r="K85" s="24" t="s">
        <v>17</v>
      </c>
      <c r="L85" s="25">
        <v>47</v>
      </c>
      <c r="M85" s="25">
        <v>37.299999999999997</v>
      </c>
      <c r="N85" s="25">
        <v>37</v>
      </c>
      <c r="O85" s="24" t="s">
        <v>49</v>
      </c>
      <c r="P85" s="24" t="s">
        <v>49</v>
      </c>
      <c r="Q85" s="26" t="s">
        <v>4</v>
      </c>
      <c r="R85" s="27">
        <v>84.693284720585524</v>
      </c>
      <c r="S85" s="28">
        <v>5.8000000000000003E-2</v>
      </c>
      <c r="T85" s="28">
        <v>85.660008557574258</v>
      </c>
      <c r="U85" s="25">
        <v>92.440431463814662</v>
      </c>
      <c r="V85" s="25">
        <v>10.504163988830671</v>
      </c>
      <c r="W85" s="25">
        <v>81.442227449331156</v>
      </c>
      <c r="X85" s="25">
        <v>0.49404002565284866</v>
      </c>
      <c r="Y85" s="25">
        <v>11.363170662982542</v>
      </c>
      <c r="Z85" s="25">
        <v>88.102387840120926</v>
      </c>
      <c r="AA85" s="25">
        <v>0.53444149689655884</v>
      </c>
      <c r="AB85" s="25">
        <v>6.7804229062403998</v>
      </c>
      <c r="AC85" s="25">
        <v>0</v>
      </c>
      <c r="AD85" s="127">
        <v>0.52510023100000003</v>
      </c>
      <c r="AE85" s="127">
        <v>1.461100101</v>
      </c>
      <c r="AF85" s="127">
        <v>0</v>
      </c>
      <c r="AG85" s="25">
        <v>943.87504116685545</v>
      </c>
      <c r="AH85" s="25">
        <v>92.136199951171875</v>
      </c>
      <c r="AI85" s="25">
        <v>86.979664250671007</v>
      </c>
      <c r="AJ85" s="25"/>
      <c r="AK85" s="23">
        <v>281.97629999999998</v>
      </c>
      <c r="AL85" s="25">
        <v>9.3800000000000008</v>
      </c>
      <c r="AM85" s="25">
        <v>7.52</v>
      </c>
      <c r="AN85" s="25">
        <v>15.05</v>
      </c>
      <c r="AO85" s="25">
        <v>2.27</v>
      </c>
      <c r="AP85" s="25">
        <v>0</v>
      </c>
      <c r="AQ85" s="25">
        <v>0</v>
      </c>
      <c r="AR85" s="25">
        <v>0</v>
      </c>
      <c r="AS85" s="25">
        <v>12.780000000000001</v>
      </c>
      <c r="AT85" s="25">
        <f t="shared" si="31"/>
        <v>37.619999999999997</v>
      </c>
      <c r="AU85" s="25">
        <f t="shared" si="32"/>
        <v>80.042553191489347</v>
      </c>
      <c r="AV85" s="8">
        <v>0</v>
      </c>
      <c r="AW85" s="19" t="s">
        <v>901</v>
      </c>
      <c r="AX85" s="19" t="s">
        <v>891</v>
      </c>
      <c r="AY85" s="19" t="s">
        <v>891</v>
      </c>
      <c r="AZ85" s="19" t="s">
        <v>891</v>
      </c>
      <c r="BA85" s="19" t="s">
        <v>891</v>
      </c>
      <c r="BB85" s="19" t="s">
        <v>17</v>
      </c>
      <c r="BC85" s="20">
        <v>1</v>
      </c>
      <c r="BD85" s="20">
        <v>2</v>
      </c>
      <c r="BE85" s="7">
        <f>U85/((VLOOKUP(B85,'Cell-Characteristics'!$B$4:$E$34,3,FALSE)*VLOOKUP(B85,'Cell-Characteristics'!$B$4:$E$34,4,FALSE)*3600)/1000)</f>
        <v>2.0218817030580634</v>
      </c>
      <c r="BF85" s="2">
        <f t="shared" si="23"/>
        <v>20004.11229838265</v>
      </c>
      <c r="BG85" s="2">
        <f t="shared" si="21"/>
        <v>55740.347559753645</v>
      </c>
      <c r="BH85" s="2" t="e">
        <f t="shared" si="22"/>
        <v>#DIV/0!</v>
      </c>
      <c r="BI85" s="2">
        <f t="shared" si="24"/>
        <v>139624.02982391807</v>
      </c>
      <c r="BJ85" s="2">
        <f>BF85/((VLOOKUP(B85,'Cell-Characteristics'!$B$4:$Q$34,13,FALSE)))</f>
        <v>544.50738468023985</v>
      </c>
      <c r="BK85" s="2">
        <f>BG85/((VLOOKUP(B85,'Cell-Characteristics'!$B$4:$Q$34,14,FALSE)))</f>
        <v>21915.682770996951</v>
      </c>
      <c r="BL85" s="2" t="e">
        <f>BH85/((VLOOKUP(B85,'Cell-Characteristics'!$B$4:$Q$34,15,FALSE)))</f>
        <v>#DIV/0!</v>
      </c>
      <c r="BM85" s="2">
        <f>BI85/((VLOOKUP(B85,'Cell-Characteristics'!$B$4:$Q$34,16,FALSE)))</f>
        <v>3338.3071723933667</v>
      </c>
      <c r="BN85" s="13">
        <f t="shared" si="25"/>
        <v>0.66206677733333341</v>
      </c>
    </row>
    <row r="86" spans="2:66" s="13" customFormat="1" ht="16.5" customHeight="1">
      <c r="B86" s="19" t="s">
        <v>1</v>
      </c>
      <c r="C86" s="19" t="s">
        <v>912</v>
      </c>
      <c r="D86" s="19" t="s">
        <v>926</v>
      </c>
      <c r="E86" s="23" t="s">
        <v>7</v>
      </c>
      <c r="F86" s="20" t="s">
        <v>841</v>
      </c>
      <c r="G86" s="3" t="s">
        <v>1343</v>
      </c>
      <c r="H86" s="21">
        <v>43059</v>
      </c>
      <c r="I86" s="22" t="s">
        <v>17</v>
      </c>
      <c r="J86" s="22">
        <v>100</v>
      </c>
      <c r="K86" s="24" t="s">
        <v>17</v>
      </c>
      <c r="L86" s="25">
        <v>47</v>
      </c>
      <c r="M86" s="25">
        <v>37.1</v>
      </c>
      <c r="N86" s="25">
        <v>37</v>
      </c>
      <c r="O86" s="24" t="s">
        <v>49</v>
      </c>
      <c r="P86" s="24" t="s">
        <v>49</v>
      </c>
      <c r="Q86" s="26" t="s">
        <v>4</v>
      </c>
      <c r="R86" s="27">
        <v>71.984646505912508</v>
      </c>
      <c r="S86" s="28">
        <v>3.2000000000000001E-2</v>
      </c>
      <c r="T86" s="28">
        <v>72.65190143349993</v>
      </c>
      <c r="U86" s="25">
        <v>81.19466021965593</v>
      </c>
      <c r="V86" s="25">
        <v>8.7778606916317852</v>
      </c>
      <c r="W86" s="25">
        <v>71.754321210442569</v>
      </c>
      <c r="X86" s="25">
        <v>0.66247831758158504</v>
      </c>
      <c r="Y86" s="25">
        <v>10.810884198400531</v>
      </c>
      <c r="Z86" s="25">
        <v>88.373202149409323</v>
      </c>
      <c r="AA86" s="25">
        <v>0.81591365219015921</v>
      </c>
      <c r="AB86" s="25">
        <v>8.5427587861560017</v>
      </c>
      <c r="AC86" s="25">
        <v>0</v>
      </c>
      <c r="AD86" s="127">
        <v>0.704999924</v>
      </c>
      <c r="AE86" s="127">
        <v>1.730099678</v>
      </c>
      <c r="AF86" s="127">
        <v>0</v>
      </c>
      <c r="AG86" s="25">
        <v>942.32812873874059</v>
      </c>
      <c r="AH86" s="25">
        <v>95.096500396728516</v>
      </c>
      <c r="AI86" s="25">
        <v>89.729086380053502</v>
      </c>
      <c r="AJ86" s="25"/>
      <c r="AK86" s="23">
        <v>294.54362000000003</v>
      </c>
      <c r="AL86" s="25">
        <v>9.8000000000000007</v>
      </c>
      <c r="AM86" s="25">
        <v>8.1999999999999993</v>
      </c>
      <c r="AN86" s="25">
        <v>12.2</v>
      </c>
      <c r="AO86" s="25">
        <v>2.1</v>
      </c>
      <c r="AP86" s="25">
        <v>0</v>
      </c>
      <c r="AQ86" s="25">
        <v>0</v>
      </c>
      <c r="AR86" s="25">
        <v>0</v>
      </c>
      <c r="AS86" s="25">
        <v>14.700000000000003</v>
      </c>
      <c r="AT86" s="25">
        <f t="shared" si="31"/>
        <v>37.200000000000003</v>
      </c>
      <c r="AU86" s="25">
        <f t="shared" si="32"/>
        <v>79.148936170212764</v>
      </c>
      <c r="AV86" s="8">
        <v>0</v>
      </c>
      <c r="AW86" s="19" t="s">
        <v>902</v>
      </c>
      <c r="AX86" s="19" t="s">
        <v>891</v>
      </c>
      <c r="AY86" s="19" t="s">
        <v>891</v>
      </c>
      <c r="AZ86" s="19" t="s">
        <v>891</v>
      </c>
      <c r="BA86" s="19" t="s">
        <v>891</v>
      </c>
      <c r="BB86" s="19" t="s">
        <v>17</v>
      </c>
      <c r="BC86" s="20">
        <v>1</v>
      </c>
      <c r="BD86" s="20">
        <v>2</v>
      </c>
      <c r="BE86" s="7">
        <f>U86/((VLOOKUP(B86,'Cell-Characteristics'!$B$4:$E$34,3,FALSE)*VLOOKUP(B86,'Cell-Characteristics'!$B$4:$E$34,4,FALSE)*3600)/1000)</f>
        <v>1.7759112034045479</v>
      </c>
      <c r="BF86" s="2">
        <f t="shared" si="23"/>
        <v>12450.867571486129</v>
      </c>
      <c r="BG86" s="2">
        <f t="shared" si="21"/>
        <v>41474.096621641336</v>
      </c>
      <c r="BH86" s="2" t="e">
        <f t="shared" si="22"/>
        <v>#DIV/0!</v>
      </c>
      <c r="BI86" s="2">
        <f t="shared" si="24"/>
        <v>100030.39730239657</v>
      </c>
      <c r="BJ86" s="2">
        <f>BF86/((VLOOKUP(B86,'Cell-Characteristics'!$B$4:$Q$34,13,FALSE)))</f>
        <v>338.90978201007482</v>
      </c>
      <c r="BK86" s="2">
        <f>BG86/((VLOOKUP(B86,'Cell-Characteristics'!$B$4:$Q$34,14,FALSE)))</f>
        <v>16306.556822222747</v>
      </c>
      <c r="BL86" s="2" t="e">
        <f>BH86/((VLOOKUP(B86,'Cell-Characteristics'!$B$4:$Q$34,15,FALSE)))</f>
        <v>#DIV/0!</v>
      </c>
      <c r="BM86" s="2">
        <f>BI86/((VLOOKUP(B86,'Cell-Characteristics'!$B$4:$Q$34,16,FALSE)))</f>
        <v>2391.6527347984111</v>
      </c>
      <c r="BN86" s="13">
        <f t="shared" si="25"/>
        <v>0.81169986733333344</v>
      </c>
    </row>
    <row r="87" spans="2:66" s="13" customFormat="1" ht="16.5" customHeight="1">
      <c r="B87" s="19" t="s">
        <v>1</v>
      </c>
      <c r="C87" s="19" t="s">
        <v>913</v>
      </c>
      <c r="D87" s="19" t="s">
        <v>926</v>
      </c>
      <c r="E87" s="23" t="s">
        <v>7</v>
      </c>
      <c r="F87" s="20" t="s">
        <v>841</v>
      </c>
      <c r="G87" s="3" t="s">
        <v>1343</v>
      </c>
      <c r="H87" s="21">
        <v>43059</v>
      </c>
      <c r="I87" s="22" t="s">
        <v>17</v>
      </c>
      <c r="J87" s="22">
        <v>100</v>
      </c>
      <c r="K87" s="24" t="s">
        <v>17</v>
      </c>
      <c r="L87" s="25">
        <v>47</v>
      </c>
      <c r="M87" s="25">
        <v>38.4</v>
      </c>
      <c r="N87" s="25">
        <v>37.299999999999997</v>
      </c>
      <c r="O87" s="24" t="s">
        <v>49</v>
      </c>
      <c r="P87" s="24" t="s">
        <v>49</v>
      </c>
      <c r="Q87" s="26" t="s">
        <v>890</v>
      </c>
      <c r="R87" s="27">
        <v>81.602098146026222</v>
      </c>
      <c r="S87" s="28">
        <v>2.9000000000000001E-2</v>
      </c>
      <c r="T87" s="28">
        <v>82.279077956183841</v>
      </c>
      <c r="U87" s="25">
        <v>86.746323015191848</v>
      </c>
      <c r="V87" s="25">
        <v>27.372354695003597</v>
      </c>
      <c r="W87" s="25">
        <v>45.007199251300428</v>
      </c>
      <c r="X87" s="25">
        <v>14.366769068887855</v>
      </c>
      <c r="Y87" s="25">
        <v>31.554484090593544</v>
      </c>
      <c r="Z87" s="25">
        <v>51.88369683798394</v>
      </c>
      <c r="AA87" s="25">
        <v>16.561819071422555</v>
      </c>
      <c r="AB87" s="25">
        <v>3.9963986923680017</v>
      </c>
      <c r="AC87" s="25">
        <v>0.47084636664000018</v>
      </c>
      <c r="AD87" s="127">
        <v>0.71510028800000003</v>
      </c>
      <c r="AE87" s="127">
        <v>0.61310005199999995</v>
      </c>
      <c r="AF87" s="127">
        <v>1.427100182</v>
      </c>
      <c r="AG87" s="25">
        <v>941.0562670689003</v>
      </c>
      <c r="AH87" s="25">
        <v>91.088200092315674</v>
      </c>
      <c r="AI87" s="25">
        <v>85.809039897510772</v>
      </c>
      <c r="AJ87" s="25"/>
      <c r="AK87" s="23">
        <v>278.19856000000004</v>
      </c>
      <c r="AL87" s="25">
        <v>20.2</v>
      </c>
      <c r="AM87" s="25">
        <v>0.5</v>
      </c>
      <c r="AN87" s="25">
        <v>7.7</v>
      </c>
      <c r="AO87" s="25">
        <v>0.5</v>
      </c>
      <c r="AP87" s="25">
        <v>1.3</v>
      </c>
      <c r="AQ87" s="25">
        <v>2.1</v>
      </c>
      <c r="AR87" s="25">
        <v>0.3</v>
      </c>
      <c r="AS87" s="25">
        <v>14.400000000000006</v>
      </c>
      <c r="AT87" s="25">
        <f t="shared" si="31"/>
        <v>26.8</v>
      </c>
      <c r="AU87" s="25">
        <f t="shared" si="32"/>
        <v>57.021276595744688</v>
      </c>
      <c r="AV87" s="8">
        <v>0</v>
      </c>
      <c r="AW87" s="19" t="s">
        <v>903</v>
      </c>
      <c r="AX87" s="19" t="s">
        <v>891</v>
      </c>
      <c r="AY87" s="19" t="s">
        <v>891</v>
      </c>
      <c r="AZ87" s="19" t="s">
        <v>891</v>
      </c>
      <c r="BA87" s="19" t="s">
        <v>891</v>
      </c>
      <c r="BB87" s="19" t="s">
        <v>17</v>
      </c>
      <c r="BC87" s="20">
        <v>1</v>
      </c>
      <c r="BD87" s="20">
        <v>2</v>
      </c>
      <c r="BE87" s="7">
        <f>U87/((VLOOKUP(B87,'Cell-Characteristics'!$B$4:$E$34,3,FALSE)*VLOOKUP(B87,'Cell-Characteristics'!$B$4:$E$34,4,FALSE)*3600)/1000)</f>
        <v>1.8973386486262434</v>
      </c>
      <c r="BF87" s="2">
        <f t="shared" si="23"/>
        <v>38277.64462458669</v>
      </c>
      <c r="BG87" s="2">
        <f t="shared" si="21"/>
        <v>73409.224325592513</v>
      </c>
      <c r="BH87" s="2">
        <f t="shared" si="22"/>
        <v>10067.106185042765</v>
      </c>
      <c r="BI87" s="2">
        <f t="shared" si="24"/>
        <v>94450.302958849279</v>
      </c>
      <c r="BJ87" s="2">
        <f>BF87/((VLOOKUP(B87,'Cell-Characteristics'!$B$4:$Q$34,13,FALSE)))</f>
        <v>1041.9087763238797</v>
      </c>
      <c r="BK87" s="2">
        <f>BG87/((VLOOKUP(B87,'Cell-Characteristics'!$B$4:$Q$34,14,FALSE)))</f>
        <v>28862.634397103291</v>
      </c>
      <c r="BL87" s="2">
        <f>BH87/((VLOOKUP(B87,'Cell-Characteristics'!$B$4:$Q$34,15,FALSE)))</f>
        <v>3958.1293485266824</v>
      </c>
      <c r="BM87" s="2">
        <f>BI87/((VLOOKUP(B87,'Cell-Characteristics'!$B$4:$Q$34,16,FALSE)))</f>
        <v>2258.2368106685335</v>
      </c>
      <c r="BN87" s="13">
        <f t="shared" si="25"/>
        <v>0.91843350733333329</v>
      </c>
    </row>
    <row r="88" spans="2:66" s="13" customFormat="1" ht="16.5" customHeight="1">
      <c r="B88" s="19" t="s">
        <v>1</v>
      </c>
      <c r="C88" s="19" t="s">
        <v>914</v>
      </c>
      <c r="D88" s="19" t="s">
        <v>926</v>
      </c>
      <c r="E88" s="23" t="s">
        <v>7</v>
      </c>
      <c r="F88" s="20" t="s">
        <v>841</v>
      </c>
      <c r="G88" s="3" t="s">
        <v>1343</v>
      </c>
      <c r="H88" s="21">
        <v>43059</v>
      </c>
      <c r="I88" s="22" t="s">
        <v>17</v>
      </c>
      <c r="J88" s="22">
        <v>100</v>
      </c>
      <c r="K88" s="24" t="s">
        <v>17</v>
      </c>
      <c r="L88" s="25">
        <v>47</v>
      </c>
      <c r="M88" s="25">
        <v>37.9</v>
      </c>
      <c r="N88" s="25">
        <v>37</v>
      </c>
      <c r="O88" s="24" t="s">
        <v>49</v>
      </c>
      <c r="P88" s="24" t="s">
        <v>49</v>
      </c>
      <c r="Q88" s="26" t="s">
        <v>4</v>
      </c>
      <c r="R88" s="27">
        <v>87.257261176740855</v>
      </c>
      <c r="S88" s="28">
        <v>3.3000000000000002E-2</v>
      </c>
      <c r="T88" s="28">
        <v>87.71544871579141</v>
      </c>
      <c r="U88" s="25">
        <v>100.3748594616474</v>
      </c>
      <c r="V88" s="25">
        <v>17.438236538369406</v>
      </c>
      <c r="W88" s="25">
        <v>81.611478959959214</v>
      </c>
      <c r="X88" s="25">
        <v>1.3251439633187601</v>
      </c>
      <c r="Y88" s="25">
        <v>17.373111785060527</v>
      </c>
      <c r="Z88" s="25">
        <v>81.30669312781697</v>
      </c>
      <c r="AA88" s="25">
        <v>1.3201950871224772</v>
      </c>
      <c r="AB88" s="25">
        <v>12.659410745855997</v>
      </c>
      <c r="AC88" s="25">
        <v>0</v>
      </c>
      <c r="AD88" s="127">
        <v>0.51300001100000003</v>
      </c>
      <c r="AE88" s="127">
        <v>0.41099977500000001</v>
      </c>
      <c r="AF88" s="127">
        <v>0</v>
      </c>
      <c r="AG88" s="25">
        <v>939.89359267374834</v>
      </c>
      <c r="AH88" s="25">
        <v>95.980500221252441</v>
      </c>
      <c r="AI88" s="25">
        <v>90.301048951119611</v>
      </c>
      <c r="AJ88" s="25"/>
      <c r="AK88" s="23">
        <v>312.43869000000001</v>
      </c>
      <c r="AL88" s="25">
        <v>13.9</v>
      </c>
      <c r="AM88" s="25">
        <v>0.6</v>
      </c>
      <c r="AN88" s="25">
        <v>17.7</v>
      </c>
      <c r="AO88" s="25">
        <v>0.1</v>
      </c>
      <c r="AP88" s="25">
        <v>0</v>
      </c>
      <c r="AQ88" s="25">
        <v>0</v>
      </c>
      <c r="AR88" s="25">
        <v>0</v>
      </c>
      <c r="AS88" s="25">
        <v>14.699999999999996</v>
      </c>
      <c r="AT88" s="25">
        <f t="shared" si="31"/>
        <v>33.1</v>
      </c>
      <c r="AU88" s="25">
        <f t="shared" si="32"/>
        <v>70.425531914893625</v>
      </c>
      <c r="AV88" s="8">
        <v>0</v>
      </c>
      <c r="AW88" s="19" t="s">
        <v>904</v>
      </c>
      <c r="AX88" s="19" t="s">
        <v>891</v>
      </c>
      <c r="AY88" s="19" t="s">
        <v>891</v>
      </c>
      <c r="AZ88" s="19" t="s">
        <v>891</v>
      </c>
      <c r="BA88" s="19" t="s">
        <v>891</v>
      </c>
      <c r="BB88" s="19" t="s">
        <v>17</v>
      </c>
      <c r="BC88" s="20">
        <v>3</v>
      </c>
      <c r="BD88" s="20">
        <v>6</v>
      </c>
      <c r="BE88" s="7">
        <f>U88/((VLOOKUP(B88,'Cell-Characteristics'!$B$4:$E$34,3,FALSE)*VLOOKUP(B88,'Cell-Characteristics'!$B$4:$E$34,4,FALSE)*3600)/1000)</f>
        <v>2.1954256225207218</v>
      </c>
      <c r="BF88" s="2">
        <f t="shared" si="23"/>
        <v>33992.663088596702</v>
      </c>
      <c r="BG88" s="2">
        <f t="shared" si="21"/>
        <v>198568.18403357817</v>
      </c>
      <c r="BH88" s="2" t="e">
        <f t="shared" si="22"/>
        <v>#DIV/0!</v>
      </c>
      <c r="BI88" s="2">
        <f t="shared" si="24"/>
        <v>325892.47632676642</v>
      </c>
      <c r="BJ88" s="2">
        <f>BF88/((VLOOKUP(B88,'Cell-Characteristics'!$B$4:$Q$34,13,FALSE)))</f>
        <v>925.27255399305091</v>
      </c>
      <c r="BK88" s="2">
        <f>BG88/((VLOOKUP(B88,'Cell-Characteristics'!$B$4:$Q$34,14,FALSE)))</f>
        <v>78071.944654233768</v>
      </c>
      <c r="BL88" s="2" t="e">
        <f>BH88/((VLOOKUP(B88,'Cell-Characteristics'!$B$4:$Q$34,15,FALSE)))</f>
        <v>#DIV/0!</v>
      </c>
      <c r="BM88" s="2">
        <f>BI88/((VLOOKUP(B88,'Cell-Characteristics'!$B$4:$Q$34,16,FALSE)))</f>
        <v>7791.8478110299739</v>
      </c>
      <c r="BN88" s="13">
        <f t="shared" si="25"/>
        <v>0.30799992866666664</v>
      </c>
    </row>
    <row r="89" spans="2:66" s="13" customFormat="1" ht="16.5" customHeight="1">
      <c r="B89" s="19" t="s">
        <v>1</v>
      </c>
      <c r="C89" s="18" t="s">
        <v>927</v>
      </c>
      <c r="D89" s="19" t="s">
        <v>923</v>
      </c>
      <c r="E89" s="23" t="s">
        <v>7</v>
      </c>
      <c r="F89" s="20" t="s">
        <v>841</v>
      </c>
      <c r="G89" s="3" t="s">
        <v>1343</v>
      </c>
      <c r="H89" s="21">
        <v>43141</v>
      </c>
      <c r="I89" s="22" t="s">
        <v>17</v>
      </c>
      <c r="J89" s="22">
        <v>100</v>
      </c>
      <c r="K89" s="24" t="s">
        <v>17</v>
      </c>
      <c r="L89" s="25">
        <v>47</v>
      </c>
      <c r="M89" s="25">
        <v>37</v>
      </c>
      <c r="N89" s="25">
        <v>37</v>
      </c>
      <c r="O89" s="24" t="s">
        <v>49</v>
      </c>
      <c r="P89" s="24" t="s">
        <v>47</v>
      </c>
      <c r="Q89" s="26" t="s">
        <v>4</v>
      </c>
      <c r="R89" s="27">
        <v>77.873274827360845</v>
      </c>
      <c r="S89" s="28">
        <v>4.1000000000000002E-2</v>
      </c>
      <c r="T89" s="28">
        <v>79.211722412653856</v>
      </c>
      <c r="U89" s="25">
        <v>88.684691479693853</v>
      </c>
      <c r="V89" s="25">
        <v>13.986276320813731</v>
      </c>
      <c r="W89" s="25">
        <v>73.309565734332978</v>
      </c>
      <c r="X89" s="25">
        <v>1.3888494245471672</v>
      </c>
      <c r="Y89" s="25">
        <v>15.770789848230088</v>
      </c>
      <c r="Z89" s="25">
        <v>82.663156979148624</v>
      </c>
      <c r="AA89" s="25">
        <v>1.5660531726213112</v>
      </c>
      <c r="AB89" s="25">
        <v>9.4729690670399993</v>
      </c>
      <c r="AC89" s="25">
        <v>0</v>
      </c>
      <c r="AD89" s="127">
        <v>0.79909992200000002</v>
      </c>
      <c r="AE89" s="127">
        <v>1.5</v>
      </c>
      <c r="AF89" s="127">
        <v>0</v>
      </c>
      <c r="AG89" s="25">
        <v>880.58056003274464</v>
      </c>
      <c r="AH89" s="25">
        <v>101.73820018768311</v>
      </c>
      <c r="AI89" s="25">
        <v>92.29352849030073</v>
      </c>
      <c r="AJ89" s="25"/>
      <c r="AK89" s="23">
        <v>247.36045999999999</v>
      </c>
      <c r="AL89" s="25">
        <v>13.4</v>
      </c>
      <c r="AM89" s="25">
        <v>0.5</v>
      </c>
      <c r="AN89" s="25">
        <v>14.6</v>
      </c>
      <c r="AO89" s="25">
        <v>3</v>
      </c>
      <c r="AP89" s="25">
        <v>0.1</v>
      </c>
      <c r="AQ89" s="25">
        <v>0.3</v>
      </c>
      <c r="AR89" s="25">
        <v>0.6</v>
      </c>
      <c r="AS89" s="25">
        <v>14.5</v>
      </c>
      <c r="AT89" s="25">
        <f t="shared" si="31"/>
        <v>33.6</v>
      </c>
      <c r="AU89" s="25">
        <f t="shared" si="32"/>
        <v>71.489361702127667</v>
      </c>
      <c r="AV89" s="8">
        <v>0</v>
      </c>
      <c r="AW89" s="19" t="s">
        <v>928</v>
      </c>
      <c r="AX89" s="19" t="s">
        <v>856</v>
      </c>
      <c r="AY89" s="19" t="s">
        <v>929</v>
      </c>
      <c r="AZ89" s="19" t="s">
        <v>187</v>
      </c>
      <c r="BA89" s="19" t="s">
        <v>180</v>
      </c>
      <c r="BB89" s="19" t="s">
        <v>930</v>
      </c>
      <c r="BC89" s="20">
        <v>2</v>
      </c>
      <c r="BD89" s="20">
        <v>4</v>
      </c>
      <c r="BE89" s="7">
        <f>U89/((VLOOKUP(B89,'Cell-Characteristics'!$B$4:$E$34,3,FALSE)*VLOOKUP(B89,'Cell-Characteristics'!$B$4:$E$34,4,FALSE)*3600)/1000)</f>
        <v>1.9397351592234002</v>
      </c>
      <c r="BF89" s="2">
        <f t="shared" si="23"/>
        <v>17502.537462159496</v>
      </c>
      <c r="BG89" s="2">
        <f t="shared" si="21"/>
        <v>48873.043822888656</v>
      </c>
      <c r="BH89" s="2" t="e">
        <f t="shared" si="22"/>
        <v>#DIV/0!</v>
      </c>
      <c r="BI89" s="2">
        <f t="shared" si="24"/>
        <v>115720.97058210486</v>
      </c>
      <c r="BJ89" s="2">
        <f>BF89/((VLOOKUP(B89,'Cell-Characteristics'!$B$4:$Q$34,13,FALSE)))</f>
        <v>476.4150868898551</v>
      </c>
      <c r="BK89" s="2">
        <f>BG89/((VLOOKUP(B89,'Cell-Characteristics'!$B$4:$Q$34,14,FALSE)))</f>
        <v>19215.63412081806</v>
      </c>
      <c r="BL89" s="2" t="e">
        <f>BH89/((VLOOKUP(B89,'Cell-Characteristics'!$B$4:$Q$34,15,FALSE)))</f>
        <v>#DIV/0!</v>
      </c>
      <c r="BM89" s="2">
        <f>BI89/((VLOOKUP(B89,'Cell-Characteristics'!$B$4:$Q$34,16,FALSE)))</f>
        <v>2766.802724271362</v>
      </c>
      <c r="BN89" s="13">
        <f t="shared" si="25"/>
        <v>0.7663666406666666</v>
      </c>
    </row>
    <row r="90" spans="2:66" s="13" customFormat="1" ht="16.5" customHeight="1">
      <c r="B90" s="19" t="s">
        <v>1</v>
      </c>
      <c r="C90" s="18" t="s">
        <v>932</v>
      </c>
      <c r="D90" s="19" t="s">
        <v>923</v>
      </c>
      <c r="E90" s="23" t="s">
        <v>7</v>
      </c>
      <c r="F90" s="20" t="s">
        <v>841</v>
      </c>
      <c r="G90" s="3" t="s">
        <v>1343</v>
      </c>
      <c r="H90" s="21">
        <v>43141</v>
      </c>
      <c r="I90" s="22" t="s">
        <v>17</v>
      </c>
      <c r="J90" s="22">
        <v>100</v>
      </c>
      <c r="K90" s="24" t="s">
        <v>17</v>
      </c>
      <c r="L90" s="25">
        <v>47</v>
      </c>
      <c r="M90" s="25">
        <v>37</v>
      </c>
      <c r="N90" s="25">
        <v>37</v>
      </c>
      <c r="O90" s="24" t="s">
        <v>49</v>
      </c>
      <c r="P90" s="24" t="s">
        <v>49</v>
      </c>
      <c r="Q90" s="26" t="s">
        <v>4</v>
      </c>
      <c r="R90" s="27">
        <v>71.316015381570935</v>
      </c>
      <c r="S90" s="28">
        <v>4.8000000000000001E-2</v>
      </c>
      <c r="T90" s="28">
        <v>72.750700539466536</v>
      </c>
      <c r="U90" s="25">
        <v>82.28949049441654</v>
      </c>
      <c r="V90" s="25">
        <v>10.627854083784039</v>
      </c>
      <c r="W90" s="25">
        <v>71.154412583859866</v>
      </c>
      <c r="X90" s="25">
        <v>0.50722382677265532</v>
      </c>
      <c r="Y90" s="25">
        <v>12.915202196451991</v>
      </c>
      <c r="Z90" s="25">
        <v>86.468408245507106</v>
      </c>
      <c r="AA90" s="25">
        <v>0.61638955804091544</v>
      </c>
      <c r="AB90" s="25">
        <v>9.5387899549500013</v>
      </c>
      <c r="AC90" s="25">
        <v>0</v>
      </c>
      <c r="AD90" s="127">
        <v>0.90089988700000001</v>
      </c>
      <c r="AE90" s="127">
        <v>3.6023001670000001</v>
      </c>
      <c r="AF90" s="127">
        <v>0</v>
      </c>
      <c r="AG90" s="25">
        <v>906.47998287643782</v>
      </c>
      <c r="AH90" s="25">
        <v>112.54720020294189</v>
      </c>
      <c r="AI90" s="25">
        <v>102.10140322002151</v>
      </c>
      <c r="AJ90" s="25"/>
      <c r="AK90" s="23">
        <v>237.13305500000001</v>
      </c>
      <c r="AL90" s="25">
        <v>10</v>
      </c>
      <c r="AM90" s="25">
        <v>6.6</v>
      </c>
      <c r="AN90" s="25">
        <v>12.7</v>
      </c>
      <c r="AO90" s="25">
        <v>3.2</v>
      </c>
      <c r="AP90" s="25">
        <v>0</v>
      </c>
      <c r="AQ90" s="25">
        <v>0</v>
      </c>
      <c r="AR90" s="25">
        <v>0</v>
      </c>
      <c r="AS90" s="25">
        <v>14.5</v>
      </c>
      <c r="AT90" s="25">
        <f t="shared" si="31"/>
        <v>37</v>
      </c>
      <c r="AU90" s="25">
        <f t="shared" si="32"/>
        <v>78.723404255319153</v>
      </c>
      <c r="AV90" s="8">
        <v>0</v>
      </c>
      <c r="AW90" s="19" t="s">
        <v>17</v>
      </c>
      <c r="AX90" s="19" t="s">
        <v>856</v>
      </c>
      <c r="AY90" s="19" t="s">
        <v>931</v>
      </c>
      <c r="AZ90" s="19" t="s">
        <v>179</v>
      </c>
      <c r="BA90" s="19" t="s">
        <v>180</v>
      </c>
      <c r="BB90" s="19" t="s">
        <v>930</v>
      </c>
      <c r="BC90" s="20">
        <v>2</v>
      </c>
      <c r="BD90" s="20">
        <v>4</v>
      </c>
      <c r="BE90" s="7">
        <f>U90/((VLOOKUP(B90,'Cell-Characteristics'!$B$4:$E$34,3,FALSE)*VLOOKUP(B90,'Cell-Characteristics'!$B$4:$E$34,4,FALSE)*3600)/1000)</f>
        <v>1.7998576223625666</v>
      </c>
      <c r="BF90" s="2">
        <f t="shared" si="23"/>
        <v>11796.931309620688</v>
      </c>
      <c r="BG90" s="2">
        <f t="shared" si="21"/>
        <v>19752.49404136062</v>
      </c>
      <c r="BH90" s="2" t="e">
        <f t="shared" si="22"/>
        <v>#DIV/0!</v>
      </c>
      <c r="BI90" s="2">
        <f t="shared" si="24"/>
        <v>54820.67607988388</v>
      </c>
      <c r="BJ90" s="2">
        <f>BF90/((VLOOKUP(B90,'Cell-Characteristics'!$B$4:$Q$34,13,FALSE)))</f>
        <v>321.10978577006608</v>
      </c>
      <c r="BK90" s="2">
        <f>BG90/((VLOOKUP(B90,'Cell-Characteristics'!$B$4:$Q$34,14,FALSE)))</f>
        <v>7766.1767875130217</v>
      </c>
      <c r="BL90" s="2" t="e">
        <f>BH90/((VLOOKUP(B90,'Cell-Characteristics'!$B$4:$Q$34,15,FALSE)))</f>
        <v>#DIV/0!</v>
      </c>
      <c r="BM90" s="2">
        <f>BI90/((VLOOKUP(B90,'Cell-Characteristics'!$B$4:$Q$34,16,FALSE)))</f>
        <v>1310.7217746381068</v>
      </c>
      <c r="BN90" s="13">
        <f t="shared" si="25"/>
        <v>1.5010666846666669</v>
      </c>
    </row>
    <row r="91" spans="2:66" s="13" customFormat="1" ht="16.5" customHeight="1">
      <c r="B91" s="19" t="s">
        <v>1</v>
      </c>
      <c r="C91" s="18" t="s">
        <v>933</v>
      </c>
      <c r="D91" s="19" t="s">
        <v>923</v>
      </c>
      <c r="E91" s="23" t="s">
        <v>7</v>
      </c>
      <c r="F91" s="20" t="s">
        <v>841</v>
      </c>
      <c r="G91" s="3" t="s">
        <v>1343</v>
      </c>
      <c r="H91" s="21">
        <v>43141</v>
      </c>
      <c r="I91" s="22" t="s">
        <v>17</v>
      </c>
      <c r="J91" s="22">
        <v>100</v>
      </c>
      <c r="K91" s="24" t="s">
        <v>17</v>
      </c>
      <c r="L91" s="25">
        <v>47</v>
      </c>
      <c r="M91" s="25">
        <v>37</v>
      </c>
      <c r="N91" s="25">
        <v>37</v>
      </c>
      <c r="O91" s="24" t="s">
        <v>49</v>
      </c>
      <c r="P91" s="24" t="s">
        <v>49</v>
      </c>
      <c r="Q91" s="26" t="s">
        <v>4</v>
      </c>
      <c r="R91" s="27">
        <v>75.730622270800126</v>
      </c>
      <c r="S91" s="28">
        <v>4.8000000000000001E-2</v>
      </c>
      <c r="T91" s="28">
        <v>76.988942470382085</v>
      </c>
      <c r="U91" s="25">
        <v>84.905641252850089</v>
      </c>
      <c r="V91" s="25">
        <v>17.302152627005434</v>
      </c>
      <c r="W91" s="25">
        <v>67.063691713302376</v>
      </c>
      <c r="X91" s="25">
        <v>0.53979691254233364</v>
      </c>
      <c r="Y91" s="25">
        <v>20.378095461854414</v>
      </c>
      <c r="Z91" s="25">
        <v>78.98614358683875</v>
      </c>
      <c r="AA91" s="25">
        <v>0.63576095130688848</v>
      </c>
      <c r="AB91" s="25">
        <v>7.9166987824679991</v>
      </c>
      <c r="AC91" s="25">
        <v>0</v>
      </c>
      <c r="AD91" s="127">
        <v>0.59960031499999999</v>
      </c>
      <c r="AE91" s="127">
        <v>1.6006999019999999</v>
      </c>
      <c r="AF91" s="127">
        <v>0</v>
      </c>
      <c r="AG91" s="25">
        <v>904.52861316675921</v>
      </c>
      <c r="AH91" s="25">
        <v>91.520100116729736</v>
      </c>
      <c r="AI91" s="25">
        <v>82.863327662140435</v>
      </c>
      <c r="AJ91" s="25"/>
      <c r="AK91" s="23">
        <v>271.71836499999995</v>
      </c>
      <c r="AL91" s="25">
        <v>17.3</v>
      </c>
      <c r="AM91" s="25">
        <v>1.2</v>
      </c>
      <c r="AN91" s="25">
        <v>13.3</v>
      </c>
      <c r="AO91" s="25">
        <v>3.8</v>
      </c>
      <c r="AP91" s="25">
        <v>0</v>
      </c>
      <c r="AQ91" s="25">
        <v>0</v>
      </c>
      <c r="AR91" s="25">
        <v>0</v>
      </c>
      <c r="AS91" s="25">
        <v>11.399999999999999</v>
      </c>
      <c r="AT91" s="25">
        <f t="shared" si="31"/>
        <v>29.7</v>
      </c>
      <c r="AU91" s="25">
        <f t="shared" si="32"/>
        <v>63.191489361702125</v>
      </c>
      <c r="AV91" s="8">
        <v>0</v>
      </c>
      <c r="AW91" s="19" t="s">
        <v>17</v>
      </c>
      <c r="AX91" s="19" t="s">
        <v>856</v>
      </c>
      <c r="AY91" s="19" t="s">
        <v>934</v>
      </c>
      <c r="AZ91" s="19" t="s">
        <v>187</v>
      </c>
      <c r="BA91" s="19" t="s">
        <v>180</v>
      </c>
      <c r="BB91" s="19" t="s">
        <v>930</v>
      </c>
      <c r="BC91" s="20">
        <v>2</v>
      </c>
      <c r="BD91" s="20">
        <v>4</v>
      </c>
      <c r="BE91" s="7">
        <f>U91/((VLOOKUP(B91,'Cell-Characteristics'!$B$4:$E$34,3,FALSE)*VLOOKUP(B91,'Cell-Characteristics'!$B$4:$E$34,4,FALSE)*3600)/1000)</f>
        <v>1.8570787675601508</v>
      </c>
      <c r="BF91" s="2">
        <f t="shared" si="23"/>
        <v>28856.143324416757</v>
      </c>
      <c r="BG91" s="2">
        <f t="shared" si="21"/>
        <v>41896.48017689601</v>
      </c>
      <c r="BH91" s="2" t="e">
        <f t="shared" si="22"/>
        <v>#DIV/0!</v>
      </c>
      <c r="BI91" s="2">
        <f t="shared" si="24"/>
        <v>115764.62238677783</v>
      </c>
      <c r="BJ91" s="2">
        <f>BF91/((VLOOKUP(B91,'Cell-Characteristics'!$B$4:$Q$34,13,FALSE)))</f>
        <v>785.45765486462949</v>
      </c>
      <c r="BK91" s="2">
        <f>BG91/((VLOOKUP(B91,'Cell-Characteristics'!$B$4:$Q$34,14,FALSE)))</f>
        <v>16472.627261498783</v>
      </c>
      <c r="BL91" s="2" t="e">
        <f>BH91/((VLOOKUP(B91,'Cell-Characteristics'!$B$4:$Q$34,15,FALSE)))</f>
        <v>#DIV/0!</v>
      </c>
      <c r="BM91" s="2">
        <f>BI91/((VLOOKUP(B91,'Cell-Characteristics'!$B$4:$Q$34,16,FALSE)))</f>
        <v>2767.8464066003385</v>
      </c>
      <c r="BN91" s="13">
        <f t="shared" si="25"/>
        <v>0.73343340566666659</v>
      </c>
    </row>
    <row r="92" spans="2:66" s="13" customFormat="1" ht="16.5" customHeight="1">
      <c r="B92" s="19" t="s">
        <v>1</v>
      </c>
      <c r="C92" s="19" t="s">
        <v>937</v>
      </c>
      <c r="D92" s="19" t="s">
        <v>923</v>
      </c>
      <c r="E92" s="23" t="s">
        <v>7</v>
      </c>
      <c r="F92" s="20" t="s">
        <v>841</v>
      </c>
      <c r="G92" s="3" t="s">
        <v>1343</v>
      </c>
      <c r="H92" s="21">
        <v>43141</v>
      </c>
      <c r="I92" s="22" t="s">
        <v>17</v>
      </c>
      <c r="J92" s="22">
        <v>100</v>
      </c>
      <c r="K92" s="24" t="s">
        <v>17</v>
      </c>
      <c r="L92" s="25">
        <v>47</v>
      </c>
      <c r="M92" s="25">
        <v>37</v>
      </c>
      <c r="N92" s="25">
        <v>37</v>
      </c>
      <c r="O92" s="24" t="s">
        <v>49</v>
      </c>
      <c r="P92" s="24" t="s">
        <v>47</v>
      </c>
      <c r="Q92" s="26" t="s">
        <v>4</v>
      </c>
      <c r="R92" s="27">
        <v>64.352400014721766</v>
      </c>
      <c r="S92" s="28">
        <v>0.04</v>
      </c>
      <c r="T92" s="28">
        <v>65.197191999279866</v>
      </c>
      <c r="U92" s="25">
        <v>72.784323685299867</v>
      </c>
      <c r="V92" s="25">
        <v>7.5654102087059014</v>
      </c>
      <c r="W92" s="25">
        <v>64.685318309817902</v>
      </c>
      <c r="X92" s="25">
        <v>0.53359516677606467</v>
      </c>
      <c r="Y92" s="25">
        <v>10.394285232925609</v>
      </c>
      <c r="Z92" s="25">
        <v>88.872596507869034</v>
      </c>
      <c r="AA92" s="25">
        <v>0.73311825920535967</v>
      </c>
      <c r="AB92" s="25">
        <v>7.5871316860199984</v>
      </c>
      <c r="AC92" s="25">
        <v>0</v>
      </c>
      <c r="AD92" s="127">
        <v>0.69979953800000005</v>
      </c>
      <c r="AE92" s="127">
        <v>1.1994996069999999</v>
      </c>
      <c r="AF92" s="127">
        <v>0</v>
      </c>
      <c r="AG92" s="25">
        <v>906.57520620532603</v>
      </c>
      <c r="AH92" s="25">
        <v>89.008000373840332</v>
      </c>
      <c r="AI92" s="25">
        <v>80.826712371013087</v>
      </c>
      <c r="AJ92" s="25"/>
      <c r="AK92" s="23">
        <v>262.836185</v>
      </c>
      <c r="AL92" s="25">
        <v>8.3000000000000007</v>
      </c>
      <c r="AM92" s="25">
        <v>8.1999999999999993</v>
      </c>
      <c r="AN92" s="25">
        <v>10.6</v>
      </c>
      <c r="AO92" s="25">
        <v>6.4</v>
      </c>
      <c r="AP92" s="25">
        <v>0</v>
      </c>
      <c r="AQ92" s="25">
        <v>0</v>
      </c>
      <c r="AR92" s="25">
        <v>0</v>
      </c>
      <c r="AS92" s="25">
        <v>13.5</v>
      </c>
      <c r="AT92" s="25">
        <f t="shared" si="31"/>
        <v>38.700000000000003</v>
      </c>
      <c r="AU92" s="25">
        <f t="shared" si="32"/>
        <v>82.340425531914889</v>
      </c>
      <c r="AV92" s="8">
        <v>0</v>
      </c>
      <c r="AW92" s="19" t="s">
        <v>935</v>
      </c>
      <c r="AX92" s="19" t="s">
        <v>856</v>
      </c>
      <c r="AY92" s="19" t="s">
        <v>936</v>
      </c>
      <c r="AZ92" s="19" t="s">
        <v>187</v>
      </c>
      <c r="BA92" s="17" t="s">
        <v>324</v>
      </c>
      <c r="BB92" s="19" t="s">
        <v>930</v>
      </c>
      <c r="BC92" s="20">
        <v>3</v>
      </c>
      <c r="BD92" s="20">
        <v>6</v>
      </c>
      <c r="BE92" s="7">
        <f>U92/((VLOOKUP(B92,'Cell-Characteristics'!$B$4:$E$34,3,FALSE)*VLOOKUP(B92,'Cell-Characteristics'!$B$4:$E$34,4,FALSE)*3600)/1000)</f>
        <v>1.5919580858552027</v>
      </c>
      <c r="BF92" s="2">
        <f t="shared" si="23"/>
        <v>10810.824811813323</v>
      </c>
      <c r="BG92" s="2">
        <f t="shared" si="21"/>
        <v>53926.919135554082</v>
      </c>
      <c r="BH92" s="2" t="e">
        <f t="shared" si="22"/>
        <v>#DIV/0!</v>
      </c>
      <c r="BI92" s="2">
        <f t="shared" si="24"/>
        <v>114965.0236144868</v>
      </c>
      <c r="BJ92" s="2">
        <f>BF92/((VLOOKUP(B92,'Cell-Characteristics'!$B$4:$Q$34,13,FALSE)))</f>
        <v>294.26819129547943</v>
      </c>
      <c r="BK92" s="2">
        <f>BG92/((VLOOKUP(B92,'Cell-Characteristics'!$B$4:$Q$34,14,FALSE)))</f>
        <v>21202.688973639255</v>
      </c>
      <c r="BL92" s="2" t="e">
        <f>BH92/((VLOOKUP(B92,'Cell-Characteristics'!$B$4:$Q$34,15,FALSE)))</f>
        <v>#DIV/0!</v>
      </c>
      <c r="BM92" s="2">
        <f>BI92/((VLOOKUP(B92,'Cell-Characteristics'!$B$4:$Q$34,16,FALSE)))</f>
        <v>2748.7285919953424</v>
      </c>
      <c r="BN92" s="13">
        <f t="shared" si="25"/>
        <v>0.63309971500000006</v>
      </c>
    </row>
    <row r="93" spans="2:66" s="13" customFormat="1" ht="16.5" customHeight="1">
      <c r="B93" s="19" t="s">
        <v>1</v>
      </c>
      <c r="C93" s="19" t="s">
        <v>938</v>
      </c>
      <c r="D93" s="19" t="s">
        <v>923</v>
      </c>
      <c r="E93" s="23" t="s">
        <v>7</v>
      </c>
      <c r="F93" s="20" t="s">
        <v>841</v>
      </c>
      <c r="G93" s="3" t="s">
        <v>1343</v>
      </c>
      <c r="H93" s="21">
        <v>43141</v>
      </c>
      <c r="I93" s="22" t="s">
        <v>17</v>
      </c>
      <c r="J93" s="22">
        <v>100</v>
      </c>
      <c r="K93" s="24" t="s">
        <v>17</v>
      </c>
      <c r="L93" s="25">
        <v>47</v>
      </c>
      <c r="M93" s="25">
        <v>37</v>
      </c>
      <c r="N93" s="25">
        <v>37</v>
      </c>
      <c r="O93" s="24" t="s">
        <v>49</v>
      </c>
      <c r="P93" s="24" t="s">
        <v>47</v>
      </c>
      <c r="Q93" s="26" t="s">
        <v>4</v>
      </c>
      <c r="R93" s="27">
        <v>82.661570817003252</v>
      </c>
      <c r="S93" s="28">
        <v>3.5999999999999997E-2</v>
      </c>
      <c r="T93" s="28">
        <v>83.400195897353569</v>
      </c>
      <c r="U93" s="25">
        <v>91.613217753623573</v>
      </c>
      <c r="V93" s="25">
        <v>18.752063885797813</v>
      </c>
      <c r="W93" s="25">
        <v>71.639978184971909</v>
      </c>
      <c r="X93" s="25">
        <v>1.2211756828538685</v>
      </c>
      <c r="Y93" s="25">
        <v>20.468731855077881</v>
      </c>
      <c r="Z93" s="25">
        <v>78.198299264669515</v>
      </c>
      <c r="AA93" s="25">
        <v>1.3329688802526176</v>
      </c>
      <c r="AB93" s="25">
        <v>8.2130218562700019</v>
      </c>
      <c r="AC93" s="25">
        <v>0</v>
      </c>
      <c r="AD93" s="127">
        <v>1.2013998029999999</v>
      </c>
      <c r="AE93" s="127">
        <v>1.601399899</v>
      </c>
      <c r="AF93" s="127">
        <v>0</v>
      </c>
      <c r="AG93" s="25">
        <v>906.56048707952903</v>
      </c>
      <c r="AH93" s="25">
        <v>89.329800128936768</v>
      </c>
      <c r="AI93" s="25">
        <v>81.079922623503791</v>
      </c>
      <c r="AJ93" s="25"/>
      <c r="AK93" s="23">
        <v>269.07317499999999</v>
      </c>
      <c r="AL93" s="25">
        <v>16.100000000000001</v>
      </c>
      <c r="AM93" s="25">
        <v>2.1</v>
      </c>
      <c r="AN93" s="25">
        <v>14</v>
      </c>
      <c r="AO93" s="25">
        <v>4.3</v>
      </c>
      <c r="AP93" s="25">
        <v>0</v>
      </c>
      <c r="AQ93" s="25">
        <v>0</v>
      </c>
      <c r="AR93" s="25">
        <v>0</v>
      </c>
      <c r="AS93" s="25">
        <v>10.5</v>
      </c>
      <c r="AT93" s="25">
        <f t="shared" si="31"/>
        <v>30.9</v>
      </c>
      <c r="AU93" s="25">
        <f t="shared" si="32"/>
        <v>65.744680851063833</v>
      </c>
      <c r="AV93" s="8">
        <v>0</v>
      </c>
      <c r="AW93" s="19" t="s">
        <v>939</v>
      </c>
      <c r="AX93" s="19" t="s">
        <v>17</v>
      </c>
      <c r="AY93" s="19" t="s">
        <v>940</v>
      </c>
      <c r="AZ93" s="19" t="s">
        <v>187</v>
      </c>
      <c r="BA93" s="17" t="s">
        <v>324</v>
      </c>
      <c r="BB93" s="19" t="s">
        <v>930</v>
      </c>
      <c r="BC93" s="20">
        <v>2</v>
      </c>
      <c r="BD93" s="20">
        <v>4</v>
      </c>
      <c r="BE93" s="7">
        <f>U93/((VLOOKUP(B93,'Cell-Characteristics'!$B$4:$E$34,3,FALSE)*VLOOKUP(B93,'Cell-Characteristics'!$B$4:$E$34,4,FALSE)*3600)/1000)</f>
        <v>2.0037886647774186</v>
      </c>
      <c r="BF93" s="2">
        <f t="shared" si="23"/>
        <v>15608.51253593706</v>
      </c>
      <c r="BG93" s="2">
        <f t="shared" si="21"/>
        <v>44735.845324898393</v>
      </c>
      <c r="BH93" s="2" t="e">
        <f t="shared" si="22"/>
        <v>#DIV/0!</v>
      </c>
      <c r="BI93" s="2">
        <f t="shared" si="24"/>
        <v>98058.97048752816</v>
      </c>
      <c r="BJ93" s="2">
        <f>BF93/((VLOOKUP(B93,'Cell-Characteristics'!$B$4:$Q$34,13,FALSE)))</f>
        <v>424.86015939727423</v>
      </c>
      <c r="BK93" s="2">
        <f>BG93/((VLOOKUP(B93,'Cell-Characteristics'!$B$4:$Q$34,14,FALSE)))</f>
        <v>17588.993207870721</v>
      </c>
      <c r="BL93" s="2" t="e">
        <f>BH93/((VLOOKUP(B93,'Cell-Characteristics'!$B$4:$Q$34,15,FALSE)))</f>
        <v>#DIV/0!</v>
      </c>
      <c r="BM93" s="2">
        <f>BI93/((VLOOKUP(B93,'Cell-Characteristics'!$B$4:$Q$34,16,FALSE)))</f>
        <v>2344.5173793425952</v>
      </c>
      <c r="BN93" s="13">
        <f t="shared" si="25"/>
        <v>0.93426656733333324</v>
      </c>
    </row>
    <row r="94" spans="2:66" s="13" customFormat="1" ht="16.5" customHeight="1">
      <c r="B94" s="19" t="s">
        <v>1</v>
      </c>
      <c r="C94" s="19" t="s">
        <v>1070</v>
      </c>
      <c r="D94" s="19" t="s">
        <v>1071</v>
      </c>
      <c r="E94" s="23" t="s">
        <v>0</v>
      </c>
      <c r="F94" s="20" t="s">
        <v>105</v>
      </c>
      <c r="G94" s="20" t="s">
        <v>1342</v>
      </c>
      <c r="H94" s="21">
        <v>44257</v>
      </c>
      <c r="I94" s="22" t="s">
        <v>1072</v>
      </c>
      <c r="J94" s="22">
        <v>20</v>
      </c>
      <c r="K94" s="24">
        <v>3.4260000000000002</v>
      </c>
      <c r="L94" s="25">
        <v>45.42</v>
      </c>
      <c r="M94" s="25">
        <v>49.5</v>
      </c>
      <c r="N94" s="25">
        <v>49.5</v>
      </c>
      <c r="O94" s="24" t="s">
        <v>47</v>
      </c>
      <c r="P94" s="24" t="s">
        <v>47</v>
      </c>
      <c r="Q94" s="26" t="s">
        <v>1073</v>
      </c>
      <c r="R94" s="27">
        <v>6.4151465306245496</v>
      </c>
      <c r="S94" s="28">
        <v>1.2999999999999999E-3</v>
      </c>
      <c r="T94" s="28">
        <v>6.79043290900601</v>
      </c>
      <c r="U94" s="25">
        <v>6.7904986356964097</v>
      </c>
      <c r="V94" s="25">
        <v>6.6392140595227298</v>
      </c>
      <c r="W94" s="25">
        <v>6.6316337372930606E-2</v>
      </c>
      <c r="X94" s="25">
        <v>8.4968238800752799E-2</v>
      </c>
      <c r="Y94" s="25">
        <v>97.772113886034703</v>
      </c>
      <c r="Z94" s="25">
        <v>0.976604825812316</v>
      </c>
      <c r="AA94" s="25">
        <v>1.25128128815298</v>
      </c>
      <c r="AB94" s="25">
        <v>6.5726690400000204E-5</v>
      </c>
      <c r="AC94" s="25">
        <v>0</v>
      </c>
      <c r="AD94" s="8">
        <v>11.1349</v>
      </c>
      <c r="AE94" s="8">
        <v>11.1349</v>
      </c>
      <c r="AF94" s="8">
        <v>3.1116999999999999</v>
      </c>
      <c r="AG94" s="25">
        <v>0</v>
      </c>
      <c r="AH94" s="25">
        <v>0</v>
      </c>
      <c r="AI94" s="25">
        <v>0</v>
      </c>
      <c r="AJ94" s="25">
        <v>17.552600000000002</v>
      </c>
      <c r="AK94" s="23">
        <v>18.185355000000001</v>
      </c>
      <c r="AL94" s="25">
        <v>45.28</v>
      </c>
      <c r="AM94" s="25">
        <v>0</v>
      </c>
      <c r="AN94" s="25">
        <v>0</v>
      </c>
      <c r="AO94" s="25">
        <v>0</v>
      </c>
      <c r="AP94" s="25">
        <v>0</v>
      </c>
      <c r="AQ94" s="25">
        <v>0</v>
      </c>
      <c r="AR94" s="25">
        <v>0</v>
      </c>
      <c r="AS94" s="25">
        <v>0.14000000000000101</v>
      </c>
      <c r="AT94" s="25">
        <v>0.14000000000000101</v>
      </c>
      <c r="AU94" s="25">
        <v>0.30823425803610899</v>
      </c>
      <c r="AV94" s="25">
        <v>2.0000000000000001E-4</v>
      </c>
      <c r="AW94" s="19"/>
      <c r="AX94" s="19" t="s">
        <v>891</v>
      </c>
      <c r="AY94" s="19" t="s">
        <v>891</v>
      </c>
      <c r="AZ94" s="19" t="s">
        <v>891</v>
      </c>
      <c r="BA94" s="142" t="s">
        <v>891</v>
      </c>
      <c r="BB94" s="19" t="s">
        <v>1354</v>
      </c>
      <c r="BC94" s="20">
        <v>4</v>
      </c>
      <c r="BD94" s="20">
        <v>4.9382716049382704</v>
      </c>
      <c r="BE94" s="7">
        <f>U94/((VLOOKUP(B94,'Cell-Characteristics'!$B$4:$E$34,3,FALSE)*VLOOKUP(B94,'Cell-Characteristics'!$B$4:$E$34,4,FALSE)*3600)/1000)</f>
        <v>0.14852359220683312</v>
      </c>
      <c r="BF94" s="2">
        <f t="shared" si="23"/>
        <v>596.25268835128566</v>
      </c>
      <c r="BG94" s="2">
        <f t="shared" si="21"/>
        <v>5.955719168823304</v>
      </c>
      <c r="BH94" s="2">
        <f t="shared" si="22"/>
        <v>27.306050969165668</v>
      </c>
      <c r="BI94" s="2">
        <f t="shared" si="24"/>
        <v>802.61197750681526</v>
      </c>
      <c r="BJ94" s="2">
        <f>BF94/((VLOOKUP(B94,'Cell-Characteristics'!$B$4:$Q$34,13,FALSE)))</f>
        <v>16.229862495271536</v>
      </c>
      <c r="BK94" s="2">
        <f>BG94/((VLOOKUP(B94,'Cell-Characteristics'!$B$4:$Q$34,14,FALSE)))</f>
        <v>2.3416368517823796</v>
      </c>
      <c r="BL94" s="2">
        <f>BH94/((VLOOKUP(B94,'Cell-Characteristics'!$B$4:$Q$34,15,FALSE)))</f>
        <v>10.736042686626432</v>
      </c>
      <c r="BM94" s="2">
        <f>BI94/((VLOOKUP(B94,'Cell-Characteristics'!$B$4:$Q$34,16,FALSE)))</f>
        <v>19.189858110661984</v>
      </c>
      <c r="BN94" s="13">
        <f t="shared" si="25"/>
        <v>8.4604999999999997</v>
      </c>
    </row>
    <row r="95" spans="2:66" s="13" customFormat="1" ht="16.5" customHeight="1">
      <c r="B95" s="19" t="s">
        <v>1</v>
      </c>
      <c r="C95" s="19" t="s">
        <v>1076</v>
      </c>
      <c r="D95" s="19" t="s">
        <v>1071</v>
      </c>
      <c r="E95" s="23" t="s">
        <v>0</v>
      </c>
      <c r="F95" s="20" t="s">
        <v>105</v>
      </c>
      <c r="G95" s="20" t="s">
        <v>1342</v>
      </c>
      <c r="H95" s="21">
        <v>44257</v>
      </c>
      <c r="I95" s="22" t="s">
        <v>1072</v>
      </c>
      <c r="J95" s="22">
        <v>20</v>
      </c>
      <c r="K95" s="24">
        <v>3.4129999999999998</v>
      </c>
      <c r="L95" s="25">
        <v>45.576111111111103</v>
      </c>
      <c r="M95" s="25">
        <v>49.5</v>
      </c>
      <c r="N95" s="25">
        <v>49.5</v>
      </c>
      <c r="O95" s="24" t="s">
        <v>47</v>
      </c>
      <c r="P95" s="24" t="s">
        <v>47</v>
      </c>
      <c r="Q95" s="26" t="s">
        <v>1073</v>
      </c>
      <c r="R95" s="27">
        <v>6.2357361589049702</v>
      </c>
      <c r="S95" s="28">
        <v>6.9999999999999999E-4</v>
      </c>
      <c r="T95" s="28">
        <v>6.4935229235497198</v>
      </c>
      <c r="U95" s="25">
        <v>6.49361810175062</v>
      </c>
      <c r="V95" s="25">
        <v>6.3746773564186299</v>
      </c>
      <c r="W95" s="25">
        <v>3.8630918565685603E-2</v>
      </c>
      <c r="X95" s="25">
        <v>8.0309826766305797E-2</v>
      </c>
      <c r="Y95" s="25">
        <v>98.168344003785407</v>
      </c>
      <c r="Z95" s="25">
        <v>0.59490592086514904</v>
      </c>
      <c r="AA95" s="25">
        <v>1.23675007534944</v>
      </c>
      <c r="AB95" s="25">
        <v>9.5178200899995007E-5</v>
      </c>
      <c r="AC95" s="25">
        <v>0</v>
      </c>
      <c r="AD95" s="8">
        <v>8.6575000000000095</v>
      </c>
      <c r="AE95" s="8">
        <v>8.6575000000000095</v>
      </c>
      <c r="AF95" s="8">
        <v>0.50540000000000196</v>
      </c>
      <c r="AG95" s="25">
        <v>0</v>
      </c>
      <c r="AH95" s="25">
        <v>0</v>
      </c>
      <c r="AI95" s="25">
        <v>0</v>
      </c>
      <c r="AJ95" s="25">
        <v>44.595999999999997</v>
      </c>
      <c r="AK95" s="23">
        <v>14.634180000000001</v>
      </c>
      <c r="AL95" s="25">
        <v>45.43</v>
      </c>
      <c r="AM95" s="25">
        <v>0</v>
      </c>
      <c r="AN95" s="25">
        <v>0</v>
      </c>
      <c r="AO95" s="25">
        <v>0</v>
      </c>
      <c r="AP95" s="25">
        <v>0</v>
      </c>
      <c r="AQ95" s="25">
        <v>0</v>
      </c>
      <c r="AR95" s="25">
        <v>0</v>
      </c>
      <c r="AS95" s="25">
        <v>0.146111111111104</v>
      </c>
      <c r="AT95" s="25">
        <v>0.146111111111104</v>
      </c>
      <c r="AU95" s="25">
        <v>0.32058705218375499</v>
      </c>
      <c r="AV95" s="25">
        <v>2.0000000000000001E-4</v>
      </c>
      <c r="AW95" s="19" t="s">
        <v>1077</v>
      </c>
      <c r="AX95" s="19" t="s">
        <v>891</v>
      </c>
      <c r="AY95" s="19" t="s">
        <v>891</v>
      </c>
      <c r="AZ95" s="19" t="s">
        <v>891</v>
      </c>
      <c r="BA95" s="142" t="s">
        <v>891</v>
      </c>
      <c r="BB95" s="19" t="s">
        <v>1354</v>
      </c>
      <c r="BC95" s="20">
        <v>9</v>
      </c>
      <c r="BD95" s="20">
        <v>11.1111111111111</v>
      </c>
      <c r="BE95" s="7">
        <f>U95/((VLOOKUP(B95,'Cell-Characteristics'!$B$4:$E$34,3,FALSE)*VLOOKUP(B95,'Cell-Characteristics'!$B$4:$E$34,4,FALSE)*3600)/1000)</f>
        <v>0.14203014220801882</v>
      </c>
      <c r="BF95" s="2">
        <f t="shared" si="23"/>
        <v>736.31849337783683</v>
      </c>
      <c r="BG95" s="2">
        <f t="shared" si="21"/>
        <v>4.4621332446648063</v>
      </c>
      <c r="BH95" s="2">
        <f t="shared" si="22"/>
        <v>158.90349577820635</v>
      </c>
      <c r="BI95" s="2">
        <f t="shared" si="24"/>
        <v>1093.1771624235055</v>
      </c>
      <c r="BJ95" s="2">
        <f>BF95/((VLOOKUP(B95,'Cell-Characteristics'!$B$4:$Q$34,13,FALSE)))</f>
        <v>20.042421835098178</v>
      </c>
      <c r="BK95" s="2">
        <f>BG95/((VLOOKUP(B95,'Cell-Characteristics'!$B$4:$Q$34,14,FALSE)))</f>
        <v>1.7543969665270136</v>
      </c>
      <c r="BL95" s="2">
        <f>BH95/((VLOOKUP(B95,'Cell-Characteristics'!$B$4:$Q$34,15,FALSE)))</f>
        <v>62.476801045138927</v>
      </c>
      <c r="BM95" s="2">
        <f>BI95/((VLOOKUP(B95,'Cell-Characteristics'!$B$4:$Q$34,16,FALSE)))</f>
        <v>26.137056541179049</v>
      </c>
      <c r="BN95" s="13">
        <f t="shared" si="25"/>
        <v>5.9401333333333399</v>
      </c>
    </row>
    <row r="96" spans="2:66" s="13" customFormat="1" ht="16.5" customHeight="1">
      <c r="B96" s="19" t="s">
        <v>1</v>
      </c>
      <c r="C96" s="19" t="s">
        <v>1078</v>
      </c>
      <c r="D96" s="19" t="s">
        <v>1071</v>
      </c>
      <c r="E96" s="23" t="s">
        <v>0</v>
      </c>
      <c r="F96" s="20" t="s">
        <v>105</v>
      </c>
      <c r="G96" s="20" t="s">
        <v>1342</v>
      </c>
      <c r="H96" s="21">
        <v>44257</v>
      </c>
      <c r="I96" s="22" t="s">
        <v>1072</v>
      </c>
      <c r="J96" s="22">
        <v>20</v>
      </c>
      <c r="K96" s="24">
        <v>3.3580000000000001</v>
      </c>
      <c r="L96" s="25">
        <v>45.36</v>
      </c>
      <c r="M96" s="25">
        <v>49.5</v>
      </c>
      <c r="N96" s="25">
        <v>49.5</v>
      </c>
      <c r="O96" s="24" t="s">
        <v>47</v>
      </c>
      <c r="P96" s="24" t="s">
        <v>47</v>
      </c>
      <c r="Q96" s="26" t="s">
        <v>1073</v>
      </c>
      <c r="R96" s="27">
        <v>5.0074893166752803</v>
      </c>
      <c r="S96" s="28">
        <v>1.5E-3</v>
      </c>
      <c r="T96" s="28">
        <v>5.5200016694565104</v>
      </c>
      <c r="U96" s="25">
        <v>5.5201740111225099</v>
      </c>
      <c r="V96" s="25">
        <v>5.5201740111225099</v>
      </c>
      <c r="W96" s="25">
        <v>0</v>
      </c>
      <c r="X96" s="25">
        <v>0</v>
      </c>
      <c r="Y96" s="25">
        <v>100</v>
      </c>
      <c r="Z96" s="25">
        <v>0</v>
      </c>
      <c r="AA96" s="25">
        <v>0</v>
      </c>
      <c r="AB96" s="25">
        <v>1.72341665999998E-4</v>
      </c>
      <c r="AC96" s="25">
        <v>0</v>
      </c>
      <c r="AD96" s="8">
        <v>4.0114999999999998</v>
      </c>
      <c r="AE96" s="8">
        <v>0.30260000000000198</v>
      </c>
      <c r="AF96" s="8">
        <v>4.0114999999999998</v>
      </c>
      <c r="AG96" s="25">
        <v>0</v>
      </c>
      <c r="AH96" s="25">
        <v>0</v>
      </c>
      <c r="AI96" s="25">
        <v>0</v>
      </c>
      <c r="AJ96" s="25">
        <v>29.3964</v>
      </c>
      <c r="AK96" s="23">
        <v>15.84346</v>
      </c>
      <c r="AL96" s="25">
        <v>45.17</v>
      </c>
      <c r="AM96" s="25">
        <v>0</v>
      </c>
      <c r="AN96" s="25">
        <v>0</v>
      </c>
      <c r="AO96" s="25">
        <v>0</v>
      </c>
      <c r="AP96" s="25">
        <v>0</v>
      </c>
      <c r="AQ96" s="25">
        <v>0</v>
      </c>
      <c r="AR96" s="25">
        <v>0</v>
      </c>
      <c r="AS96" s="25">
        <v>0.189999999999998</v>
      </c>
      <c r="AT96" s="25">
        <v>0.189999999999998</v>
      </c>
      <c r="AU96" s="25">
        <v>0.41887125220458099</v>
      </c>
      <c r="AV96" s="25">
        <v>2.0000000000000001E-4</v>
      </c>
      <c r="AW96" s="19"/>
      <c r="AX96" s="19" t="s">
        <v>891</v>
      </c>
      <c r="AY96" s="19" t="s">
        <v>891</v>
      </c>
      <c r="AZ96" s="19" t="s">
        <v>891</v>
      </c>
      <c r="BA96" s="142" t="s">
        <v>891</v>
      </c>
      <c r="BB96" s="19" t="s">
        <v>1354</v>
      </c>
      <c r="BC96" s="20">
        <v>5</v>
      </c>
      <c r="BD96" s="20">
        <v>6.1728395061728403</v>
      </c>
      <c r="BE96" s="7">
        <f>U96/((VLOOKUP(B96,'Cell-Characteristics'!$B$4:$E$34,3,FALSE)*VLOOKUP(B96,'Cell-Characteristics'!$B$4:$E$34,4,FALSE)*3600)/1000)</f>
        <v>0.12073871415403566</v>
      </c>
      <c r="BF96" s="2">
        <f t="shared" si="23"/>
        <v>1376.087251931325</v>
      </c>
      <c r="BG96" s="2">
        <f t="shared" si="21"/>
        <v>0</v>
      </c>
      <c r="BH96" s="2">
        <f t="shared" si="22"/>
        <v>0</v>
      </c>
      <c r="BI96" s="2">
        <f t="shared" si="24"/>
        <v>1989.1085367261853</v>
      </c>
      <c r="BJ96" s="2">
        <f>BF96/((VLOOKUP(B96,'Cell-Characteristics'!$B$4:$Q$34,13,FALSE)))</f>
        <v>37.456781858874329</v>
      </c>
      <c r="BK96" s="2">
        <f>BG96/((VLOOKUP(B96,'Cell-Characteristics'!$B$4:$Q$34,14,FALSE)))</f>
        <v>0</v>
      </c>
      <c r="BL96" s="2">
        <f>BH96/((VLOOKUP(B96,'Cell-Characteristics'!$B$4:$Q$34,15,FALSE)))</f>
        <v>0</v>
      </c>
      <c r="BM96" s="2">
        <f>BI96/((VLOOKUP(B96,'Cell-Characteristics'!$B$4:$Q$34,16,FALSE)))</f>
        <v>47.558112333500354</v>
      </c>
      <c r="BN96" s="13">
        <f t="shared" si="25"/>
        <v>2.7752000000000003</v>
      </c>
    </row>
    <row r="97" spans="2:66" s="141" customFormat="1" ht="16.5" customHeight="1">
      <c r="B97" s="129" t="s">
        <v>1</v>
      </c>
      <c r="C97" s="129" t="s">
        <v>1079</v>
      </c>
      <c r="D97" s="129" t="s">
        <v>1071</v>
      </c>
      <c r="E97" s="130" t="s">
        <v>0</v>
      </c>
      <c r="F97" s="131" t="s">
        <v>105</v>
      </c>
      <c r="G97" s="131"/>
      <c r="H97" s="132">
        <v>44257</v>
      </c>
      <c r="I97" s="133" t="s">
        <v>1072</v>
      </c>
      <c r="J97" s="133">
        <v>20</v>
      </c>
      <c r="K97" s="134">
        <v>3.3940000000000001</v>
      </c>
      <c r="L97" s="135">
        <v>45.61</v>
      </c>
      <c r="M97" s="135">
        <v>49.5</v>
      </c>
      <c r="N97" s="135">
        <v>49.5</v>
      </c>
      <c r="O97" s="134" t="s">
        <v>47</v>
      </c>
      <c r="P97" s="134" t="s">
        <v>47</v>
      </c>
      <c r="Q97" s="136" t="s">
        <v>1073</v>
      </c>
      <c r="R97" s="137">
        <v>6.0723320329713202</v>
      </c>
      <c r="S97" s="138">
        <v>2E-3</v>
      </c>
      <c r="T97" s="138">
        <v>6.6816394880035102</v>
      </c>
      <c r="U97" s="135">
        <v>6.6817108976947104</v>
      </c>
      <c r="V97" s="135">
        <v>6.6817108976947104</v>
      </c>
      <c r="W97" s="135">
        <v>0</v>
      </c>
      <c r="X97" s="135">
        <v>0</v>
      </c>
      <c r="Y97" s="135">
        <v>100</v>
      </c>
      <c r="Z97" s="135">
        <v>0</v>
      </c>
      <c r="AA97" s="135">
        <v>0</v>
      </c>
      <c r="AB97" s="135">
        <v>7.1409691199998706E-5</v>
      </c>
      <c r="AC97" s="135">
        <v>0</v>
      </c>
      <c r="AD97" s="92">
        <v>2</v>
      </c>
      <c r="AE97" s="92">
        <v>2</v>
      </c>
      <c r="AF97" s="92">
        <v>2</v>
      </c>
      <c r="AG97" s="135">
        <v>0</v>
      </c>
      <c r="AH97" s="135">
        <v>0</v>
      </c>
      <c r="AI97" s="135">
        <v>0</v>
      </c>
      <c r="AJ97" s="135">
        <v>9.9227000000000007</v>
      </c>
      <c r="AK97" s="130">
        <v>20.854610000000001</v>
      </c>
      <c r="AL97" s="135">
        <v>45.42</v>
      </c>
      <c r="AM97" s="135">
        <v>0</v>
      </c>
      <c r="AN97" s="135">
        <v>0</v>
      </c>
      <c r="AO97" s="135">
        <v>0</v>
      </c>
      <c r="AP97" s="135">
        <v>0</v>
      </c>
      <c r="AQ97" s="135">
        <v>0</v>
      </c>
      <c r="AR97" s="135">
        <v>0</v>
      </c>
      <c r="AS97" s="135">
        <v>0.189999999999998</v>
      </c>
      <c r="AT97" s="135">
        <v>0.189999999999998</v>
      </c>
      <c r="AU97" s="135">
        <v>0.41657531243147899</v>
      </c>
      <c r="AV97" s="135">
        <v>5.0000000000000001E-4</v>
      </c>
      <c r="AW97" s="129"/>
      <c r="AX97" s="129" t="s">
        <v>891</v>
      </c>
      <c r="AY97" s="129" t="s">
        <v>891</v>
      </c>
      <c r="AZ97" s="129" t="s">
        <v>891</v>
      </c>
      <c r="BA97" s="143" t="s">
        <v>891</v>
      </c>
      <c r="BB97" s="129" t="s">
        <v>1080</v>
      </c>
      <c r="BC97" s="131">
        <v>4</v>
      </c>
      <c r="BD97" s="131">
        <v>4.9382716049382704</v>
      </c>
      <c r="BE97" s="139">
        <f>U97/((VLOOKUP(B97,'Cell-Characteristics'!$B$4:$E$34,3,FALSE)*VLOOKUP(B97,'Cell-Characteristics'!$B$4:$E$34,4,FALSE)*3600)/1000)</f>
        <v>0.14614415786733836</v>
      </c>
      <c r="BF97" s="140">
        <f t="shared" si="23"/>
        <v>3340.8554488473551</v>
      </c>
      <c r="BG97" s="140">
        <f t="shared" si="21"/>
        <v>0</v>
      </c>
      <c r="BH97" s="140">
        <f t="shared" si="22"/>
        <v>0</v>
      </c>
      <c r="BI97" s="140">
        <f t="shared" si="24"/>
        <v>3340.8554488473551</v>
      </c>
      <c r="BJ97" s="140">
        <f>BF97/((VLOOKUP(B97,'Cell-Characteristics'!$B$4:$Q$34,13,FALSE)))</f>
        <v>90.937325081587318</v>
      </c>
      <c r="BK97" s="140">
        <f>BG97/((VLOOKUP(B97,'Cell-Characteristics'!$B$4:$Q$34,14,FALSE)))</f>
        <v>0</v>
      </c>
      <c r="BL97" s="140">
        <f>BH97/((VLOOKUP(B97,'Cell-Characteristics'!$B$4:$Q$34,15,FALSE)))</f>
        <v>0</v>
      </c>
      <c r="BM97" s="140">
        <f>BI97/((VLOOKUP(B97,'Cell-Characteristics'!$B$4:$Q$34,16,FALSE)))</f>
        <v>79.877380139232116</v>
      </c>
      <c r="BN97" s="141">
        <f t="shared" si="25"/>
        <v>2</v>
      </c>
    </row>
    <row r="98" spans="2:66" s="141" customFormat="1" ht="16.5" customHeight="1">
      <c r="B98" s="129" t="s">
        <v>1</v>
      </c>
      <c r="C98" s="129" t="s">
        <v>1081</v>
      </c>
      <c r="D98" s="129" t="s">
        <v>1071</v>
      </c>
      <c r="E98" s="130" t="s">
        <v>0</v>
      </c>
      <c r="F98" s="131" t="s">
        <v>105</v>
      </c>
      <c r="G98" s="131" t="s">
        <v>1342</v>
      </c>
      <c r="H98" s="132">
        <v>44257</v>
      </c>
      <c r="I98" s="133" t="s">
        <v>1072</v>
      </c>
      <c r="J98" s="133">
        <v>20</v>
      </c>
      <c r="K98" s="134">
        <v>3.3340000000000001</v>
      </c>
      <c r="L98" s="135">
        <v>45.46</v>
      </c>
      <c r="M98" s="135">
        <v>49.5</v>
      </c>
      <c r="N98" s="135">
        <v>49.5</v>
      </c>
      <c r="O98" s="134" t="s">
        <v>47</v>
      </c>
      <c r="P98" s="134" t="s">
        <v>47</v>
      </c>
      <c r="Q98" s="136" t="s">
        <v>1073</v>
      </c>
      <c r="R98" s="137">
        <v>5.2586909037248297</v>
      </c>
      <c r="S98" s="138">
        <v>3.0000000000000001E-3</v>
      </c>
      <c r="T98" s="138">
        <v>6.0008663899828596</v>
      </c>
      <c r="U98" s="135">
        <v>6.0009222675358602</v>
      </c>
      <c r="V98" s="135">
        <v>6.0009222675358602</v>
      </c>
      <c r="W98" s="135">
        <v>0</v>
      </c>
      <c r="X98" s="135">
        <v>0</v>
      </c>
      <c r="Y98" s="135">
        <v>100</v>
      </c>
      <c r="Z98" s="135">
        <v>0</v>
      </c>
      <c r="AA98" s="135">
        <v>0</v>
      </c>
      <c r="AB98" s="135">
        <v>5.5877552999999498E-5</v>
      </c>
      <c r="AC98" s="135">
        <v>0</v>
      </c>
      <c r="AD98" s="92">
        <v>2.0022000000000002</v>
      </c>
      <c r="AE98" s="92">
        <v>0</v>
      </c>
      <c r="AF98" s="92">
        <v>2.0022000000000002</v>
      </c>
      <c r="AG98" s="135">
        <v>0</v>
      </c>
      <c r="AH98" s="135">
        <v>0</v>
      </c>
      <c r="AI98" s="135">
        <v>0</v>
      </c>
      <c r="AJ98" s="135">
        <v>10.4407</v>
      </c>
      <c r="AK98" s="130">
        <v>24.286719999999999</v>
      </c>
      <c r="AL98" s="135">
        <v>45.31</v>
      </c>
      <c r="AM98" s="135">
        <v>0</v>
      </c>
      <c r="AN98" s="135">
        <v>0</v>
      </c>
      <c r="AO98" s="135">
        <v>0</v>
      </c>
      <c r="AP98" s="135">
        <v>0</v>
      </c>
      <c r="AQ98" s="135">
        <v>0</v>
      </c>
      <c r="AR98" s="135">
        <v>0</v>
      </c>
      <c r="AS98" s="135">
        <v>0.149999999999999</v>
      </c>
      <c r="AT98" s="135">
        <v>0.149999999999999</v>
      </c>
      <c r="AU98" s="135">
        <v>0.32996040475142702</v>
      </c>
      <c r="AV98" s="135">
        <v>0</v>
      </c>
      <c r="AW98" s="129"/>
      <c r="AX98" s="129" t="s">
        <v>891</v>
      </c>
      <c r="AY98" s="129" t="s">
        <v>891</v>
      </c>
      <c r="AZ98" s="129" t="s">
        <v>891</v>
      </c>
      <c r="BA98" s="143" t="s">
        <v>891</v>
      </c>
      <c r="BB98" s="129" t="s">
        <v>1354</v>
      </c>
      <c r="BC98" s="131">
        <v>6</v>
      </c>
      <c r="BD98" s="131">
        <v>7.4074074074074101</v>
      </c>
      <c r="BE98" s="139">
        <f>U98/((VLOOKUP(B98,'Cell-Characteristics'!$B$4:$E$34,3,FALSE)*VLOOKUP(B98,'Cell-Characteristics'!$B$4:$E$34,4,FALSE)*3600)/1000)</f>
        <v>0.13125376788136178</v>
      </c>
      <c r="BF98" s="140">
        <f t="shared" si="23"/>
        <v>2997.1642530895315</v>
      </c>
      <c r="BG98" s="140" t="e">
        <f t="shared" si="21"/>
        <v>#DIV/0!</v>
      </c>
      <c r="BH98" s="140">
        <f t="shared" si="22"/>
        <v>0</v>
      </c>
      <c r="BI98" s="140">
        <f t="shared" si="24"/>
        <v>4495.7463796342972</v>
      </c>
      <c r="BJ98" s="140">
        <f>BF98/((VLOOKUP(B98,'Cell-Characteristics'!$B$4:$Q$34,13,FALSE)))</f>
        <v>81.582128942499082</v>
      </c>
      <c r="BK98" s="140" t="e">
        <f>BG98/((VLOOKUP(B98,'Cell-Characteristics'!$B$4:$Q$34,14,FALSE)))</f>
        <v>#DIV/0!</v>
      </c>
      <c r="BL98" s="140">
        <f>BH98/((VLOOKUP(B98,'Cell-Characteristics'!$B$4:$Q$34,15,FALSE)))</f>
        <v>0</v>
      </c>
      <c r="BM98" s="140">
        <f>BI98/((VLOOKUP(B98,'Cell-Characteristics'!$B$4:$Q$34,16,FALSE)))</f>
        <v>107.48996718775219</v>
      </c>
      <c r="BN98" s="141">
        <f t="shared" si="25"/>
        <v>1.3348000000000002</v>
      </c>
    </row>
    <row r="99" spans="2:66" s="141" customFormat="1" ht="16.5" customHeight="1">
      <c r="B99" s="129" t="s">
        <v>1</v>
      </c>
      <c r="C99" s="129" t="s">
        <v>1082</v>
      </c>
      <c r="D99" s="129" t="s">
        <v>1071</v>
      </c>
      <c r="E99" s="130" t="s">
        <v>0</v>
      </c>
      <c r="F99" s="131" t="s">
        <v>105</v>
      </c>
      <c r="G99" s="131" t="s">
        <v>1342</v>
      </c>
      <c r="H99" s="132">
        <v>44258</v>
      </c>
      <c r="I99" s="133" t="s">
        <v>1083</v>
      </c>
      <c r="J99" s="133">
        <v>40</v>
      </c>
      <c r="K99" s="134">
        <v>3.617</v>
      </c>
      <c r="L99" s="135">
        <v>45.55</v>
      </c>
      <c r="M99" s="135">
        <v>49.5</v>
      </c>
      <c r="N99" s="135">
        <v>49.5</v>
      </c>
      <c r="O99" s="134" t="s">
        <v>47</v>
      </c>
      <c r="P99" s="134" t="s">
        <v>47</v>
      </c>
      <c r="Q99" s="136" t="s">
        <v>336</v>
      </c>
      <c r="R99" s="137">
        <v>26.8566933826698</v>
      </c>
      <c r="S99" s="138">
        <v>1.04E-2</v>
      </c>
      <c r="T99" s="138">
        <v>28.196275708598201</v>
      </c>
      <c r="U99" s="135">
        <v>28.604906593231</v>
      </c>
      <c r="V99" s="135">
        <v>10.9277188332611</v>
      </c>
      <c r="W99" s="135">
        <v>4.5835131570201297E-2</v>
      </c>
      <c r="X99" s="135">
        <v>17.6313526283997</v>
      </c>
      <c r="Y99" s="135">
        <v>38.2022531611657</v>
      </c>
      <c r="Z99" s="135">
        <v>0.16023520797319299</v>
      </c>
      <c r="AA99" s="135">
        <v>61.637511630861198</v>
      </c>
      <c r="AB99" s="135">
        <v>0</v>
      </c>
      <c r="AC99" s="135">
        <v>0.40863088463280001</v>
      </c>
      <c r="AD99" s="92">
        <v>3.125</v>
      </c>
      <c r="AE99" s="92">
        <v>0</v>
      </c>
      <c r="AF99" s="92">
        <v>3.125</v>
      </c>
      <c r="AG99" s="135">
        <v>0</v>
      </c>
      <c r="AH99" s="135">
        <v>0</v>
      </c>
      <c r="AI99" s="135">
        <v>0</v>
      </c>
      <c r="AJ99" s="135">
        <v>6.3867000000000003</v>
      </c>
      <c r="AK99" s="130">
        <v>16.804110000000001</v>
      </c>
      <c r="AL99" s="135">
        <v>26.16</v>
      </c>
      <c r="AM99" s="135">
        <v>0</v>
      </c>
      <c r="AN99" s="135">
        <v>0</v>
      </c>
      <c r="AO99" s="135">
        <v>0</v>
      </c>
      <c r="AP99" s="135">
        <v>6.22</v>
      </c>
      <c r="AQ99" s="135">
        <v>6.03</v>
      </c>
      <c r="AR99" s="135">
        <v>0.8</v>
      </c>
      <c r="AS99" s="135">
        <v>6.34</v>
      </c>
      <c r="AT99" s="135">
        <v>19.39</v>
      </c>
      <c r="AU99" s="135">
        <v>42.568605927552099</v>
      </c>
      <c r="AV99" s="135">
        <v>0</v>
      </c>
      <c r="AW99" s="129"/>
      <c r="AX99" s="129" t="s">
        <v>891</v>
      </c>
      <c r="AY99" s="129" t="s">
        <v>891</v>
      </c>
      <c r="AZ99" s="129" t="s">
        <v>891</v>
      </c>
      <c r="BA99" s="143" t="s">
        <v>891</v>
      </c>
      <c r="BB99" s="129" t="s">
        <v>1354</v>
      </c>
      <c r="BC99" s="131">
        <v>9</v>
      </c>
      <c r="BD99" s="131">
        <v>11.1111111111111</v>
      </c>
      <c r="BE99" s="139">
        <f>U99/((VLOOKUP(B99,'Cell-Characteristics'!$B$4:$E$34,3,FALSE)*VLOOKUP(B99,'Cell-Characteristics'!$B$4:$E$34,4,FALSE)*3600)/1000)</f>
        <v>0.62565412496130801</v>
      </c>
      <c r="BF99" s="140">
        <f t="shared" ref="BF99:BH100" si="33">(1000*V99)/AD99</f>
        <v>3496.8700266435521</v>
      </c>
      <c r="BG99" s="140" t="e">
        <f t="shared" si="33"/>
        <v>#DIV/0!</v>
      </c>
      <c r="BH99" s="140">
        <f t="shared" si="33"/>
        <v>5642.0328410879047</v>
      </c>
      <c r="BI99" s="140">
        <f>(1000*U99)/AVERAGE(AD99:AF99)</f>
        <v>13730.355164750879</v>
      </c>
      <c r="BJ99" s="140">
        <f>BF99/((VLOOKUP(B99,'Cell-Characteristics'!$B$4:$Q$34,13,FALSE)))</f>
        <v>95.184006386944091</v>
      </c>
      <c r="BK99" s="140" t="e">
        <f>BG99/((VLOOKUP(B99,'Cell-Characteristics'!$B$4:$Q$34,14,FALSE)))</f>
        <v>#DIV/0!</v>
      </c>
      <c r="BL99" s="140">
        <f>BH99/((VLOOKUP(B99,'Cell-Characteristics'!$B$4:$Q$34,15,FALSE)))</f>
        <v>2218.3033895918475</v>
      </c>
      <c r="BM99" s="140">
        <f>BI99/((VLOOKUP(B99,'Cell-Characteristics'!$B$4:$Q$34,16,FALSE)))</f>
        <v>328.28262573283985</v>
      </c>
      <c r="BN99" s="141">
        <f>AVERAGE(AD99:AF99)</f>
        <v>2.0833333333333335</v>
      </c>
    </row>
    <row r="100" spans="2:66" s="13" customFormat="1" ht="16.5" customHeight="1">
      <c r="B100" s="19" t="s">
        <v>1</v>
      </c>
      <c r="C100" s="19" t="s">
        <v>1084</v>
      </c>
      <c r="D100" s="19" t="s">
        <v>1071</v>
      </c>
      <c r="E100" s="23" t="s">
        <v>0</v>
      </c>
      <c r="F100" s="20" t="s">
        <v>105</v>
      </c>
      <c r="G100" s="20" t="s">
        <v>1342</v>
      </c>
      <c r="H100" s="21">
        <v>44258</v>
      </c>
      <c r="I100" s="22" t="s">
        <v>1083</v>
      </c>
      <c r="J100" s="22">
        <v>40</v>
      </c>
      <c r="K100" s="24">
        <v>3.593</v>
      </c>
      <c r="L100" s="25">
        <v>45.31</v>
      </c>
      <c r="M100" s="25">
        <v>50.7</v>
      </c>
      <c r="N100" s="25">
        <v>47.7</v>
      </c>
      <c r="O100" s="24" t="s">
        <v>47</v>
      </c>
      <c r="P100" s="24" t="s">
        <v>47</v>
      </c>
      <c r="Q100" s="26" t="s">
        <v>1073</v>
      </c>
      <c r="R100" s="27">
        <v>10.2570732516233</v>
      </c>
      <c r="S100" s="28">
        <v>1.6999999999999999E-3</v>
      </c>
      <c r="T100" s="28">
        <v>10.741046780241</v>
      </c>
      <c r="U100" s="25">
        <v>10.7411826462966</v>
      </c>
      <c r="V100" s="25">
        <v>10.7411826462966</v>
      </c>
      <c r="W100" s="25">
        <v>0</v>
      </c>
      <c r="X100" s="25">
        <v>0</v>
      </c>
      <c r="Y100" s="25">
        <v>100</v>
      </c>
      <c r="Z100" s="25">
        <v>0</v>
      </c>
      <c r="AA100" s="25">
        <v>0</v>
      </c>
      <c r="AB100" s="25">
        <v>1.358660556E-4</v>
      </c>
      <c r="AC100" s="25">
        <v>0</v>
      </c>
      <c r="AD100" s="8">
        <v>9.6537000000000006</v>
      </c>
      <c r="AE100" s="8">
        <v>4.1670999999999996</v>
      </c>
      <c r="AF100" s="8">
        <v>9.6537000000000006</v>
      </c>
      <c r="AG100" s="25">
        <v>0</v>
      </c>
      <c r="AH100" s="25">
        <v>0</v>
      </c>
      <c r="AI100" s="25">
        <v>0</v>
      </c>
      <c r="AJ100" s="25">
        <v>17.998899999999999</v>
      </c>
      <c r="AK100" s="23">
        <v>19.551880000000001</v>
      </c>
      <c r="AL100" s="25">
        <v>45.09</v>
      </c>
      <c r="AM100" s="25">
        <v>0</v>
      </c>
      <c r="AN100" s="25">
        <v>0</v>
      </c>
      <c r="AO100" s="25">
        <v>0</v>
      </c>
      <c r="AP100" s="25">
        <v>0</v>
      </c>
      <c r="AQ100" s="25">
        <v>0</v>
      </c>
      <c r="AR100" s="25">
        <v>0</v>
      </c>
      <c r="AS100" s="25">
        <v>0.219999999999999</v>
      </c>
      <c r="AT100" s="25">
        <v>0.219999999999999</v>
      </c>
      <c r="AU100" s="25">
        <v>0.48554403001544699</v>
      </c>
      <c r="AV100" s="25">
        <v>0</v>
      </c>
      <c r="AW100" s="19"/>
      <c r="AX100" s="19" t="s">
        <v>891</v>
      </c>
      <c r="AY100" s="19" t="s">
        <v>891</v>
      </c>
      <c r="AZ100" s="19" t="s">
        <v>891</v>
      </c>
      <c r="BA100" s="142" t="s">
        <v>891</v>
      </c>
      <c r="BB100" s="19" t="s">
        <v>1354</v>
      </c>
      <c r="BC100" s="20">
        <v>9</v>
      </c>
      <c r="BD100" s="20">
        <v>11.1111111111111</v>
      </c>
      <c r="BE100" s="7">
        <f>U100/((VLOOKUP(B100,'Cell-Characteristics'!$B$4:$E$34,3,FALSE)*VLOOKUP(B100,'Cell-Characteristics'!$B$4:$E$34,4,FALSE)*3600)/1000)</f>
        <v>0.23493400363728348</v>
      </c>
      <c r="BF100" s="2">
        <f t="shared" si="33"/>
        <v>1112.6493102433885</v>
      </c>
      <c r="BG100" s="2">
        <f t="shared" si="33"/>
        <v>0</v>
      </c>
      <c r="BH100" s="2">
        <f t="shared" si="33"/>
        <v>0</v>
      </c>
      <c r="BI100" s="2">
        <f>(1000*U100)/AVERAGE(AD100:AF100)</f>
        <v>1372.7043361473002</v>
      </c>
      <c r="BJ100" s="2">
        <f>BF100/((VLOOKUP(B100,'Cell-Characteristics'!$B$4:$Q$34,13,FALSE)))</f>
        <v>30.286061033354798</v>
      </c>
      <c r="BK100" s="2">
        <f>BG100/((VLOOKUP(B100,'Cell-Characteristics'!$B$4:$Q$34,14,FALSE)))</f>
        <v>0</v>
      </c>
      <c r="BL100" s="2">
        <f>BH100/((VLOOKUP(B100,'Cell-Characteristics'!$B$4:$Q$34,15,FALSE)))</f>
        <v>0</v>
      </c>
      <c r="BM100" s="2">
        <f>BI100/((VLOOKUP(B100,'Cell-Characteristics'!$B$4:$Q$34,16,FALSE)))</f>
        <v>32.820344296859766</v>
      </c>
      <c r="BN100" s="13">
        <f>AVERAGE(AD100:AF100)</f>
        <v>7.8248333333333333</v>
      </c>
    </row>
    <row r="101" spans="2:66" s="13" customFormat="1" ht="16.5" customHeight="1">
      <c r="B101" s="19" t="s">
        <v>1</v>
      </c>
      <c r="C101" s="19" t="s">
        <v>1085</v>
      </c>
      <c r="D101" s="19" t="s">
        <v>1071</v>
      </c>
      <c r="E101" s="23" t="s">
        <v>0</v>
      </c>
      <c r="F101" s="20" t="s">
        <v>105</v>
      </c>
      <c r="G101" s="20" t="s">
        <v>1342</v>
      </c>
      <c r="H101" s="21">
        <v>44258</v>
      </c>
      <c r="I101" s="22" t="s">
        <v>1086</v>
      </c>
      <c r="J101" s="22">
        <v>0</v>
      </c>
      <c r="K101" s="24">
        <v>2.2010000000000001</v>
      </c>
      <c r="L101" s="25">
        <v>45.65</v>
      </c>
      <c r="M101" s="25">
        <v>49.5</v>
      </c>
      <c r="N101" s="25">
        <v>51.4</v>
      </c>
      <c r="O101" s="24" t="s">
        <v>47</v>
      </c>
      <c r="P101" s="24" t="s">
        <v>47</v>
      </c>
      <c r="Q101" s="26" t="s">
        <v>1073</v>
      </c>
      <c r="R101" s="27">
        <v>2.4379045765788598</v>
      </c>
      <c r="S101" s="28">
        <v>1E-4</v>
      </c>
      <c r="T101" s="28">
        <v>2.4768380451206098</v>
      </c>
      <c r="U101" s="25">
        <v>2.4768732172862098</v>
      </c>
      <c r="V101" s="25">
        <v>2.4407112855960902</v>
      </c>
      <c r="W101" s="25">
        <v>1.5469269958791299E-4</v>
      </c>
      <c r="X101" s="25">
        <v>3.6007238990532202E-2</v>
      </c>
      <c r="Y101" s="25">
        <v>98.540016847138403</v>
      </c>
      <c r="Z101" s="25">
        <v>6.2454831562756396E-3</v>
      </c>
      <c r="AA101" s="25">
        <v>1.4537376697053399</v>
      </c>
      <c r="AB101" s="25">
        <v>3.5172165599999901E-5</v>
      </c>
      <c r="AC101" s="25">
        <v>0</v>
      </c>
      <c r="AD101" s="8">
        <v>0.198899999999998</v>
      </c>
      <c r="AE101" s="8">
        <v>0.198899999999998</v>
      </c>
      <c r="AF101" s="8">
        <v>0</v>
      </c>
      <c r="AG101" s="25">
        <v>0</v>
      </c>
      <c r="AH101" s="25">
        <v>0</v>
      </c>
      <c r="AI101" s="25">
        <v>0</v>
      </c>
      <c r="AJ101" s="25">
        <v>16.655200000000001</v>
      </c>
      <c r="AK101" s="23">
        <v>21.973945000000001</v>
      </c>
      <c r="AL101" s="25">
        <v>45.47</v>
      </c>
      <c r="AM101" s="25">
        <v>0</v>
      </c>
      <c r="AN101" s="25">
        <v>0</v>
      </c>
      <c r="AO101" s="25">
        <v>0</v>
      </c>
      <c r="AP101" s="25">
        <v>0</v>
      </c>
      <c r="AQ101" s="25">
        <v>0</v>
      </c>
      <c r="AR101" s="25">
        <v>0</v>
      </c>
      <c r="AS101" s="25">
        <v>0.18</v>
      </c>
      <c r="AT101" s="25">
        <v>0.18</v>
      </c>
      <c r="AU101" s="25">
        <v>0.39430449069003198</v>
      </c>
      <c r="AV101" s="25">
        <v>1E-4</v>
      </c>
      <c r="AW101" s="19"/>
      <c r="AX101" s="19" t="s">
        <v>891</v>
      </c>
      <c r="AY101" s="19" t="s">
        <v>891</v>
      </c>
      <c r="AZ101" s="19" t="s">
        <v>891</v>
      </c>
      <c r="BA101" s="142" t="s">
        <v>891</v>
      </c>
      <c r="BB101" s="19" t="s">
        <v>1354</v>
      </c>
      <c r="BC101" s="20">
        <v>4</v>
      </c>
      <c r="BD101" s="20">
        <v>4.9382716049382704</v>
      </c>
      <c r="BE101" s="7">
        <f>U101/((VLOOKUP(B101,'Cell-Characteristics'!$B$4:$E$34,3,FALSE)*VLOOKUP(B101,'Cell-Characteristics'!$B$4:$E$34,4,FALSE)*3600)/1000)</f>
        <v>5.4174829774414041E-2</v>
      </c>
      <c r="BF101" s="2">
        <f t="shared" si="23"/>
        <v>12271.047187511887</v>
      </c>
      <c r="BG101" s="2">
        <f t="shared" si="21"/>
        <v>0.77774107384572422</v>
      </c>
      <c r="BH101" s="2" t="e">
        <f t="shared" si="22"/>
        <v>#DIV/0!</v>
      </c>
      <c r="BI101" s="2">
        <f t="shared" si="24"/>
        <v>18679.285198237063</v>
      </c>
      <c r="BJ101" s="2">
        <f>BF101/((VLOOKUP(B101,'Cell-Characteristics'!$B$4:$Q$34,13,FALSE)))</f>
        <v>334.0151120777366</v>
      </c>
      <c r="BK101" s="2">
        <f>BG101/((VLOOKUP(B101,'Cell-Characteristics'!$B$4:$Q$34,14,FALSE)))</f>
        <v>0.30578795071389642</v>
      </c>
      <c r="BL101" s="2" t="e">
        <f>BH101/((VLOOKUP(B101,'Cell-Characteristics'!$B$4:$Q$34,15,FALSE)))</f>
        <v>#DIV/0!</v>
      </c>
      <c r="BM101" s="2">
        <f>BI101/((VLOOKUP(B101,'Cell-Characteristics'!$B$4:$Q$34,16,FALSE)))</f>
        <v>446.60787853706569</v>
      </c>
      <c r="BN101" s="13">
        <f t="shared" si="25"/>
        <v>0.13259999999999866</v>
      </c>
    </row>
    <row r="102" spans="2:66" s="13" customFormat="1" ht="16.5" customHeight="1">
      <c r="B102" s="19" t="s">
        <v>1</v>
      </c>
      <c r="C102" s="19" t="s">
        <v>1087</v>
      </c>
      <c r="D102" s="19" t="s">
        <v>1071</v>
      </c>
      <c r="E102" s="23" t="s">
        <v>0</v>
      </c>
      <c r="F102" s="20" t="s">
        <v>105</v>
      </c>
      <c r="G102" s="20" t="s">
        <v>1342</v>
      </c>
      <c r="H102" s="21">
        <v>44258</v>
      </c>
      <c r="I102" s="22" t="s">
        <v>1086</v>
      </c>
      <c r="J102" s="22">
        <v>0</v>
      </c>
      <c r="K102" s="24">
        <v>2.2000000000000002</v>
      </c>
      <c r="L102" s="25">
        <v>45.64</v>
      </c>
      <c r="M102" s="25">
        <v>49.5</v>
      </c>
      <c r="N102" s="25">
        <v>51.4</v>
      </c>
      <c r="O102" s="24" t="s">
        <v>47</v>
      </c>
      <c r="P102" s="24" t="s">
        <v>47</v>
      </c>
      <c r="Q102" s="26" t="s">
        <v>1073</v>
      </c>
      <c r="R102" s="27">
        <v>2.1886117682119401</v>
      </c>
      <c r="S102" s="28">
        <v>1E-4</v>
      </c>
      <c r="T102" s="28">
        <v>2.2247955382119402</v>
      </c>
      <c r="U102" s="25">
        <v>2.2247968608795401</v>
      </c>
      <c r="V102" s="25">
        <v>2.22187127839286</v>
      </c>
      <c r="W102" s="25">
        <v>4.3667114177428201E-4</v>
      </c>
      <c r="X102" s="25">
        <v>2.48891134491299E-3</v>
      </c>
      <c r="Y102" s="25">
        <v>99.868501141019607</v>
      </c>
      <c r="Z102" s="25">
        <v>1.9627461250626199E-2</v>
      </c>
      <c r="AA102" s="25">
        <v>0.111871397729725</v>
      </c>
      <c r="AB102" s="25">
        <v>1.3226676000001599E-6</v>
      </c>
      <c r="AC102" s="25">
        <v>0</v>
      </c>
      <c r="AD102" s="8">
        <v>0.7026</v>
      </c>
      <c r="AE102" s="8">
        <v>0.30150000000000099</v>
      </c>
      <c r="AF102" s="8">
        <v>0.7026</v>
      </c>
      <c r="AG102" s="25">
        <v>0</v>
      </c>
      <c r="AH102" s="25">
        <v>0</v>
      </c>
      <c r="AI102" s="25">
        <v>0</v>
      </c>
      <c r="AJ102" s="25">
        <v>10.2279</v>
      </c>
      <c r="AK102" s="23">
        <v>20.643664999999999</v>
      </c>
      <c r="AL102" s="25">
        <v>45.62</v>
      </c>
      <c r="AM102" s="25">
        <v>0</v>
      </c>
      <c r="AN102" s="25">
        <v>0</v>
      </c>
      <c r="AO102" s="25">
        <v>0</v>
      </c>
      <c r="AP102" s="25">
        <v>0</v>
      </c>
      <c r="AQ102" s="25">
        <v>0</v>
      </c>
      <c r="AR102" s="25">
        <v>0</v>
      </c>
      <c r="AS102" s="25">
        <v>2.0000000000003099E-2</v>
      </c>
      <c r="AT102" s="25">
        <v>2.0000000000003099E-2</v>
      </c>
      <c r="AU102" s="25">
        <v>4.3821209465388103E-2</v>
      </c>
      <c r="AV102" s="25">
        <v>1E-4</v>
      </c>
      <c r="AW102" s="19"/>
      <c r="AX102" s="19" t="s">
        <v>891</v>
      </c>
      <c r="AY102" s="19" t="s">
        <v>891</v>
      </c>
      <c r="AZ102" s="19" t="s">
        <v>891</v>
      </c>
      <c r="BA102" s="142" t="s">
        <v>891</v>
      </c>
      <c r="BB102" s="19" t="s">
        <v>1354</v>
      </c>
      <c r="BC102" s="20">
        <v>3</v>
      </c>
      <c r="BD102" s="20">
        <v>3.7037037037037002</v>
      </c>
      <c r="BE102" s="7">
        <f>U102/((VLOOKUP(B102,'Cell-Characteristics'!$B$4:$E$34,3,FALSE)*VLOOKUP(B102,'Cell-Characteristics'!$B$4:$E$34,4,FALSE)*3600)/1000)</f>
        <v>4.8661348663157043E-2</v>
      </c>
      <c r="BF102" s="2">
        <f t="shared" si="23"/>
        <v>3162.3559328107885</v>
      </c>
      <c r="BG102" s="2">
        <f t="shared" si="21"/>
        <v>1.4483288284387417</v>
      </c>
      <c r="BH102" s="2">
        <f t="shared" si="22"/>
        <v>3.5424300383048535</v>
      </c>
      <c r="BI102" s="2">
        <f t="shared" si="24"/>
        <v>3910.6993511681117</v>
      </c>
      <c r="BJ102" s="2">
        <f>BF102/((VLOOKUP(B102,'Cell-Characteristics'!$B$4:$Q$34,13,FALSE)))</f>
        <v>86.078608873939473</v>
      </c>
      <c r="BK102" s="2">
        <f>BG102/((VLOOKUP(B102,'Cell-Characteristics'!$B$4:$Q$34,14,FALSE)))</f>
        <v>0.56944594968889739</v>
      </c>
      <c r="BL102" s="2">
        <f>BH102/((VLOOKUP(B102,'Cell-Characteristics'!$B$4:$Q$34,15,FALSE)))</f>
        <v>1.3927931266434117</v>
      </c>
      <c r="BM102" s="2">
        <f>BI102/((VLOOKUP(B102,'Cell-Characteristics'!$B$4:$Q$34,16,FALSE)))</f>
        <v>93.501925918787705</v>
      </c>
      <c r="BN102" s="13">
        <f t="shared" si="25"/>
        <v>0.56890000000000029</v>
      </c>
    </row>
    <row r="103" spans="2:66" s="13" customFormat="1" ht="16.5" customHeight="1">
      <c r="B103" s="19" t="s">
        <v>1</v>
      </c>
      <c r="C103" s="19" t="s">
        <v>1088</v>
      </c>
      <c r="D103" s="19" t="s">
        <v>1071</v>
      </c>
      <c r="E103" s="23" t="s">
        <v>0</v>
      </c>
      <c r="F103" s="20" t="s">
        <v>105</v>
      </c>
      <c r="G103" s="20" t="s">
        <v>1342</v>
      </c>
      <c r="H103" s="21">
        <v>44259</v>
      </c>
      <c r="I103" s="22" t="s">
        <v>1086</v>
      </c>
      <c r="J103" s="22">
        <v>0</v>
      </c>
      <c r="K103" s="24">
        <v>2.2029999999999998</v>
      </c>
      <c r="L103" s="25">
        <v>45.65</v>
      </c>
      <c r="M103" s="25">
        <v>49.5</v>
      </c>
      <c r="N103" s="25">
        <v>51.4</v>
      </c>
      <c r="O103" s="24" t="s">
        <v>47</v>
      </c>
      <c r="P103" s="24" t="s">
        <v>47</v>
      </c>
      <c r="Q103" s="26" t="s">
        <v>1073</v>
      </c>
      <c r="R103" s="27">
        <v>1.3200266469233899</v>
      </c>
      <c r="S103" s="28">
        <v>1E-4</v>
      </c>
      <c r="T103" s="28">
        <v>1.3703459369233899</v>
      </c>
      <c r="U103" s="25">
        <v>1.37037133012639</v>
      </c>
      <c r="V103" s="25">
        <v>1.0531358487312801</v>
      </c>
      <c r="W103" s="25">
        <v>0.131060028521438</v>
      </c>
      <c r="X103" s="25">
        <v>0.18617545287366999</v>
      </c>
      <c r="Y103" s="25">
        <v>76.850400003198402</v>
      </c>
      <c r="Z103" s="25">
        <v>9.5638332209818007</v>
      </c>
      <c r="AA103" s="25">
        <v>13.5857667758197</v>
      </c>
      <c r="AB103" s="25">
        <v>2.5393202999999001E-5</v>
      </c>
      <c r="AC103" s="25">
        <v>0</v>
      </c>
      <c r="AD103" s="8">
        <v>1.5563</v>
      </c>
      <c r="AE103" s="8">
        <v>1.5563</v>
      </c>
      <c r="AF103" s="8">
        <v>0</v>
      </c>
      <c r="AG103" s="25">
        <v>0</v>
      </c>
      <c r="AH103" s="25">
        <v>0</v>
      </c>
      <c r="AI103" s="25">
        <v>0</v>
      </c>
      <c r="AJ103" s="25">
        <v>5.5098000000000003</v>
      </c>
      <c r="AK103" s="23">
        <v>12.215195</v>
      </c>
      <c r="AL103" s="25">
        <v>45.56</v>
      </c>
      <c r="AM103" s="25">
        <v>0</v>
      </c>
      <c r="AN103" s="25">
        <v>0</v>
      </c>
      <c r="AO103" s="25">
        <v>0</v>
      </c>
      <c r="AP103" s="25">
        <v>0</v>
      </c>
      <c r="AQ103" s="25">
        <v>0</v>
      </c>
      <c r="AR103" s="25">
        <v>0</v>
      </c>
      <c r="AS103" s="25">
        <v>8.9999999999996305E-2</v>
      </c>
      <c r="AT103" s="25">
        <v>8.9999999999996305E-2</v>
      </c>
      <c r="AU103" s="25">
        <v>0.197152245345008</v>
      </c>
      <c r="AV103" s="25">
        <v>1E-4</v>
      </c>
      <c r="AW103" s="19"/>
      <c r="AX103" s="19" t="s">
        <v>891</v>
      </c>
      <c r="AY103" s="19" t="s">
        <v>891</v>
      </c>
      <c r="AZ103" s="19" t="s">
        <v>891</v>
      </c>
      <c r="BA103" s="142" t="s">
        <v>891</v>
      </c>
      <c r="BB103" s="19" t="s">
        <v>1354</v>
      </c>
      <c r="BC103" s="20">
        <v>4</v>
      </c>
      <c r="BD103" s="20">
        <v>4.9382716049382704</v>
      </c>
      <c r="BE103" s="7">
        <f>U103/((VLOOKUP(B103,'Cell-Characteristics'!$B$4:$E$34,3,FALSE)*VLOOKUP(B103,'Cell-Characteristics'!$B$4:$E$34,4,FALSE)*3600)/1000)</f>
        <v>2.9973126205739064E-2</v>
      </c>
      <c r="BF103" s="2">
        <f t="shared" si="23"/>
        <v>676.69205727127166</v>
      </c>
      <c r="BG103" s="2">
        <f t="shared" si="21"/>
        <v>84.212573746345825</v>
      </c>
      <c r="BH103" s="2" t="e">
        <f t="shared" si="22"/>
        <v>#DIV/0!</v>
      </c>
      <c r="BI103" s="2">
        <f t="shared" si="24"/>
        <v>1320.7974010085361</v>
      </c>
      <c r="BJ103" s="2">
        <f>BF103/((VLOOKUP(B103,'Cell-Characteristics'!$B$4:$Q$34,13,FALSE)))</f>
        <v>18.41940381270814</v>
      </c>
      <c r="BK103" s="2">
        <f>BG103/((VLOOKUP(B103,'Cell-Characteristics'!$B$4:$Q$34,14,FALSE)))</f>
        <v>33.110235804964148</v>
      </c>
      <c r="BL103" s="2" t="e">
        <f>BH103/((VLOOKUP(B103,'Cell-Characteristics'!$B$4:$Q$34,15,FALSE)))</f>
        <v>#DIV/0!</v>
      </c>
      <c r="BM103" s="2">
        <f>BI103/((VLOOKUP(B103,'Cell-Characteristics'!$B$4:$Q$34,16,FALSE)))</f>
        <v>31.57928791072608</v>
      </c>
      <c r="BN103" s="13">
        <f t="shared" si="25"/>
        <v>1.0375333333333334</v>
      </c>
    </row>
    <row r="104" spans="2:66" s="13" customFormat="1" ht="16.5" customHeight="1">
      <c r="B104" s="19" t="s">
        <v>1</v>
      </c>
      <c r="C104" s="19" t="s">
        <v>1089</v>
      </c>
      <c r="D104" s="19" t="s">
        <v>1071</v>
      </c>
      <c r="E104" s="23" t="s">
        <v>0</v>
      </c>
      <c r="F104" s="20" t="s">
        <v>105</v>
      </c>
      <c r="G104" s="20" t="s">
        <v>1342</v>
      </c>
      <c r="H104" s="21">
        <v>44259</v>
      </c>
      <c r="I104" s="22" t="s">
        <v>1086</v>
      </c>
      <c r="J104" s="22">
        <v>0</v>
      </c>
      <c r="K104" s="24">
        <v>2.202</v>
      </c>
      <c r="L104" s="25">
        <v>45.55</v>
      </c>
      <c r="M104" s="25">
        <v>49.5</v>
      </c>
      <c r="N104" s="25">
        <v>51.4</v>
      </c>
      <c r="O104" s="24" t="s">
        <v>47</v>
      </c>
      <c r="P104" s="24" t="s">
        <v>47</v>
      </c>
      <c r="Q104" s="26" t="s">
        <v>1073</v>
      </c>
      <c r="R104" s="27">
        <v>2.7891237555284198</v>
      </c>
      <c r="S104" s="28">
        <v>1E-4</v>
      </c>
      <c r="T104" s="28">
        <v>2.8504278938424799</v>
      </c>
      <c r="U104" s="25">
        <v>2.85062065533308</v>
      </c>
      <c r="V104" s="25">
        <v>2.7546122214213602</v>
      </c>
      <c r="W104" s="25">
        <v>3.5825859768615201E-2</v>
      </c>
      <c r="X104" s="25">
        <v>6.0182574143109402E-2</v>
      </c>
      <c r="Y104" s="25">
        <v>96.632016479214499</v>
      </c>
      <c r="Z104" s="25">
        <v>1.2567740187243199</v>
      </c>
      <c r="AA104" s="25">
        <v>2.1112095020611301</v>
      </c>
      <c r="AB104" s="25">
        <v>1.9276149059999499E-4</v>
      </c>
      <c r="AC104" s="25">
        <v>0</v>
      </c>
      <c r="AD104" s="8">
        <v>9.3588000000000005</v>
      </c>
      <c r="AE104" s="8">
        <v>9.3588000000000005</v>
      </c>
      <c r="AF104" s="8">
        <v>7.2039</v>
      </c>
      <c r="AG104" s="25">
        <v>0</v>
      </c>
      <c r="AH104" s="25">
        <v>0</v>
      </c>
      <c r="AI104" s="25">
        <v>0</v>
      </c>
      <c r="AJ104" s="25">
        <v>6.3935000000000004</v>
      </c>
      <c r="AK104" s="23">
        <v>19.78651</v>
      </c>
      <c r="AL104" s="25">
        <v>45.34</v>
      </c>
      <c r="AM104" s="25">
        <v>0</v>
      </c>
      <c r="AN104" s="25">
        <v>0</v>
      </c>
      <c r="AO104" s="25">
        <v>0</v>
      </c>
      <c r="AP104" s="25">
        <v>0</v>
      </c>
      <c r="AQ104" s="25">
        <v>0</v>
      </c>
      <c r="AR104" s="25">
        <v>0</v>
      </c>
      <c r="AS104" s="25">
        <v>0.209999999999994</v>
      </c>
      <c r="AT104" s="25">
        <v>0.209999999999994</v>
      </c>
      <c r="AU104" s="25">
        <v>0.46103183315037</v>
      </c>
      <c r="AV104" s="25">
        <v>0</v>
      </c>
      <c r="AW104" s="19"/>
      <c r="AX104" s="19" t="s">
        <v>891</v>
      </c>
      <c r="AY104" s="19" t="s">
        <v>891</v>
      </c>
      <c r="AZ104" s="19" t="s">
        <v>891</v>
      </c>
      <c r="BA104" s="142" t="s">
        <v>891</v>
      </c>
      <c r="BB104" s="19" t="s">
        <v>1354</v>
      </c>
      <c r="BC104" s="20">
        <v>0</v>
      </c>
      <c r="BD104" s="20">
        <v>0</v>
      </c>
      <c r="BE104" s="7">
        <f>U104/((VLOOKUP(B104,'Cell-Characteristics'!$B$4:$E$34,3,FALSE)*VLOOKUP(B104,'Cell-Characteristics'!$B$4:$E$34,4,FALSE)*3600)/1000)</f>
        <v>6.2349533143768156E-2</v>
      </c>
      <c r="BF104" s="2">
        <f t="shared" si="23"/>
        <v>294.33391261928455</v>
      </c>
      <c r="BG104" s="2">
        <f t="shared" si="21"/>
        <v>3.8280398949240504</v>
      </c>
      <c r="BH104" s="2">
        <f t="shared" si="22"/>
        <v>8.3541656801328994</v>
      </c>
      <c r="BI104" s="2">
        <f t="shared" si="24"/>
        <v>329.91385398218614</v>
      </c>
      <c r="BJ104" s="2">
        <f>BF104/((VLOOKUP(B104,'Cell-Characteristics'!$B$4:$Q$34,13,FALSE)))</f>
        <v>8.0117021236671722</v>
      </c>
      <c r="BK104" s="2">
        <f>BG104/((VLOOKUP(B104,'Cell-Characteristics'!$B$4:$Q$34,14,FALSE)))</f>
        <v>1.5050876365982742</v>
      </c>
      <c r="BL104" s="2">
        <f>BH104/((VLOOKUP(B104,'Cell-Characteristics'!$B$4:$Q$34,15,FALSE)))</f>
        <v>3.2846448376711876</v>
      </c>
      <c r="BM104" s="2">
        <f>BI104/((VLOOKUP(B104,'Cell-Characteristics'!$B$4:$Q$34,16,FALSE)))</f>
        <v>7.887995973254772</v>
      </c>
      <c r="BN104" s="13">
        <f t="shared" si="25"/>
        <v>8.6405000000000012</v>
      </c>
    </row>
    <row r="105" spans="2:66" s="13" customFormat="1" ht="16.5" customHeight="1">
      <c r="B105" s="19" t="s">
        <v>1</v>
      </c>
      <c r="C105" s="19" t="s">
        <v>1090</v>
      </c>
      <c r="D105" s="19" t="s">
        <v>1071</v>
      </c>
      <c r="E105" s="23" t="s">
        <v>0</v>
      </c>
      <c r="F105" s="20" t="s">
        <v>105</v>
      </c>
      <c r="G105" s="20" t="s">
        <v>1342</v>
      </c>
      <c r="H105" s="21">
        <v>44259</v>
      </c>
      <c r="I105" s="22" t="s">
        <v>1086</v>
      </c>
      <c r="J105" s="22">
        <v>0</v>
      </c>
      <c r="K105" s="24">
        <v>2.2040000000000002</v>
      </c>
      <c r="L105" s="25">
        <v>45.57</v>
      </c>
      <c r="M105" s="25">
        <v>49.5</v>
      </c>
      <c r="N105" s="25">
        <v>51.4</v>
      </c>
      <c r="O105" s="24" t="s">
        <v>47</v>
      </c>
      <c r="P105" s="24" t="s">
        <v>47</v>
      </c>
      <c r="Q105" s="26" t="s">
        <v>1073</v>
      </c>
      <c r="R105" s="27">
        <v>2.5084185138931501</v>
      </c>
      <c r="S105" s="28">
        <v>4.0000000000000002E-4</v>
      </c>
      <c r="T105" s="28">
        <v>2.6723430632929701</v>
      </c>
      <c r="U105" s="25">
        <v>2.6724469998145701</v>
      </c>
      <c r="V105" s="25">
        <v>2.6151886500390602</v>
      </c>
      <c r="W105" s="25">
        <v>5.0683666095964697E-2</v>
      </c>
      <c r="X105" s="25">
        <v>6.5746836795435902E-3</v>
      </c>
      <c r="Y105" s="25">
        <v>97.857456114958197</v>
      </c>
      <c r="Z105" s="25">
        <v>1.8965265204317101</v>
      </c>
      <c r="AA105" s="25">
        <v>0.24601736461002899</v>
      </c>
      <c r="AB105" s="25">
        <v>1.039365216E-4</v>
      </c>
      <c r="AC105" s="25">
        <v>0</v>
      </c>
      <c r="AD105" s="8">
        <v>3.7663000000000002</v>
      </c>
      <c r="AE105" s="8">
        <v>0.80700000000000005</v>
      </c>
      <c r="AF105" s="8">
        <v>3.7663000000000002</v>
      </c>
      <c r="AG105" s="25">
        <v>0</v>
      </c>
      <c r="AH105" s="25">
        <v>0</v>
      </c>
      <c r="AI105" s="25">
        <v>0</v>
      </c>
      <c r="AJ105" s="25">
        <v>7.4626999999999999</v>
      </c>
      <c r="AK105" s="23">
        <v>21.677869999999999</v>
      </c>
      <c r="AL105" s="25">
        <v>45.39</v>
      </c>
      <c r="AM105" s="25">
        <v>0</v>
      </c>
      <c r="AN105" s="25">
        <v>0</v>
      </c>
      <c r="AO105" s="25">
        <v>0</v>
      </c>
      <c r="AP105" s="25">
        <v>0</v>
      </c>
      <c r="AQ105" s="25">
        <v>0</v>
      </c>
      <c r="AR105" s="25">
        <v>0</v>
      </c>
      <c r="AS105" s="25">
        <v>0.18</v>
      </c>
      <c r="AT105" s="25">
        <v>0.18</v>
      </c>
      <c r="AU105" s="25">
        <v>0.394996708360763</v>
      </c>
      <c r="AV105" s="25">
        <v>0</v>
      </c>
      <c r="AW105" s="19"/>
      <c r="AX105" s="19" t="s">
        <v>891</v>
      </c>
      <c r="AY105" s="19" t="s">
        <v>891</v>
      </c>
      <c r="AZ105" s="19" t="s">
        <v>891</v>
      </c>
      <c r="BA105" s="142" t="s">
        <v>891</v>
      </c>
      <c r="BB105" s="19" t="s">
        <v>1354</v>
      </c>
      <c r="BC105" s="20">
        <v>5</v>
      </c>
      <c r="BD105" s="20">
        <v>6.1728395061728403</v>
      </c>
      <c r="BE105" s="7">
        <f>U105/((VLOOKUP(B105,'Cell-Characteristics'!$B$4:$E$34,3,FALSE)*VLOOKUP(B105,'Cell-Characteristics'!$B$4:$E$34,4,FALSE)*3600)/1000)</f>
        <v>5.8452471561998474E-2</v>
      </c>
      <c r="BF105" s="2">
        <f t="shared" si="23"/>
        <v>694.36546479012827</v>
      </c>
      <c r="BG105" s="2">
        <f t="shared" si="21"/>
        <v>62.805038532793922</v>
      </c>
      <c r="BH105" s="2">
        <f t="shared" si="22"/>
        <v>1.7456611739754109</v>
      </c>
      <c r="BI105" s="2">
        <f t="shared" si="24"/>
        <v>961.3579787332377</v>
      </c>
      <c r="BJ105" s="2">
        <f>BF105/((VLOOKUP(B105,'Cell-Characteristics'!$B$4:$Q$34,13,FALSE)))</f>
        <v>18.900469943658564</v>
      </c>
      <c r="BK105" s="2">
        <f>BG105/((VLOOKUP(B105,'Cell-Characteristics'!$B$4:$Q$34,14,FALSE)))</f>
        <v>24.693339047257183</v>
      </c>
      <c r="BL105" s="2">
        <f>BH105/((VLOOKUP(B105,'Cell-Characteristics'!$B$4:$Q$34,15,FALSE)))</f>
        <v>0.68634944325525316</v>
      </c>
      <c r="BM105" s="2">
        <f>BI105/((VLOOKUP(B105,'Cell-Characteristics'!$B$4:$Q$34,16,FALSE)))</f>
        <v>22.985357460961865</v>
      </c>
      <c r="BN105" s="13">
        <f t="shared" si="25"/>
        <v>2.7798666666666669</v>
      </c>
    </row>
    <row r="106" spans="2:66" s="13" customFormat="1" ht="16.5" customHeight="1">
      <c r="B106" s="19" t="s">
        <v>1</v>
      </c>
      <c r="C106" s="19" t="s">
        <v>1091</v>
      </c>
      <c r="D106" s="19" t="s">
        <v>1071</v>
      </c>
      <c r="E106" s="23" t="s">
        <v>0</v>
      </c>
      <c r="F106" s="20" t="s">
        <v>105</v>
      </c>
      <c r="G106" s="20" t="s">
        <v>1342</v>
      </c>
      <c r="H106" s="21">
        <v>44259</v>
      </c>
      <c r="I106" s="22" t="s">
        <v>1083</v>
      </c>
      <c r="J106" s="22">
        <v>40</v>
      </c>
      <c r="K106" s="24">
        <v>3.601</v>
      </c>
      <c r="L106" s="25">
        <v>45.52</v>
      </c>
      <c r="M106" s="25">
        <v>47.7</v>
      </c>
      <c r="N106" s="25">
        <v>50.7</v>
      </c>
      <c r="O106" s="24" t="s">
        <v>47</v>
      </c>
      <c r="P106" s="24" t="s">
        <v>47</v>
      </c>
      <c r="Q106" s="26" t="s">
        <v>4</v>
      </c>
      <c r="R106" s="27">
        <v>37.990046680588598</v>
      </c>
      <c r="S106" s="28">
        <v>1.7999999999999999E-2</v>
      </c>
      <c r="T106" s="28">
        <v>39.5340978862125</v>
      </c>
      <c r="U106" s="25">
        <v>40.485155209857197</v>
      </c>
      <c r="V106" s="25">
        <v>9.7955491769279899</v>
      </c>
      <c r="W106" s="25">
        <v>30.686595788734</v>
      </c>
      <c r="X106" s="25">
        <v>3.0102441952791301E-3</v>
      </c>
      <c r="Y106" s="25">
        <v>24.1954097153689</v>
      </c>
      <c r="Z106" s="25">
        <v>75.797154857547596</v>
      </c>
      <c r="AA106" s="25">
        <v>7.4354270835207204E-3</v>
      </c>
      <c r="AB106" s="25">
        <v>0.9510573236448</v>
      </c>
      <c r="AC106" s="25">
        <v>0</v>
      </c>
      <c r="AD106" s="8">
        <v>4.97</v>
      </c>
      <c r="AE106" s="8">
        <v>0.65159999999999996</v>
      </c>
      <c r="AF106" s="8">
        <v>0</v>
      </c>
      <c r="AG106" s="25">
        <v>0</v>
      </c>
      <c r="AH106" s="25">
        <v>0</v>
      </c>
      <c r="AI106" s="25">
        <v>0</v>
      </c>
      <c r="AJ106" s="25">
        <v>9.6629000000000005</v>
      </c>
      <c r="AK106" s="23">
        <v>23.500789999999999</v>
      </c>
      <c r="AL106" s="25">
        <v>10.68</v>
      </c>
      <c r="AM106" s="25">
        <v>6.94</v>
      </c>
      <c r="AN106" s="25">
        <v>18.34</v>
      </c>
      <c r="AO106" s="25">
        <v>0.84</v>
      </c>
      <c r="AP106" s="25">
        <v>0</v>
      </c>
      <c r="AQ106" s="25">
        <v>0</v>
      </c>
      <c r="AR106" s="25">
        <v>0</v>
      </c>
      <c r="AS106" s="25">
        <v>8.7200000000000006</v>
      </c>
      <c r="AT106" s="25">
        <v>34.840000000000003</v>
      </c>
      <c r="AU106" s="25">
        <v>76.5377855887522</v>
      </c>
      <c r="AV106" s="25">
        <v>0</v>
      </c>
      <c r="AW106" s="19" t="s">
        <v>1092</v>
      </c>
      <c r="AX106" s="19" t="s">
        <v>891</v>
      </c>
      <c r="AY106" s="19" t="s">
        <v>891</v>
      </c>
      <c r="AZ106" s="19" t="s">
        <v>891</v>
      </c>
      <c r="BA106" s="142" t="s">
        <v>891</v>
      </c>
      <c r="BB106" s="19" t="s">
        <v>1354</v>
      </c>
      <c r="BC106" s="20">
        <v>4</v>
      </c>
      <c r="BD106" s="20">
        <v>4.9382716049382704</v>
      </c>
      <c r="BE106" s="7">
        <f>U106/((VLOOKUP(B106,'Cell-Characteristics'!$B$4:$E$34,3,FALSE)*VLOOKUP(B106,'Cell-Characteristics'!$B$4:$E$34,4,FALSE)*3600)/1000)</f>
        <v>0.88550208245531925</v>
      </c>
      <c r="BF106" s="2">
        <f t="shared" ref="BF106:BH113" si="34">(1000*V106)/AD106</f>
        <v>1970.9354480740424</v>
      </c>
      <c r="BG106" s="2">
        <f t="shared" si="34"/>
        <v>47094.223125742792</v>
      </c>
      <c r="BH106" s="2" t="e">
        <f t="shared" si="34"/>
        <v>#DIV/0!</v>
      </c>
      <c r="BI106" s="2">
        <f t="shared" ref="BI106:BI113" si="35">(1000*U106)/AVERAGE(AD106:AF106)</f>
        <v>21605.141886575282</v>
      </c>
      <c r="BJ106" s="2">
        <f>BF106/((VLOOKUP(B106,'Cell-Characteristics'!$B$4:$Q$34,13,FALSE)))</f>
        <v>53.648414395831082</v>
      </c>
      <c r="BK106" s="2">
        <f>BG106/((VLOOKUP(B106,'Cell-Characteristics'!$B$4:$Q$34,14,FALSE)))</f>
        <v>18516.2471989238</v>
      </c>
      <c r="BL106" s="2" t="e">
        <f>BH106/((VLOOKUP(B106,'Cell-Characteristics'!$B$4:$Q$34,15,FALSE)))</f>
        <v>#DIV/0!</v>
      </c>
      <c r="BM106" s="2">
        <f>BI106/((VLOOKUP(B106,'Cell-Characteristics'!$B$4:$Q$34,16,FALSE)))</f>
        <v>516.56294558671607</v>
      </c>
      <c r="BN106" s="13">
        <f t="shared" ref="BN106:BN113" si="36">AVERAGE(AD106:AF106)</f>
        <v>1.8738666666666666</v>
      </c>
    </row>
    <row r="107" spans="2:66" s="141" customFormat="1" ht="16.5" customHeight="1">
      <c r="B107" s="129" t="s">
        <v>1</v>
      </c>
      <c r="C107" s="129" t="s">
        <v>1093</v>
      </c>
      <c r="D107" s="129" t="s">
        <v>1071</v>
      </c>
      <c r="E107" s="130" t="s">
        <v>0</v>
      </c>
      <c r="F107" s="131" t="s">
        <v>105</v>
      </c>
      <c r="G107" s="131" t="s">
        <v>1342</v>
      </c>
      <c r="H107" s="132">
        <v>44258</v>
      </c>
      <c r="I107" s="133" t="s">
        <v>1083</v>
      </c>
      <c r="J107" s="133">
        <v>40</v>
      </c>
      <c r="K107" s="134">
        <v>3.62</v>
      </c>
      <c r="L107" s="135">
        <v>45.62</v>
      </c>
      <c r="M107" s="135">
        <v>49.5</v>
      </c>
      <c r="N107" s="135">
        <v>52.4</v>
      </c>
      <c r="O107" s="134" t="s">
        <v>47</v>
      </c>
      <c r="P107" s="134" t="s">
        <v>47</v>
      </c>
      <c r="Q107" s="136" t="s">
        <v>336</v>
      </c>
      <c r="R107" s="137">
        <v>42.973107237633002</v>
      </c>
      <c r="S107" s="138">
        <v>1.23E-2</v>
      </c>
      <c r="T107" s="138">
        <v>44.709928830105802</v>
      </c>
      <c r="U107" s="135">
        <v>44.944778920152203</v>
      </c>
      <c r="V107" s="135">
        <v>31.775862799779201</v>
      </c>
      <c r="W107" s="135">
        <v>1.02314776825016</v>
      </c>
      <c r="X107" s="135">
        <v>12.145768352122801</v>
      </c>
      <c r="Y107" s="135">
        <v>70.699786634241704</v>
      </c>
      <c r="Z107" s="135">
        <v>2.2764552253507699</v>
      </c>
      <c r="AA107" s="135">
        <v>27.023758140407502</v>
      </c>
      <c r="AB107" s="135">
        <v>0</v>
      </c>
      <c r="AC107" s="135">
        <v>0.23485009004640001</v>
      </c>
      <c r="AD107" s="92">
        <v>2.5562</v>
      </c>
      <c r="AE107" s="92">
        <v>0</v>
      </c>
      <c r="AF107" s="92">
        <v>2.5562</v>
      </c>
      <c r="AG107" s="135">
        <v>0</v>
      </c>
      <c r="AH107" s="135">
        <v>0</v>
      </c>
      <c r="AI107" s="135">
        <v>0</v>
      </c>
      <c r="AJ107" s="135">
        <v>10.3527</v>
      </c>
      <c r="AK107" s="130">
        <v>18.953469999999999</v>
      </c>
      <c r="AL107" s="135">
        <v>36.19</v>
      </c>
      <c r="AM107" s="135">
        <v>0</v>
      </c>
      <c r="AN107" s="135">
        <v>0</v>
      </c>
      <c r="AO107" s="135">
        <v>0</v>
      </c>
      <c r="AP107" s="135">
        <v>0.68</v>
      </c>
      <c r="AQ107" s="135">
        <v>2.11</v>
      </c>
      <c r="AR107" s="135">
        <v>0.52</v>
      </c>
      <c r="AS107" s="135">
        <v>6.12</v>
      </c>
      <c r="AT107" s="135">
        <v>9.43</v>
      </c>
      <c r="AU107" s="135">
        <v>20.670758439280998</v>
      </c>
      <c r="AV107" s="135">
        <v>0</v>
      </c>
      <c r="AW107" s="129" t="s">
        <v>1094</v>
      </c>
      <c r="AX107" s="129" t="s">
        <v>891</v>
      </c>
      <c r="AY107" s="129" t="s">
        <v>891</v>
      </c>
      <c r="AZ107" s="129" t="s">
        <v>891</v>
      </c>
      <c r="BA107" s="143" t="s">
        <v>891</v>
      </c>
      <c r="BB107" s="129" t="s">
        <v>1354</v>
      </c>
      <c r="BC107" s="131">
        <v>3</v>
      </c>
      <c r="BD107" s="131">
        <v>3.7037037037037002</v>
      </c>
      <c r="BE107" s="139">
        <f>U107/((VLOOKUP(B107,'Cell-Characteristics'!$B$4:$E$34,3,FALSE)*VLOOKUP(B107,'Cell-Characteristics'!$B$4:$E$34,4,FALSE)*3600)/1000)</f>
        <v>0.98304415835853465</v>
      </c>
      <c r="BF107" s="140">
        <f t="shared" si="34"/>
        <v>12430.898521156092</v>
      </c>
      <c r="BG107" s="140" t="e">
        <f t="shared" si="34"/>
        <v>#DIV/0!</v>
      </c>
      <c r="BH107" s="140">
        <f t="shared" si="34"/>
        <v>4751.4937610996012</v>
      </c>
      <c r="BI107" s="140">
        <f t="shared" si="35"/>
        <v>26373.980275498125</v>
      </c>
      <c r="BJ107" s="140">
        <f>BF107/((VLOOKUP(B107,'Cell-Characteristics'!$B$4:$Q$34,13,FALSE)))</f>
        <v>338.36622900419434</v>
      </c>
      <c r="BK107" s="140" t="e">
        <f>BG107/((VLOOKUP(B107,'Cell-Characteristics'!$B$4:$Q$34,14,FALSE)))</f>
        <v>#DIV/0!</v>
      </c>
      <c r="BL107" s="140">
        <f>BH107/((VLOOKUP(B107,'Cell-Characteristics'!$B$4:$Q$34,15,FALSE)))</f>
        <v>1868.1661402451841</v>
      </c>
      <c r="BM107" s="140">
        <f>BI107/((VLOOKUP(B107,'Cell-Characteristics'!$B$4:$Q$34,16,FALSE)))</f>
        <v>630.58234051323916</v>
      </c>
      <c r="BN107" s="141">
        <f t="shared" si="36"/>
        <v>1.7041333333333333</v>
      </c>
    </row>
    <row r="108" spans="2:66" s="13" customFormat="1" ht="16.5" customHeight="1">
      <c r="B108" s="19" t="s">
        <v>1</v>
      </c>
      <c r="C108" s="19" t="s">
        <v>1095</v>
      </c>
      <c r="D108" s="19" t="s">
        <v>1071</v>
      </c>
      <c r="E108" s="23" t="s">
        <v>0</v>
      </c>
      <c r="F108" s="20" t="s">
        <v>105</v>
      </c>
      <c r="G108" s="20" t="s">
        <v>1342</v>
      </c>
      <c r="H108" s="21">
        <v>44258</v>
      </c>
      <c r="I108" s="22" t="s">
        <v>1083</v>
      </c>
      <c r="J108" s="22">
        <v>40</v>
      </c>
      <c r="K108" s="24">
        <v>3.621</v>
      </c>
      <c r="L108" s="25">
        <v>45.64</v>
      </c>
      <c r="M108" s="25">
        <v>50.2</v>
      </c>
      <c r="N108" s="25">
        <v>47.7</v>
      </c>
      <c r="O108" s="24" t="s">
        <v>47</v>
      </c>
      <c r="P108" s="24" t="s">
        <v>47</v>
      </c>
      <c r="Q108" s="26" t="s">
        <v>4</v>
      </c>
      <c r="R108" s="27">
        <v>18.080301131767602</v>
      </c>
      <c r="S108" s="28">
        <v>4.1000000000000003E-3</v>
      </c>
      <c r="T108" s="28">
        <v>18.9373123692524</v>
      </c>
      <c r="U108" s="25">
        <v>19.0459257146006</v>
      </c>
      <c r="V108" s="25">
        <v>6.97053819690725</v>
      </c>
      <c r="W108" s="25">
        <v>11.8529377987687</v>
      </c>
      <c r="X108" s="25">
        <v>0.222449718924637</v>
      </c>
      <c r="Y108" s="25">
        <v>36.598579146844301</v>
      </c>
      <c r="Z108" s="25">
        <v>62.233455996745001</v>
      </c>
      <c r="AA108" s="25">
        <v>1.1679648564107701</v>
      </c>
      <c r="AB108" s="25">
        <v>0.1086133453482</v>
      </c>
      <c r="AC108" s="25">
        <v>0</v>
      </c>
      <c r="AD108" s="8">
        <v>2.2075</v>
      </c>
      <c r="AE108" s="8">
        <v>2.2075</v>
      </c>
      <c r="AF108" s="8">
        <v>0</v>
      </c>
      <c r="AG108" s="25">
        <v>0</v>
      </c>
      <c r="AH108" s="25">
        <v>0</v>
      </c>
      <c r="AI108" s="25">
        <v>0</v>
      </c>
      <c r="AJ108" s="25">
        <v>7.5240999999999998</v>
      </c>
      <c r="AK108" s="23">
        <v>20.752949999999998</v>
      </c>
      <c r="AL108" s="25">
        <v>27.47</v>
      </c>
      <c r="AM108" s="25">
        <v>7.14</v>
      </c>
      <c r="AN108" s="25">
        <v>8.75</v>
      </c>
      <c r="AO108" s="25">
        <v>0.41</v>
      </c>
      <c r="AP108" s="25">
        <v>0</v>
      </c>
      <c r="AQ108" s="25">
        <v>0</v>
      </c>
      <c r="AR108" s="25">
        <v>0</v>
      </c>
      <c r="AS108" s="25">
        <v>1.87</v>
      </c>
      <c r="AT108" s="25">
        <v>18.170000000000002</v>
      </c>
      <c r="AU108" s="25">
        <v>39.811568799298897</v>
      </c>
      <c r="AV108" s="25">
        <v>0</v>
      </c>
      <c r="AW108" s="19" t="s">
        <v>1094</v>
      </c>
      <c r="AX108" s="19" t="s">
        <v>891</v>
      </c>
      <c r="AY108" s="19" t="s">
        <v>891</v>
      </c>
      <c r="AZ108" s="19" t="s">
        <v>891</v>
      </c>
      <c r="BA108" s="142" t="s">
        <v>891</v>
      </c>
      <c r="BB108" s="19" t="s">
        <v>1354</v>
      </c>
      <c r="BC108" s="20">
        <v>3</v>
      </c>
      <c r="BD108" s="20">
        <v>3.7037037037037002</v>
      </c>
      <c r="BE108" s="7">
        <f>U108/((VLOOKUP(B108,'Cell-Characteristics'!$B$4:$E$34,3,FALSE)*VLOOKUP(B108,'Cell-Characteristics'!$B$4:$E$34,4,FALSE)*3600)/1000)</f>
        <v>0.41657755281278652</v>
      </c>
      <c r="BF108" s="2">
        <f t="shared" si="34"/>
        <v>3157.6616973532273</v>
      </c>
      <c r="BG108" s="2">
        <f t="shared" si="34"/>
        <v>5369.3942463278372</v>
      </c>
      <c r="BH108" s="2" t="e">
        <f t="shared" si="34"/>
        <v>#DIV/0!</v>
      </c>
      <c r="BI108" s="2">
        <f t="shared" si="35"/>
        <v>12941.7388774183</v>
      </c>
      <c r="BJ108" s="2">
        <f>BF108/((VLOOKUP(B108,'Cell-Characteristics'!$B$4:$Q$34,13,FALSE)))</f>
        <v>85.950832852992193</v>
      </c>
      <c r="BK108" s="2">
        <f>BG108/((VLOOKUP(B108,'Cell-Characteristics'!$B$4:$Q$34,14,FALSE)))</f>
        <v>2111.1088489139879</v>
      </c>
      <c r="BL108" s="2" t="e">
        <f>BH108/((VLOOKUP(B108,'Cell-Characteristics'!$B$4:$Q$34,15,FALSE)))</f>
        <v>#DIV/0!</v>
      </c>
      <c r="BM108" s="2">
        <f>BI108/((VLOOKUP(B108,'Cell-Characteristics'!$B$4:$Q$34,16,FALSE)))</f>
        <v>309.42739421152766</v>
      </c>
      <c r="BN108" s="13">
        <f t="shared" si="36"/>
        <v>1.4716666666666667</v>
      </c>
    </row>
    <row r="109" spans="2:66" s="13" customFormat="1" ht="16.5" customHeight="1">
      <c r="B109" s="19" t="s">
        <v>1</v>
      </c>
      <c r="C109" s="19" t="s">
        <v>1096</v>
      </c>
      <c r="D109" s="19" t="s">
        <v>1071</v>
      </c>
      <c r="E109" s="23" t="s">
        <v>0</v>
      </c>
      <c r="F109" s="20" t="s">
        <v>105</v>
      </c>
      <c r="G109" s="20" t="s">
        <v>1342</v>
      </c>
      <c r="H109" s="21">
        <v>44259</v>
      </c>
      <c r="I109" s="22" t="s">
        <v>1097</v>
      </c>
      <c r="J109" s="22">
        <v>60</v>
      </c>
      <c r="K109" s="24">
        <v>3.7890000000000001</v>
      </c>
      <c r="L109" s="25">
        <v>45.54</v>
      </c>
      <c r="M109" s="25">
        <v>49.1</v>
      </c>
      <c r="N109" s="25">
        <v>47.7</v>
      </c>
      <c r="O109" s="24" t="s">
        <v>47</v>
      </c>
      <c r="P109" s="24" t="s">
        <v>47</v>
      </c>
      <c r="Q109" s="26" t="s">
        <v>4</v>
      </c>
      <c r="R109" s="27">
        <v>53.710395098950698</v>
      </c>
      <c r="S109" s="28">
        <v>1E-4</v>
      </c>
      <c r="T109" s="28">
        <v>53.7195579389507</v>
      </c>
      <c r="U109" s="25">
        <v>54.841624063184298</v>
      </c>
      <c r="V109" s="25">
        <v>22.4085200500699</v>
      </c>
      <c r="W109" s="25">
        <v>32.415703071116504</v>
      </c>
      <c r="X109" s="25">
        <v>1.7400941997863399E-2</v>
      </c>
      <c r="Y109" s="25">
        <v>40.860423871205199</v>
      </c>
      <c r="Z109" s="25">
        <v>59.107846685520499</v>
      </c>
      <c r="AA109" s="25">
        <v>3.1729443274355701E-2</v>
      </c>
      <c r="AB109" s="25">
        <v>1.1220661242336001</v>
      </c>
      <c r="AC109" s="25">
        <v>0</v>
      </c>
      <c r="AD109" s="8">
        <v>2.3071999999999999</v>
      </c>
      <c r="AE109" s="8">
        <v>2.3071999999999999</v>
      </c>
      <c r="AF109" s="8">
        <v>0</v>
      </c>
      <c r="AG109" s="25">
        <v>0</v>
      </c>
      <c r="AH109" s="25">
        <v>0</v>
      </c>
      <c r="AI109" s="25">
        <v>0</v>
      </c>
      <c r="AJ109" s="25">
        <v>7.8373999999999997</v>
      </c>
      <c r="AK109" s="23">
        <v>15.48344</v>
      </c>
      <c r="AL109" s="25">
        <v>25.96</v>
      </c>
      <c r="AM109" s="25">
        <v>0</v>
      </c>
      <c r="AN109" s="25">
        <v>10.02</v>
      </c>
      <c r="AO109" s="25">
        <v>0.72</v>
      </c>
      <c r="AP109" s="25">
        <v>0</v>
      </c>
      <c r="AQ109" s="25">
        <v>0</v>
      </c>
      <c r="AR109" s="25">
        <v>0</v>
      </c>
      <c r="AS109" s="25">
        <v>8.84</v>
      </c>
      <c r="AT109" s="25">
        <v>19.579999999999998</v>
      </c>
      <c r="AU109" s="25">
        <v>42.995169082125599</v>
      </c>
      <c r="AV109" s="25">
        <v>0</v>
      </c>
      <c r="AW109" s="19" t="s">
        <v>1098</v>
      </c>
      <c r="AX109" s="19" t="s">
        <v>891</v>
      </c>
      <c r="AY109" s="19" t="s">
        <v>891</v>
      </c>
      <c r="AZ109" s="19" t="s">
        <v>891</v>
      </c>
      <c r="BA109" s="142" t="s">
        <v>891</v>
      </c>
      <c r="BB109" s="19" t="s">
        <v>1354</v>
      </c>
      <c r="BC109" s="20">
        <v>9</v>
      </c>
      <c r="BD109" s="20">
        <v>11.1111111111111</v>
      </c>
      <c r="BE109" s="7">
        <f>U109/((VLOOKUP(B109,'Cell-Characteristics'!$B$4:$E$34,3,FALSE)*VLOOKUP(B109,'Cell-Characteristics'!$B$4:$E$34,4,FALSE)*3600)/1000)</f>
        <v>1.1995105875587118</v>
      </c>
      <c r="BF109" s="2">
        <f t="shared" si="34"/>
        <v>9712.4306735739865</v>
      </c>
      <c r="BG109" s="2">
        <f t="shared" si="34"/>
        <v>14049.801955234268</v>
      </c>
      <c r="BH109" s="2" t="e">
        <f t="shared" si="34"/>
        <v>#DIV/0!</v>
      </c>
      <c r="BI109" s="2">
        <f t="shared" si="35"/>
        <v>35654.661968956505</v>
      </c>
      <c r="BJ109" s="2">
        <f>BF109/((VLOOKUP(B109,'Cell-Characteristics'!$B$4:$Q$34,13,FALSE)))</f>
        <v>264.37015280020648</v>
      </c>
      <c r="BK109" s="2">
        <f>BG109/((VLOOKUP(B109,'Cell-Characteristics'!$B$4:$Q$34,14,FALSE)))</f>
        <v>5524.0237301385032</v>
      </c>
      <c r="BL109" s="2" t="e">
        <f>BH109/((VLOOKUP(B109,'Cell-Characteristics'!$B$4:$Q$34,15,FALSE)))</f>
        <v>#DIV/0!</v>
      </c>
      <c r="BM109" s="2">
        <f>BI109/((VLOOKUP(B109,'Cell-Characteristics'!$B$4:$Q$34,16,FALSE)))</f>
        <v>852.47656818338658</v>
      </c>
      <c r="BN109" s="13">
        <f t="shared" si="36"/>
        <v>1.5381333333333334</v>
      </c>
    </row>
    <row r="110" spans="2:66" s="13" customFormat="1" ht="16.5" customHeight="1">
      <c r="B110" s="19" t="s">
        <v>1</v>
      </c>
      <c r="C110" s="19" t="s">
        <v>1099</v>
      </c>
      <c r="D110" s="19" t="s">
        <v>1071</v>
      </c>
      <c r="E110" s="23" t="s">
        <v>0</v>
      </c>
      <c r="F110" s="20" t="s">
        <v>105</v>
      </c>
      <c r="G110" s="20" t="s">
        <v>1342</v>
      </c>
      <c r="H110" s="21">
        <v>44259</v>
      </c>
      <c r="I110" s="22" t="s">
        <v>1097</v>
      </c>
      <c r="J110" s="22">
        <v>60</v>
      </c>
      <c r="K110" s="24">
        <v>3.79</v>
      </c>
      <c r="L110" s="25">
        <v>45.64</v>
      </c>
      <c r="M110" s="25">
        <v>49.5</v>
      </c>
      <c r="N110" s="25">
        <v>51.4</v>
      </c>
      <c r="O110" s="24" t="s">
        <v>47</v>
      </c>
      <c r="P110" s="24" t="s">
        <v>47</v>
      </c>
      <c r="Q110" s="26" t="s">
        <v>4</v>
      </c>
      <c r="R110" s="27">
        <v>52.386104532729803</v>
      </c>
      <c r="S110" s="28">
        <v>1.52E-2</v>
      </c>
      <c r="T110" s="28">
        <v>53.9851737181828</v>
      </c>
      <c r="U110" s="25">
        <v>55.192063642106802</v>
      </c>
      <c r="V110" s="25">
        <v>26.2886397214649</v>
      </c>
      <c r="W110" s="25">
        <v>28.8980598987363</v>
      </c>
      <c r="X110" s="25">
        <v>5.3640219055258002E-3</v>
      </c>
      <c r="Y110" s="25">
        <v>47.631195477548602</v>
      </c>
      <c r="Z110" s="25">
        <v>52.3590856941425</v>
      </c>
      <c r="AA110" s="25">
        <v>9.7188283089192501E-3</v>
      </c>
      <c r="AB110" s="25">
        <v>1.2068899239240001</v>
      </c>
      <c r="AC110" s="25">
        <v>0</v>
      </c>
      <c r="AD110" s="8">
        <v>3.6294</v>
      </c>
      <c r="AE110" s="8">
        <v>1.3418000000000001</v>
      </c>
      <c r="AF110" s="8">
        <v>0</v>
      </c>
      <c r="AG110" s="25">
        <v>0</v>
      </c>
      <c r="AH110" s="25">
        <v>0</v>
      </c>
      <c r="AI110" s="25">
        <v>0</v>
      </c>
      <c r="AJ110" s="25">
        <v>6.7869000000000002</v>
      </c>
      <c r="AK110" s="23">
        <v>26.935945</v>
      </c>
      <c r="AL110" s="25">
        <v>25.71</v>
      </c>
      <c r="AM110" s="25">
        <v>1.0900000000000001</v>
      </c>
      <c r="AN110" s="25">
        <v>8</v>
      </c>
      <c r="AO110" s="25">
        <v>0.82</v>
      </c>
      <c r="AP110" s="25">
        <v>0</v>
      </c>
      <c r="AQ110" s="25">
        <v>0</v>
      </c>
      <c r="AR110" s="25">
        <v>0</v>
      </c>
      <c r="AS110" s="25">
        <v>10.02</v>
      </c>
      <c r="AT110" s="25">
        <v>19.93</v>
      </c>
      <c r="AU110" s="25">
        <v>43.667835232252401</v>
      </c>
      <c r="AV110" s="25">
        <v>0</v>
      </c>
      <c r="AW110" s="19"/>
      <c r="AX110" s="19" t="s">
        <v>891</v>
      </c>
      <c r="AY110" s="19" t="s">
        <v>891</v>
      </c>
      <c r="AZ110" s="19" t="s">
        <v>891</v>
      </c>
      <c r="BA110" s="142" t="s">
        <v>891</v>
      </c>
      <c r="BB110" s="19" t="s">
        <v>1354</v>
      </c>
      <c r="BC110" s="20">
        <v>3</v>
      </c>
      <c r="BD110" s="20">
        <v>3.7037037037037002</v>
      </c>
      <c r="BE110" s="7">
        <f>U110/((VLOOKUP(B110,'Cell-Characteristics'!$B$4:$E$34,3,FALSE)*VLOOKUP(B110,'Cell-Characteristics'!$B$4:$E$34,4,FALSE)*3600)/1000)</f>
        <v>1.207175495234182</v>
      </c>
      <c r="BF110" s="2">
        <f t="shared" si="34"/>
        <v>7243.2467409116935</v>
      </c>
      <c r="BG110" s="2">
        <f t="shared" si="34"/>
        <v>21536.786330851319</v>
      </c>
      <c r="BH110" s="2" t="e">
        <f t="shared" si="34"/>
        <v>#DIV/0!</v>
      </c>
      <c r="BI110" s="2">
        <f t="shared" si="35"/>
        <v>33307.087006421076</v>
      </c>
      <c r="BJ110" s="2">
        <f>BF110/((VLOOKUP(B110,'Cell-Characteristics'!$B$4:$Q$34,13,FALSE)))</f>
        <v>197.15952803396195</v>
      </c>
      <c r="BK110" s="2">
        <f>BG110/((VLOOKUP(B110,'Cell-Characteristics'!$B$4:$Q$34,14,FALSE)))</f>
        <v>8467.7149999415415</v>
      </c>
      <c r="BL110" s="2" t="e">
        <f>BH110/((VLOOKUP(B110,'Cell-Characteristics'!$B$4:$Q$34,15,FALSE)))</f>
        <v>#DIV/0!</v>
      </c>
      <c r="BM110" s="2">
        <f>BI110/((VLOOKUP(B110,'Cell-Characteristics'!$B$4:$Q$34,16,FALSE)))</f>
        <v>796.34778902519747</v>
      </c>
      <c r="BN110" s="13">
        <f t="shared" si="36"/>
        <v>1.6570666666666665</v>
      </c>
    </row>
    <row r="111" spans="2:66" s="13" customFormat="1" ht="14.1" customHeight="1">
      <c r="B111" s="19" t="s">
        <v>1</v>
      </c>
      <c r="C111" s="19" t="s">
        <v>1135</v>
      </c>
      <c r="D111" s="19" t="s">
        <v>1071</v>
      </c>
      <c r="E111" s="23" t="s">
        <v>0</v>
      </c>
      <c r="F111" s="20" t="s">
        <v>105</v>
      </c>
      <c r="G111" s="20" t="s">
        <v>1342</v>
      </c>
      <c r="H111" s="21">
        <v>44259</v>
      </c>
      <c r="I111" s="22" t="s">
        <v>1097</v>
      </c>
      <c r="J111" s="22">
        <v>60</v>
      </c>
      <c r="K111" s="24">
        <v>3.7919999999999998</v>
      </c>
      <c r="L111" s="25">
        <v>45.6</v>
      </c>
      <c r="M111" s="25">
        <v>49.8</v>
      </c>
      <c r="N111" s="25">
        <v>47.7</v>
      </c>
      <c r="O111" s="24" t="s">
        <v>47</v>
      </c>
      <c r="P111" s="24" t="s">
        <v>47</v>
      </c>
      <c r="Q111" s="26" t="s">
        <v>4</v>
      </c>
      <c r="R111" s="27">
        <v>51.670333939309799</v>
      </c>
      <c r="S111" s="28">
        <v>1.4E-2</v>
      </c>
      <c r="T111" s="28">
        <v>53.062303843672801</v>
      </c>
      <c r="U111" s="25">
        <v>53.889735760560598</v>
      </c>
      <c r="V111" s="25">
        <v>17.125205622494899</v>
      </c>
      <c r="W111" s="25">
        <v>36.7344635609807</v>
      </c>
      <c r="X111" s="25">
        <v>3.0066577084973501E-2</v>
      </c>
      <c r="Y111" s="25">
        <v>31.7782326834641</v>
      </c>
      <c r="Z111" s="25">
        <v>68.165974545128506</v>
      </c>
      <c r="AA111" s="25">
        <v>5.5792771407459502E-2</v>
      </c>
      <c r="AB111" s="25">
        <v>0.82743191688780005</v>
      </c>
      <c r="AC111" s="25">
        <v>0</v>
      </c>
      <c r="AD111" s="8">
        <v>2.9641999999999999</v>
      </c>
      <c r="AE111" s="8">
        <v>2.9641999999999999</v>
      </c>
      <c r="AF111" s="8">
        <v>0</v>
      </c>
      <c r="AG111" s="25">
        <v>0</v>
      </c>
      <c r="AH111" s="25">
        <v>0</v>
      </c>
      <c r="AI111" s="25">
        <v>0</v>
      </c>
      <c r="AJ111" s="25">
        <v>5.7210999999999999</v>
      </c>
      <c r="AK111" s="23">
        <v>23.604120000000002</v>
      </c>
      <c r="AL111" s="25">
        <v>20.77</v>
      </c>
      <c r="AM111" s="25">
        <v>2.44</v>
      </c>
      <c r="AN111" s="25">
        <v>15.05</v>
      </c>
      <c r="AO111" s="25">
        <v>1.1100000000000001</v>
      </c>
      <c r="AP111" s="25">
        <v>0</v>
      </c>
      <c r="AQ111" s="25">
        <v>0</v>
      </c>
      <c r="AR111" s="25">
        <v>0</v>
      </c>
      <c r="AS111" s="25">
        <v>6.23</v>
      </c>
      <c r="AT111" s="25">
        <v>24.83</v>
      </c>
      <c r="AU111" s="25">
        <v>54.451754385964897</v>
      </c>
      <c r="AV111" s="25">
        <v>0</v>
      </c>
      <c r="AW111" s="19"/>
      <c r="AX111" s="19" t="s">
        <v>891</v>
      </c>
      <c r="AY111" s="19" t="s">
        <v>891</v>
      </c>
      <c r="AZ111" s="19" t="s">
        <v>891</v>
      </c>
      <c r="BA111" s="142" t="s">
        <v>891</v>
      </c>
      <c r="BB111" s="19" t="s">
        <v>1354</v>
      </c>
      <c r="BC111" s="20">
        <v>4</v>
      </c>
      <c r="BD111" s="20">
        <v>4.9382716049382704</v>
      </c>
      <c r="BE111" s="7">
        <f>U111/((VLOOKUP(B111,'Cell-Characteristics'!$B$4:$E$34,3,FALSE)*VLOOKUP(B111,'Cell-Characteristics'!$B$4:$E$34,4,FALSE)*3600)/1000)</f>
        <v>1.178690633433084</v>
      </c>
      <c r="BF111" s="2">
        <f t="shared" si="34"/>
        <v>5777.3448561146015</v>
      </c>
      <c r="BG111" s="2">
        <f t="shared" si="34"/>
        <v>12392.707496451218</v>
      </c>
      <c r="BH111" s="2" t="e">
        <f t="shared" si="34"/>
        <v>#DIV/0!</v>
      </c>
      <c r="BI111" s="2">
        <f t="shared" si="35"/>
        <v>27270.29338129711</v>
      </c>
      <c r="BJ111" s="2">
        <f>BF111/((VLOOKUP(B111,'Cell-Characteristics'!$B$4:$Q$34,13,FALSE)))</f>
        <v>157.25801230645658</v>
      </c>
      <c r="BK111" s="2">
        <f>BG111/((VLOOKUP(B111,'Cell-Characteristics'!$B$4:$Q$34,14,FALSE)))</f>
        <v>4872.4964600342919</v>
      </c>
      <c r="BL111" s="2" t="e">
        <f>BH111/((VLOOKUP(B111,'Cell-Characteristics'!$B$4:$Q$34,15,FALSE)))</f>
        <v>#DIV/0!</v>
      </c>
      <c r="BM111" s="2">
        <f>BI111/((VLOOKUP(B111,'Cell-Characteristics'!$B$4:$Q$34,16,FALSE)))</f>
        <v>652.01252322299479</v>
      </c>
      <c r="BN111" s="13">
        <f t="shared" si="36"/>
        <v>1.9761333333333333</v>
      </c>
    </row>
    <row r="112" spans="2:66" s="13" customFormat="1" ht="14.1" customHeight="1">
      <c r="B112" s="19" t="s">
        <v>1</v>
      </c>
      <c r="C112" s="19" t="s">
        <v>1136</v>
      </c>
      <c r="D112" s="19" t="s">
        <v>1071</v>
      </c>
      <c r="E112" s="23" t="s">
        <v>0</v>
      </c>
      <c r="F112" s="20" t="s">
        <v>105</v>
      </c>
      <c r="G112" s="20" t="s">
        <v>1342</v>
      </c>
      <c r="H112" s="21">
        <v>44259</v>
      </c>
      <c r="I112" s="22" t="s">
        <v>1097</v>
      </c>
      <c r="J112" s="22">
        <v>60</v>
      </c>
      <c r="K112" s="24">
        <v>3.794</v>
      </c>
      <c r="L112" s="25">
        <v>45.77</v>
      </c>
      <c r="M112" s="25">
        <v>50.9</v>
      </c>
      <c r="N112" s="25">
        <v>51.4</v>
      </c>
      <c r="O112" s="24" t="s">
        <v>47</v>
      </c>
      <c r="P112" s="24" t="s">
        <v>47</v>
      </c>
      <c r="Q112" s="26" t="s">
        <v>4</v>
      </c>
      <c r="R112" s="27">
        <v>53.533426023616599</v>
      </c>
      <c r="S112" s="28">
        <v>1.5100000000000001E-2</v>
      </c>
      <c r="T112" s="28">
        <v>54.999329984254302</v>
      </c>
      <c r="U112" s="25">
        <v>55.932486913096298</v>
      </c>
      <c r="V112" s="25">
        <v>25.640796999435601</v>
      </c>
      <c r="W112" s="25">
        <v>30.260352943382699</v>
      </c>
      <c r="X112" s="25">
        <v>3.1336970277991302E-2</v>
      </c>
      <c r="Y112" s="25">
        <v>45.842404682048802</v>
      </c>
      <c r="Z112" s="25">
        <v>54.101568897515598</v>
      </c>
      <c r="AA112" s="25">
        <v>5.6026420435551699E-2</v>
      </c>
      <c r="AB112" s="25">
        <v>0.93315692884199997</v>
      </c>
      <c r="AC112" s="25">
        <v>0</v>
      </c>
      <c r="AD112" s="8">
        <v>1.5513999999999999</v>
      </c>
      <c r="AE112" s="8">
        <v>1.5513999999999999</v>
      </c>
      <c r="AF112" s="8">
        <v>0</v>
      </c>
      <c r="AG112" s="25">
        <v>0</v>
      </c>
      <c r="AH112" s="25">
        <v>0</v>
      </c>
      <c r="AI112" s="25">
        <v>0</v>
      </c>
      <c r="AJ112" s="25">
        <v>7.2713999999999999</v>
      </c>
      <c r="AK112" s="23">
        <v>23.854469999999999</v>
      </c>
      <c r="AL112" s="25">
        <v>27.73</v>
      </c>
      <c r="AM112" s="25">
        <v>1.02</v>
      </c>
      <c r="AN112" s="25">
        <v>8.14</v>
      </c>
      <c r="AO112" s="25">
        <v>0.73</v>
      </c>
      <c r="AP112" s="25">
        <v>0</v>
      </c>
      <c r="AQ112" s="25">
        <v>0</v>
      </c>
      <c r="AR112" s="25">
        <v>0</v>
      </c>
      <c r="AS112" s="25">
        <v>8.15</v>
      </c>
      <c r="AT112" s="25">
        <v>18.04</v>
      </c>
      <c r="AU112" s="25">
        <v>39.414463622460097</v>
      </c>
      <c r="AV112" s="25">
        <v>0</v>
      </c>
      <c r="AW112" s="19"/>
      <c r="AX112" s="19" t="s">
        <v>891</v>
      </c>
      <c r="AY112" s="19" t="s">
        <v>891</v>
      </c>
      <c r="AZ112" s="19" t="s">
        <v>891</v>
      </c>
      <c r="BA112" s="142" t="s">
        <v>891</v>
      </c>
      <c r="BB112" s="19" t="s">
        <v>1354</v>
      </c>
      <c r="BC112" s="20">
        <v>4</v>
      </c>
      <c r="BD112" s="20">
        <v>4.9382716049382704</v>
      </c>
      <c r="BE112" s="7">
        <f>U112/((VLOOKUP(B112,'Cell-Characteristics'!$B$4:$E$34,3,FALSE)*VLOOKUP(B112,'Cell-Characteristics'!$B$4:$E$34,4,FALSE)*3600)/1000)</f>
        <v>1.2233702299452385</v>
      </c>
      <c r="BF112" s="2">
        <f t="shared" si="34"/>
        <v>16527.521593035712</v>
      </c>
      <c r="BG112" s="2">
        <f t="shared" si="34"/>
        <v>19505.190758916269</v>
      </c>
      <c r="BH112" s="2" t="e">
        <f t="shared" si="34"/>
        <v>#DIV/0!</v>
      </c>
      <c r="BI112" s="2">
        <f t="shared" si="35"/>
        <v>54079.367261598847</v>
      </c>
      <c r="BJ112" s="2">
        <f>BF112/((VLOOKUP(B112,'Cell-Characteristics'!$B$4:$Q$34,13,FALSE)))</f>
        <v>449.87537680428198</v>
      </c>
      <c r="BK112" s="2">
        <f>BG112/((VLOOKUP(B112,'Cell-Characteristics'!$B$4:$Q$34,14,FALSE)))</f>
        <v>7668.9434453551421</v>
      </c>
      <c r="BL112" s="2" t="e">
        <f>BH112/((VLOOKUP(B112,'Cell-Characteristics'!$B$4:$Q$34,15,FALSE)))</f>
        <v>#DIV/0!</v>
      </c>
      <c r="BM112" s="2">
        <f>BI112/((VLOOKUP(B112,'Cell-Characteristics'!$B$4:$Q$34,16,FALSE)))</f>
        <v>1292.9976296742327</v>
      </c>
      <c r="BN112" s="13">
        <f t="shared" si="36"/>
        <v>1.0342666666666667</v>
      </c>
    </row>
    <row r="113" spans="2:66" s="141" customFormat="1" ht="16.5" customHeight="1">
      <c r="B113" s="129" t="s">
        <v>1</v>
      </c>
      <c r="C113" s="129" t="s">
        <v>1137</v>
      </c>
      <c r="D113" s="129" t="s">
        <v>1071</v>
      </c>
      <c r="E113" s="130" t="s">
        <v>0</v>
      </c>
      <c r="F113" s="131" t="s">
        <v>105</v>
      </c>
      <c r="G113" s="131"/>
      <c r="H113" s="132">
        <v>44259</v>
      </c>
      <c r="I113" s="133" t="s">
        <v>1097</v>
      </c>
      <c r="J113" s="133">
        <v>60</v>
      </c>
      <c r="K113" s="134">
        <v>3.7970000000000002</v>
      </c>
      <c r="L113" s="135">
        <v>45.69</v>
      </c>
      <c r="M113" s="135">
        <v>50.9</v>
      </c>
      <c r="N113" s="135">
        <v>47.7</v>
      </c>
      <c r="O113" s="134" t="s">
        <v>47</v>
      </c>
      <c r="P113" s="134" t="s">
        <v>47</v>
      </c>
      <c r="Q113" s="136" t="s">
        <v>1073</v>
      </c>
      <c r="R113" s="137">
        <v>16.156698735840699</v>
      </c>
      <c r="S113" s="138">
        <v>1E-3</v>
      </c>
      <c r="T113" s="138">
        <v>16.721650598081499</v>
      </c>
      <c r="U113" s="135">
        <v>16.722843480052301</v>
      </c>
      <c r="V113" s="135">
        <v>16.722843480052301</v>
      </c>
      <c r="W113" s="135">
        <v>0</v>
      </c>
      <c r="X113" s="135">
        <v>0</v>
      </c>
      <c r="Y113" s="135">
        <v>100</v>
      </c>
      <c r="Z113" s="135">
        <v>0</v>
      </c>
      <c r="AA113" s="135">
        <v>0</v>
      </c>
      <c r="AB113" s="135">
        <v>1.1928819708000001E-3</v>
      </c>
      <c r="AC113" s="135">
        <v>0</v>
      </c>
      <c r="AD113" s="92">
        <v>2</v>
      </c>
      <c r="AE113" s="92">
        <v>2</v>
      </c>
      <c r="AF113" s="92">
        <v>2</v>
      </c>
      <c r="AG113" s="135">
        <v>0</v>
      </c>
      <c r="AH113" s="135">
        <v>0</v>
      </c>
      <c r="AI113" s="135">
        <v>0</v>
      </c>
      <c r="AJ113" s="135">
        <v>11.224500000000001</v>
      </c>
      <c r="AK113" s="130">
        <v>23.432659999999998</v>
      </c>
      <c r="AL113" s="135">
        <v>45.3</v>
      </c>
      <c r="AM113" s="135">
        <v>0</v>
      </c>
      <c r="AN113" s="135">
        <v>0</v>
      </c>
      <c r="AO113" s="135">
        <v>0</v>
      </c>
      <c r="AP113" s="135">
        <v>0</v>
      </c>
      <c r="AQ113" s="135">
        <v>0</v>
      </c>
      <c r="AR113" s="135">
        <v>0</v>
      </c>
      <c r="AS113" s="135">
        <v>0.39000000000000101</v>
      </c>
      <c r="AT113" s="135">
        <v>0.39000000000000101</v>
      </c>
      <c r="AU113" s="135">
        <v>0.85357846355876699</v>
      </c>
      <c r="AV113" s="135">
        <v>0</v>
      </c>
      <c r="AW113" s="129"/>
      <c r="AX113" s="129" t="s">
        <v>891</v>
      </c>
      <c r="AY113" s="129" t="s">
        <v>891</v>
      </c>
      <c r="AZ113" s="129" t="s">
        <v>891</v>
      </c>
      <c r="BA113" s="143" t="s">
        <v>891</v>
      </c>
      <c r="BB113" s="129" t="s">
        <v>1138</v>
      </c>
      <c r="BC113" s="131">
        <v>2</v>
      </c>
      <c r="BD113" s="131">
        <v>2.4691358024691401</v>
      </c>
      <c r="BE113" s="139">
        <f>U113/((VLOOKUP(B113,'Cell-Characteristics'!$B$4:$E$34,3,FALSE)*VLOOKUP(B113,'Cell-Characteristics'!$B$4:$E$34,4,FALSE)*3600)/1000)</f>
        <v>0.36576648031610459</v>
      </c>
      <c r="BF113" s="140">
        <f t="shared" si="34"/>
        <v>8361.4217400261514</v>
      </c>
      <c r="BG113" s="140">
        <f t="shared" si="34"/>
        <v>0</v>
      </c>
      <c r="BH113" s="140">
        <f t="shared" si="34"/>
        <v>0</v>
      </c>
      <c r="BI113" s="140">
        <f t="shared" si="35"/>
        <v>8361.4217400261514</v>
      </c>
      <c r="BJ113" s="140">
        <f>BF113/((VLOOKUP(B113,'Cell-Characteristics'!$B$4:$Q$34,13,FALSE)))</f>
        <v>227.5959970609764</v>
      </c>
      <c r="BK113" s="140">
        <f>BG113/((VLOOKUP(B113,'Cell-Characteristics'!$B$4:$Q$34,14,FALSE)))</f>
        <v>0</v>
      </c>
      <c r="BL113" s="140">
        <f>BH113/((VLOOKUP(B113,'Cell-Characteristics'!$B$4:$Q$34,15,FALSE)))</f>
        <v>0</v>
      </c>
      <c r="BM113" s="140">
        <f>BI113/((VLOOKUP(B113,'Cell-Characteristics'!$B$4:$Q$34,16,FALSE)))</f>
        <v>199.91540282383065</v>
      </c>
      <c r="BN113" s="141">
        <f t="shared" si="36"/>
        <v>2</v>
      </c>
    </row>
    <row r="114" spans="2:66" s="13" customFormat="1" ht="16.5" customHeight="1">
      <c r="B114" s="19" t="s">
        <v>966</v>
      </c>
      <c r="C114" s="30" t="s">
        <v>1361</v>
      </c>
      <c r="D114" s="19" t="s">
        <v>1380</v>
      </c>
      <c r="E114" s="23" t="s">
        <v>8</v>
      </c>
      <c r="F114" s="20" t="s">
        <v>841</v>
      </c>
      <c r="G114" s="20" t="s">
        <v>1343</v>
      </c>
      <c r="H114" s="21">
        <v>43013</v>
      </c>
      <c r="I114" s="22" t="s">
        <v>1298</v>
      </c>
      <c r="J114" s="22">
        <v>100</v>
      </c>
      <c r="K114" s="24" t="s">
        <v>17</v>
      </c>
      <c r="L114" s="25">
        <v>47.3</v>
      </c>
      <c r="M114" s="25">
        <v>37</v>
      </c>
      <c r="N114" s="25">
        <v>37</v>
      </c>
      <c r="O114" s="23" t="s">
        <v>49</v>
      </c>
      <c r="P114" s="23" t="s">
        <v>49</v>
      </c>
      <c r="Q114" s="26" t="s">
        <v>99</v>
      </c>
      <c r="R114" s="27">
        <v>66.13851178470405</v>
      </c>
      <c r="S114" s="28">
        <v>3.3000000000000002E-2</v>
      </c>
      <c r="T114" s="28">
        <v>68.331673848835081</v>
      </c>
      <c r="U114" s="25">
        <v>77.312024788654554</v>
      </c>
      <c r="V114" s="25">
        <v>14.601422611544589</v>
      </c>
      <c r="W114" s="25">
        <v>62.484951837645717</v>
      </c>
      <c r="X114" s="25">
        <v>0.22565033946429608</v>
      </c>
      <c r="Y114" s="25">
        <v>18.88635390349695</v>
      </c>
      <c r="Z114" s="25">
        <v>80.821776442227275</v>
      </c>
      <c r="AA114" s="25">
        <v>0.29186965427583783</v>
      </c>
      <c r="AB114" s="25">
        <v>8.9803509398194787</v>
      </c>
      <c r="AC114" s="25">
        <v>0</v>
      </c>
      <c r="AD114" s="8">
        <v>2.0025997161865234</v>
      </c>
      <c r="AE114" s="8">
        <v>2.0025997161865234</v>
      </c>
      <c r="AF114" s="8">
        <v>0</v>
      </c>
      <c r="AG114" s="25">
        <v>1107.0773606560704</v>
      </c>
      <c r="AH114" s="25">
        <v>39.260500431060791</v>
      </c>
      <c r="AI114" s="25">
        <v>43.491365530624584</v>
      </c>
      <c r="AJ114" s="25" t="s">
        <v>17</v>
      </c>
      <c r="AK114" s="23">
        <v>130.26871</v>
      </c>
      <c r="AL114" s="25">
        <v>23.34</v>
      </c>
      <c r="AM114" s="25">
        <v>0.08</v>
      </c>
      <c r="AN114" s="25">
        <v>11.9</v>
      </c>
      <c r="AO114" s="25">
        <v>9.8000000000000004E-2</v>
      </c>
      <c r="AP114" s="25">
        <v>0</v>
      </c>
      <c r="AQ114" s="25">
        <v>0</v>
      </c>
      <c r="AR114" s="25">
        <v>0</v>
      </c>
      <c r="AS114" s="25">
        <v>11.881999999999998</v>
      </c>
      <c r="AT114" s="25">
        <f t="shared" ref="AT114:AT145" si="37">L114-AL114</f>
        <v>23.959999999999997</v>
      </c>
      <c r="AU114" s="25">
        <f t="shared" ref="AU114:AU145" si="38">100*(AT114/L114)</f>
        <v>50.655391120507396</v>
      </c>
      <c r="AV114" s="8">
        <v>0</v>
      </c>
      <c r="AW114" s="19" t="s">
        <v>963</v>
      </c>
      <c r="AX114" s="19" t="s">
        <v>964</v>
      </c>
      <c r="AY114" s="19" t="s">
        <v>17</v>
      </c>
      <c r="AZ114" s="19" t="s">
        <v>179</v>
      </c>
      <c r="BA114" s="17" t="s">
        <v>324</v>
      </c>
      <c r="BB114" s="19" t="s">
        <v>965</v>
      </c>
      <c r="BC114" s="20">
        <v>4</v>
      </c>
      <c r="BD114" s="20">
        <v>8</v>
      </c>
      <c r="BE114" s="7">
        <f>U114/((VLOOKUP(B114,'Cell-Characteristics'!$B$4:$E$34,3,FALSE)*VLOOKUP(B114,'Cell-Characteristics'!$B$4:$E$34,4,FALSE)*3600)/1000)</f>
        <v>1.7198060767260022</v>
      </c>
      <c r="BF114" s="2">
        <f t="shared" si="23"/>
        <v>7291.2337365899248</v>
      </c>
      <c r="BG114" s="2">
        <f t="shared" si="21"/>
        <v>31201.91785337586</v>
      </c>
      <c r="BH114" s="2" t="e">
        <f t="shared" si="22"/>
        <v>#DIV/0!</v>
      </c>
      <c r="BI114" s="2">
        <f t="shared" si="24"/>
        <v>57908.745440060018</v>
      </c>
      <c r="BJ114" s="2">
        <f>BF114/((VLOOKUP(B114,'Cell-Characteristics'!$B$4:$Q$34,13,FALSE)))</f>
        <v>198.46572313653235</v>
      </c>
      <c r="BK114" s="2">
        <f>BG114/((VLOOKUP(B114,'Cell-Characteristics'!$B$4:$Q$34,14,FALSE)))</f>
        <v>12267.79816520243</v>
      </c>
      <c r="BL114" s="2" t="e">
        <f>BH114/((VLOOKUP(B114,'Cell-Characteristics'!$B$4:$Q$34,15,FALSE)))</f>
        <v>#DIV/0!</v>
      </c>
      <c r="BM114" s="2">
        <f>BI114/((VLOOKUP(B114,'Cell-Characteristics'!$B$4:$Q$34,16,FALSE)))</f>
        <v>1384.5552265655788</v>
      </c>
      <c r="BN114" s="13">
        <f t="shared" si="25"/>
        <v>1.3350664774576824</v>
      </c>
    </row>
    <row r="115" spans="2:66" s="13" customFormat="1" ht="16.5" customHeight="1">
      <c r="B115" s="19" t="s">
        <v>966</v>
      </c>
      <c r="C115" s="30" t="s">
        <v>1362</v>
      </c>
      <c r="D115" s="19" t="s">
        <v>1380</v>
      </c>
      <c r="E115" s="23" t="s">
        <v>8</v>
      </c>
      <c r="F115" s="20" t="s">
        <v>841</v>
      </c>
      <c r="G115" s="20" t="s">
        <v>1343</v>
      </c>
      <c r="H115" s="21">
        <v>43013</v>
      </c>
      <c r="I115" s="22" t="s">
        <v>1298</v>
      </c>
      <c r="J115" s="22">
        <v>100</v>
      </c>
      <c r="K115" s="24" t="s">
        <v>17</v>
      </c>
      <c r="L115" s="25">
        <v>47.3</v>
      </c>
      <c r="M115" s="25">
        <v>37</v>
      </c>
      <c r="N115" s="25">
        <v>37</v>
      </c>
      <c r="O115" s="23" t="s">
        <v>49</v>
      </c>
      <c r="P115" s="23" t="s">
        <v>49</v>
      </c>
      <c r="Q115" s="26" t="s">
        <v>95</v>
      </c>
      <c r="R115" s="27">
        <v>59.419146839528494</v>
      </c>
      <c r="S115" s="28">
        <v>3.9E-2</v>
      </c>
      <c r="T115" s="28">
        <v>64.06215919249874</v>
      </c>
      <c r="U115" s="25">
        <v>66.047383832572649</v>
      </c>
      <c r="V115" s="25">
        <v>23.200224247220397</v>
      </c>
      <c r="W115" s="25">
        <v>27.213536826248692</v>
      </c>
      <c r="X115" s="25">
        <v>15.633622759103512</v>
      </c>
      <c r="Y115" s="25">
        <v>35.126636213225332</v>
      </c>
      <c r="Z115" s="25">
        <v>41.20305036643672</v>
      </c>
      <c r="AA115" s="25">
        <v>23.670313420337873</v>
      </c>
      <c r="AB115" s="25">
        <v>0.94873932734196642</v>
      </c>
      <c r="AC115" s="25">
        <v>1.0364853127319373</v>
      </c>
      <c r="AD115" s="8">
        <v>5.6059999465942383</v>
      </c>
      <c r="AE115" s="8">
        <v>2.4019999504089355</v>
      </c>
      <c r="AF115" s="8">
        <v>0.49979972839355469</v>
      </c>
      <c r="AG115" s="25">
        <v>1104.9230575392614</v>
      </c>
      <c r="AH115" s="25">
        <v>29.141799926757813</v>
      </c>
      <c r="AI115" s="25">
        <v>32.253594335361406</v>
      </c>
      <c r="AJ115" s="25" t="s">
        <v>17</v>
      </c>
      <c r="AK115" s="23">
        <v>86.600700000000003</v>
      </c>
      <c r="AL115" s="25">
        <v>26.588999999999999</v>
      </c>
      <c r="AM115" s="25">
        <v>0.1605</v>
      </c>
      <c r="AN115" s="25">
        <v>6.8722000000000003</v>
      </c>
      <c r="AO115" s="25">
        <v>1.0177</v>
      </c>
      <c r="AP115" s="25">
        <v>3.1300000000000001E-2</v>
      </c>
      <c r="AQ115" s="25">
        <v>2.2789999999999999</v>
      </c>
      <c r="AR115" s="25">
        <v>0.20399999999999999</v>
      </c>
      <c r="AS115" s="25">
        <v>10.146300000000004</v>
      </c>
      <c r="AT115" s="25">
        <f t="shared" si="37"/>
        <v>20.710999999999999</v>
      </c>
      <c r="AU115" s="25">
        <f t="shared" si="38"/>
        <v>43.786469344608882</v>
      </c>
      <c r="AV115" s="8">
        <v>0</v>
      </c>
      <c r="AW115" s="19" t="s">
        <v>967</v>
      </c>
      <c r="AX115" s="19" t="s">
        <v>964</v>
      </c>
      <c r="AY115" s="19" t="s">
        <v>17</v>
      </c>
      <c r="AZ115" s="19" t="s">
        <v>179</v>
      </c>
      <c r="BA115" s="17" t="s">
        <v>324</v>
      </c>
      <c r="BB115" s="19" t="s">
        <v>847</v>
      </c>
      <c r="BC115" s="20">
        <v>4</v>
      </c>
      <c r="BD115" s="20">
        <v>8</v>
      </c>
      <c r="BE115" s="7">
        <f>U115/((VLOOKUP(B115,'Cell-Characteristics'!$B$4:$E$34,3,FALSE)*VLOOKUP(B115,'Cell-Characteristics'!$B$4:$E$34,4,FALSE)*3600)/1000)</f>
        <v>1.4692241262290953</v>
      </c>
      <c r="BF115" s="2">
        <f t="shared" si="23"/>
        <v>4138.4631588009588</v>
      </c>
      <c r="BG115" s="2">
        <f t="shared" si="21"/>
        <v>11329.532634509689</v>
      </c>
      <c r="BH115" s="2">
        <f t="shared" si="22"/>
        <v>31279.774419551522</v>
      </c>
      <c r="BI115" s="2">
        <f t="shared" si="24"/>
        <v>23289.470864621868</v>
      </c>
      <c r="BJ115" s="2">
        <f>BF115/((VLOOKUP(B115,'Cell-Characteristics'!$B$4:$Q$34,13,FALSE)))</f>
        <v>112.64802544506938</v>
      </c>
      <c r="BK115" s="2">
        <f>BG115/((VLOOKUP(B115,'Cell-Characteristics'!$B$4:$Q$34,14,FALSE)))</f>
        <v>4454.4832250175705</v>
      </c>
      <c r="BL115" s="2">
        <f>BH115/((VLOOKUP(B115,'Cell-Characteristics'!$B$4:$Q$34,15,FALSE)))</f>
        <v>12298.409380967021</v>
      </c>
      <c r="BM115" s="2">
        <f>BI115/((VLOOKUP(B115,'Cell-Characteristics'!$B$4:$Q$34,16,FALSE)))</f>
        <v>556.83400433766258</v>
      </c>
      <c r="BN115" s="13">
        <f t="shared" si="25"/>
        <v>2.8359332084655762</v>
      </c>
    </row>
    <row r="116" spans="2:66" s="13" customFormat="1">
      <c r="B116" s="19" t="s">
        <v>966</v>
      </c>
      <c r="C116" s="18" t="s">
        <v>1363</v>
      </c>
      <c r="D116" s="19" t="s">
        <v>1380</v>
      </c>
      <c r="E116" s="23" t="s">
        <v>8</v>
      </c>
      <c r="F116" s="20" t="s">
        <v>841</v>
      </c>
      <c r="G116" s="20" t="s">
        <v>1343</v>
      </c>
      <c r="H116" s="21">
        <v>43013</v>
      </c>
      <c r="I116" s="22" t="s">
        <v>1299</v>
      </c>
      <c r="J116" s="22">
        <v>100</v>
      </c>
      <c r="K116" s="24" t="s">
        <v>17</v>
      </c>
      <c r="L116" s="25">
        <v>47.3</v>
      </c>
      <c r="M116" s="25">
        <v>37</v>
      </c>
      <c r="N116" s="25">
        <v>37</v>
      </c>
      <c r="O116" s="23" t="s">
        <v>49</v>
      </c>
      <c r="P116" s="23" t="s">
        <v>49</v>
      </c>
      <c r="Q116" s="26" t="s">
        <v>95</v>
      </c>
      <c r="R116" s="27">
        <v>64.074372531499563</v>
      </c>
      <c r="S116" s="28">
        <v>3.5000000000000003E-2</v>
      </c>
      <c r="T116" s="28">
        <v>67.108669192358107</v>
      </c>
      <c r="U116" s="25">
        <v>69.480585726689441</v>
      </c>
      <c r="V116" s="25">
        <v>22.288829883690649</v>
      </c>
      <c r="W116" s="25">
        <v>26.112552926084547</v>
      </c>
      <c r="X116" s="25">
        <v>21.079202916914237</v>
      </c>
      <c r="Y116" s="25">
        <v>32.079219900889356</v>
      </c>
      <c r="Z116" s="25">
        <v>37.582516976471005</v>
      </c>
      <c r="AA116" s="25">
        <v>30.338263122639631</v>
      </c>
      <c r="AB116" s="25">
        <v>1.5793804216188889</v>
      </c>
      <c r="AC116" s="25">
        <v>0.79253611271243951</v>
      </c>
      <c r="AD116" s="8">
        <v>2.3043003082275391</v>
      </c>
      <c r="AE116" s="8">
        <v>1.0020003318786621</v>
      </c>
      <c r="AF116" s="8">
        <v>2.3043003082275391</v>
      </c>
      <c r="AG116" s="25">
        <v>1100.0449439782606</v>
      </c>
      <c r="AH116" s="25">
        <v>25.835999965667725</v>
      </c>
      <c r="AI116" s="25">
        <v>28.512993073139484</v>
      </c>
      <c r="AJ116" s="25" t="s">
        <v>17</v>
      </c>
      <c r="AK116" s="23">
        <v>98.795199999999994</v>
      </c>
      <c r="AL116" s="25">
        <v>28.446000000000002</v>
      </c>
      <c r="AM116" s="25">
        <v>0.71199999999999997</v>
      </c>
      <c r="AN116" s="25">
        <v>3.456</v>
      </c>
      <c r="AO116" s="25">
        <v>0.96299999999999997</v>
      </c>
      <c r="AP116" s="25">
        <v>1.486</v>
      </c>
      <c r="AQ116" s="25">
        <v>1.518</v>
      </c>
      <c r="AR116" s="25">
        <v>0.64800000000000002</v>
      </c>
      <c r="AS116" s="25">
        <v>10.070999999999991</v>
      </c>
      <c r="AT116" s="25">
        <f t="shared" si="37"/>
        <v>18.853999999999996</v>
      </c>
      <c r="AU116" s="25">
        <f t="shared" si="38"/>
        <v>39.860465116279066</v>
      </c>
      <c r="AV116" s="8">
        <v>0</v>
      </c>
      <c r="AW116" s="19" t="s">
        <v>968</v>
      </c>
      <c r="AX116" s="19" t="s">
        <v>843</v>
      </c>
      <c r="AY116" s="19" t="s">
        <v>17</v>
      </c>
      <c r="AZ116" s="19" t="s">
        <v>179</v>
      </c>
      <c r="BA116" s="19" t="s">
        <v>180</v>
      </c>
      <c r="BB116" s="19" t="s">
        <v>847</v>
      </c>
      <c r="BC116" s="20">
        <v>6</v>
      </c>
      <c r="BD116" s="20">
        <v>12</v>
      </c>
      <c r="BE116" s="7">
        <f>U116/((VLOOKUP(B116,'Cell-Characteristics'!$B$4:$E$34,3,FALSE)*VLOOKUP(B116,'Cell-Characteristics'!$B$4:$E$34,4,FALSE)*3600)/1000)</f>
        <v>1.5455957061517538</v>
      </c>
      <c r="BF116" s="2">
        <f t="shared" si="23"/>
        <v>9672.7105421580891</v>
      </c>
      <c r="BG116" s="2">
        <f t="shared" si="21"/>
        <v>26060.423430325434</v>
      </c>
      <c r="BH116" s="2">
        <f t="shared" si="22"/>
        <v>9147.7672600444585</v>
      </c>
      <c r="BI116" s="2">
        <f t="shared" si="24"/>
        <v>37151.413743294688</v>
      </c>
      <c r="BJ116" s="2">
        <f>BF116/((VLOOKUP(B116,'Cell-Characteristics'!$B$4:$Q$34,13,FALSE)))</f>
        <v>263.28897986167152</v>
      </c>
      <c r="BK116" s="2">
        <f>BG116/((VLOOKUP(B116,'Cell-Characteristics'!$B$4:$Q$34,14,FALSE)))</f>
        <v>10246.293713267843</v>
      </c>
      <c r="BL116" s="2">
        <f>BH116/((VLOOKUP(B116,'Cell-Characteristics'!$B$4:$Q$34,15,FALSE)))</f>
        <v>3596.6687347819684</v>
      </c>
      <c r="BM116" s="2">
        <f>BI116/((VLOOKUP(B116,'Cell-Characteristics'!$B$4:$Q$34,16,FALSE)))</f>
        <v>888.26279487994418</v>
      </c>
      <c r="BN116" s="13">
        <f t="shared" si="25"/>
        <v>1.8702003161112468</v>
      </c>
    </row>
    <row r="117" spans="2:66" s="13" customFormat="1" ht="16.5" customHeight="1">
      <c r="B117" s="19" t="s">
        <v>966</v>
      </c>
      <c r="C117" s="30" t="s">
        <v>1364</v>
      </c>
      <c r="D117" s="19" t="s">
        <v>1380</v>
      </c>
      <c r="E117" s="23" t="s">
        <v>8</v>
      </c>
      <c r="F117" s="20" t="s">
        <v>841</v>
      </c>
      <c r="G117" s="20" t="s">
        <v>1343</v>
      </c>
      <c r="H117" s="21">
        <v>43013</v>
      </c>
      <c r="I117" s="22" t="s">
        <v>1299</v>
      </c>
      <c r="J117" s="22">
        <v>100</v>
      </c>
      <c r="K117" s="24" t="s">
        <v>17</v>
      </c>
      <c r="L117" s="25">
        <v>47.3</v>
      </c>
      <c r="M117" s="25">
        <v>37</v>
      </c>
      <c r="N117" s="25">
        <v>37</v>
      </c>
      <c r="O117" s="23" t="s">
        <v>49</v>
      </c>
      <c r="P117" s="23" t="s">
        <v>49</v>
      </c>
      <c r="Q117" s="26" t="s">
        <v>99</v>
      </c>
      <c r="R117" s="27">
        <v>66.734439998998795</v>
      </c>
      <c r="S117" s="28">
        <v>4.9000000000000002E-2</v>
      </c>
      <c r="T117" s="28">
        <v>67.634393357897025</v>
      </c>
      <c r="U117" s="25">
        <v>76.937176732160978</v>
      </c>
      <c r="V117" s="25">
        <v>12.880410267696744</v>
      </c>
      <c r="W117" s="25">
        <v>62.219679862015909</v>
      </c>
      <c r="X117" s="25">
        <v>1.8370866024483432</v>
      </c>
      <c r="Y117" s="25">
        <v>16.741464679080856</v>
      </c>
      <c r="Z117" s="25">
        <v>80.870760410951078</v>
      </c>
      <c r="AA117" s="25">
        <v>2.3877749099680852</v>
      </c>
      <c r="AB117" s="25">
        <v>9.3027833742639547</v>
      </c>
      <c r="AC117" s="25">
        <v>0</v>
      </c>
      <c r="AD117" s="8">
        <v>3.5022001266479492</v>
      </c>
      <c r="AE117" s="8">
        <v>3.5022001266479492</v>
      </c>
      <c r="AF117" s="8">
        <v>0</v>
      </c>
      <c r="AG117" s="25">
        <v>1114.2841869749643</v>
      </c>
      <c r="AH117" s="25">
        <v>54.072800159454346</v>
      </c>
      <c r="AI117" s="25">
        <v>60.314314429759357</v>
      </c>
      <c r="AJ117" s="25" t="s">
        <v>17</v>
      </c>
      <c r="AK117" s="23">
        <v>186.41081</v>
      </c>
      <c r="AL117" s="25">
        <v>23.94</v>
      </c>
      <c r="AM117" s="25">
        <v>0.41699999999999998</v>
      </c>
      <c r="AN117" s="25">
        <v>10.188000000000001</v>
      </c>
      <c r="AO117" s="25">
        <v>2.0790000000000002</v>
      </c>
      <c r="AP117" s="25">
        <v>0</v>
      </c>
      <c r="AQ117" s="25">
        <v>0.26100000000000001</v>
      </c>
      <c r="AR117" s="25">
        <v>0.11600000000000001</v>
      </c>
      <c r="AS117" s="25">
        <v>10.298999999999992</v>
      </c>
      <c r="AT117" s="25">
        <f t="shared" si="37"/>
        <v>23.359999999999996</v>
      </c>
      <c r="AU117" s="25">
        <f t="shared" si="38"/>
        <v>49.38689217758985</v>
      </c>
      <c r="AV117" s="8">
        <v>0</v>
      </c>
      <c r="AW117" s="19" t="s">
        <v>969</v>
      </c>
      <c r="AX117" s="19" t="s">
        <v>964</v>
      </c>
      <c r="AY117" s="19" t="s">
        <v>17</v>
      </c>
      <c r="AZ117" s="19" t="s">
        <v>179</v>
      </c>
      <c r="BA117" s="17" t="s">
        <v>324</v>
      </c>
      <c r="BB117" s="19" t="s">
        <v>965</v>
      </c>
      <c r="BC117" s="20">
        <v>6</v>
      </c>
      <c r="BD117" s="20">
        <v>12</v>
      </c>
      <c r="BE117" s="7">
        <f>U117/((VLOOKUP(B117,'Cell-Characteristics'!$B$4:$E$34,3,FALSE)*VLOOKUP(B117,'Cell-Characteristics'!$B$4:$E$34,4,FALSE)*3600)/1000)</f>
        <v>1.7114675812957132</v>
      </c>
      <c r="BF117" s="2">
        <f t="shared" si="23"/>
        <v>3677.8053229142379</v>
      </c>
      <c r="BG117" s="2">
        <f t="shared" si="21"/>
        <v>17765.883619440119</v>
      </c>
      <c r="BH117" s="2" t="e">
        <f t="shared" si="22"/>
        <v>#DIV/0!</v>
      </c>
      <c r="BI117" s="2">
        <f t="shared" si="24"/>
        <v>32952.361636940332</v>
      </c>
      <c r="BJ117" s="2">
        <f>BF117/((VLOOKUP(B117,'Cell-Characteristics'!$B$4:$Q$34,13,FALSE)))</f>
        <v>100.10902397828509</v>
      </c>
      <c r="BK117" s="2">
        <f>BG117/((VLOOKUP(B117,'Cell-Characteristics'!$B$4:$Q$34,14,FALSE)))</f>
        <v>6985.0922463789093</v>
      </c>
      <c r="BL117" s="2" t="e">
        <f>BH117/((VLOOKUP(B117,'Cell-Characteristics'!$B$4:$Q$34,15,FALSE)))</f>
        <v>#DIV/0!</v>
      </c>
      <c r="BM117" s="2">
        <f>BI117/((VLOOKUP(B117,'Cell-Characteristics'!$B$4:$Q$34,16,FALSE)))</f>
        <v>787.86656808736291</v>
      </c>
      <c r="BN117" s="13">
        <f t="shared" si="25"/>
        <v>2.3348000844319663</v>
      </c>
    </row>
    <row r="118" spans="2:66" s="13" customFormat="1" ht="16.5" customHeight="1">
      <c r="B118" s="19" t="s">
        <v>966</v>
      </c>
      <c r="C118" s="18" t="s">
        <v>1365</v>
      </c>
      <c r="D118" s="19" t="s">
        <v>1380</v>
      </c>
      <c r="E118" s="23" t="s">
        <v>8</v>
      </c>
      <c r="F118" s="20" t="s">
        <v>841</v>
      </c>
      <c r="G118" s="20" t="s">
        <v>1343</v>
      </c>
      <c r="H118" s="21">
        <v>43013</v>
      </c>
      <c r="I118" s="22" t="s">
        <v>1300</v>
      </c>
      <c r="J118" s="22">
        <v>100</v>
      </c>
      <c r="K118" s="24" t="s">
        <v>17</v>
      </c>
      <c r="L118" s="25">
        <v>47.3</v>
      </c>
      <c r="M118" s="25">
        <v>37</v>
      </c>
      <c r="N118" s="25">
        <v>37</v>
      </c>
      <c r="O118" s="23" t="s">
        <v>49</v>
      </c>
      <c r="P118" s="23" t="s">
        <v>49</v>
      </c>
      <c r="Q118" s="26" t="s">
        <v>95</v>
      </c>
      <c r="R118" s="27">
        <v>55.770159650919766</v>
      </c>
      <c r="S118" s="28">
        <v>0.03</v>
      </c>
      <c r="T118" s="28">
        <v>57.714381749631841</v>
      </c>
      <c r="U118" s="25">
        <v>60.204857008790803</v>
      </c>
      <c r="V118" s="25">
        <v>17.986607048770342</v>
      </c>
      <c r="W118" s="25">
        <v>19.278493279064339</v>
      </c>
      <c r="X118" s="25">
        <v>22.939756680956119</v>
      </c>
      <c r="Y118" s="25">
        <v>29.875674393087635</v>
      </c>
      <c r="Z118" s="25">
        <v>32.021491681724932</v>
      </c>
      <c r="AA118" s="25">
        <v>38.102833925187426</v>
      </c>
      <c r="AB118" s="25">
        <v>0.5951403870705364</v>
      </c>
      <c r="AC118" s="25">
        <v>1.8953348720884267</v>
      </c>
      <c r="AD118" s="8">
        <v>3.4021997451782227</v>
      </c>
      <c r="AE118" s="8">
        <v>3.0013999938964844</v>
      </c>
      <c r="AF118" s="8">
        <v>0.3991999626159668</v>
      </c>
      <c r="AG118" s="25">
        <v>1134.1316942413271</v>
      </c>
      <c r="AH118" s="25">
        <v>58.858700275421143</v>
      </c>
      <c r="AI118" s="25">
        <v>66.86815209418387</v>
      </c>
      <c r="AJ118" s="25" t="s">
        <v>17</v>
      </c>
      <c r="AK118" s="23">
        <v>179.16148000000001</v>
      </c>
      <c r="AL118" s="25">
        <v>26.5823</v>
      </c>
      <c r="AM118" s="25">
        <v>0.10100000000000001</v>
      </c>
      <c r="AN118" s="25">
        <v>4.1980000000000004</v>
      </c>
      <c r="AO118" s="25">
        <v>1.3440000000000001</v>
      </c>
      <c r="AP118" s="25">
        <v>1.238</v>
      </c>
      <c r="AQ118" s="25">
        <v>3.1259999999999999</v>
      </c>
      <c r="AR118" s="25">
        <v>2.1293000000000002</v>
      </c>
      <c r="AS118" s="25">
        <v>8.5814000000000021</v>
      </c>
      <c r="AT118" s="25">
        <f t="shared" si="37"/>
        <v>20.717699999999997</v>
      </c>
      <c r="AU118" s="25">
        <f t="shared" si="38"/>
        <v>43.800634249471457</v>
      </c>
      <c r="AV118" s="8">
        <v>0</v>
      </c>
      <c r="AW118" s="19" t="s">
        <v>970</v>
      </c>
      <c r="AX118" s="19" t="s">
        <v>964</v>
      </c>
      <c r="AY118" s="19" t="s">
        <v>17</v>
      </c>
      <c r="AZ118" s="19" t="s">
        <v>179</v>
      </c>
      <c r="BA118" s="19" t="s">
        <v>180</v>
      </c>
      <c r="BB118" s="19" t="s">
        <v>971</v>
      </c>
      <c r="BC118" s="20">
        <v>8</v>
      </c>
      <c r="BD118" s="20">
        <v>16</v>
      </c>
      <c r="BE118" s="7">
        <f>U118/((VLOOKUP(B118,'Cell-Characteristics'!$B$4:$E$34,3,FALSE)*VLOOKUP(B118,'Cell-Characteristics'!$B$4:$E$34,4,FALSE)*3600)/1000)</f>
        <v>1.3392571105877042</v>
      </c>
      <c r="BF118" s="2">
        <f t="shared" si="23"/>
        <v>5286.758096511503</v>
      </c>
      <c r="BG118" s="2">
        <f t="shared" si="21"/>
        <v>6423.1669615073761</v>
      </c>
      <c r="BH118" s="2">
        <f t="shared" si="22"/>
        <v>57464.325724459864</v>
      </c>
      <c r="BI118" s="2">
        <f t="shared" si="24"/>
        <v>26550.03512472739</v>
      </c>
      <c r="BJ118" s="2">
        <f>BF118/((VLOOKUP(B118,'Cell-Characteristics'!$B$4:$Q$34,13,FALSE)))</f>
        <v>143.9043523466575</v>
      </c>
      <c r="BK118" s="2">
        <f>BG118/((VLOOKUP(B118,'Cell-Characteristics'!$B$4:$Q$34,14,FALSE)))</f>
        <v>2525.4253996647699</v>
      </c>
      <c r="BL118" s="2">
        <f>BH118/((VLOOKUP(B118,'Cell-Characteristics'!$B$4:$Q$34,15,FALSE)))</f>
        <v>22593.507008122931</v>
      </c>
      <c r="BM118" s="2">
        <f>BI118/((VLOOKUP(B118,'Cell-Characteristics'!$B$4:$Q$34,16,FALSE)))</f>
        <v>634.79168160343602</v>
      </c>
      <c r="BN118" s="13">
        <f t="shared" si="25"/>
        <v>2.2675999005635581</v>
      </c>
    </row>
    <row r="119" spans="2:66" s="13" customFormat="1" ht="16.5" customHeight="1">
      <c r="B119" s="19" t="s">
        <v>966</v>
      </c>
      <c r="C119" s="18" t="s">
        <v>1366</v>
      </c>
      <c r="D119" s="19" t="s">
        <v>1380</v>
      </c>
      <c r="E119" s="23" t="s">
        <v>8</v>
      </c>
      <c r="F119" s="20" t="s">
        <v>841</v>
      </c>
      <c r="G119" s="20" t="s">
        <v>1343</v>
      </c>
      <c r="H119" s="21">
        <v>43013</v>
      </c>
      <c r="I119" s="22" t="s">
        <v>1300</v>
      </c>
      <c r="J119" s="22">
        <v>100</v>
      </c>
      <c r="K119" s="24" t="s">
        <v>17</v>
      </c>
      <c r="L119" s="25">
        <v>47.3</v>
      </c>
      <c r="M119" s="25">
        <v>37</v>
      </c>
      <c r="N119" s="25">
        <v>37</v>
      </c>
      <c r="O119" s="23" t="s">
        <v>49</v>
      </c>
      <c r="P119" s="23" t="s">
        <v>49</v>
      </c>
      <c r="Q119" s="26" t="s">
        <v>95</v>
      </c>
      <c r="R119" s="27">
        <v>60.19829576712349</v>
      </c>
      <c r="S119" s="28">
        <v>3.5000000000000003E-2</v>
      </c>
      <c r="T119" s="28">
        <v>63.984445386372812</v>
      </c>
      <c r="U119" s="25">
        <v>68.506993108007009</v>
      </c>
      <c r="V119" s="25">
        <v>19.077222547317877</v>
      </c>
      <c r="W119" s="25">
        <v>27.420127626622904</v>
      </c>
      <c r="X119" s="25">
        <v>22.009642934066211</v>
      </c>
      <c r="Y119" s="25">
        <v>27.847117034082984</v>
      </c>
      <c r="Z119" s="25">
        <v>40.025297247235443</v>
      </c>
      <c r="AA119" s="25">
        <v>32.127585718681544</v>
      </c>
      <c r="AB119" s="25">
        <v>3.106543687464598</v>
      </c>
      <c r="AC119" s="25">
        <v>1.4160040341695992</v>
      </c>
      <c r="AD119" s="8">
        <v>2.6033997535705566</v>
      </c>
      <c r="AE119" s="8">
        <v>0.70190000534057617</v>
      </c>
      <c r="AF119" s="8">
        <v>2.6033997535705566</v>
      </c>
      <c r="AG119" s="25">
        <v>1125.3005557649988</v>
      </c>
      <c r="AH119" s="25">
        <v>52.56410026550293</v>
      </c>
      <c r="AI119" s="25">
        <v>59.241403093530707</v>
      </c>
      <c r="AJ119" s="25" t="s">
        <v>17</v>
      </c>
      <c r="AK119" s="23">
        <v>188.57490999999999</v>
      </c>
      <c r="AL119" s="25">
        <v>28.042999999999999</v>
      </c>
      <c r="AM119" s="25">
        <v>0.51900000000000002</v>
      </c>
      <c r="AN119" s="25">
        <v>3.6909999999999998</v>
      </c>
      <c r="AO119" s="25">
        <v>1.278</v>
      </c>
      <c r="AP119" s="25">
        <v>7.4999999999999997E-2</v>
      </c>
      <c r="AQ119" s="25">
        <v>2.6429999999999998</v>
      </c>
      <c r="AR119" s="25">
        <v>0.311</v>
      </c>
      <c r="AS119" s="25">
        <v>10.739999999999995</v>
      </c>
      <c r="AT119" s="25">
        <f t="shared" si="37"/>
        <v>19.256999999999998</v>
      </c>
      <c r="AU119" s="25">
        <f t="shared" si="38"/>
        <v>40.712473572938691</v>
      </c>
      <c r="AV119" s="8">
        <v>0</v>
      </c>
      <c r="AW119" s="19" t="s">
        <v>972</v>
      </c>
      <c r="AX119" s="19" t="s">
        <v>964</v>
      </c>
      <c r="AY119" s="19" t="s">
        <v>17</v>
      </c>
      <c r="AZ119" s="19" t="s">
        <v>179</v>
      </c>
      <c r="BA119" s="19" t="s">
        <v>180</v>
      </c>
      <c r="BB119" s="19" t="s">
        <v>847</v>
      </c>
      <c r="BC119" s="20">
        <v>3</v>
      </c>
      <c r="BD119" s="20">
        <v>6</v>
      </c>
      <c r="BE119" s="7">
        <f>U119/((VLOOKUP(B119,'Cell-Characteristics'!$B$4:$E$34,3,FALSE)*VLOOKUP(B119,'Cell-Characteristics'!$B$4:$E$34,4,FALSE)*3600)/1000)</f>
        <v>1.5239381372749476</v>
      </c>
      <c r="BF119" s="2">
        <f t="shared" si="23"/>
        <v>7327.8114592864622</v>
      </c>
      <c r="BG119" s="2">
        <f t="shared" si="21"/>
        <v>39065.575463727342</v>
      </c>
      <c r="BH119" s="2">
        <f t="shared" si="22"/>
        <v>8454.1926009941562</v>
      </c>
      <c r="BI119" s="2">
        <f t="shared" si="24"/>
        <v>34782.777308250857</v>
      </c>
      <c r="BJ119" s="2">
        <f>BF119/((VLOOKUP(B119,'Cell-Characteristics'!$B$4:$Q$34,13,FALSE)))</f>
        <v>199.46136042480435</v>
      </c>
      <c r="BK119" s="2">
        <f>BG119/((VLOOKUP(B119,'Cell-Characteristics'!$B$4:$Q$34,14,FALSE)))</f>
        <v>15359.587742284872</v>
      </c>
      <c r="BL119" s="2">
        <f>BH119/((VLOOKUP(B119,'Cell-Characteristics'!$B$4:$Q$34,15,FALSE)))</f>
        <v>3323.972871351009</v>
      </c>
      <c r="BM119" s="2">
        <f>BI119/((VLOOKUP(B119,'Cell-Characteristics'!$B$4:$Q$34,16,FALSE)))</f>
        <v>831.63045150845574</v>
      </c>
      <c r="BN119" s="13">
        <f t="shared" si="25"/>
        <v>1.9695665041605632</v>
      </c>
    </row>
    <row r="120" spans="2:66" s="13" customFormat="1" ht="16.5" customHeight="1">
      <c r="B120" s="19" t="s">
        <v>966</v>
      </c>
      <c r="C120" s="18" t="s">
        <v>1367</v>
      </c>
      <c r="D120" s="19" t="s">
        <v>1380</v>
      </c>
      <c r="E120" s="23" t="s">
        <v>8</v>
      </c>
      <c r="F120" s="20" t="s">
        <v>841</v>
      </c>
      <c r="G120" s="20" t="s">
        <v>1343</v>
      </c>
      <c r="H120" s="21">
        <v>43013</v>
      </c>
      <c r="I120" s="22" t="s">
        <v>1301</v>
      </c>
      <c r="J120" s="22">
        <v>100</v>
      </c>
      <c r="K120" s="24" t="s">
        <v>17</v>
      </c>
      <c r="L120" s="25">
        <v>47.3</v>
      </c>
      <c r="M120" s="25">
        <v>37</v>
      </c>
      <c r="N120" s="25">
        <v>37</v>
      </c>
      <c r="O120" s="23" t="s">
        <v>49</v>
      </c>
      <c r="P120" s="23" t="s">
        <v>49</v>
      </c>
      <c r="Q120" s="26" t="s">
        <v>95</v>
      </c>
      <c r="R120" s="27">
        <v>63.221866316768278</v>
      </c>
      <c r="S120" s="28">
        <v>3.2000000000000001E-2</v>
      </c>
      <c r="T120" s="28">
        <v>66.032297377345714</v>
      </c>
      <c r="U120" s="25">
        <v>69.850481417774432</v>
      </c>
      <c r="V120" s="25">
        <v>23.134360732424867</v>
      </c>
      <c r="W120" s="25">
        <v>25.012437142518159</v>
      </c>
      <c r="X120" s="25">
        <v>21.703683542831417</v>
      </c>
      <c r="Y120" s="25">
        <v>33.119830046780471</v>
      </c>
      <c r="Z120" s="25">
        <v>35.808539375583166</v>
      </c>
      <c r="AA120" s="25">
        <v>31.071630577636377</v>
      </c>
      <c r="AB120" s="25">
        <v>1.6029080261249686</v>
      </c>
      <c r="AC120" s="25">
        <v>2.2152760143037482</v>
      </c>
      <c r="AD120" s="8">
        <v>3.2040996551513672</v>
      </c>
      <c r="AE120" s="8">
        <v>1.8032999038696289</v>
      </c>
      <c r="AF120" s="8">
        <v>2.0034999847412109</v>
      </c>
      <c r="AG120" s="25">
        <v>1121.7840127075972</v>
      </c>
      <c r="AH120" s="25">
        <v>43.658200263977051</v>
      </c>
      <c r="AI120" s="25">
        <v>49.005992156652177</v>
      </c>
      <c r="AJ120" s="25" t="s">
        <v>17</v>
      </c>
      <c r="AK120" s="23">
        <v>141.00022999999999</v>
      </c>
      <c r="AL120" s="25">
        <v>28.372</v>
      </c>
      <c r="AM120" s="25">
        <v>0.20399999999999999</v>
      </c>
      <c r="AN120" s="25">
        <v>3.6880000000000002</v>
      </c>
      <c r="AO120" s="25">
        <v>0.68300000000000005</v>
      </c>
      <c r="AP120" s="25">
        <v>0.29499999999999998</v>
      </c>
      <c r="AQ120" s="25">
        <v>3.9</v>
      </c>
      <c r="AR120" s="25">
        <v>0.45700000000000002</v>
      </c>
      <c r="AS120" s="25">
        <v>9.7009999999999934</v>
      </c>
      <c r="AT120" s="25">
        <f t="shared" si="37"/>
        <v>18.927999999999997</v>
      </c>
      <c r="AU120" s="25">
        <f t="shared" si="38"/>
        <v>40.016913319238895</v>
      </c>
      <c r="AV120" s="8">
        <v>0</v>
      </c>
      <c r="AW120" s="19" t="s">
        <v>973</v>
      </c>
      <c r="AX120" s="19" t="s">
        <v>964</v>
      </c>
      <c r="AY120" s="19" t="s">
        <v>17</v>
      </c>
      <c r="AZ120" s="19" t="s">
        <v>179</v>
      </c>
      <c r="BA120" s="19" t="s">
        <v>180</v>
      </c>
      <c r="BB120" s="19" t="s">
        <v>974</v>
      </c>
      <c r="BC120" s="20">
        <v>5</v>
      </c>
      <c r="BD120" s="20">
        <v>10</v>
      </c>
      <c r="BE120" s="7">
        <f>U120/((VLOOKUP(B120,'Cell-Characteristics'!$B$4:$E$34,3,FALSE)*VLOOKUP(B120,'Cell-Characteristics'!$B$4:$E$34,4,FALSE)*3600)/1000)</f>
        <v>1.5538240362080646</v>
      </c>
      <c r="BF120" s="2">
        <f t="shared" si="23"/>
        <v>7220.2375775768305</v>
      </c>
      <c r="BG120" s="2">
        <f t="shared" si="21"/>
        <v>13870.370141341979</v>
      </c>
      <c r="BH120" s="2">
        <f t="shared" si="22"/>
        <v>10832.884306527632</v>
      </c>
      <c r="BI120" s="2">
        <f t="shared" si="24"/>
        <v>29889.380520330953</v>
      </c>
      <c r="BJ120" s="2">
        <f>BF120/((VLOOKUP(B120,'Cell-Characteristics'!$B$4:$Q$34,13,FALSE)))</f>
        <v>196.53322384389</v>
      </c>
      <c r="BK120" s="2">
        <f>BG120/((VLOOKUP(B120,'Cell-Characteristics'!$B$4:$Q$34,14,FALSE)))</f>
        <v>5453.4757180710776</v>
      </c>
      <c r="BL120" s="2">
        <f>BH120/((VLOOKUP(B120,'Cell-Characteristics'!$B$4:$Q$34,15,FALSE)))</f>
        <v>4259.2137715371673</v>
      </c>
      <c r="BM120" s="2">
        <f>BI120/((VLOOKUP(B120,'Cell-Characteristics'!$B$4:$Q$34,16,FALSE)))</f>
        <v>714.63295748768564</v>
      </c>
      <c r="BN120" s="13">
        <f t="shared" si="25"/>
        <v>2.3369665145874023</v>
      </c>
    </row>
    <row r="121" spans="2:66" s="13" customFormat="1" ht="16.5" customHeight="1">
      <c r="B121" s="19" t="s">
        <v>966</v>
      </c>
      <c r="C121" s="30" t="s">
        <v>1368</v>
      </c>
      <c r="D121" s="19" t="s">
        <v>1380</v>
      </c>
      <c r="E121" s="23" t="s">
        <v>8</v>
      </c>
      <c r="F121" s="20" t="s">
        <v>841</v>
      </c>
      <c r="G121" s="20" t="s">
        <v>1343</v>
      </c>
      <c r="H121" s="21">
        <v>43014</v>
      </c>
      <c r="I121" s="22" t="s">
        <v>1301</v>
      </c>
      <c r="J121" s="22">
        <v>100</v>
      </c>
      <c r="K121" s="24" t="s">
        <v>17</v>
      </c>
      <c r="L121" s="25">
        <v>47.3</v>
      </c>
      <c r="M121" s="25">
        <v>37</v>
      </c>
      <c r="N121" s="25">
        <v>37</v>
      </c>
      <c r="O121" s="23" t="s">
        <v>49</v>
      </c>
      <c r="P121" s="23" t="s">
        <v>49</v>
      </c>
      <c r="Q121" s="26" t="s">
        <v>99</v>
      </c>
      <c r="R121" s="27">
        <v>65.339215454703776</v>
      </c>
      <c r="S121" s="28">
        <v>3.7999999999999999E-2</v>
      </c>
      <c r="T121" s="28">
        <v>68.051928858263395</v>
      </c>
      <c r="U121" s="25">
        <v>75.557129337284692</v>
      </c>
      <c r="V121" s="25">
        <v>21.032094581159811</v>
      </c>
      <c r="W121" s="25">
        <v>54.48746617459485</v>
      </c>
      <c r="X121" s="25">
        <v>3.7568581530017547E-2</v>
      </c>
      <c r="Y121" s="25">
        <v>27.836015959888034</v>
      </c>
      <c r="Z121" s="25">
        <v>72.114261953183117</v>
      </c>
      <c r="AA121" s="25">
        <v>4.9722086928835736E-2</v>
      </c>
      <c r="AB121" s="25">
        <v>7.5052004790212994</v>
      </c>
      <c r="AC121" s="25">
        <v>0</v>
      </c>
      <c r="AD121" s="8">
        <v>2.700899600982666</v>
      </c>
      <c r="AE121" s="8">
        <v>1.8013997077941895</v>
      </c>
      <c r="AF121" s="8">
        <v>0</v>
      </c>
      <c r="AG121" s="25">
        <v>1118.6010290187753</v>
      </c>
      <c r="AH121" s="25">
        <v>27.711300373077393</v>
      </c>
      <c r="AI121" s="25">
        <v>30.799364582436752</v>
      </c>
      <c r="AJ121" s="25" t="s">
        <v>17</v>
      </c>
      <c r="AK121" s="23">
        <v>82.532695000000004</v>
      </c>
      <c r="AL121" s="25">
        <v>23.821000000000002</v>
      </c>
      <c r="AM121" s="25">
        <v>0.161</v>
      </c>
      <c r="AN121" s="25">
        <v>11.518000000000001</v>
      </c>
      <c r="AO121" s="25">
        <v>0.93700000000000006</v>
      </c>
      <c r="AP121" s="25">
        <v>0</v>
      </c>
      <c r="AQ121" s="25">
        <v>0</v>
      </c>
      <c r="AR121" s="25">
        <v>0</v>
      </c>
      <c r="AS121" s="25">
        <v>10.863</v>
      </c>
      <c r="AT121" s="25">
        <f t="shared" si="37"/>
        <v>23.478999999999996</v>
      </c>
      <c r="AU121" s="25">
        <f t="shared" si="38"/>
        <v>49.638477801268493</v>
      </c>
      <c r="AV121" s="8">
        <v>0</v>
      </c>
      <c r="AW121" s="19" t="s">
        <v>975</v>
      </c>
      <c r="AX121" s="19" t="s">
        <v>964</v>
      </c>
      <c r="AY121" s="19" t="s">
        <v>17</v>
      </c>
      <c r="AZ121" s="19" t="s">
        <v>179</v>
      </c>
      <c r="BA121" s="17" t="s">
        <v>324</v>
      </c>
      <c r="BB121" s="19" t="s">
        <v>976</v>
      </c>
      <c r="BC121" s="20">
        <v>7</v>
      </c>
      <c r="BD121" s="20">
        <v>14.000000000000002</v>
      </c>
      <c r="BE121" s="7">
        <f>U121/((VLOOKUP(B121,'Cell-Characteristics'!$B$4:$E$34,3,FALSE)*VLOOKUP(B121,'Cell-Characteristics'!$B$4:$E$34,4,FALSE)*3600)/1000)</f>
        <v>1.6807684254740121</v>
      </c>
      <c r="BF121" s="2">
        <f t="shared" si="23"/>
        <v>7787.0701204545776</v>
      </c>
      <c r="BG121" s="2">
        <f t="shared" si="21"/>
        <v>30247.293778744224</v>
      </c>
      <c r="BH121" s="2" t="e">
        <f t="shared" si="22"/>
        <v>#DIV/0!</v>
      </c>
      <c r="BI121" s="2">
        <f t="shared" si="24"/>
        <v>50345.695047412155</v>
      </c>
      <c r="BJ121" s="2">
        <f>BF121/((VLOOKUP(B121,'Cell-Characteristics'!$B$4:$Q$34,13,FALSE)))</f>
        <v>211.96227667414061</v>
      </c>
      <c r="BK121" s="2">
        <f>BG121/((VLOOKUP(B121,'Cell-Characteristics'!$B$4:$Q$34,14,FALSE)))</f>
        <v>11892.464330716452</v>
      </c>
      <c r="BL121" s="2" t="e">
        <f>BH121/((VLOOKUP(B121,'Cell-Characteristics'!$B$4:$Q$34,15,FALSE)))</f>
        <v>#DIV/0!</v>
      </c>
      <c r="BM121" s="2">
        <f>BI121/((VLOOKUP(B121,'Cell-Characteristics'!$B$4:$Q$34,16,FALSE)))</f>
        <v>1203.7282915258927</v>
      </c>
      <c r="BN121" s="13">
        <f t="shared" si="25"/>
        <v>1.5007664362589519</v>
      </c>
    </row>
    <row r="122" spans="2:66" s="13" customFormat="1" ht="16.5" customHeight="1">
      <c r="B122" s="19" t="s">
        <v>966</v>
      </c>
      <c r="C122" s="30" t="s">
        <v>1369</v>
      </c>
      <c r="D122" s="19" t="s">
        <v>1380</v>
      </c>
      <c r="E122" s="23" t="s">
        <v>8</v>
      </c>
      <c r="F122" s="20" t="s">
        <v>841</v>
      </c>
      <c r="G122" s="20" t="s">
        <v>1343</v>
      </c>
      <c r="H122" s="21">
        <v>43014</v>
      </c>
      <c r="I122" s="22" t="s">
        <v>1299</v>
      </c>
      <c r="J122" s="22">
        <v>100</v>
      </c>
      <c r="K122" s="24" t="s">
        <v>17</v>
      </c>
      <c r="L122" s="25">
        <v>47.3</v>
      </c>
      <c r="M122" s="25">
        <v>37</v>
      </c>
      <c r="N122" s="25">
        <v>37</v>
      </c>
      <c r="O122" s="23" t="s">
        <v>49</v>
      </c>
      <c r="P122" s="23" t="s">
        <v>49</v>
      </c>
      <c r="Q122" s="26" t="s">
        <v>95</v>
      </c>
      <c r="R122" s="27">
        <v>61.559845452992484</v>
      </c>
      <c r="S122" s="28">
        <v>3.4000000000000002E-2</v>
      </c>
      <c r="T122" s="28">
        <v>62.615917959338326</v>
      </c>
      <c r="U122" s="25">
        <v>66.865191717518982</v>
      </c>
      <c r="V122" s="25">
        <v>17.782898376174845</v>
      </c>
      <c r="W122" s="25">
        <v>26.074235100615606</v>
      </c>
      <c r="X122" s="25">
        <v>23.008058240728534</v>
      </c>
      <c r="Y122" s="25">
        <v>26.595150510150479</v>
      </c>
      <c r="Z122" s="25">
        <v>38.995229701530995</v>
      </c>
      <c r="AA122" s="25">
        <v>34.40961978831853</v>
      </c>
      <c r="AB122" s="25">
        <v>2.1802575497947791</v>
      </c>
      <c r="AC122" s="25">
        <v>2.0690162083858796</v>
      </c>
      <c r="AD122" s="8">
        <v>3.8021998405456543</v>
      </c>
      <c r="AE122" s="8">
        <v>0.60059976577758789</v>
      </c>
      <c r="AF122" s="8">
        <v>3.8021998405456543</v>
      </c>
      <c r="AG122" s="25">
        <v>923.04269345685407</v>
      </c>
      <c r="AH122" s="25">
        <v>96.541200160980225</v>
      </c>
      <c r="AI122" s="25">
        <v>88.916182619080274</v>
      </c>
      <c r="AJ122" s="25" t="s">
        <v>17</v>
      </c>
      <c r="AK122" s="23">
        <v>256.84692999999999</v>
      </c>
      <c r="AL122" s="25">
        <v>25.318000000000001</v>
      </c>
      <c r="AM122" s="25">
        <v>0.309</v>
      </c>
      <c r="AN122" s="25">
        <v>3.8820000000000001</v>
      </c>
      <c r="AO122" s="25">
        <v>1.415</v>
      </c>
      <c r="AP122" s="25">
        <v>0.19</v>
      </c>
      <c r="AQ122" s="25">
        <v>5.0650000000000004</v>
      </c>
      <c r="AR122" s="25">
        <v>0.94</v>
      </c>
      <c r="AS122" s="25">
        <v>10.180999999999997</v>
      </c>
      <c r="AT122" s="25">
        <f t="shared" si="37"/>
        <v>21.981999999999996</v>
      </c>
      <c r="AU122" s="25">
        <f t="shared" si="38"/>
        <v>46.473572938689209</v>
      </c>
      <c r="AV122" s="8">
        <v>0</v>
      </c>
      <c r="AW122" s="19" t="s">
        <v>977</v>
      </c>
      <c r="AX122" s="19" t="s">
        <v>964</v>
      </c>
      <c r="AY122" s="19" t="s">
        <v>17</v>
      </c>
      <c r="AZ122" s="19" t="s">
        <v>179</v>
      </c>
      <c r="BA122" s="17" t="s">
        <v>324</v>
      </c>
      <c r="BB122" s="19" t="s">
        <v>978</v>
      </c>
      <c r="BC122" s="20">
        <v>8</v>
      </c>
      <c r="BD122" s="20">
        <v>16</v>
      </c>
      <c r="BE122" s="7">
        <f>U122/((VLOOKUP(B122,'Cell-Characteristics'!$B$4:$E$34,3,FALSE)*VLOOKUP(B122,'Cell-Characteristics'!$B$4:$E$34,4,FALSE)*3600)/1000)</f>
        <v>1.4874162635320565</v>
      </c>
      <c r="BF122" s="2">
        <f t="shared" si="23"/>
        <v>4677.0025569257868</v>
      </c>
      <c r="BG122" s="2">
        <f t="shared" si="21"/>
        <v>43413.661786660319</v>
      </c>
      <c r="BH122" s="2">
        <f t="shared" si="22"/>
        <v>6051.2490678098193</v>
      </c>
      <c r="BI122" s="2">
        <f t="shared" si="24"/>
        <v>24447.969369346647</v>
      </c>
      <c r="BJ122" s="2">
        <f>BF122/((VLOOKUP(B122,'Cell-Characteristics'!$B$4:$Q$34,13,FALSE)))</f>
        <v>127.30694531345709</v>
      </c>
      <c r="BK122" s="2">
        <f>BG122/((VLOOKUP(B122,'Cell-Characteristics'!$B$4:$Q$34,14,FALSE)))</f>
        <v>17069.144368428213</v>
      </c>
      <c r="BL122" s="2">
        <f>BH122/((VLOOKUP(B122,'Cell-Characteristics'!$B$4:$Q$34,15,FALSE)))</f>
        <v>2379.1967711763068</v>
      </c>
      <c r="BM122" s="2">
        <f>BI122/((VLOOKUP(B122,'Cell-Characteristics'!$B$4:$Q$34,16,FALSE)))</f>
        <v>584.53284580790944</v>
      </c>
      <c r="BN122" s="13">
        <f t="shared" si="25"/>
        <v>2.7349998156229653</v>
      </c>
    </row>
    <row r="123" spans="2:66" s="13" customFormat="1" ht="16.5" customHeight="1">
      <c r="B123" s="19" t="s">
        <v>966</v>
      </c>
      <c r="C123" s="30" t="s">
        <v>1370</v>
      </c>
      <c r="D123" s="19" t="s">
        <v>1380</v>
      </c>
      <c r="E123" s="23" t="s">
        <v>8</v>
      </c>
      <c r="F123" s="20" t="s">
        <v>841</v>
      </c>
      <c r="G123" s="20" t="s">
        <v>1343</v>
      </c>
      <c r="H123" s="21">
        <v>43014</v>
      </c>
      <c r="I123" s="22" t="s">
        <v>1302</v>
      </c>
      <c r="J123" s="22">
        <v>100</v>
      </c>
      <c r="K123" s="24" t="s">
        <v>17</v>
      </c>
      <c r="L123" s="25">
        <v>47.3</v>
      </c>
      <c r="M123" s="25">
        <v>37</v>
      </c>
      <c r="N123" s="25">
        <v>37</v>
      </c>
      <c r="O123" s="23" t="s">
        <v>49</v>
      </c>
      <c r="P123" s="23" t="s">
        <v>49</v>
      </c>
      <c r="Q123" s="26" t="s">
        <v>95</v>
      </c>
      <c r="R123" s="27">
        <v>63.411196442043348</v>
      </c>
      <c r="S123" s="28">
        <v>3.5000000000000003E-2</v>
      </c>
      <c r="T123" s="28">
        <v>67.397464394507281</v>
      </c>
      <c r="U123" s="25">
        <v>72.577650042009779</v>
      </c>
      <c r="V123" s="25">
        <v>20.971157598460739</v>
      </c>
      <c r="W123" s="25">
        <v>23.254830057699635</v>
      </c>
      <c r="X123" s="25">
        <v>28.351662385849391</v>
      </c>
      <c r="Y123" s="25">
        <v>28.894787288265881</v>
      </c>
      <c r="Z123" s="25">
        <v>32.041310299023394</v>
      </c>
      <c r="AA123" s="25">
        <v>39.063902412710704</v>
      </c>
      <c r="AB123" s="25">
        <v>2.1777399545474987</v>
      </c>
      <c r="AC123" s="25">
        <v>3.0024456929549985</v>
      </c>
      <c r="AD123" s="8">
        <v>3.9998998641967773</v>
      </c>
      <c r="AE123" s="8">
        <v>1.5991001129150391</v>
      </c>
      <c r="AF123" s="8">
        <v>1.8000001907348633</v>
      </c>
      <c r="AG123" s="25">
        <v>1147.1924731208842</v>
      </c>
      <c r="AH123" s="25">
        <v>58.328100204467773</v>
      </c>
      <c r="AI123" s="25">
        <v>66.737675798291889</v>
      </c>
      <c r="AJ123" s="25" t="s">
        <v>17</v>
      </c>
      <c r="AK123" s="23">
        <v>189.07643000000002</v>
      </c>
      <c r="AL123" s="25">
        <v>27.254000000000001</v>
      </c>
      <c r="AM123" s="25">
        <v>0.32300000000000001</v>
      </c>
      <c r="AN123" s="25">
        <v>3.3050000000000002</v>
      </c>
      <c r="AO123" s="25">
        <v>1.208</v>
      </c>
      <c r="AP123" s="25">
        <v>2.1999999999999999E-2</v>
      </c>
      <c r="AQ123" s="25">
        <v>3.859</v>
      </c>
      <c r="AR123" s="25">
        <v>1.079</v>
      </c>
      <c r="AS123" s="25">
        <v>10.249999999999993</v>
      </c>
      <c r="AT123" s="25">
        <f t="shared" si="37"/>
        <v>20.045999999999996</v>
      </c>
      <c r="AU123" s="25">
        <f t="shared" si="38"/>
        <v>42.380549682875255</v>
      </c>
      <c r="AV123" s="8">
        <v>0</v>
      </c>
      <c r="AW123" s="19" t="s">
        <v>979</v>
      </c>
      <c r="AX123" s="19" t="s">
        <v>964</v>
      </c>
      <c r="AY123" s="19" t="s">
        <v>17</v>
      </c>
      <c r="AZ123" s="19" t="s">
        <v>179</v>
      </c>
      <c r="BA123" s="17" t="s">
        <v>324</v>
      </c>
      <c r="BB123" s="19" t="s">
        <v>980</v>
      </c>
      <c r="BC123" s="20">
        <v>2</v>
      </c>
      <c r="BD123" s="20">
        <v>4</v>
      </c>
      <c r="BE123" s="7">
        <f>U123/((VLOOKUP(B123,'Cell-Characteristics'!$B$4:$E$34,3,FALSE)*VLOOKUP(B123,'Cell-Characteristics'!$B$4:$E$34,4,FALSE)*3600)/1000)</f>
        <v>1.6144899052632069</v>
      </c>
      <c r="BF123" s="2">
        <f t="shared" si="23"/>
        <v>5242.9206506328301</v>
      </c>
      <c r="BG123" s="2">
        <f t="shared" si="21"/>
        <v>14542.447886710379</v>
      </c>
      <c r="BH123" s="2">
        <f t="shared" si="22"/>
        <v>15750.921878666366</v>
      </c>
      <c r="BI123" s="2">
        <f t="shared" si="24"/>
        <v>29427.347639781961</v>
      </c>
      <c r="BJ123" s="2">
        <f>BF123/((VLOOKUP(B123,'Cell-Characteristics'!$B$4:$Q$34,13,FALSE)))</f>
        <v>142.71110704537074</v>
      </c>
      <c r="BK123" s="2">
        <f>BG123/((VLOOKUP(B123,'Cell-Characteristics'!$B$4:$Q$34,14,FALSE)))</f>
        <v>5717.7195434105442</v>
      </c>
      <c r="BL123" s="2">
        <f>BH123/((VLOOKUP(B123,'Cell-Characteristics'!$B$4:$Q$34,15,FALSE)))</f>
        <v>6192.8606898900543</v>
      </c>
      <c r="BM123" s="2">
        <f>BI123/((VLOOKUP(B123,'Cell-Characteristics'!$B$4:$Q$34,16,FALSE)))</f>
        <v>703.586093413046</v>
      </c>
      <c r="BN123" s="13">
        <f t="shared" si="25"/>
        <v>2.4663333892822266</v>
      </c>
    </row>
    <row r="124" spans="2:66" s="13" customFormat="1" ht="16.5" customHeight="1">
      <c r="B124" s="19" t="s">
        <v>966</v>
      </c>
      <c r="C124" s="18" t="s">
        <v>981</v>
      </c>
      <c r="D124" s="19" t="s">
        <v>923</v>
      </c>
      <c r="E124" s="23" t="s">
        <v>8</v>
      </c>
      <c r="F124" s="20" t="s">
        <v>841</v>
      </c>
      <c r="G124" s="20" t="s">
        <v>1343</v>
      </c>
      <c r="H124" s="21">
        <v>43139</v>
      </c>
      <c r="I124" s="22" t="s">
        <v>17</v>
      </c>
      <c r="J124" s="22">
        <v>100</v>
      </c>
      <c r="K124" s="24" t="s">
        <v>17</v>
      </c>
      <c r="L124" s="25">
        <v>47.5</v>
      </c>
      <c r="M124" s="25">
        <v>37</v>
      </c>
      <c r="N124" s="25">
        <v>37</v>
      </c>
      <c r="O124" s="23" t="s">
        <v>49</v>
      </c>
      <c r="P124" s="23" t="s">
        <v>49</v>
      </c>
      <c r="Q124" s="26" t="s">
        <v>99</v>
      </c>
      <c r="R124" s="27">
        <v>65.641497394371655</v>
      </c>
      <c r="S124" s="28">
        <v>0.03</v>
      </c>
      <c r="T124" s="28">
        <v>66.878442578788935</v>
      </c>
      <c r="U124" s="25">
        <v>73.785454418404939</v>
      </c>
      <c r="V124" s="25">
        <v>15.467542980760323</v>
      </c>
      <c r="W124" s="25">
        <v>58.049756384919334</v>
      </c>
      <c r="X124" s="25">
        <v>0.26815505272530354</v>
      </c>
      <c r="Y124" s="25">
        <v>20.962861993165578</v>
      </c>
      <c r="Z124" s="25">
        <v>78.673712647678002</v>
      </c>
      <c r="AA124" s="25">
        <v>0.36342535915644553</v>
      </c>
      <c r="AB124" s="25">
        <v>6.9070118396159987</v>
      </c>
      <c r="AC124" s="25">
        <v>0</v>
      </c>
      <c r="AD124" s="8">
        <v>2.6051998138427734</v>
      </c>
      <c r="AE124" s="8">
        <v>2.0035996437072754</v>
      </c>
      <c r="AF124" s="8">
        <v>0</v>
      </c>
      <c r="AG124" s="25">
        <v>905.85362825806237</v>
      </c>
      <c r="AH124" s="25">
        <v>55.168499946594238</v>
      </c>
      <c r="AI124" s="25">
        <v>50.05636587636436</v>
      </c>
      <c r="AJ124" s="25" t="s">
        <v>17</v>
      </c>
      <c r="AK124" s="23">
        <v>185.887595</v>
      </c>
      <c r="AL124" s="25">
        <v>20.7</v>
      </c>
      <c r="AM124" s="25">
        <v>0.6</v>
      </c>
      <c r="AN124" s="25">
        <v>12.4</v>
      </c>
      <c r="AO124" s="25">
        <v>1.4</v>
      </c>
      <c r="AP124" s="25">
        <v>0</v>
      </c>
      <c r="AQ124" s="25">
        <v>0</v>
      </c>
      <c r="AR124" s="25">
        <v>0</v>
      </c>
      <c r="AS124" s="25">
        <v>12.399999999999999</v>
      </c>
      <c r="AT124" s="25">
        <f t="shared" si="37"/>
        <v>26.8</v>
      </c>
      <c r="AU124" s="25">
        <f t="shared" si="38"/>
        <v>56.421052631578952</v>
      </c>
      <c r="AV124" s="8">
        <v>0</v>
      </c>
      <c r="AW124" s="19" t="s">
        <v>982</v>
      </c>
      <c r="AX124" s="19" t="s">
        <v>856</v>
      </c>
      <c r="AY124" s="19" t="s">
        <v>983</v>
      </c>
      <c r="AZ124" s="19" t="s">
        <v>187</v>
      </c>
      <c r="BA124" s="19" t="s">
        <v>180</v>
      </c>
      <c r="BB124" s="19" t="s">
        <v>984</v>
      </c>
      <c r="BC124" s="20">
        <v>7</v>
      </c>
      <c r="BD124" s="20">
        <v>14.000000000000002</v>
      </c>
      <c r="BE124" s="7">
        <f>U124/((VLOOKUP(B124,'Cell-Characteristics'!$B$4:$E$34,3,FALSE)*VLOOKUP(B124,'Cell-Characteristics'!$B$4:$E$34,4,FALSE)*3600)/1000)</f>
        <v>1.6413575149487507</v>
      </c>
      <c r="BF124" s="2">
        <f t="shared" si="23"/>
        <v>5937.1810555847851</v>
      </c>
      <c r="BG124" s="2">
        <f t="shared" si="21"/>
        <v>28972.732435462724</v>
      </c>
      <c r="BH124" s="2" t="e">
        <f t="shared" si="22"/>
        <v>#DIV/0!</v>
      </c>
      <c r="BI124" s="2">
        <f t="shared" si="24"/>
        <v>48029.072493617175</v>
      </c>
      <c r="BJ124" s="2">
        <f>BF124/((VLOOKUP(B124,'Cell-Characteristics'!$B$4:$Q$34,13,FALSE)))</f>
        <v>161.60871728414136</v>
      </c>
      <c r="BK124" s="2">
        <f>BG124/((VLOOKUP(B124,'Cell-Characteristics'!$B$4:$Q$34,14,FALSE)))</f>
        <v>11391.339323528631</v>
      </c>
      <c r="BL124" s="2" t="e">
        <f>BH124/((VLOOKUP(B124,'Cell-Characteristics'!$B$4:$Q$34,15,FALSE)))</f>
        <v>#DIV/0!</v>
      </c>
      <c r="BM124" s="2">
        <f>BI124/((VLOOKUP(B124,'Cell-Characteristics'!$B$4:$Q$34,16,FALSE)))</f>
        <v>1148.3395615428449</v>
      </c>
      <c r="BN124" s="13">
        <f t="shared" si="25"/>
        <v>1.5362664858500164</v>
      </c>
    </row>
    <row r="125" spans="2:66" s="13" customFormat="1" ht="16.5" customHeight="1">
      <c r="B125" s="19" t="s">
        <v>966</v>
      </c>
      <c r="C125" s="18" t="s">
        <v>985</v>
      </c>
      <c r="D125" s="19" t="s">
        <v>923</v>
      </c>
      <c r="E125" s="23" t="s">
        <v>8</v>
      </c>
      <c r="F125" s="20" t="s">
        <v>841</v>
      </c>
      <c r="G125" s="20" t="s">
        <v>1343</v>
      </c>
      <c r="H125" s="21">
        <v>43139</v>
      </c>
      <c r="I125" s="22" t="s">
        <v>17</v>
      </c>
      <c r="J125" s="22">
        <v>100</v>
      </c>
      <c r="K125" s="24" t="s">
        <v>17</v>
      </c>
      <c r="L125" s="25">
        <v>47.5</v>
      </c>
      <c r="M125" s="25">
        <v>37</v>
      </c>
      <c r="N125" s="25">
        <v>37</v>
      </c>
      <c r="O125" s="23" t="s">
        <v>49</v>
      </c>
      <c r="P125" s="23" t="s">
        <v>49</v>
      </c>
      <c r="Q125" s="26" t="s">
        <v>95</v>
      </c>
      <c r="R125" s="27">
        <v>61.079057103809525</v>
      </c>
      <c r="S125" s="28">
        <v>2.8000000000000001E-2</v>
      </c>
      <c r="T125" s="28">
        <v>62.613186025085682</v>
      </c>
      <c r="U125" s="25">
        <v>64.271600757935687</v>
      </c>
      <c r="V125" s="25">
        <v>16.619120065246335</v>
      </c>
      <c r="W125" s="25">
        <v>36.476871770026449</v>
      </c>
      <c r="X125" s="25">
        <v>11.175608922662898</v>
      </c>
      <c r="Y125" s="25">
        <v>25.857641429903786</v>
      </c>
      <c r="Z125" s="25">
        <v>56.754260575223981</v>
      </c>
      <c r="AA125" s="25">
        <v>17.388097994872226</v>
      </c>
      <c r="AB125" s="25">
        <v>1.2331580179260002</v>
      </c>
      <c r="AC125" s="25">
        <v>0.42525671492400013</v>
      </c>
      <c r="AD125" s="8">
        <v>6.5064001083374023</v>
      </c>
      <c r="AE125" s="8">
        <v>1.8993000984191895</v>
      </c>
      <c r="AF125" s="8">
        <v>1.5999002456665039</v>
      </c>
      <c r="AG125" s="25">
        <v>906.96701345977021</v>
      </c>
      <c r="AH125" s="25">
        <v>68.487100124359131</v>
      </c>
      <c r="AI125" s="25">
        <v>62.211272690656152</v>
      </c>
      <c r="AJ125" s="25" t="s">
        <v>17</v>
      </c>
      <c r="AK125" s="23">
        <v>220.14285000000001</v>
      </c>
      <c r="AL125" s="25">
        <v>25</v>
      </c>
      <c r="AM125" s="25">
        <v>1</v>
      </c>
      <c r="AN125" s="25">
        <v>8.5</v>
      </c>
      <c r="AO125" s="25">
        <v>1.1000000000000001</v>
      </c>
      <c r="AP125" s="25">
        <v>0.2</v>
      </c>
      <c r="AQ125" s="25">
        <v>1.3</v>
      </c>
      <c r="AR125" s="25">
        <v>0.3</v>
      </c>
      <c r="AS125" s="25">
        <v>10.100000000000001</v>
      </c>
      <c r="AT125" s="25">
        <f t="shared" si="37"/>
        <v>22.5</v>
      </c>
      <c r="AU125" s="25">
        <f t="shared" si="38"/>
        <v>47.368421052631575</v>
      </c>
      <c r="AV125" s="8">
        <v>0</v>
      </c>
      <c r="AW125" s="19" t="s">
        <v>986</v>
      </c>
      <c r="AX125" s="19" t="s">
        <v>856</v>
      </c>
      <c r="AY125" s="19" t="s">
        <v>987</v>
      </c>
      <c r="AZ125" s="19" t="s">
        <v>179</v>
      </c>
      <c r="BA125" s="19" t="s">
        <v>180</v>
      </c>
      <c r="BB125" s="19" t="s">
        <v>947</v>
      </c>
      <c r="BC125" s="20">
        <v>7</v>
      </c>
      <c r="BD125" s="20">
        <v>14.000000000000002</v>
      </c>
      <c r="BE125" s="7">
        <f>U125/((VLOOKUP(B125,'Cell-Characteristics'!$B$4:$E$34,3,FALSE)*VLOOKUP(B125,'Cell-Characteristics'!$B$4:$E$34,4,FALSE)*3600)/1000)</f>
        <v>1.4297218297744823</v>
      </c>
      <c r="BF125" s="2">
        <f t="shared" si="23"/>
        <v>2554.2726835920121</v>
      </c>
      <c r="BG125" s="2">
        <f t="shared" si="21"/>
        <v>19205.428252431826</v>
      </c>
      <c r="BH125" s="2">
        <f t="shared" si="22"/>
        <v>6985.1910785895534</v>
      </c>
      <c r="BI125" s="2">
        <f t="shared" si="24"/>
        <v>19270.68777037887</v>
      </c>
      <c r="BJ125" s="2">
        <f>BF125/((VLOOKUP(B125,'Cell-Characteristics'!$B$4:$Q$34,13,FALSE)))</f>
        <v>69.526721203985304</v>
      </c>
      <c r="BK125" s="2">
        <f>BG125/((VLOOKUP(B125,'Cell-Characteristics'!$B$4:$Q$34,14,FALSE)))</f>
        <v>7551.0844744954884</v>
      </c>
      <c r="BL125" s="2">
        <f>BH125/((VLOOKUP(B125,'Cell-Characteristics'!$B$4:$Q$34,15,FALSE)))</f>
        <v>2746.3989457378129</v>
      </c>
      <c r="BM125" s="2">
        <f>BI125/((VLOOKUP(B125,'Cell-Characteristics'!$B$4:$Q$34,16,FALSE)))</f>
        <v>460.74787614953021</v>
      </c>
      <c r="BN125" s="13">
        <f t="shared" si="25"/>
        <v>3.3352001508076987</v>
      </c>
    </row>
    <row r="126" spans="2:66" s="13" customFormat="1" ht="16.5" customHeight="1">
      <c r="B126" s="19" t="s">
        <v>966</v>
      </c>
      <c r="C126" s="30" t="s">
        <v>1371</v>
      </c>
      <c r="D126" s="19" t="s">
        <v>1380</v>
      </c>
      <c r="E126" s="23" t="s">
        <v>7</v>
      </c>
      <c r="F126" s="20" t="s">
        <v>841</v>
      </c>
      <c r="G126" s="20" t="s">
        <v>1343</v>
      </c>
      <c r="H126" s="21">
        <v>43014</v>
      </c>
      <c r="I126" s="22" t="s">
        <v>1303</v>
      </c>
      <c r="J126" s="22">
        <v>100</v>
      </c>
      <c r="K126" s="24" t="s">
        <v>17</v>
      </c>
      <c r="L126" s="25">
        <v>47.18</v>
      </c>
      <c r="M126" s="25">
        <v>37</v>
      </c>
      <c r="N126" s="25">
        <v>37</v>
      </c>
      <c r="O126" s="23" t="s">
        <v>49</v>
      </c>
      <c r="P126" s="23" t="s">
        <v>49</v>
      </c>
      <c r="Q126" s="26" t="s">
        <v>95</v>
      </c>
      <c r="R126" s="27">
        <v>66.503474456845709</v>
      </c>
      <c r="S126" s="28">
        <v>7.4999999999999997E-2</v>
      </c>
      <c r="T126" s="28">
        <v>67.833847472992062</v>
      </c>
      <c r="U126" s="25">
        <v>71.185616843965718</v>
      </c>
      <c r="V126" s="25">
        <v>19.978517615110874</v>
      </c>
      <c r="W126" s="25">
        <v>18.70716754656528</v>
      </c>
      <c r="X126" s="25">
        <v>32.499931682289606</v>
      </c>
      <c r="Y126" s="25">
        <v>28.065385257393356</v>
      </c>
      <c r="Z126" s="25">
        <v>26.279420444680817</v>
      </c>
      <c r="AA126" s="25">
        <v>45.655194297925881</v>
      </c>
      <c r="AB126" s="25">
        <v>0.43209757733142024</v>
      </c>
      <c r="AC126" s="25">
        <v>2.9196717936422414</v>
      </c>
      <c r="AD126" s="8">
        <v>1.9019002914428711</v>
      </c>
      <c r="AE126" s="8">
        <v>2.4032001495361328</v>
      </c>
      <c r="AF126" s="8">
        <v>3.0040998458862305</v>
      </c>
      <c r="AG126" s="25">
        <v>1141.1276358698556</v>
      </c>
      <c r="AH126" s="25">
        <v>83.104799747467041</v>
      </c>
      <c r="AI126" s="25">
        <v>94.868830685320219</v>
      </c>
      <c r="AJ126" s="25" t="s">
        <v>17</v>
      </c>
      <c r="AK126" s="23">
        <v>250.99827999999999</v>
      </c>
      <c r="AL126" s="25">
        <v>23.93</v>
      </c>
      <c r="AM126" s="25">
        <v>3.4470000000000001</v>
      </c>
      <c r="AN126" s="25">
        <v>2.6110000000000002</v>
      </c>
      <c r="AO126" s="25">
        <v>0.33100000000000002</v>
      </c>
      <c r="AP126" s="25">
        <v>0.15</v>
      </c>
      <c r="AQ126" s="25">
        <v>7.8470000000000004</v>
      </c>
      <c r="AR126" s="25">
        <v>0.76500000000000001</v>
      </c>
      <c r="AS126" s="25">
        <v>8.0990000000000038</v>
      </c>
      <c r="AT126" s="25">
        <f t="shared" si="37"/>
        <v>23.25</v>
      </c>
      <c r="AU126" s="25">
        <f t="shared" si="38"/>
        <v>49.279355659177618</v>
      </c>
      <c r="AV126" s="8">
        <v>0</v>
      </c>
      <c r="AW126" s="19" t="s">
        <v>988</v>
      </c>
      <c r="AX126" s="19" t="s">
        <v>964</v>
      </c>
      <c r="AY126" s="19" t="s">
        <v>17</v>
      </c>
      <c r="AZ126" s="19" t="s">
        <v>179</v>
      </c>
      <c r="BA126" s="17" t="s">
        <v>324</v>
      </c>
      <c r="BB126" s="19" t="s">
        <v>974</v>
      </c>
      <c r="BC126" s="20">
        <v>5</v>
      </c>
      <c r="BD126" s="20">
        <v>10</v>
      </c>
      <c r="BE126" s="7">
        <f>U126/((VLOOKUP(B126,'Cell-Characteristics'!$B$4:$E$34,3,FALSE)*VLOOKUP(B126,'Cell-Characteristics'!$B$4:$E$34,4,FALSE)*3600)/1000)</f>
        <v>1.5835241252368142</v>
      </c>
      <c r="BF126" s="2">
        <f t="shared" si="23"/>
        <v>10504.503156658246</v>
      </c>
      <c r="BG126" s="2">
        <f t="shared" si="21"/>
        <v>7784.2736278857792</v>
      </c>
      <c r="BH126" s="2">
        <f t="shared" si="22"/>
        <v>10818.525797933957</v>
      </c>
      <c r="BI126" s="2">
        <f t="shared" si="24"/>
        <v>29217.539833415525</v>
      </c>
      <c r="BJ126" s="2">
        <f>BF126/((VLOOKUP(B126,'Cell-Characteristics'!$B$4:$Q$34,13,FALSE)))</f>
        <v>285.93018554788625</v>
      </c>
      <c r="BK126" s="2">
        <f>BG126/((VLOOKUP(B126,'Cell-Characteristics'!$B$4:$Q$34,14,FALSE)))</f>
        <v>3060.5778201957141</v>
      </c>
      <c r="BL126" s="2">
        <f>BH126/((VLOOKUP(B126,'Cell-Characteristics'!$B$4:$Q$34,15,FALSE)))</f>
        <v>4253.5683722316417</v>
      </c>
      <c r="BM126" s="2">
        <f>BI126/((VLOOKUP(B126,'Cell-Characteristics'!$B$4:$Q$34,16,FALSE)))</f>
        <v>698.56974410912972</v>
      </c>
      <c r="BN126" s="13">
        <f t="shared" si="25"/>
        <v>2.4364000956217446</v>
      </c>
    </row>
    <row r="127" spans="2:66" s="13" customFormat="1" ht="16.5" customHeight="1">
      <c r="B127" s="19" t="s">
        <v>966</v>
      </c>
      <c r="C127" s="18" t="s">
        <v>1372</v>
      </c>
      <c r="D127" s="19" t="s">
        <v>1380</v>
      </c>
      <c r="E127" s="23" t="s">
        <v>7</v>
      </c>
      <c r="F127" s="20" t="s">
        <v>841</v>
      </c>
      <c r="G127" s="20" t="s">
        <v>1343</v>
      </c>
      <c r="H127" s="21">
        <v>43014</v>
      </c>
      <c r="I127" s="22" t="s">
        <v>1304</v>
      </c>
      <c r="J127" s="22">
        <v>100</v>
      </c>
      <c r="K127" s="24" t="s">
        <v>17</v>
      </c>
      <c r="L127" s="25">
        <v>47.9</v>
      </c>
      <c r="M127" s="25">
        <v>37</v>
      </c>
      <c r="N127" s="25">
        <v>37</v>
      </c>
      <c r="O127" s="23" t="s">
        <v>49</v>
      </c>
      <c r="P127" s="23" t="s">
        <v>49</v>
      </c>
      <c r="Q127" s="26" t="s">
        <v>95</v>
      </c>
      <c r="R127" s="27">
        <v>53.80840629360037</v>
      </c>
      <c r="S127" s="28">
        <v>7.6999999999999999E-2</v>
      </c>
      <c r="T127" s="28">
        <v>58.146721971106821</v>
      </c>
      <c r="U127" s="25">
        <v>62.66563759878278</v>
      </c>
      <c r="V127" s="25">
        <v>15.128642559692352</v>
      </c>
      <c r="W127" s="25">
        <v>12.299738519491436</v>
      </c>
      <c r="X127" s="25">
        <v>35.237256519598994</v>
      </c>
      <c r="Y127" s="25">
        <v>24.141847333547613</v>
      </c>
      <c r="Z127" s="25">
        <v>19.627564628386303</v>
      </c>
      <c r="AA127" s="25">
        <v>56.230588038066088</v>
      </c>
      <c r="AB127" s="25">
        <v>1.11290546100384</v>
      </c>
      <c r="AC127" s="25">
        <v>3.4060101666721199</v>
      </c>
      <c r="AD127" s="8">
        <v>4.50469970703125</v>
      </c>
      <c r="AE127" s="8">
        <v>2.6027998924255371</v>
      </c>
      <c r="AF127" s="8">
        <v>0.40159988403320313</v>
      </c>
      <c r="AG127" s="25">
        <v>1146.7130248130952</v>
      </c>
      <c r="AH127" s="25">
        <v>84.986900329589844</v>
      </c>
      <c r="AI127" s="25">
        <v>97.484006013180007</v>
      </c>
      <c r="AJ127" s="25" t="s">
        <v>17</v>
      </c>
      <c r="AK127" s="23">
        <v>257.52469500000001</v>
      </c>
      <c r="AL127" s="25">
        <v>25.05</v>
      </c>
      <c r="AM127" s="25">
        <v>8.3000000000000004E-2</v>
      </c>
      <c r="AN127" s="25">
        <v>3.0339999999999998</v>
      </c>
      <c r="AO127" s="25">
        <v>0.30499999999999999</v>
      </c>
      <c r="AP127" s="25">
        <v>0.26800000000000002</v>
      </c>
      <c r="AQ127" s="25">
        <v>8.1639999999999997</v>
      </c>
      <c r="AR127" s="25">
        <v>0.66400000000000003</v>
      </c>
      <c r="AS127" s="25">
        <v>10.332000000000001</v>
      </c>
      <c r="AT127" s="25">
        <f t="shared" si="37"/>
        <v>22.849999999999998</v>
      </c>
      <c r="AU127" s="25">
        <f t="shared" si="38"/>
        <v>47.703549060542791</v>
      </c>
      <c r="AV127" s="8">
        <v>0</v>
      </c>
      <c r="AW127" s="19" t="s">
        <v>989</v>
      </c>
      <c r="AX127" s="19" t="s">
        <v>843</v>
      </c>
      <c r="AY127" s="19" t="s">
        <v>17</v>
      </c>
      <c r="AZ127" s="19" t="s">
        <v>179</v>
      </c>
      <c r="BA127" s="19" t="s">
        <v>180</v>
      </c>
      <c r="BB127" s="19" t="s">
        <v>990</v>
      </c>
      <c r="BC127" s="20">
        <v>8</v>
      </c>
      <c r="BD127" s="20">
        <v>16</v>
      </c>
      <c r="BE127" s="7">
        <f>U127/((VLOOKUP(B127,'Cell-Characteristics'!$B$4:$E$34,3,FALSE)*VLOOKUP(B127,'Cell-Characteristics'!$B$4:$E$34,4,FALSE)*3600)/1000)</f>
        <v>1.3939971775271831</v>
      </c>
      <c r="BF127" s="2">
        <f t="shared" si="23"/>
        <v>3358.4131115507012</v>
      </c>
      <c r="BG127" s="2">
        <f t="shared" si="21"/>
        <v>4725.5797709555645</v>
      </c>
      <c r="BH127" s="2">
        <f t="shared" si="22"/>
        <v>87742.197945170919</v>
      </c>
      <c r="BI127" s="2">
        <f t="shared" si="24"/>
        <v>25035.87989607688</v>
      </c>
      <c r="BJ127" s="2">
        <f>BF127/((VLOOKUP(B127,'Cell-Characteristics'!$B$4:$Q$34,13,FALSE)))</f>
        <v>91.415240664998123</v>
      </c>
      <c r="BK127" s="2">
        <f>BG127/((VLOOKUP(B127,'Cell-Characteristics'!$B$4:$Q$34,14,FALSE)))</f>
        <v>1857.9774203646946</v>
      </c>
      <c r="BL127" s="2">
        <f>BH127/((VLOOKUP(B127,'Cell-Characteristics'!$B$4:$Q$34,15,FALSE)))</f>
        <v>34497.994002190339</v>
      </c>
      <c r="BM127" s="2">
        <f>BI127/((VLOOKUP(B127,'Cell-Characteristics'!$B$4:$Q$34,16,FALSE)))</f>
        <v>598.58935120017031</v>
      </c>
      <c r="BN127" s="13">
        <f t="shared" si="25"/>
        <v>2.5030331611633301</v>
      </c>
    </row>
    <row r="128" spans="2:66" s="13" customFormat="1" ht="16.5" customHeight="1">
      <c r="B128" s="19" t="s">
        <v>966</v>
      </c>
      <c r="C128" s="30" t="s">
        <v>1373</v>
      </c>
      <c r="D128" s="19" t="s">
        <v>1380</v>
      </c>
      <c r="E128" s="23" t="s">
        <v>7</v>
      </c>
      <c r="F128" s="20" t="s">
        <v>841</v>
      </c>
      <c r="G128" s="20" t="s">
        <v>1343</v>
      </c>
      <c r="H128" s="21">
        <v>43014</v>
      </c>
      <c r="I128" s="22" t="s">
        <v>1304</v>
      </c>
      <c r="J128" s="22">
        <v>100</v>
      </c>
      <c r="K128" s="24" t="s">
        <v>17</v>
      </c>
      <c r="L128" s="25">
        <v>47.6</v>
      </c>
      <c r="M128" s="25">
        <v>37</v>
      </c>
      <c r="N128" s="25">
        <v>37</v>
      </c>
      <c r="O128" s="23" t="s">
        <v>49</v>
      </c>
      <c r="P128" s="23" t="s">
        <v>49</v>
      </c>
      <c r="Q128" s="26" t="s">
        <v>95</v>
      </c>
      <c r="R128" s="27">
        <v>62.872554550922807</v>
      </c>
      <c r="S128" s="28">
        <v>8.5000000000000006E-2</v>
      </c>
      <c r="T128" s="28">
        <v>65.557932002631802</v>
      </c>
      <c r="U128" s="25">
        <v>69.220663860160613</v>
      </c>
      <c r="V128" s="25">
        <v>17.945686032967469</v>
      </c>
      <c r="W128" s="25">
        <v>15.100311158308687</v>
      </c>
      <c r="X128" s="25">
        <v>36.174666668884456</v>
      </c>
      <c r="Y128" s="25">
        <v>25.925330720926475</v>
      </c>
      <c r="Z128" s="25">
        <v>21.814744783168059</v>
      </c>
      <c r="AA128" s="25">
        <v>52.259924495905466</v>
      </c>
      <c r="AB128" s="25">
        <v>0.55971120963879029</v>
      </c>
      <c r="AC128" s="25">
        <v>3.1030206478900211</v>
      </c>
      <c r="AD128" s="8">
        <v>2.900200366973877</v>
      </c>
      <c r="AE128" s="8">
        <v>2.0008001327514648</v>
      </c>
      <c r="AF128" s="8">
        <v>2.900200366973877</v>
      </c>
      <c r="AG128" s="25">
        <v>1135.2609039454414</v>
      </c>
      <c r="AH128" s="25">
        <v>83.121199607849121</v>
      </c>
      <c r="AI128" s="25">
        <v>92.655009517715129</v>
      </c>
      <c r="AJ128" s="25" t="s">
        <v>17</v>
      </c>
      <c r="AK128" s="23">
        <v>272.80912499999999</v>
      </c>
      <c r="AL128" s="25">
        <v>22.51</v>
      </c>
      <c r="AM128" s="25">
        <v>1.147</v>
      </c>
      <c r="AN128" s="25">
        <v>2.585</v>
      </c>
      <c r="AO128" s="25">
        <v>0.72199999999999998</v>
      </c>
      <c r="AP128" s="25">
        <v>0.185</v>
      </c>
      <c r="AQ128" s="25">
        <v>11.27</v>
      </c>
      <c r="AR128" s="25">
        <v>0.502</v>
      </c>
      <c r="AS128" s="25">
        <v>8.679000000000002</v>
      </c>
      <c r="AT128" s="25">
        <f t="shared" si="37"/>
        <v>25.09</v>
      </c>
      <c r="AU128" s="25">
        <f t="shared" si="38"/>
        <v>52.710084033613448</v>
      </c>
      <c r="AV128" s="8">
        <v>0</v>
      </c>
      <c r="AW128" s="19" t="s">
        <v>991</v>
      </c>
      <c r="AX128" s="19" t="s">
        <v>843</v>
      </c>
      <c r="AY128" s="19" t="s">
        <v>17</v>
      </c>
      <c r="AZ128" s="19" t="s">
        <v>179</v>
      </c>
      <c r="BA128" s="17" t="s">
        <v>324</v>
      </c>
      <c r="BB128" s="19" t="s">
        <v>992</v>
      </c>
      <c r="BC128" s="20">
        <v>3</v>
      </c>
      <c r="BD128" s="20">
        <v>6</v>
      </c>
      <c r="BE128" s="7">
        <f>U128/((VLOOKUP(B128,'Cell-Characteristics'!$B$4:$E$34,3,FALSE)*VLOOKUP(B128,'Cell-Characteristics'!$B$4:$E$34,4,FALSE)*3600)/1000)</f>
        <v>1.5398137439440347</v>
      </c>
      <c r="BF128" s="2">
        <f t="shared" si="23"/>
        <v>6187.740073866803</v>
      </c>
      <c r="BG128" s="2">
        <f t="shared" si="21"/>
        <v>7547.1362237181611</v>
      </c>
      <c r="BH128" s="2">
        <f t="shared" si="22"/>
        <v>12473.161192869504</v>
      </c>
      <c r="BI128" s="2">
        <f t="shared" si="24"/>
        <v>26619.234029330422</v>
      </c>
      <c r="BJ128" s="2">
        <f>BF128/((VLOOKUP(B128,'Cell-Characteristics'!$B$4:$Q$34,13,FALSE)))</f>
        <v>168.42887674524479</v>
      </c>
      <c r="BK128" s="2">
        <f>BG128/((VLOOKUP(B128,'Cell-Characteristics'!$B$4:$Q$34,14,FALSE)))</f>
        <v>2967.3414420532204</v>
      </c>
      <c r="BL128" s="2">
        <f>BH128/((VLOOKUP(B128,'Cell-Characteristics'!$B$4:$Q$34,15,FALSE)))</f>
        <v>4904.1288011596698</v>
      </c>
      <c r="BM128" s="2">
        <f>BI128/((VLOOKUP(B128,'Cell-Characteristics'!$B$4:$Q$34,16,FALSE)))</f>
        <v>636.44617617610663</v>
      </c>
      <c r="BN128" s="13">
        <f t="shared" si="25"/>
        <v>2.6004002888997397</v>
      </c>
    </row>
    <row r="129" spans="2:66" s="13" customFormat="1" ht="16.5" customHeight="1">
      <c r="B129" s="19" t="s">
        <v>966</v>
      </c>
      <c r="C129" s="18" t="s">
        <v>993</v>
      </c>
      <c r="D129" s="19" t="s">
        <v>923</v>
      </c>
      <c r="E129" s="23" t="s">
        <v>7</v>
      </c>
      <c r="F129" s="20" t="s">
        <v>841</v>
      </c>
      <c r="G129" s="20" t="s">
        <v>1343</v>
      </c>
      <c r="H129" s="21">
        <v>43141</v>
      </c>
      <c r="I129" s="22" t="s">
        <v>17</v>
      </c>
      <c r="J129" s="22">
        <v>100</v>
      </c>
      <c r="K129" s="24" t="s">
        <v>17</v>
      </c>
      <c r="L129" s="25">
        <v>47.5</v>
      </c>
      <c r="M129" s="25">
        <v>37</v>
      </c>
      <c r="N129" s="25">
        <v>37</v>
      </c>
      <c r="O129" s="23" t="s">
        <v>49</v>
      </c>
      <c r="P129" s="23" t="s">
        <v>49</v>
      </c>
      <c r="Q129" s="26" t="s">
        <v>95</v>
      </c>
      <c r="R129" s="27">
        <v>61.955530107408769</v>
      </c>
      <c r="S129" s="28">
        <v>0.03</v>
      </c>
      <c r="T129" s="28">
        <v>64.236050908833505</v>
      </c>
      <c r="U129" s="25">
        <v>66.841736205045493</v>
      </c>
      <c r="V129" s="25">
        <v>19.949871102718401</v>
      </c>
      <c r="W129" s="25">
        <v>14.202555582173588</v>
      </c>
      <c r="X129" s="25">
        <v>32.689309520153493</v>
      </c>
      <c r="Y129" s="25">
        <v>29.846428646795836</v>
      </c>
      <c r="Z129" s="25">
        <v>21.248035117767511</v>
      </c>
      <c r="AA129" s="25">
        <v>48.905536235436635</v>
      </c>
      <c r="AB129" s="25">
        <v>1.4524450160850004</v>
      </c>
      <c r="AC129" s="25">
        <v>1.1532402801270003</v>
      </c>
      <c r="AD129" s="8">
        <v>2.7041997909545898</v>
      </c>
      <c r="AE129" s="8">
        <v>1.8007998466491699</v>
      </c>
      <c r="AF129" s="8">
        <v>1.601099967956543</v>
      </c>
      <c r="AG129" s="25">
        <v>904.18598590371869</v>
      </c>
      <c r="AH129" s="25">
        <v>87.584000110626221</v>
      </c>
      <c r="AI129" s="25">
        <v>79.290297847223997</v>
      </c>
      <c r="AJ129" s="25" t="s">
        <v>17</v>
      </c>
      <c r="AK129" s="23">
        <v>253.85302999999999</v>
      </c>
      <c r="AL129" s="25">
        <v>26.5</v>
      </c>
      <c r="AM129" s="25">
        <v>0</v>
      </c>
      <c r="AN129" s="25">
        <v>1.7</v>
      </c>
      <c r="AO129" s="25">
        <v>0</v>
      </c>
      <c r="AP129" s="25">
        <v>0.2</v>
      </c>
      <c r="AQ129" s="25">
        <v>5.7</v>
      </c>
      <c r="AR129" s="25">
        <v>0.3</v>
      </c>
      <c r="AS129" s="25">
        <v>13.100000000000001</v>
      </c>
      <c r="AT129" s="25">
        <f t="shared" si="37"/>
        <v>21</v>
      </c>
      <c r="AU129" s="25">
        <f t="shared" si="38"/>
        <v>44.210526315789473</v>
      </c>
      <c r="AV129" s="8">
        <v>0</v>
      </c>
      <c r="AW129" s="19" t="s">
        <v>994</v>
      </c>
      <c r="AX129" s="19" t="s">
        <v>856</v>
      </c>
      <c r="AY129" s="19" t="s">
        <v>995</v>
      </c>
      <c r="AZ129" s="19" t="s">
        <v>302</v>
      </c>
      <c r="BA129" s="19" t="s">
        <v>180</v>
      </c>
      <c r="BB129" s="19" t="s">
        <v>996</v>
      </c>
      <c r="BC129" s="20">
        <v>3</v>
      </c>
      <c r="BD129" s="20">
        <v>6</v>
      </c>
      <c r="BE129" s="7">
        <f>U129/((VLOOKUP(B129,'Cell-Characteristics'!$B$4:$E$34,3,FALSE)*VLOOKUP(B129,'Cell-Characteristics'!$B$4:$E$34,4,FALSE)*3600)/1000)</f>
        <v>1.486894495631204</v>
      </c>
      <c r="BF129" s="2">
        <f t="shared" si="23"/>
        <v>7377.3658179583108</v>
      </c>
      <c r="BG129" s="2">
        <f t="shared" si="21"/>
        <v>7886.8040824197797</v>
      </c>
      <c r="BH129" s="2">
        <f t="shared" si="22"/>
        <v>20416.782321140327</v>
      </c>
      <c r="BI129" s="2">
        <f t="shared" si="24"/>
        <v>32840.146995397081</v>
      </c>
      <c r="BJ129" s="2">
        <f>BF129/((VLOOKUP(B129,'Cell-Characteristics'!$B$4:$Q$34,13,FALSE)))</f>
        <v>200.81021879139612</v>
      </c>
      <c r="BK129" s="2">
        <f>BG129/((VLOOKUP(B129,'Cell-Characteristics'!$B$4:$Q$34,14,FALSE)))</f>
        <v>3100.8901794526146</v>
      </c>
      <c r="BL129" s="2">
        <f>BH129/((VLOOKUP(B129,'Cell-Characteristics'!$B$4:$Q$34,15,FALSE)))</f>
        <v>8027.3579936857459</v>
      </c>
      <c r="BM129" s="2">
        <f>BI129/((VLOOKUP(B129,'Cell-Characteristics'!$B$4:$Q$34,16,FALSE)))</f>
        <v>785.18359909424748</v>
      </c>
      <c r="BN129" s="13">
        <f t="shared" si="25"/>
        <v>2.0353665351867676</v>
      </c>
    </row>
    <row r="130" spans="2:66" s="13" customFormat="1" ht="16.5" customHeight="1">
      <c r="B130" s="19" t="s">
        <v>519</v>
      </c>
      <c r="C130" s="18" t="s">
        <v>737</v>
      </c>
      <c r="D130" s="19" t="s">
        <v>181</v>
      </c>
      <c r="E130" s="23" t="s">
        <v>8</v>
      </c>
      <c r="F130" s="20" t="s">
        <v>22</v>
      </c>
      <c r="G130" s="3" t="s">
        <v>1344</v>
      </c>
      <c r="H130" s="21">
        <v>43400</v>
      </c>
      <c r="I130" s="22" t="s">
        <v>588</v>
      </c>
      <c r="J130" s="22">
        <v>100</v>
      </c>
      <c r="K130" s="24">
        <v>4.1109999999999998</v>
      </c>
      <c r="L130" s="25">
        <v>47.786999999999999</v>
      </c>
      <c r="M130" s="25">
        <v>46.7</v>
      </c>
      <c r="N130" s="25">
        <v>46</v>
      </c>
      <c r="O130" s="24" t="s">
        <v>47</v>
      </c>
      <c r="P130" s="24" t="s">
        <v>47</v>
      </c>
      <c r="Q130" s="26" t="s">
        <v>95</v>
      </c>
      <c r="R130" s="27">
        <v>56.37182945095212</v>
      </c>
      <c r="S130" s="28">
        <v>2.4E-2</v>
      </c>
      <c r="T130" s="28">
        <v>60.897611133884411</v>
      </c>
      <c r="U130" s="25">
        <v>62.284926241276047</v>
      </c>
      <c r="V130" s="25">
        <v>16.460886068155627</v>
      </c>
      <c r="W130" s="25">
        <v>26.27945325852091</v>
      </c>
      <c r="X130" s="25">
        <v>19.54458691459952</v>
      </c>
      <c r="Y130" s="25">
        <v>26.428362465085563</v>
      </c>
      <c r="Z130" s="25">
        <v>42.192316575475992</v>
      </c>
      <c r="AA130" s="25">
        <v>31.379320959438463</v>
      </c>
      <c r="AB130" s="25">
        <v>0.76442498921384971</v>
      </c>
      <c r="AC130" s="25">
        <v>0.62289011817778472</v>
      </c>
      <c r="AD130" s="8">
        <v>2.3113999999999919</v>
      </c>
      <c r="AE130" s="8">
        <v>2.3113999999999919</v>
      </c>
      <c r="AF130" s="8">
        <v>2.1097999999999928</v>
      </c>
      <c r="AG130" s="25">
        <v>948.72815663893687</v>
      </c>
      <c r="AH130" s="25">
        <v>75.274900000000002</v>
      </c>
      <c r="AI130" s="25">
        <v>71.418502583474435</v>
      </c>
      <c r="AJ130" s="25" t="s">
        <v>17</v>
      </c>
      <c r="AK130" s="23">
        <v>167.05154999999999</v>
      </c>
      <c r="AL130" s="25">
        <v>26.1614</v>
      </c>
      <c r="AM130" s="25">
        <v>1.9302999999999999</v>
      </c>
      <c r="AN130" s="25">
        <v>4.2051999999999996</v>
      </c>
      <c r="AO130" s="25">
        <v>2.8000000000000001E-2</v>
      </c>
      <c r="AP130" s="25">
        <v>0.47010000000000002</v>
      </c>
      <c r="AQ130" s="25">
        <v>2.6259999999999999</v>
      </c>
      <c r="AR130" s="25">
        <v>1.9305000000000001</v>
      </c>
      <c r="AS130" s="25">
        <v>10.435499999999998</v>
      </c>
      <c r="AT130" s="25">
        <f t="shared" si="37"/>
        <v>21.625599999999999</v>
      </c>
      <c r="AU130" s="25">
        <f t="shared" si="38"/>
        <v>45.254148617824931</v>
      </c>
      <c r="AV130" s="8">
        <v>0</v>
      </c>
      <c r="AW130" s="19" t="s">
        <v>589</v>
      </c>
      <c r="AX130" s="19" t="s">
        <v>17</v>
      </c>
      <c r="AY130" s="19" t="s">
        <v>17</v>
      </c>
      <c r="AZ130" s="19" t="s">
        <v>179</v>
      </c>
      <c r="BA130" s="19" t="s">
        <v>180</v>
      </c>
      <c r="BB130" s="19" t="s">
        <v>17</v>
      </c>
      <c r="BC130" s="20">
        <v>7</v>
      </c>
      <c r="BD130" s="20">
        <v>14.000000000000002</v>
      </c>
      <c r="BE130" s="7">
        <f>U130/((VLOOKUP(B130,'Cell-Characteristics'!$B$4:$E$34,3,FALSE)*VLOOKUP(B130,'Cell-Characteristics'!$B$4:$E$34,4,FALSE)*3600)/1000)</f>
        <v>1.3855282529593871</v>
      </c>
      <c r="BF130" s="2">
        <f t="shared" si="23"/>
        <v>7121.6085784181387</v>
      </c>
      <c r="BG130" s="2">
        <f t="shared" si="21"/>
        <v>11369.496088310549</v>
      </c>
      <c r="BH130" s="2">
        <f t="shared" si="22"/>
        <v>9263.7154775806175</v>
      </c>
      <c r="BI130" s="2">
        <f t="shared" si="24"/>
        <v>27753.732395185929</v>
      </c>
      <c r="BJ130" s="2">
        <f>BF130/((VLOOKUP(B130,'Cell-Characteristics'!$B$4:$Q$34,13,FALSE)))</f>
        <v>193.84856493053891</v>
      </c>
      <c r="BK130" s="2">
        <f>BG130/((VLOOKUP(B130,'Cell-Characteristics'!$B$4:$Q$34,14,FALSE)))</f>
        <v>4470.195835617893</v>
      </c>
      <c r="BL130" s="2">
        <f>BH130/((VLOOKUP(B130,'Cell-Characteristics'!$B$4:$Q$34,15,FALSE)))</f>
        <v>3642.2566161754412</v>
      </c>
      <c r="BM130" s="2">
        <f>BI130/((VLOOKUP(B130,'Cell-Characteristics'!$B$4:$Q$34,16,FALSE)))</f>
        <v>663.57119209621874</v>
      </c>
      <c r="BN130" s="13">
        <f t="shared" si="25"/>
        <v>2.2441999999999922</v>
      </c>
    </row>
    <row r="131" spans="2:66" s="13" customFormat="1" ht="16.5" customHeight="1">
      <c r="B131" s="19" t="s">
        <v>519</v>
      </c>
      <c r="C131" s="18" t="s">
        <v>752</v>
      </c>
      <c r="D131" s="19" t="s">
        <v>181</v>
      </c>
      <c r="E131" s="23" t="s">
        <v>8</v>
      </c>
      <c r="F131" s="20" t="s">
        <v>22</v>
      </c>
      <c r="G131" s="3" t="s">
        <v>1344</v>
      </c>
      <c r="H131" s="21">
        <v>43400</v>
      </c>
      <c r="I131" s="22" t="s">
        <v>590</v>
      </c>
      <c r="J131" s="22">
        <v>100</v>
      </c>
      <c r="K131" s="24">
        <v>4.1470000000000002</v>
      </c>
      <c r="L131" s="25">
        <v>47.725499999999997</v>
      </c>
      <c r="M131" s="25">
        <v>51.4</v>
      </c>
      <c r="N131" s="25">
        <v>47.6</v>
      </c>
      <c r="O131" s="24" t="s">
        <v>49</v>
      </c>
      <c r="P131" s="24" t="s">
        <v>47</v>
      </c>
      <c r="Q131" s="26" t="s">
        <v>95</v>
      </c>
      <c r="R131" s="27">
        <v>60.024545187974873</v>
      </c>
      <c r="S131" s="28">
        <v>2.5999999999999999E-2</v>
      </c>
      <c r="T131" s="28">
        <v>62.642309748980743</v>
      </c>
      <c r="U131" s="25">
        <v>63.483145869741762</v>
      </c>
      <c r="V131" s="25">
        <v>20.810468202617624</v>
      </c>
      <c r="W131" s="25">
        <v>29.877086518335322</v>
      </c>
      <c r="X131" s="25">
        <v>12.795591148788823</v>
      </c>
      <c r="Y131" s="25">
        <v>32.781091607082132</v>
      </c>
      <c r="Z131" s="25">
        <v>47.063021387816519</v>
      </c>
      <c r="AA131" s="25">
        <v>20.155887005101363</v>
      </c>
      <c r="AB131" s="25">
        <v>0.5312792019315602</v>
      </c>
      <c r="AC131" s="25">
        <v>0.30955691882946007</v>
      </c>
      <c r="AD131" s="8">
        <v>3.1136999999999944</v>
      </c>
      <c r="AE131" s="8">
        <v>2.4069000000000003</v>
      </c>
      <c r="AF131" s="8">
        <v>3.1136999999999944</v>
      </c>
      <c r="AG131" s="25">
        <v>963.0510154216355</v>
      </c>
      <c r="AH131" s="25">
        <v>55.478700000000003</v>
      </c>
      <c r="AI131" s="25">
        <v>53.466824526751694</v>
      </c>
      <c r="AJ131" s="25" t="s">
        <v>17</v>
      </c>
      <c r="AK131" s="23">
        <v>115.70005999999999</v>
      </c>
      <c r="AL131" s="25">
        <v>27.969000000000001</v>
      </c>
      <c r="AM131" s="25">
        <v>1.3</v>
      </c>
      <c r="AN131" s="25">
        <v>5.4349999999999996</v>
      </c>
      <c r="AO131" s="25">
        <v>1.44</v>
      </c>
      <c r="AP131" s="25">
        <v>0.5</v>
      </c>
      <c r="AQ131" s="25">
        <v>2.9</v>
      </c>
      <c r="AR131" s="25">
        <v>0.37</v>
      </c>
      <c r="AS131" s="25">
        <v>7.8115000000000023</v>
      </c>
      <c r="AT131" s="25">
        <f t="shared" si="37"/>
        <v>19.756499999999996</v>
      </c>
      <c r="AU131" s="25">
        <f t="shared" si="38"/>
        <v>41.396108998334221</v>
      </c>
      <c r="AV131" s="8">
        <v>0</v>
      </c>
      <c r="AW131" s="19" t="s">
        <v>591</v>
      </c>
      <c r="AX131" s="19" t="s">
        <v>364</v>
      </c>
      <c r="AY131" s="19" t="s">
        <v>364</v>
      </c>
      <c r="AZ131" s="19" t="s">
        <v>187</v>
      </c>
      <c r="BA131" s="19" t="s">
        <v>180</v>
      </c>
      <c r="BB131" s="19" t="s">
        <v>592</v>
      </c>
      <c r="BC131" s="20">
        <v>9</v>
      </c>
      <c r="BD131" s="20">
        <v>18</v>
      </c>
      <c r="BE131" s="7">
        <f>U131/((VLOOKUP(B131,'Cell-Characteristics'!$B$4:$E$34,3,FALSE)*VLOOKUP(B131,'Cell-Characteristics'!$B$4:$E$34,4,FALSE)*3600)/1000)</f>
        <v>1.412182649916665</v>
      </c>
      <c r="BF131" s="2">
        <f t="shared" si="23"/>
        <v>6683.5174238422651</v>
      </c>
      <c r="BG131" s="2">
        <f t="shared" si="21"/>
        <v>12413.098391431018</v>
      </c>
      <c r="BH131" s="2">
        <f t="shared" si="22"/>
        <v>4109.4489349612504</v>
      </c>
      <c r="BI131" s="2">
        <f t="shared" si="24"/>
        <v>22057.31068056768</v>
      </c>
      <c r="BJ131" s="2">
        <f>BF131/((VLOOKUP(B131,'Cell-Characteristics'!$B$4:$Q$34,13,FALSE)))</f>
        <v>181.92382339382289</v>
      </c>
      <c r="BK131" s="2">
        <f>BG131/((VLOOKUP(B131,'Cell-Characteristics'!$B$4:$Q$34,14,FALSE)))</f>
        <v>4880.5136397857268</v>
      </c>
      <c r="BL131" s="2">
        <f>BH131/((VLOOKUP(B131,'Cell-Characteristics'!$B$4:$Q$34,15,FALSE)))</f>
        <v>1615.7304926324016</v>
      </c>
      <c r="BM131" s="2">
        <f>BI131/((VLOOKUP(B131,'Cell-Characteristics'!$B$4:$Q$34,16,FALSE)))</f>
        <v>527.37396665537392</v>
      </c>
      <c r="BN131" s="13">
        <f t="shared" si="25"/>
        <v>2.8780999999999963</v>
      </c>
    </row>
    <row r="132" spans="2:66" s="13" customFormat="1" ht="16.5" customHeight="1">
      <c r="B132" s="19" t="s">
        <v>519</v>
      </c>
      <c r="C132" s="18" t="s">
        <v>691</v>
      </c>
      <c r="D132" s="19" t="s">
        <v>26</v>
      </c>
      <c r="E132" s="23" t="s">
        <v>8</v>
      </c>
      <c r="F132" s="20" t="s">
        <v>21</v>
      </c>
      <c r="G132" s="3" t="s">
        <v>1360</v>
      </c>
      <c r="H132" s="21">
        <v>43511</v>
      </c>
      <c r="I132" s="22" t="s">
        <v>520</v>
      </c>
      <c r="J132" s="22">
        <v>100</v>
      </c>
      <c r="K132" s="24">
        <v>4.1360000000000001</v>
      </c>
      <c r="L132" s="25">
        <v>47.776499999999999</v>
      </c>
      <c r="M132" s="25">
        <v>48.4</v>
      </c>
      <c r="N132" s="25">
        <v>49.7</v>
      </c>
      <c r="O132" s="23" t="s">
        <v>47</v>
      </c>
      <c r="P132" s="23" t="s">
        <v>47</v>
      </c>
      <c r="Q132" s="26" t="s">
        <v>95</v>
      </c>
      <c r="R132" s="27">
        <v>54.483385562626538</v>
      </c>
      <c r="S132" s="28">
        <v>2.5000000000000001E-2</v>
      </c>
      <c r="T132" s="28">
        <v>56.363083320545805</v>
      </c>
      <c r="U132" s="25">
        <v>57.261730523932322</v>
      </c>
      <c r="V132" s="25">
        <v>21.14191784815382</v>
      </c>
      <c r="W132" s="25">
        <v>12.394971832059909</v>
      </c>
      <c r="X132" s="25">
        <v>23.724840843718578</v>
      </c>
      <c r="Y132" s="25">
        <v>36.921548920561584</v>
      </c>
      <c r="Z132" s="25">
        <v>21.646170520256071</v>
      </c>
      <c r="AA132" s="25">
        <v>41.432280559182317</v>
      </c>
      <c r="AB132" s="25">
        <v>0.23826648469370987</v>
      </c>
      <c r="AC132" s="25">
        <v>0.66038071869280457</v>
      </c>
      <c r="AD132" s="8">
        <v>11.728100000000005</v>
      </c>
      <c r="AE132" s="8">
        <v>2.4067999999999969</v>
      </c>
      <c r="AF132" s="8">
        <v>11.728100000000005</v>
      </c>
      <c r="AG132" s="25">
        <v>945.03378188646627</v>
      </c>
      <c r="AH132" s="25">
        <v>35.110799999999998</v>
      </c>
      <c r="AI132" s="25">
        <v>33.323940453922972</v>
      </c>
      <c r="AJ132" s="25" t="s">
        <v>17</v>
      </c>
      <c r="AK132" s="23">
        <v>71.879125000000002</v>
      </c>
      <c r="AL132" s="25">
        <v>25.5</v>
      </c>
      <c r="AM132" s="25">
        <v>1.1000000000000001</v>
      </c>
      <c r="AN132" s="25">
        <v>2.5</v>
      </c>
      <c r="AO132" s="25">
        <v>0.7</v>
      </c>
      <c r="AP132" s="25">
        <v>2.1</v>
      </c>
      <c r="AQ132" s="25">
        <v>5.4</v>
      </c>
      <c r="AR132" s="25">
        <v>1</v>
      </c>
      <c r="AS132" s="25">
        <v>9.4764999999999944</v>
      </c>
      <c r="AT132" s="25">
        <f t="shared" si="37"/>
        <v>22.276499999999999</v>
      </c>
      <c r="AU132" s="25">
        <f t="shared" si="38"/>
        <v>46.626479545383184</v>
      </c>
      <c r="AV132" s="8">
        <v>0</v>
      </c>
      <c r="AW132" s="19" t="s">
        <v>521</v>
      </c>
      <c r="AX132" s="19" t="s">
        <v>50</v>
      </c>
      <c r="AY132" s="19" t="s">
        <v>522</v>
      </c>
      <c r="AZ132" s="19" t="s">
        <v>179</v>
      </c>
      <c r="BA132" s="19" t="s">
        <v>180</v>
      </c>
      <c r="BB132" s="19" t="s">
        <v>523</v>
      </c>
      <c r="BC132" s="20">
        <v>13</v>
      </c>
      <c r="BD132" s="20">
        <v>26</v>
      </c>
      <c r="BE132" s="7">
        <f>U132/((VLOOKUP(B132,'Cell-Characteristics'!$B$4:$E$34,3,FALSE)*VLOOKUP(B132,'Cell-Characteristics'!$B$4:$E$34,4,FALSE)*3600)/1000)</f>
        <v>1.2737872586847225</v>
      </c>
      <c r="BF132" s="2">
        <f t="shared" si="23"/>
        <v>1802.6720311178974</v>
      </c>
      <c r="BG132" s="2">
        <f t="shared" si="21"/>
        <v>5149.9799867292359</v>
      </c>
      <c r="BH132" s="2">
        <f t="shared" si="22"/>
        <v>2022.9057429352213</v>
      </c>
      <c r="BI132" s="2">
        <f t="shared" si="24"/>
        <v>6642.1216243976696</v>
      </c>
      <c r="BJ132" s="2">
        <f>BF132/((VLOOKUP(B132,'Cell-Characteristics'!$B$4:$Q$34,13,FALSE)))</f>
        <v>49.068322475853272</v>
      </c>
      <c r="BK132" s="2">
        <f>BG132/((VLOOKUP(B132,'Cell-Characteristics'!$B$4:$Q$34,14,FALSE)))</f>
        <v>2024.8407591134842</v>
      </c>
      <c r="BL132" s="2">
        <f>BH132/((VLOOKUP(B132,'Cell-Characteristics'!$B$4:$Q$34,15,FALSE)))</f>
        <v>795.35493549391413</v>
      </c>
      <c r="BM132" s="2">
        <f>BI132/((VLOOKUP(B132,'Cell-Characteristics'!$B$4:$Q$34,16,FALSE)))</f>
        <v>158.80821006669896</v>
      </c>
      <c r="BN132" s="13">
        <f t="shared" si="25"/>
        <v>8.6210000000000022</v>
      </c>
    </row>
    <row r="133" spans="2:66" s="13" customFormat="1" ht="16.5" customHeight="1">
      <c r="B133" s="19" t="s">
        <v>519</v>
      </c>
      <c r="C133" s="18" t="s">
        <v>692</v>
      </c>
      <c r="D133" s="19" t="s">
        <v>26</v>
      </c>
      <c r="E133" s="23" t="s">
        <v>8</v>
      </c>
      <c r="F133" s="20" t="s">
        <v>21</v>
      </c>
      <c r="G133" s="3" t="s">
        <v>1360</v>
      </c>
      <c r="H133" s="21">
        <v>43511</v>
      </c>
      <c r="I133" s="22" t="s">
        <v>527</v>
      </c>
      <c r="J133" s="22">
        <v>100</v>
      </c>
      <c r="K133" s="24">
        <v>4.1360000000000001</v>
      </c>
      <c r="L133" s="25">
        <v>47.704900000000002</v>
      </c>
      <c r="M133" s="25">
        <v>47.5</v>
      </c>
      <c r="N133" s="25">
        <v>47.7</v>
      </c>
      <c r="O133" s="23" t="s">
        <v>47</v>
      </c>
      <c r="P133" s="23" t="s">
        <v>47</v>
      </c>
      <c r="Q133" s="26" t="s">
        <v>95</v>
      </c>
      <c r="R133" s="27">
        <v>49.377941137730339</v>
      </c>
      <c r="S133" s="28">
        <v>2.5000000000000001E-2</v>
      </c>
      <c r="T133" s="28">
        <v>50.905195317111193</v>
      </c>
      <c r="U133" s="25">
        <v>51.366508001250203</v>
      </c>
      <c r="V133" s="25">
        <v>14.143395563663594</v>
      </c>
      <c r="W133" s="25">
        <v>12.745568896885223</v>
      </c>
      <c r="X133" s="25">
        <v>24.477543540701362</v>
      </c>
      <c r="Y133" s="25">
        <v>27.534274985793001</v>
      </c>
      <c r="Z133" s="25">
        <v>24.812994678507266</v>
      </c>
      <c r="AA133" s="25">
        <v>47.652730335699687</v>
      </c>
      <c r="AB133" s="25">
        <v>0.14468250174619524</v>
      </c>
      <c r="AC133" s="25">
        <v>0.3166301823928116</v>
      </c>
      <c r="AD133" s="8">
        <v>1.9048999999999978</v>
      </c>
      <c r="AE133" s="8">
        <v>1.8032000000000039</v>
      </c>
      <c r="AF133" s="8">
        <v>1.9048999999999978</v>
      </c>
      <c r="AG133" s="25">
        <v>951.94122138229034</v>
      </c>
      <c r="AH133" s="25">
        <v>82.47059999999999</v>
      </c>
      <c r="AI133" s="25">
        <v>78.644431810885422</v>
      </c>
      <c r="AJ133" s="25" t="s">
        <v>17</v>
      </c>
      <c r="AK133" s="23">
        <v>177.70388</v>
      </c>
      <c r="AL133" s="25">
        <v>25.3</v>
      </c>
      <c r="AM133" s="25">
        <v>1.7</v>
      </c>
      <c r="AN133" s="25">
        <v>6.5</v>
      </c>
      <c r="AO133" s="25">
        <v>0.4</v>
      </c>
      <c r="AP133" s="25">
        <v>2.4</v>
      </c>
      <c r="AQ133" s="25">
        <v>6.1</v>
      </c>
      <c r="AR133" s="25">
        <v>1.8</v>
      </c>
      <c r="AS133" s="25">
        <v>3.5049000000000063</v>
      </c>
      <c r="AT133" s="25">
        <f t="shared" si="37"/>
        <v>22.404900000000001</v>
      </c>
      <c r="AU133" s="25">
        <f t="shared" si="38"/>
        <v>46.96561569146985</v>
      </c>
      <c r="AV133" s="8">
        <v>0</v>
      </c>
      <c r="AW133" s="19" t="s">
        <v>524</v>
      </c>
      <c r="AX133" s="19" t="s">
        <v>50</v>
      </c>
      <c r="AY133" s="19" t="s">
        <v>525</v>
      </c>
      <c r="AZ133" s="19" t="s">
        <v>179</v>
      </c>
      <c r="BA133" s="19" t="s">
        <v>180</v>
      </c>
      <c r="BB133" s="19" t="s">
        <v>531</v>
      </c>
      <c r="BC133" s="20">
        <v>9</v>
      </c>
      <c r="BD133" s="20">
        <v>18</v>
      </c>
      <c r="BE133" s="7">
        <f>U133/((VLOOKUP(B133,'Cell-Characteristics'!$B$4:$E$34,3,FALSE)*VLOOKUP(B133,'Cell-Characteristics'!$B$4:$E$34,4,FALSE)*3600)/1000)</f>
        <v>1.1426480271631529</v>
      </c>
      <c r="BF133" s="2">
        <f t="shared" si="23"/>
        <v>7424.7443769560659</v>
      </c>
      <c r="BG133" s="2">
        <f t="shared" si="21"/>
        <v>7068.3057325228456</v>
      </c>
      <c r="BH133" s="2">
        <f t="shared" si="22"/>
        <v>12849.778749908861</v>
      </c>
      <c r="BI133" s="2">
        <f t="shared" si="24"/>
        <v>27454.039551710426</v>
      </c>
      <c r="BJ133" s="2">
        <f>BF133/((VLOOKUP(B133,'Cell-Characteristics'!$B$4:$Q$34,13,FALSE)))</f>
        <v>202.09985238597818</v>
      </c>
      <c r="BK133" s="2">
        <f>BG133/((VLOOKUP(B133,'Cell-Characteristics'!$B$4:$Q$34,14,FALSE)))</f>
        <v>2779.0775074792973</v>
      </c>
      <c r="BL133" s="2">
        <f>BH133/((VLOOKUP(B133,'Cell-Characteristics'!$B$4:$Q$34,15,FALSE)))</f>
        <v>5052.20521738966</v>
      </c>
      <c r="BM133" s="2">
        <f>BI133/((VLOOKUP(B133,'Cell-Characteristics'!$B$4:$Q$34,16,FALSE)))</f>
        <v>656.40575810787925</v>
      </c>
      <c r="BN133" s="13">
        <f t="shared" si="25"/>
        <v>1.8709999999999998</v>
      </c>
    </row>
    <row r="134" spans="2:66" s="13" customFormat="1" ht="16.5" customHeight="1">
      <c r="B134" s="19" t="s">
        <v>519</v>
      </c>
      <c r="C134" s="18" t="s">
        <v>693</v>
      </c>
      <c r="D134" s="19" t="s">
        <v>26</v>
      </c>
      <c r="E134" s="23" t="s">
        <v>8</v>
      </c>
      <c r="F134" s="20" t="s">
        <v>21</v>
      </c>
      <c r="G134" s="3" t="s">
        <v>1360</v>
      </c>
      <c r="H134" s="21">
        <v>43511</v>
      </c>
      <c r="I134" s="22" t="s">
        <v>528</v>
      </c>
      <c r="J134" s="22">
        <v>100</v>
      </c>
      <c r="K134" s="24">
        <v>4.1360000000000001</v>
      </c>
      <c r="L134" s="25">
        <v>47.818800000000003</v>
      </c>
      <c r="M134" s="25">
        <v>47.3</v>
      </c>
      <c r="N134" s="25">
        <v>48.3</v>
      </c>
      <c r="O134" s="23" t="s">
        <v>49</v>
      </c>
      <c r="P134" s="23" t="s">
        <v>47</v>
      </c>
      <c r="Q134" s="26" t="s">
        <v>95</v>
      </c>
      <c r="R134" s="27">
        <v>47.614096659044108</v>
      </c>
      <c r="S134" s="28">
        <v>2.4E-2</v>
      </c>
      <c r="T134" s="28">
        <v>49.515710679641323</v>
      </c>
      <c r="U134" s="25">
        <v>50.373904229904724</v>
      </c>
      <c r="V134" s="25">
        <v>16.116396495583732</v>
      </c>
      <c r="W134" s="25">
        <v>16.654342625945784</v>
      </c>
      <c r="X134" s="25">
        <v>17.603165108375219</v>
      </c>
      <c r="Y134" s="25">
        <v>31.993542573212245</v>
      </c>
      <c r="Z134" s="25">
        <v>33.061448939784285</v>
      </c>
      <c r="AA134" s="25">
        <v>34.945008487003491</v>
      </c>
      <c r="AB134" s="25">
        <v>0.39171014098804785</v>
      </c>
      <c r="AC134" s="25">
        <v>0.46648340927535581</v>
      </c>
      <c r="AD134" s="8">
        <v>10.724299999999999</v>
      </c>
      <c r="AE134" s="8">
        <v>2.1054999999999993</v>
      </c>
      <c r="AF134" s="8">
        <v>10.724299999999999</v>
      </c>
      <c r="AG134" s="25">
        <v>952.24620663739699</v>
      </c>
      <c r="AH134" s="25">
        <v>50.735500000000002</v>
      </c>
      <c r="AI134" s="25">
        <v>48.455911917200339</v>
      </c>
      <c r="AJ134" s="25" t="s">
        <v>17</v>
      </c>
      <c r="AK134" s="23">
        <v>196.16259500000001</v>
      </c>
      <c r="AL134" s="25">
        <v>27.6</v>
      </c>
      <c r="AM134" s="25">
        <v>1.4</v>
      </c>
      <c r="AN134" s="25">
        <v>3.2</v>
      </c>
      <c r="AO134" s="25">
        <v>0.4</v>
      </c>
      <c r="AP134" s="25">
        <v>1.1000000000000001</v>
      </c>
      <c r="AQ134" s="25">
        <v>6.1</v>
      </c>
      <c r="AR134" s="25">
        <v>0.1</v>
      </c>
      <c r="AS134" s="25">
        <v>7.9187999999999974</v>
      </c>
      <c r="AT134" s="25">
        <f t="shared" si="37"/>
        <v>20.218800000000002</v>
      </c>
      <c r="AU134" s="25">
        <f t="shared" si="38"/>
        <v>42.282114984064847</v>
      </c>
      <c r="AV134" s="8">
        <v>0</v>
      </c>
      <c r="AW134" s="19" t="s">
        <v>529</v>
      </c>
      <c r="AX134" s="19" t="s">
        <v>50</v>
      </c>
      <c r="AY134" s="19" t="s">
        <v>530</v>
      </c>
      <c r="AZ134" s="19" t="s">
        <v>187</v>
      </c>
      <c r="BA134" s="19" t="s">
        <v>180</v>
      </c>
      <c r="BB134" s="19" t="s">
        <v>526</v>
      </c>
      <c r="BC134" s="20">
        <v>12</v>
      </c>
      <c r="BD134" s="20">
        <v>24</v>
      </c>
      <c r="BE134" s="7">
        <f>U134/((VLOOKUP(B134,'Cell-Characteristics'!$B$4:$E$34,3,FALSE)*VLOOKUP(B134,'Cell-Characteristics'!$B$4:$E$34,4,FALSE)*3600)/1000)</f>
        <v>1.1205675551743814</v>
      </c>
      <c r="BF134" s="2">
        <f t="shared" si="23"/>
        <v>1502.792396294745</v>
      </c>
      <c r="BG134" s="2">
        <f t="shared" si="21"/>
        <v>7909.9228810001377</v>
      </c>
      <c r="BH134" s="2">
        <f t="shared" si="22"/>
        <v>1641.4278888482436</v>
      </c>
      <c r="BI134" s="2">
        <f t="shared" si="24"/>
        <v>6415.9408633619696</v>
      </c>
      <c r="BJ134" s="2">
        <f>BF134/((VLOOKUP(B134,'Cell-Characteristics'!$B$4:$Q$34,13,FALSE)))</f>
        <v>40.905667055766372</v>
      </c>
      <c r="BK134" s="2">
        <f>BG134/((VLOOKUP(B134,'Cell-Characteristics'!$B$4:$Q$34,14,FALSE)))</f>
        <v>3109.979901313257</v>
      </c>
      <c r="BL134" s="2">
        <f>BH134/((VLOOKUP(B134,'Cell-Characteristics'!$B$4:$Q$34,15,FALSE)))</f>
        <v>645.3675744468992</v>
      </c>
      <c r="BM134" s="2">
        <f>BI134/((VLOOKUP(B134,'Cell-Characteristics'!$B$4:$Q$34,16,FALSE)))</f>
        <v>153.40039553953565</v>
      </c>
      <c r="BN134" s="13">
        <f t="shared" si="25"/>
        <v>7.8513666666666664</v>
      </c>
    </row>
    <row r="135" spans="2:66" s="13" customFormat="1" ht="16.5" customHeight="1">
      <c r="B135" s="19" t="s">
        <v>519</v>
      </c>
      <c r="C135" s="18" t="s">
        <v>694</v>
      </c>
      <c r="D135" s="19" t="s">
        <v>26</v>
      </c>
      <c r="E135" s="23" t="s">
        <v>8</v>
      </c>
      <c r="F135" s="20" t="s">
        <v>21</v>
      </c>
      <c r="G135" s="3" t="s">
        <v>1360</v>
      </c>
      <c r="H135" s="21">
        <v>43511</v>
      </c>
      <c r="I135" s="22" t="s">
        <v>532</v>
      </c>
      <c r="J135" s="22">
        <v>100</v>
      </c>
      <c r="K135" s="24">
        <v>4.1349999999999998</v>
      </c>
      <c r="L135" s="25">
        <v>47.791400000000003</v>
      </c>
      <c r="M135" s="25">
        <v>50.3</v>
      </c>
      <c r="N135" s="25">
        <v>45.1</v>
      </c>
      <c r="O135" s="23" t="s">
        <v>47</v>
      </c>
      <c r="P135" s="23" t="s">
        <v>47</v>
      </c>
      <c r="Q135" s="26" t="s">
        <v>95</v>
      </c>
      <c r="R135" s="27">
        <v>56.996186644128045</v>
      </c>
      <c r="S135" s="28">
        <v>3.6999999999999998E-2</v>
      </c>
      <c r="T135" s="28">
        <v>59.445030517105003</v>
      </c>
      <c r="U135" s="25">
        <v>60.863821774241373</v>
      </c>
      <c r="V135" s="25">
        <v>12.323420920439633</v>
      </c>
      <c r="W135" s="25">
        <v>21.063261598783765</v>
      </c>
      <c r="X135" s="25">
        <v>27.477139255018006</v>
      </c>
      <c r="Y135" s="25">
        <v>20.247530571034762</v>
      </c>
      <c r="Z135" s="25">
        <v>34.607195185528269</v>
      </c>
      <c r="AA135" s="25">
        <v>45.145274243437022</v>
      </c>
      <c r="AB135" s="25">
        <v>0.7220843618136904</v>
      </c>
      <c r="AC135" s="25">
        <v>0.69670689532267849</v>
      </c>
      <c r="AD135" s="8">
        <v>2.7080000000000126</v>
      </c>
      <c r="AE135" s="8">
        <v>1.9070999999999998</v>
      </c>
      <c r="AF135" s="8">
        <v>2.7080000000000126</v>
      </c>
      <c r="AG135" s="25">
        <v>953.54170189293211</v>
      </c>
      <c r="AH135" s="25">
        <v>94.501999999999995</v>
      </c>
      <c r="AI135" s="25">
        <v>90.26893934096077</v>
      </c>
      <c r="AJ135" s="25" t="s">
        <v>17</v>
      </c>
      <c r="AK135" s="23">
        <v>194.64925499999998</v>
      </c>
      <c r="AL135" s="25">
        <v>21.4</v>
      </c>
      <c r="AM135" s="25">
        <v>1.4</v>
      </c>
      <c r="AN135" s="25">
        <v>4.8</v>
      </c>
      <c r="AO135" s="25">
        <v>0.6</v>
      </c>
      <c r="AP135" s="25">
        <v>1.4</v>
      </c>
      <c r="AQ135" s="25">
        <v>9</v>
      </c>
      <c r="AR135" s="25">
        <v>0.1</v>
      </c>
      <c r="AS135" s="25">
        <v>9.0914000000000073</v>
      </c>
      <c r="AT135" s="25">
        <f t="shared" si="37"/>
        <v>26.391400000000004</v>
      </c>
      <c r="AU135" s="25">
        <f t="shared" si="38"/>
        <v>55.222069242583402</v>
      </c>
      <c r="AV135" s="8">
        <v>0</v>
      </c>
      <c r="AW135" s="19" t="s">
        <v>533</v>
      </c>
      <c r="AX135" s="19" t="s">
        <v>50</v>
      </c>
      <c r="AY135" s="19" t="s">
        <v>534</v>
      </c>
      <c r="AZ135" s="19" t="s">
        <v>179</v>
      </c>
      <c r="BA135" s="19" t="s">
        <v>180</v>
      </c>
      <c r="BB135" s="19" t="s">
        <v>535</v>
      </c>
      <c r="BC135" s="20">
        <v>6</v>
      </c>
      <c r="BD135" s="20">
        <v>12</v>
      </c>
      <c r="BE135" s="7">
        <f>U135/((VLOOKUP(B135,'Cell-Characteristics'!$B$4:$E$34,3,FALSE)*VLOOKUP(B135,'Cell-Characteristics'!$B$4:$E$34,4,FALSE)*3600)/1000)</f>
        <v>1.3539157825222223</v>
      </c>
      <c r="BF135" s="2">
        <f t="shared" si="23"/>
        <v>4550.7462778580411</v>
      </c>
      <c r="BG135" s="2">
        <f t="shared" si="21"/>
        <v>11044.655025317899</v>
      </c>
      <c r="BH135" s="2">
        <f t="shared" si="22"/>
        <v>10146.654082355199</v>
      </c>
      <c r="BI135" s="2">
        <f t="shared" si="24"/>
        <v>24933.629927588521</v>
      </c>
      <c r="BJ135" s="2">
        <f>BF135/((VLOOKUP(B135,'Cell-Characteristics'!$B$4:$Q$34,13,FALSE)))</f>
        <v>123.87027812777073</v>
      </c>
      <c r="BK135" s="2">
        <f>BG135/((VLOOKUP(B135,'Cell-Characteristics'!$B$4:$Q$34,14,FALSE)))</f>
        <v>4342.4766160721474</v>
      </c>
      <c r="BL135" s="2">
        <f>BH135/((VLOOKUP(B135,'Cell-Characteristics'!$B$4:$Q$34,15,FALSE)))</f>
        <v>3989.4055525498147</v>
      </c>
      <c r="BM135" s="2">
        <f>BI135/((VLOOKUP(B135,'Cell-Characteristics'!$B$4:$Q$34,16,FALSE)))</f>
        <v>596.14463016173477</v>
      </c>
      <c r="BN135" s="13">
        <f t="shared" si="25"/>
        <v>2.4410333333333418</v>
      </c>
    </row>
    <row r="136" spans="2:66" s="13" customFormat="1" ht="16.5" customHeight="1">
      <c r="B136" s="19" t="s">
        <v>519</v>
      </c>
      <c r="C136" s="18" t="s">
        <v>695</v>
      </c>
      <c r="D136" s="19" t="s">
        <v>26</v>
      </c>
      <c r="E136" s="23" t="s">
        <v>8</v>
      </c>
      <c r="F136" s="20" t="s">
        <v>21</v>
      </c>
      <c r="G136" s="3" t="s">
        <v>1360</v>
      </c>
      <c r="H136" s="21">
        <v>43512</v>
      </c>
      <c r="I136" s="22" t="s">
        <v>536</v>
      </c>
      <c r="J136" s="22">
        <v>100</v>
      </c>
      <c r="K136" s="24">
        <v>4.133</v>
      </c>
      <c r="L136" s="25">
        <v>47.622</v>
      </c>
      <c r="M136" s="25">
        <v>49.3</v>
      </c>
      <c r="N136" s="25">
        <v>45.8</v>
      </c>
      <c r="O136" s="23" t="s">
        <v>47</v>
      </c>
      <c r="P136" s="23" t="s">
        <v>47</v>
      </c>
      <c r="Q136" s="26" t="s">
        <v>95</v>
      </c>
      <c r="R136" s="27">
        <v>54.696718823697317</v>
      </c>
      <c r="S136" s="28">
        <v>3.2000000000000001E-2</v>
      </c>
      <c r="T136" s="28">
        <v>55.665045503042023</v>
      </c>
      <c r="U136" s="25">
        <v>56.805039005400701</v>
      </c>
      <c r="V136" s="25">
        <v>11.284506117643485</v>
      </c>
      <c r="W136" s="25">
        <v>21.761159082929936</v>
      </c>
      <c r="X136" s="25">
        <v>23.75937380482728</v>
      </c>
      <c r="Y136" s="25">
        <v>19.86532588520997</v>
      </c>
      <c r="Z136" s="25">
        <v>38.308501259652353</v>
      </c>
      <c r="AA136" s="25">
        <v>41.826172855137685</v>
      </c>
      <c r="AB136" s="25">
        <v>0.33904450987272</v>
      </c>
      <c r="AC136" s="25">
        <v>0.80094899248595997</v>
      </c>
      <c r="AD136" s="8">
        <v>14.036799999999999</v>
      </c>
      <c r="AE136" s="8">
        <v>14.036799999999999</v>
      </c>
      <c r="AF136" s="8">
        <v>10.121800000000007</v>
      </c>
      <c r="AG136" s="25">
        <v>951.3985260073448</v>
      </c>
      <c r="AH136" s="25">
        <v>92.961999999999989</v>
      </c>
      <c r="AI136" s="25">
        <v>88.580619053638401</v>
      </c>
      <c r="AJ136" s="25" t="s">
        <v>17</v>
      </c>
      <c r="AK136" s="23">
        <v>194.812265</v>
      </c>
      <c r="AL136" s="25">
        <v>22.7</v>
      </c>
      <c r="AM136" s="25">
        <v>2.2999999999999998</v>
      </c>
      <c r="AN136" s="25">
        <v>3.7</v>
      </c>
      <c r="AO136" s="25">
        <v>0.4</v>
      </c>
      <c r="AP136" s="25">
        <v>0.9</v>
      </c>
      <c r="AQ136" s="25">
        <v>7.5</v>
      </c>
      <c r="AR136" s="25">
        <v>0.6</v>
      </c>
      <c r="AS136" s="25">
        <v>9.5219999999999985</v>
      </c>
      <c r="AT136" s="25">
        <f t="shared" si="37"/>
        <v>24.922000000000001</v>
      </c>
      <c r="AU136" s="25">
        <f t="shared" si="38"/>
        <v>52.332955356767883</v>
      </c>
      <c r="AV136" s="8">
        <v>0</v>
      </c>
      <c r="AW136" s="19" t="s">
        <v>537</v>
      </c>
      <c r="AX136" s="19" t="s">
        <v>50</v>
      </c>
      <c r="AY136" s="19" t="s">
        <v>538</v>
      </c>
      <c r="AZ136" s="19" t="s">
        <v>179</v>
      </c>
      <c r="BA136" s="19" t="s">
        <v>180</v>
      </c>
      <c r="BB136" s="19" t="s">
        <v>539</v>
      </c>
      <c r="BC136" s="20">
        <v>10</v>
      </c>
      <c r="BD136" s="20">
        <v>20</v>
      </c>
      <c r="BE136" s="7">
        <f>U136/((VLOOKUP(B136,'Cell-Characteristics'!$B$4:$E$34,3,FALSE)*VLOOKUP(B136,'Cell-Characteristics'!$B$4:$E$34,4,FALSE)*3600)/1000)</f>
        <v>1.2636281553510953</v>
      </c>
      <c r="BF136" s="2">
        <f t="shared" si="23"/>
        <v>803.92298227826041</v>
      </c>
      <c r="BG136" s="2">
        <f t="shared" si="21"/>
        <v>1550.2934488579972</v>
      </c>
      <c r="BH136" s="2">
        <f t="shared" si="22"/>
        <v>2347.3466977046833</v>
      </c>
      <c r="BI136" s="2">
        <f t="shared" si="24"/>
        <v>4461.6659863806135</v>
      </c>
      <c r="BJ136" s="2">
        <f>BF136/((VLOOKUP(B136,'Cell-Characteristics'!$B$4:$Q$34,13,FALSE)))</f>
        <v>21.882600639072905</v>
      </c>
      <c r="BK136" s="2">
        <f>BG136/((VLOOKUP(B136,'Cell-Characteristics'!$B$4:$Q$34,14,FALSE)))</f>
        <v>609.5358374058336</v>
      </c>
      <c r="BL136" s="2">
        <f>BH136/((VLOOKUP(B136,'Cell-Characteristics'!$B$4:$Q$34,15,FALSE)))</f>
        <v>922.91684269272753</v>
      </c>
      <c r="BM136" s="2">
        <f>BI136/((VLOOKUP(B136,'Cell-Characteristics'!$B$4:$Q$34,16,FALSE)))</f>
        <v>106.67513021892786</v>
      </c>
      <c r="BN136" s="13">
        <f t="shared" si="25"/>
        <v>12.731800000000002</v>
      </c>
    </row>
    <row r="137" spans="2:66" s="13" customFormat="1" ht="16.5" customHeight="1">
      <c r="B137" s="19" t="s">
        <v>519</v>
      </c>
      <c r="C137" s="18" t="s">
        <v>696</v>
      </c>
      <c r="D137" s="19" t="s">
        <v>26</v>
      </c>
      <c r="E137" s="23" t="s">
        <v>8</v>
      </c>
      <c r="F137" s="20" t="s">
        <v>21</v>
      </c>
      <c r="G137" s="3" t="s">
        <v>1360</v>
      </c>
      <c r="H137" s="21">
        <v>43512</v>
      </c>
      <c r="I137" s="22" t="s">
        <v>540</v>
      </c>
      <c r="J137" s="22">
        <v>100</v>
      </c>
      <c r="K137" s="24">
        <v>4.1340000000000003</v>
      </c>
      <c r="L137" s="25">
        <v>47.520600000000002</v>
      </c>
      <c r="M137" s="25">
        <v>49.6</v>
      </c>
      <c r="N137" s="25">
        <v>49.1</v>
      </c>
      <c r="O137" s="23" t="s">
        <v>49</v>
      </c>
      <c r="P137" s="23" t="s">
        <v>47</v>
      </c>
      <c r="Q137" s="26" t="s">
        <v>99</v>
      </c>
      <c r="R137" s="27">
        <v>61.930123580534158</v>
      </c>
      <c r="S137" s="28">
        <v>3.4000000000000002E-2</v>
      </c>
      <c r="T137" s="28">
        <v>63.193484082665577</v>
      </c>
      <c r="U137" s="25">
        <v>67.057676070548666</v>
      </c>
      <c r="V137" s="25">
        <v>10.673318724671885</v>
      </c>
      <c r="W137" s="25">
        <v>56.144478739407354</v>
      </c>
      <c r="X137" s="25">
        <v>0.23987860646944648</v>
      </c>
      <c r="Y137" s="25">
        <v>15.916624837166918</v>
      </c>
      <c r="Z137" s="25">
        <v>83.725655330405459</v>
      </c>
      <c r="AA137" s="25">
        <v>0.35771983242765509</v>
      </c>
      <c r="AB137" s="25">
        <v>3.8641919878830939</v>
      </c>
      <c r="AC137" s="25">
        <v>0</v>
      </c>
      <c r="AD137" s="8">
        <v>2.0033999999999992</v>
      </c>
      <c r="AE137" s="8">
        <v>2.0033999999999992</v>
      </c>
      <c r="AF137" s="8">
        <v>0</v>
      </c>
      <c r="AG137" s="25">
        <v>950.96093175431542</v>
      </c>
      <c r="AH137" s="25">
        <v>60.977700000000006</v>
      </c>
      <c r="AI137" s="25">
        <v>58.098273588944139</v>
      </c>
      <c r="AJ137" s="25" t="s">
        <v>17</v>
      </c>
      <c r="AK137" s="23">
        <v>104.656395</v>
      </c>
      <c r="AL137" s="25">
        <v>14.6</v>
      </c>
      <c r="AM137" s="25">
        <v>4.5</v>
      </c>
      <c r="AN137" s="25">
        <v>16.8</v>
      </c>
      <c r="AO137" s="25">
        <v>0.7</v>
      </c>
      <c r="AP137" s="25">
        <v>0</v>
      </c>
      <c r="AQ137" s="25">
        <v>0</v>
      </c>
      <c r="AR137" s="25">
        <v>0</v>
      </c>
      <c r="AS137" s="25">
        <v>10.920599999999993</v>
      </c>
      <c r="AT137" s="25">
        <f t="shared" si="37"/>
        <v>32.9206</v>
      </c>
      <c r="AU137" s="25">
        <f t="shared" si="38"/>
        <v>69.276482199298826</v>
      </c>
      <c r="AV137" s="8">
        <v>0</v>
      </c>
      <c r="AW137" s="19" t="s">
        <v>541</v>
      </c>
      <c r="AX137" s="19" t="s">
        <v>50</v>
      </c>
      <c r="AY137" s="19" t="s">
        <v>542</v>
      </c>
      <c r="AZ137" s="19" t="s">
        <v>187</v>
      </c>
      <c r="BA137" s="19" t="s">
        <v>180</v>
      </c>
      <c r="BB137" s="19" t="s">
        <v>539</v>
      </c>
      <c r="BC137" s="20">
        <v>5</v>
      </c>
      <c r="BD137" s="20">
        <v>10</v>
      </c>
      <c r="BE137" s="7">
        <f>U137/((VLOOKUP(B137,'Cell-Characteristics'!$B$4:$E$34,3,FALSE)*VLOOKUP(B137,'Cell-Characteristics'!$B$4:$E$34,4,FALSE)*3600)/1000)</f>
        <v>1.4916980781775799</v>
      </c>
      <c r="BF137" s="2">
        <f t="shared" si="23"/>
        <v>5327.6024381910192</v>
      </c>
      <c r="BG137" s="2">
        <f t="shared" ref="BG137:BG200" si="39">(1000*W137)/AE137</f>
        <v>28024.597553862124</v>
      </c>
      <c r="BH137" s="2" t="e">
        <f t="shared" ref="BH137:BH200" si="40">(1000*X137)/AF137</f>
        <v>#DIV/0!</v>
      </c>
      <c r="BI137" s="2">
        <f t="shared" si="24"/>
        <v>50207.903616763026</v>
      </c>
      <c r="BJ137" s="2">
        <f>BF137/((VLOOKUP(B137,'Cell-Characteristics'!$B$4:$Q$34,13,FALSE)))</f>
        <v>145.01612603274592</v>
      </c>
      <c r="BK137" s="2">
        <f>BG137/((VLOOKUP(B137,'Cell-Characteristics'!$B$4:$Q$34,14,FALSE)))</f>
        <v>11018.556874208589</v>
      </c>
      <c r="BL137" s="2" t="e">
        <f>BH137/((VLOOKUP(B137,'Cell-Characteristics'!$B$4:$Q$34,15,FALSE)))</f>
        <v>#DIV/0!</v>
      </c>
      <c r="BM137" s="2">
        <f>BI137/((VLOOKUP(B137,'Cell-Characteristics'!$B$4:$Q$34,16,FALSE)))</f>
        <v>1200.4338004428719</v>
      </c>
      <c r="BN137" s="13">
        <f t="shared" si="25"/>
        <v>1.3355999999999995</v>
      </c>
    </row>
    <row r="138" spans="2:66" s="13" customFormat="1" ht="16.5" customHeight="1">
      <c r="B138" s="19" t="s">
        <v>519</v>
      </c>
      <c r="C138" s="18" t="s">
        <v>697</v>
      </c>
      <c r="D138" s="19" t="s">
        <v>26</v>
      </c>
      <c r="E138" s="23" t="s">
        <v>8</v>
      </c>
      <c r="F138" s="20" t="s">
        <v>21</v>
      </c>
      <c r="G138" s="3" t="s">
        <v>1360</v>
      </c>
      <c r="H138" s="21">
        <v>43512</v>
      </c>
      <c r="I138" s="22" t="s">
        <v>543</v>
      </c>
      <c r="J138" s="22">
        <v>100</v>
      </c>
      <c r="K138" s="24">
        <v>4.1429999999999998</v>
      </c>
      <c r="L138" s="25">
        <v>47.741100000000003</v>
      </c>
      <c r="M138" s="25">
        <v>47.9</v>
      </c>
      <c r="N138" s="25">
        <v>47.5</v>
      </c>
      <c r="O138" s="23" t="s">
        <v>47</v>
      </c>
      <c r="P138" s="23" t="s">
        <v>47</v>
      </c>
      <c r="Q138" s="26" t="s">
        <v>95</v>
      </c>
      <c r="R138" s="27">
        <v>53.38702064381949</v>
      </c>
      <c r="S138" s="28">
        <v>3.3000000000000002E-2</v>
      </c>
      <c r="T138" s="28">
        <v>55.905919270494657</v>
      </c>
      <c r="U138" s="25">
        <v>57.131915638599502</v>
      </c>
      <c r="V138" s="25">
        <v>12.002734378484591</v>
      </c>
      <c r="W138" s="25">
        <v>13.152512582087335</v>
      </c>
      <c r="X138" s="25">
        <v>31.976668678027572</v>
      </c>
      <c r="Y138" s="25">
        <v>21.008807851657778</v>
      </c>
      <c r="Z138" s="25">
        <v>23.021305053529879</v>
      </c>
      <c r="AA138" s="25">
        <v>55.969887094812329</v>
      </c>
      <c r="AB138" s="25">
        <v>0.33835572990305096</v>
      </c>
      <c r="AC138" s="25">
        <v>0.88764063820179284</v>
      </c>
      <c r="AD138" s="8">
        <v>4.0121000000000038</v>
      </c>
      <c r="AE138" s="8">
        <v>4.0121000000000038</v>
      </c>
      <c r="AF138" s="8">
        <v>1.8058999999999941</v>
      </c>
      <c r="AG138" s="25">
        <v>950.76455006060007</v>
      </c>
      <c r="AH138" s="25">
        <v>83.857900000000001</v>
      </c>
      <c r="AI138" s="25">
        <v>79.882792538000288</v>
      </c>
      <c r="AJ138" s="25" t="s">
        <v>17</v>
      </c>
      <c r="AK138" s="23">
        <v>159.40006</v>
      </c>
      <c r="AL138" s="25">
        <v>24.500000000000004</v>
      </c>
      <c r="AM138" s="25">
        <v>1.5799999999999998</v>
      </c>
      <c r="AN138" s="25">
        <v>4.1399999999999997</v>
      </c>
      <c r="AO138" s="25">
        <v>0.5</v>
      </c>
      <c r="AP138" s="25">
        <v>1.58</v>
      </c>
      <c r="AQ138" s="25">
        <v>6.82</v>
      </c>
      <c r="AR138" s="25">
        <v>0.72</v>
      </c>
      <c r="AS138" s="25">
        <v>7.9010999999999996</v>
      </c>
      <c r="AT138" s="25">
        <f t="shared" si="37"/>
        <v>23.241099999999999</v>
      </c>
      <c r="AU138" s="25">
        <f t="shared" si="38"/>
        <v>48.681534359283717</v>
      </c>
      <c r="AV138" s="8">
        <v>0</v>
      </c>
      <c r="AW138" s="19" t="s">
        <v>541</v>
      </c>
      <c r="AX138" s="19" t="s">
        <v>50</v>
      </c>
      <c r="AY138" s="19" t="s">
        <v>544</v>
      </c>
      <c r="AZ138" s="19" t="s">
        <v>179</v>
      </c>
      <c r="BA138" s="19" t="s">
        <v>180</v>
      </c>
      <c r="BB138" s="19" t="s">
        <v>545</v>
      </c>
      <c r="BC138" s="20">
        <v>5</v>
      </c>
      <c r="BD138" s="20">
        <v>10</v>
      </c>
      <c r="BE138" s="7">
        <f>U138/((VLOOKUP(B138,'Cell-Characteristics'!$B$4:$E$34,3,FALSE)*VLOOKUP(B138,'Cell-Characteristics'!$B$4:$E$34,4,FALSE)*3600)/1000)</f>
        <v>1.2708995264172624</v>
      </c>
      <c r="BF138" s="2">
        <f t="shared" ref="BF138:BF201" si="41">(1000*V138)/AD138</f>
        <v>2991.6339020673909</v>
      </c>
      <c r="BG138" s="2">
        <f t="shared" si="39"/>
        <v>3278.2115555662426</v>
      </c>
      <c r="BH138" s="2">
        <f t="shared" si="40"/>
        <v>17706.777051900812</v>
      </c>
      <c r="BI138" s="2">
        <f t="shared" ref="BI138:BI201" si="42">(1000*U138)/AVERAGE(AD138:AF138)</f>
        <v>17435.809087984708</v>
      </c>
      <c r="BJ138" s="2">
        <f>BF138/((VLOOKUP(B138,'Cell-Characteristics'!$B$4:$Q$34,13,FALSE)))</f>
        <v>81.431594046148149</v>
      </c>
      <c r="BK138" s="2">
        <f>BG138/((VLOOKUP(B138,'Cell-Characteristics'!$B$4:$Q$34,14,FALSE)))</f>
        <v>1288.9091592223963</v>
      </c>
      <c r="BL138" s="2">
        <f>BH138/((VLOOKUP(B138,'Cell-Characteristics'!$B$4:$Q$34,15,FALSE)))</f>
        <v>6961.8530517813997</v>
      </c>
      <c r="BM138" s="2">
        <f>BI138/((VLOOKUP(B138,'Cell-Characteristics'!$B$4:$Q$34,16,FALSE)))</f>
        <v>416.87728543793895</v>
      </c>
      <c r="BN138" s="13">
        <f t="shared" ref="BN138:BN201" si="43">AVERAGE(AD138:AF138)</f>
        <v>3.2767000000000004</v>
      </c>
    </row>
    <row r="139" spans="2:66" s="13" customFormat="1" ht="16.5" customHeight="1">
      <c r="B139" s="19" t="s">
        <v>519</v>
      </c>
      <c r="C139" s="18" t="s">
        <v>698</v>
      </c>
      <c r="D139" s="19" t="s">
        <v>26</v>
      </c>
      <c r="E139" s="23" t="s">
        <v>8</v>
      </c>
      <c r="F139" s="20" t="s">
        <v>21</v>
      </c>
      <c r="G139" s="3" t="s">
        <v>1360</v>
      </c>
      <c r="H139" s="21">
        <v>43512</v>
      </c>
      <c r="I139" s="22" t="s">
        <v>546</v>
      </c>
      <c r="J139" s="22">
        <v>100</v>
      </c>
      <c r="K139" s="24">
        <v>4.1420000000000003</v>
      </c>
      <c r="L139" s="25">
        <v>47.790100000000002</v>
      </c>
      <c r="M139" s="25">
        <v>50.2</v>
      </c>
      <c r="N139" s="25">
        <v>47.4</v>
      </c>
      <c r="O139" s="23" t="s">
        <v>47</v>
      </c>
      <c r="P139" s="23" t="s">
        <v>47</v>
      </c>
      <c r="Q139" s="26" t="s">
        <v>95</v>
      </c>
      <c r="R139" s="27">
        <v>48.28798481563296</v>
      </c>
      <c r="S139" s="28">
        <v>0.03</v>
      </c>
      <c r="T139" s="28">
        <v>51.186557149492714</v>
      </c>
      <c r="U139" s="25">
        <v>52.123687171854996</v>
      </c>
      <c r="V139" s="25">
        <v>12.124486452761332</v>
      </c>
      <c r="W139" s="25">
        <v>18.919123016795059</v>
      </c>
      <c r="X139" s="25">
        <v>21.080077702298574</v>
      </c>
      <c r="Y139" s="25">
        <v>23.260991519625531</v>
      </c>
      <c r="Z139" s="25">
        <v>36.296593820037231</v>
      </c>
      <c r="AA139" s="25">
        <v>40.442414660337178</v>
      </c>
      <c r="AB139" s="25">
        <v>0.39093518083684509</v>
      </c>
      <c r="AC139" s="25">
        <v>0.54619484152543218</v>
      </c>
      <c r="AD139" s="8">
        <v>3.0106999999999999</v>
      </c>
      <c r="AE139" s="8">
        <v>3.0106999999999999</v>
      </c>
      <c r="AF139" s="8">
        <v>2.3120000000000118</v>
      </c>
      <c r="AG139" s="25">
        <v>950.25407611592061</v>
      </c>
      <c r="AH139" s="25">
        <v>82.846899999999991</v>
      </c>
      <c r="AI139" s="25">
        <v>78.866211906931156</v>
      </c>
      <c r="AJ139" s="25" t="s">
        <v>17</v>
      </c>
      <c r="AK139" s="23">
        <v>188.55317500000001</v>
      </c>
      <c r="AL139" s="25">
        <v>24.6</v>
      </c>
      <c r="AM139" s="25">
        <v>3</v>
      </c>
      <c r="AN139" s="25">
        <v>3.3</v>
      </c>
      <c r="AO139" s="25">
        <v>2.7</v>
      </c>
      <c r="AP139" s="25">
        <v>1</v>
      </c>
      <c r="AQ139" s="25">
        <v>5.6</v>
      </c>
      <c r="AR139" s="25">
        <v>0.4</v>
      </c>
      <c r="AS139" s="25">
        <v>7.190100000000001</v>
      </c>
      <c r="AT139" s="25">
        <f t="shared" si="37"/>
        <v>23.190100000000001</v>
      </c>
      <c r="AU139" s="25">
        <f t="shared" si="38"/>
        <v>48.524903693442781</v>
      </c>
      <c r="AV139" s="8">
        <v>0</v>
      </c>
      <c r="AW139" s="19" t="s">
        <v>541</v>
      </c>
      <c r="AX139" s="19" t="s">
        <v>50</v>
      </c>
      <c r="AY139" s="19" t="s">
        <v>547</v>
      </c>
      <c r="AZ139" s="19" t="s">
        <v>179</v>
      </c>
      <c r="BA139" s="19" t="s">
        <v>180</v>
      </c>
      <c r="BB139" s="19" t="s">
        <v>461</v>
      </c>
      <c r="BC139" s="20">
        <v>9</v>
      </c>
      <c r="BD139" s="20">
        <v>18</v>
      </c>
      <c r="BE139" s="7">
        <f>U139/((VLOOKUP(B139,'Cell-Characteristics'!$B$4:$E$34,3,FALSE)*VLOOKUP(B139,'Cell-Characteristics'!$B$4:$E$34,4,FALSE)*3600)/1000)</f>
        <v>1.1594914786486918</v>
      </c>
      <c r="BF139" s="2">
        <f t="shared" si="41"/>
        <v>4027.1320466208299</v>
      </c>
      <c r="BG139" s="2">
        <f t="shared" si="39"/>
        <v>6283.9615427625004</v>
      </c>
      <c r="BH139" s="2">
        <f t="shared" si="40"/>
        <v>9117.6806670841124</v>
      </c>
      <c r="BI139" s="2">
        <f t="shared" si="42"/>
        <v>18764.377266849635</v>
      </c>
      <c r="BJ139" s="2">
        <f>BF139/((VLOOKUP(B139,'Cell-Characteristics'!$B$4:$Q$34,13,FALSE)))</f>
        <v>109.6176179057333</v>
      </c>
      <c r="BK139" s="2">
        <f>BG139/((VLOOKUP(B139,'Cell-Characteristics'!$B$4:$Q$34,14,FALSE)))</f>
        <v>2470.6933800277188</v>
      </c>
      <c r="BL139" s="2">
        <f>BH139/((VLOOKUP(B139,'Cell-Characteristics'!$B$4:$Q$34,15,FALSE)))</f>
        <v>3584.839453913703</v>
      </c>
      <c r="BM139" s="2">
        <f>BI139/((VLOOKUP(B139,'Cell-Characteristics'!$B$4:$Q$34,16,FALSE)))</f>
        <v>448.64236689355687</v>
      </c>
      <c r="BN139" s="13">
        <f t="shared" si="43"/>
        <v>2.777800000000004</v>
      </c>
    </row>
    <row r="140" spans="2:66" s="13" customFormat="1" ht="16.5" customHeight="1">
      <c r="B140" s="19" t="s">
        <v>519</v>
      </c>
      <c r="C140" s="18" t="s">
        <v>699</v>
      </c>
      <c r="D140" s="19" t="s">
        <v>26</v>
      </c>
      <c r="E140" s="23" t="s">
        <v>8</v>
      </c>
      <c r="F140" s="20" t="s">
        <v>21</v>
      </c>
      <c r="G140" s="3" t="s">
        <v>1360</v>
      </c>
      <c r="H140" s="21">
        <v>43512</v>
      </c>
      <c r="I140" s="22" t="s">
        <v>548</v>
      </c>
      <c r="J140" s="22">
        <v>100</v>
      </c>
      <c r="K140" s="24">
        <v>4.1440000000000001</v>
      </c>
      <c r="L140" s="25">
        <v>47.6633</v>
      </c>
      <c r="M140" s="25">
        <v>50.1</v>
      </c>
      <c r="N140" s="25">
        <v>49.1</v>
      </c>
      <c r="O140" s="23" t="s">
        <v>49</v>
      </c>
      <c r="P140" s="23" t="s">
        <v>47</v>
      </c>
      <c r="Q140" s="26" t="s">
        <v>95</v>
      </c>
      <c r="R140" s="27">
        <v>54.085130859868698</v>
      </c>
      <c r="S140" s="28">
        <v>2.9000000000000001E-2</v>
      </c>
      <c r="T140" s="28">
        <v>57.156702704858972</v>
      </c>
      <c r="U140" s="25">
        <v>57.921476196147211</v>
      </c>
      <c r="V140" s="25">
        <v>20.181899904791631</v>
      </c>
      <c r="W140" s="25">
        <v>21.839079803251746</v>
      </c>
      <c r="X140" s="25">
        <v>15.900496488103858</v>
      </c>
      <c r="Y140" s="25">
        <v>34.843552392288785</v>
      </c>
      <c r="Z140" s="25">
        <v>37.704632612081852</v>
      </c>
      <c r="AA140" s="25">
        <v>27.451814995629409</v>
      </c>
      <c r="AB140" s="25">
        <v>0.47984442726920756</v>
      </c>
      <c r="AC140" s="25">
        <v>0.2849290640190334</v>
      </c>
      <c r="AD140" s="8">
        <v>2.3123000000000005</v>
      </c>
      <c r="AE140" s="8">
        <v>2.2119999999999962</v>
      </c>
      <c r="AF140" s="8">
        <v>2.3123000000000005</v>
      </c>
      <c r="AG140" s="25">
        <v>950.06373937618503</v>
      </c>
      <c r="AH140" s="25">
        <v>46.046300000000002</v>
      </c>
      <c r="AI140" s="25">
        <v>43.851567731921548</v>
      </c>
      <c r="AJ140" s="25" t="s">
        <v>17</v>
      </c>
      <c r="AK140" s="23">
        <v>75.717739999999992</v>
      </c>
      <c r="AL140" s="25">
        <v>28.7</v>
      </c>
      <c r="AM140" s="25">
        <v>1.4</v>
      </c>
      <c r="AN140" s="25">
        <v>4.0999999999999996</v>
      </c>
      <c r="AO140" s="25">
        <v>0.3</v>
      </c>
      <c r="AP140" s="25">
        <v>1</v>
      </c>
      <c r="AQ140" s="25">
        <v>2.9</v>
      </c>
      <c r="AR140" s="25">
        <v>1.9</v>
      </c>
      <c r="AS140" s="25">
        <v>7.3633000000000095</v>
      </c>
      <c r="AT140" s="25">
        <f t="shared" si="37"/>
        <v>18.9633</v>
      </c>
      <c r="AU140" s="25">
        <f t="shared" si="38"/>
        <v>39.785956910243314</v>
      </c>
      <c r="AV140" s="8">
        <v>0</v>
      </c>
      <c r="AW140" s="19" t="s">
        <v>549</v>
      </c>
      <c r="AX140" s="19" t="s">
        <v>50</v>
      </c>
      <c r="AY140" s="19" t="s">
        <v>550</v>
      </c>
      <c r="AZ140" s="19" t="s">
        <v>187</v>
      </c>
      <c r="BA140" s="19" t="s">
        <v>180</v>
      </c>
      <c r="BB140" s="19" t="s">
        <v>551</v>
      </c>
      <c r="BC140" s="20">
        <v>4</v>
      </c>
      <c r="BD140" s="20">
        <v>8</v>
      </c>
      <c r="BE140" s="7">
        <f>U140/((VLOOKUP(B140,'Cell-Characteristics'!$B$4:$E$34,3,FALSE)*VLOOKUP(B140,'Cell-Characteristics'!$B$4:$E$34,4,FALSE)*3600)/1000)</f>
        <v>1.2884633018910745</v>
      </c>
      <c r="BF140" s="2">
        <f t="shared" si="41"/>
        <v>8728.0629264332601</v>
      </c>
      <c r="BG140" s="2">
        <f t="shared" si="39"/>
        <v>9873.0017193724161</v>
      </c>
      <c r="BH140" s="2">
        <f t="shared" si="40"/>
        <v>6876.4850962694527</v>
      </c>
      <c r="BI140" s="2">
        <f t="shared" si="42"/>
        <v>25416.790303431779</v>
      </c>
      <c r="BJ140" s="2">
        <f>BF140/((VLOOKUP(B140,'Cell-Characteristics'!$B$4:$Q$34,13,FALSE)))</f>
        <v>237.57588672310033</v>
      </c>
      <c r="BK140" s="2">
        <f>BG140/((VLOOKUP(B140,'Cell-Characteristics'!$B$4:$Q$34,14,FALSE)))</f>
        <v>3881.8124240671605</v>
      </c>
      <c r="BL140" s="2">
        <f>BH140/((VLOOKUP(B140,'Cell-Characteristics'!$B$4:$Q$34,15,FALSE)))</f>
        <v>2703.65852648795</v>
      </c>
      <c r="BM140" s="2">
        <f>BI140/((VLOOKUP(B140,'Cell-Characteristics'!$B$4:$Q$34,16,FALSE)))</f>
        <v>607.69663700559909</v>
      </c>
      <c r="BN140" s="13">
        <f t="shared" si="43"/>
        <v>2.2788666666666657</v>
      </c>
    </row>
    <row r="141" spans="2:66" s="13" customFormat="1" ht="16.5" customHeight="1">
      <c r="B141" s="19" t="s">
        <v>519</v>
      </c>
      <c r="C141" s="18" t="s">
        <v>700</v>
      </c>
      <c r="D141" s="19" t="s">
        <v>26</v>
      </c>
      <c r="E141" s="23" t="s">
        <v>8</v>
      </c>
      <c r="F141" s="20" t="s">
        <v>21</v>
      </c>
      <c r="G141" s="3" t="s">
        <v>1360</v>
      </c>
      <c r="H141" s="21">
        <v>43512</v>
      </c>
      <c r="I141" s="22" t="s">
        <v>552</v>
      </c>
      <c r="J141" s="22">
        <v>100</v>
      </c>
      <c r="K141" s="24">
        <v>4.1429999999999998</v>
      </c>
      <c r="L141" s="25">
        <v>47.722999999999999</v>
      </c>
      <c r="M141" s="25">
        <v>48.6</v>
      </c>
      <c r="N141" s="25">
        <v>48.1</v>
      </c>
      <c r="O141" s="23" t="s">
        <v>47</v>
      </c>
      <c r="P141" s="23" t="s">
        <v>47</v>
      </c>
      <c r="Q141" s="26" t="s">
        <v>95</v>
      </c>
      <c r="R141" s="27">
        <v>51.192249470129376</v>
      </c>
      <c r="S141" s="28">
        <v>2.8000000000000001E-2</v>
      </c>
      <c r="T141" s="28">
        <v>54.3379122021488</v>
      </c>
      <c r="U141" s="25">
        <v>55.57330130916317</v>
      </c>
      <c r="V141" s="25">
        <v>16.243438049833248</v>
      </c>
      <c r="W141" s="25">
        <v>12.343667847877265</v>
      </c>
      <c r="X141" s="25">
        <v>26.986195411452691</v>
      </c>
      <c r="Y141" s="25">
        <v>29.22885210556127</v>
      </c>
      <c r="Z141" s="25">
        <v>22.211507247351502</v>
      </c>
      <c r="AA141" s="25">
        <v>48.559640647087285</v>
      </c>
      <c r="AB141" s="25">
        <v>0.39046134032513991</v>
      </c>
      <c r="AC141" s="25">
        <v>0.84492776668922986</v>
      </c>
      <c r="AD141" s="8">
        <v>2.6077000000000012</v>
      </c>
      <c r="AE141" s="8">
        <v>2.6077000000000012</v>
      </c>
      <c r="AF141" s="8">
        <v>2.2073999999999998</v>
      </c>
      <c r="AG141" s="25">
        <v>950.45404521037517</v>
      </c>
      <c r="AH141" s="25">
        <v>50.165499999999994</v>
      </c>
      <c r="AI141" s="25">
        <v>47.762758661862271</v>
      </c>
      <c r="AJ141" s="25" t="s">
        <v>17</v>
      </c>
      <c r="AK141" s="23">
        <v>91.378739999999993</v>
      </c>
      <c r="AL141" s="25">
        <v>27.9</v>
      </c>
      <c r="AM141" s="25">
        <v>0.6</v>
      </c>
      <c r="AN141" s="25">
        <v>2.9</v>
      </c>
      <c r="AO141" s="25">
        <v>0</v>
      </c>
      <c r="AP141" s="25">
        <v>1.9</v>
      </c>
      <c r="AQ141" s="25">
        <v>4.7</v>
      </c>
      <c r="AR141" s="25">
        <v>0</v>
      </c>
      <c r="AS141" s="25">
        <v>9.722999999999999</v>
      </c>
      <c r="AT141" s="25">
        <f t="shared" si="37"/>
        <v>19.823</v>
      </c>
      <c r="AU141" s="25">
        <f t="shared" si="38"/>
        <v>41.537623368187248</v>
      </c>
      <c r="AV141" s="8">
        <v>0</v>
      </c>
      <c r="AW141" s="19" t="s">
        <v>541</v>
      </c>
      <c r="AX141" s="19" t="s">
        <v>50</v>
      </c>
      <c r="AY141" s="19" t="s">
        <v>553</v>
      </c>
      <c r="AZ141" s="19" t="s">
        <v>179</v>
      </c>
      <c r="BA141" s="19" t="s">
        <v>180</v>
      </c>
      <c r="BB141" s="19" t="s">
        <v>554</v>
      </c>
      <c r="BC141" s="20">
        <v>5</v>
      </c>
      <c r="BD141" s="20">
        <v>10</v>
      </c>
      <c r="BE141" s="7">
        <f>U141/((VLOOKUP(B141,'Cell-Characteristics'!$B$4:$E$34,3,FALSE)*VLOOKUP(B141,'Cell-Characteristics'!$B$4:$E$34,4,FALSE)*3600)/1000)</f>
        <v>1.236228148939251</v>
      </c>
      <c r="BF141" s="2">
        <f t="shared" si="41"/>
        <v>6229.0286650432336</v>
      </c>
      <c r="BG141" s="2">
        <f t="shared" si="39"/>
        <v>4733.5459784013719</v>
      </c>
      <c r="BH141" s="2">
        <f t="shared" si="40"/>
        <v>12225.330892204718</v>
      </c>
      <c r="BI141" s="2">
        <f t="shared" si="42"/>
        <v>22460.51408194879</v>
      </c>
      <c r="BJ141" s="2">
        <f>BF141/((VLOOKUP(B141,'Cell-Characteristics'!$B$4:$Q$34,13,FALSE)))</f>
        <v>169.552742801547</v>
      </c>
      <c r="BK141" s="2">
        <f>BG141/((VLOOKUP(B141,'Cell-Characteristics'!$B$4:$Q$34,14,FALSE)))</f>
        <v>1861.1095299211181</v>
      </c>
      <c r="BL141" s="2">
        <f>BH141/((VLOOKUP(B141,'Cell-Characteristics'!$B$4:$Q$34,15,FALSE)))</f>
        <v>4806.6882488813071</v>
      </c>
      <c r="BM141" s="2">
        <f>BI141/((VLOOKUP(B141,'Cell-Characteristics'!$B$4:$Q$34,16,FALSE)))</f>
        <v>537.01426144174729</v>
      </c>
      <c r="BN141" s="13">
        <f t="shared" si="43"/>
        <v>2.4742666666666673</v>
      </c>
    </row>
    <row r="142" spans="2:66" s="13" customFormat="1" ht="16.5" customHeight="1">
      <c r="B142" s="19" t="s">
        <v>519</v>
      </c>
      <c r="C142" s="19" t="s">
        <v>706</v>
      </c>
      <c r="D142" s="19" t="s">
        <v>26</v>
      </c>
      <c r="E142" s="23" t="s">
        <v>8</v>
      </c>
      <c r="F142" s="20" t="s">
        <v>21</v>
      </c>
      <c r="G142" s="3" t="s">
        <v>1360</v>
      </c>
      <c r="H142" s="21">
        <v>43512</v>
      </c>
      <c r="I142" s="22" t="s">
        <v>555</v>
      </c>
      <c r="J142" s="22">
        <v>100</v>
      </c>
      <c r="K142" s="24">
        <v>4.1429999999999998</v>
      </c>
      <c r="L142" s="25">
        <v>47.763500000000001</v>
      </c>
      <c r="M142" s="25">
        <v>49.9</v>
      </c>
      <c r="N142" s="25">
        <v>45.5</v>
      </c>
      <c r="O142" s="23" t="s">
        <v>47</v>
      </c>
      <c r="P142" s="23" t="s">
        <v>47</v>
      </c>
      <c r="Q142" s="26" t="s">
        <v>95</v>
      </c>
      <c r="R142" s="27">
        <v>54.970562818525174</v>
      </c>
      <c r="S142" s="28">
        <v>2.1999999999999999E-2</v>
      </c>
      <c r="T142" s="28">
        <v>56.147450973024263</v>
      </c>
      <c r="U142" s="25">
        <v>56.642241311975368</v>
      </c>
      <c r="V142" s="25">
        <v>13.81994450011859</v>
      </c>
      <c r="W142" s="25">
        <v>10.630476975653258</v>
      </c>
      <c r="X142" s="25">
        <v>32.19181983620355</v>
      </c>
      <c r="Y142" s="25">
        <v>24.398654043368094</v>
      </c>
      <c r="Z142" s="25">
        <v>18.767754822946507</v>
      </c>
      <c r="AA142" s="25">
        <v>56.833591133685445</v>
      </c>
      <c r="AB142" s="25">
        <v>0.30981363578577009</v>
      </c>
      <c r="AC142" s="25">
        <v>0.18497670316533005</v>
      </c>
      <c r="AD142" s="8">
        <v>14.444299999999998</v>
      </c>
      <c r="AE142" s="8">
        <v>2.6066000000000003</v>
      </c>
      <c r="AF142" s="8">
        <v>14.444299999999998</v>
      </c>
      <c r="AG142" s="25">
        <v>948.7050633051972</v>
      </c>
      <c r="AH142" s="25">
        <v>45.948999999999998</v>
      </c>
      <c r="AI142" s="25">
        <v>43.697198181174237</v>
      </c>
      <c r="AJ142" s="25" t="s">
        <v>17</v>
      </c>
      <c r="AK142" s="23">
        <v>84.192989999999995</v>
      </c>
      <c r="AL142" s="25">
        <v>27.7</v>
      </c>
      <c r="AM142" s="25">
        <v>0.6</v>
      </c>
      <c r="AN142" s="25">
        <v>2.1</v>
      </c>
      <c r="AO142" s="25">
        <v>1.6</v>
      </c>
      <c r="AP142" s="25">
        <v>1.5</v>
      </c>
      <c r="AQ142" s="25">
        <v>5.4</v>
      </c>
      <c r="AR142" s="25">
        <v>0</v>
      </c>
      <c r="AS142" s="25">
        <v>8.8635000000000019</v>
      </c>
      <c r="AT142" s="25">
        <f t="shared" si="37"/>
        <v>20.063500000000001</v>
      </c>
      <c r="AU142" s="25">
        <f t="shared" si="38"/>
        <v>42.005925026432315</v>
      </c>
      <c r="AV142" s="8">
        <v>0</v>
      </c>
      <c r="AW142" s="19" t="s">
        <v>556</v>
      </c>
      <c r="AX142" s="19" t="s">
        <v>50</v>
      </c>
      <c r="AY142" s="19" t="s">
        <v>557</v>
      </c>
      <c r="AZ142" s="19" t="s">
        <v>179</v>
      </c>
      <c r="BA142" s="12" t="s">
        <v>324</v>
      </c>
      <c r="BB142" s="19" t="s">
        <v>558</v>
      </c>
      <c r="BC142" s="20">
        <v>9</v>
      </c>
      <c r="BD142" s="20">
        <v>18</v>
      </c>
      <c r="BE142" s="7">
        <f>U142/((VLOOKUP(B142,'Cell-Characteristics'!$B$4:$E$34,3,FALSE)*VLOOKUP(B142,'Cell-Characteristics'!$B$4:$E$34,4,FALSE)*3600)/1000)</f>
        <v>1.2600067204812255</v>
      </c>
      <c r="BF142" s="2">
        <f t="shared" si="41"/>
        <v>956.77495621931087</v>
      </c>
      <c r="BG142" s="2">
        <f t="shared" si="39"/>
        <v>4078.2924022302063</v>
      </c>
      <c r="BH142" s="2">
        <f t="shared" si="40"/>
        <v>2228.6867370660784</v>
      </c>
      <c r="BI142" s="2">
        <f t="shared" si="42"/>
        <v>5395.321316769734</v>
      </c>
      <c r="BJ142" s="2">
        <f>BF142/((VLOOKUP(B142,'Cell-Characteristics'!$B$4:$Q$34,13,FALSE)))</f>
        <v>26.043196587166172</v>
      </c>
      <c r="BK142" s="2">
        <f>BG142/((VLOOKUP(B142,'Cell-Characteristics'!$B$4:$Q$34,14,FALSE)))</f>
        <v>1603.4805387395636</v>
      </c>
      <c r="BL142" s="2">
        <f>BH142/((VLOOKUP(B142,'Cell-Characteristics'!$B$4:$Q$34,15,FALSE)))</f>
        <v>876.26277308566421</v>
      </c>
      <c r="BM142" s="2">
        <f>BI142/((VLOOKUP(B142,'Cell-Characteristics'!$B$4:$Q$34,16,FALSE)))</f>
        <v>128.9981378696308</v>
      </c>
      <c r="BN142" s="13">
        <f t="shared" si="43"/>
        <v>10.498399999999998</v>
      </c>
    </row>
    <row r="143" spans="2:66" s="13" customFormat="1" ht="16.5" customHeight="1">
      <c r="B143" s="19" t="s">
        <v>519</v>
      </c>
      <c r="C143" s="18" t="s">
        <v>701</v>
      </c>
      <c r="D143" s="19" t="s">
        <v>26</v>
      </c>
      <c r="E143" s="23" t="s">
        <v>8</v>
      </c>
      <c r="F143" s="20" t="s">
        <v>21</v>
      </c>
      <c r="G143" s="3" t="s">
        <v>1360</v>
      </c>
      <c r="H143" s="21">
        <v>43512</v>
      </c>
      <c r="I143" s="22" t="s">
        <v>559</v>
      </c>
      <c r="J143" s="22">
        <v>100</v>
      </c>
      <c r="K143" s="24">
        <v>4.1429999999999998</v>
      </c>
      <c r="L143" s="25">
        <v>47.761099999999999</v>
      </c>
      <c r="M143" s="25">
        <v>50</v>
      </c>
      <c r="N143" s="25">
        <v>47.2</v>
      </c>
      <c r="O143" s="23" t="s">
        <v>49</v>
      </c>
      <c r="P143" s="23" t="s">
        <v>47</v>
      </c>
      <c r="Q143" s="26" t="s">
        <v>95</v>
      </c>
      <c r="R143" s="27">
        <v>52.78357087559958</v>
      </c>
      <c r="S143" s="28">
        <v>3.5999999999999997E-2</v>
      </c>
      <c r="T143" s="28">
        <v>55.71227571113603</v>
      </c>
      <c r="U143" s="25">
        <v>56.821439480261141</v>
      </c>
      <c r="V143" s="25">
        <v>14.954951243312655</v>
      </c>
      <c r="W143" s="25">
        <v>25.809555786634974</v>
      </c>
      <c r="X143" s="25">
        <v>16.056932450313532</v>
      </c>
      <c r="Y143" s="25">
        <v>26.319205180480804</v>
      </c>
      <c r="Z143" s="25">
        <v>45.422213908538524</v>
      </c>
      <c r="AA143" s="25">
        <v>28.258580910980712</v>
      </c>
      <c r="AB143" s="25">
        <v>0.68873937537394481</v>
      </c>
      <c r="AC143" s="25">
        <v>0.42042439375116591</v>
      </c>
      <c r="AD143" s="8">
        <v>2.5075000000000074</v>
      </c>
      <c r="AE143" s="8">
        <v>2.2044000000000068</v>
      </c>
      <c r="AF143" s="8">
        <v>2.5075000000000074</v>
      </c>
      <c r="AG143" s="25">
        <v>951.05538115646857</v>
      </c>
      <c r="AH143" s="25">
        <v>103.6194</v>
      </c>
      <c r="AI143" s="25">
        <v>98.707876005383383</v>
      </c>
      <c r="AJ143" s="25" t="s">
        <v>17</v>
      </c>
      <c r="AK143" s="23">
        <v>174.237695</v>
      </c>
      <c r="AL143" s="25">
        <v>25.9</v>
      </c>
      <c r="AM143" s="25">
        <v>1.6</v>
      </c>
      <c r="AN143" s="25">
        <v>2.6</v>
      </c>
      <c r="AO143" s="25">
        <v>1.3</v>
      </c>
      <c r="AP143" s="25">
        <v>1</v>
      </c>
      <c r="AQ143" s="25">
        <v>4</v>
      </c>
      <c r="AR143" s="25">
        <v>2.2999999999999998</v>
      </c>
      <c r="AS143" s="25">
        <v>9.0610999999999962</v>
      </c>
      <c r="AT143" s="25">
        <f t="shared" si="37"/>
        <v>21.8611</v>
      </c>
      <c r="AU143" s="25">
        <f t="shared" si="38"/>
        <v>45.771768238168718</v>
      </c>
      <c r="AV143" s="8">
        <v>0</v>
      </c>
      <c r="AW143" s="19" t="s">
        <v>560</v>
      </c>
      <c r="AX143" s="19" t="s">
        <v>50</v>
      </c>
      <c r="AY143" s="19" t="s">
        <v>561</v>
      </c>
      <c r="AZ143" s="19" t="s">
        <v>187</v>
      </c>
      <c r="BA143" s="19" t="s">
        <v>180</v>
      </c>
      <c r="BB143" s="19" t="s">
        <v>461</v>
      </c>
      <c r="BC143" s="20">
        <v>4</v>
      </c>
      <c r="BD143" s="20">
        <v>8</v>
      </c>
      <c r="BE143" s="7">
        <f>U143/((VLOOKUP(B143,'Cell-Characteristics'!$B$4:$E$34,3,FALSE)*VLOOKUP(B143,'Cell-Characteristics'!$B$4:$E$34,4,FALSE)*3600)/1000)</f>
        <v>1.2639929839324613</v>
      </c>
      <c r="BF143" s="2">
        <f t="shared" si="41"/>
        <v>5964.0882326271631</v>
      </c>
      <c r="BG143" s="2">
        <f t="shared" si="39"/>
        <v>11708.199866918389</v>
      </c>
      <c r="BH143" s="2">
        <f t="shared" si="40"/>
        <v>6403.5622932456572</v>
      </c>
      <c r="BI143" s="2">
        <f t="shared" si="42"/>
        <v>23611.978618830224</v>
      </c>
      <c r="BJ143" s="2">
        <f>BF143/((VLOOKUP(B143,'Cell-Characteristics'!$B$4:$Q$34,13,FALSE)))</f>
        <v>162.34112452031039</v>
      </c>
      <c r="BK143" s="2">
        <f>BG143/((VLOOKUP(B143,'Cell-Characteristics'!$B$4:$Q$34,14,FALSE)))</f>
        <v>4603.3655213172869</v>
      </c>
      <c r="BL143" s="2">
        <f>BH143/((VLOOKUP(B143,'Cell-Characteristics'!$B$4:$Q$34,15,FALSE)))</f>
        <v>2517.7173442029002</v>
      </c>
      <c r="BM143" s="2">
        <f>BI143/((VLOOKUP(B143,'Cell-Characteristics'!$B$4:$Q$34,16,FALSE)))</f>
        <v>564.54492594896396</v>
      </c>
      <c r="BN143" s="13">
        <f t="shared" si="43"/>
        <v>2.4064666666666739</v>
      </c>
    </row>
    <row r="144" spans="2:66" s="13" customFormat="1" ht="16.5" customHeight="1">
      <c r="B144" s="19" t="s">
        <v>1029</v>
      </c>
      <c r="C144" s="19" t="s">
        <v>1374</v>
      </c>
      <c r="D144" s="19" t="s">
        <v>1380</v>
      </c>
      <c r="E144" s="23" t="s">
        <v>8</v>
      </c>
      <c r="F144" s="20" t="s">
        <v>841</v>
      </c>
      <c r="G144" s="20" t="s">
        <v>1343</v>
      </c>
      <c r="H144" s="21">
        <v>43014</v>
      </c>
      <c r="I144" s="22" t="s">
        <v>1305</v>
      </c>
      <c r="J144" s="22">
        <v>100</v>
      </c>
      <c r="K144" s="24" t="s">
        <v>17</v>
      </c>
      <c r="L144" s="25">
        <v>47.3</v>
      </c>
      <c r="M144" s="25">
        <v>37</v>
      </c>
      <c r="N144" s="25">
        <v>37</v>
      </c>
      <c r="O144" s="24" t="s">
        <v>49</v>
      </c>
      <c r="P144" s="24" t="s">
        <v>49</v>
      </c>
      <c r="Q144" s="26" t="s">
        <v>4</v>
      </c>
      <c r="R144" s="27">
        <v>81.380448457902716</v>
      </c>
      <c r="S144" s="28">
        <v>0.04</v>
      </c>
      <c r="T144" s="28">
        <v>81.900210144981656</v>
      </c>
      <c r="U144" s="25">
        <v>92.211708308672272</v>
      </c>
      <c r="V144" s="25">
        <v>17.177235225508547</v>
      </c>
      <c r="W144" s="25">
        <v>74.835559157113579</v>
      </c>
      <c r="X144" s="25">
        <v>0.19891392605014652</v>
      </c>
      <c r="Y144" s="25">
        <v>18.628041428328114</v>
      </c>
      <c r="Z144" s="25">
        <v>81.15624417954254</v>
      </c>
      <c r="AA144" s="25">
        <v>0.21571439212935523</v>
      </c>
      <c r="AB144" s="25">
        <v>10.311498163690613</v>
      </c>
      <c r="AC144" s="25">
        <v>0</v>
      </c>
      <c r="AD144" s="8">
        <v>1.0993995666503906</v>
      </c>
      <c r="AE144" s="8">
        <v>2.7996997833251953</v>
      </c>
      <c r="AF144" s="8">
        <v>0</v>
      </c>
      <c r="AG144" s="25">
        <v>1143.7947432690748</v>
      </c>
      <c r="AH144" s="25">
        <v>41.116700172424316</v>
      </c>
      <c r="AI144" s="25">
        <v>46.917716678496632</v>
      </c>
      <c r="AJ144" s="25" t="s">
        <v>17</v>
      </c>
      <c r="AK144" s="23">
        <v>134.03728000000001</v>
      </c>
      <c r="AL144" s="25">
        <v>20.806000000000001</v>
      </c>
      <c r="AM144" s="25">
        <v>0.13500000000000001</v>
      </c>
      <c r="AN144" s="25">
        <v>12.914</v>
      </c>
      <c r="AO144" s="25">
        <v>1.1399999999999999</v>
      </c>
      <c r="AP144" s="25">
        <v>5.1999999999999998E-2</v>
      </c>
      <c r="AQ144" s="25">
        <v>0</v>
      </c>
      <c r="AR144" s="25">
        <v>0</v>
      </c>
      <c r="AS144" s="25">
        <v>12.252999999999993</v>
      </c>
      <c r="AT144" s="25">
        <f t="shared" si="37"/>
        <v>26.493999999999996</v>
      </c>
      <c r="AU144" s="25">
        <f t="shared" si="38"/>
        <v>56.012684989429175</v>
      </c>
      <c r="AV144" s="8">
        <v>0</v>
      </c>
      <c r="AW144" s="19" t="s">
        <v>1030</v>
      </c>
      <c r="AX144" s="19" t="s">
        <v>964</v>
      </c>
      <c r="AY144" s="19" t="s">
        <v>17</v>
      </c>
      <c r="AZ144" s="19" t="s">
        <v>179</v>
      </c>
      <c r="BA144" s="17" t="s">
        <v>324</v>
      </c>
      <c r="BB144" s="19" t="s">
        <v>1031</v>
      </c>
      <c r="BC144" s="20">
        <v>7</v>
      </c>
      <c r="BD144" s="20">
        <v>14.000000000000002</v>
      </c>
      <c r="BE144" s="7">
        <f>U144/((VLOOKUP(B144,'Cell-Characteristics'!$B$4:$E$34,3,FALSE)*VLOOKUP(B144,'Cell-Characteristics'!$B$4:$E$34,4,FALSE)*3600)/1000)</f>
        <v>2.0512495530683927</v>
      </c>
      <c r="BF144" s="2">
        <f t="shared" si="41"/>
        <v>15624.196831224432</v>
      </c>
      <c r="BG144" s="2">
        <f t="shared" si="39"/>
        <v>26729.85139436329</v>
      </c>
      <c r="BH144" s="2" t="e">
        <f t="shared" si="40"/>
        <v>#DIV/0!</v>
      </c>
      <c r="BI144" s="2">
        <f t="shared" si="42"/>
        <v>70948.467862905047</v>
      </c>
      <c r="BJ144" s="2">
        <f>BF144/((VLOOKUP(B144,'Cell-Characteristics'!$B$4:$Q$34,13,FALSE)))</f>
        <v>425.28708234592062</v>
      </c>
      <c r="BK144" s="2">
        <f>BG144/((VLOOKUP(B144,'Cell-Characteristics'!$B$4:$Q$34,14,FALSE)))</f>
        <v>10509.495712181839</v>
      </c>
      <c r="BL144" s="2" t="e">
        <f>BH144/((VLOOKUP(B144,'Cell-Characteristics'!$B$4:$Q$34,15,FALSE)))</f>
        <v>#DIV/0!</v>
      </c>
      <c r="BM144" s="2">
        <f>BI144/((VLOOKUP(B144,'Cell-Characteristics'!$B$4:$Q$34,16,FALSE)))</f>
        <v>1696.3253347990917</v>
      </c>
      <c r="BN144" s="13">
        <f t="shared" si="43"/>
        <v>1.2996997833251953</v>
      </c>
    </row>
    <row r="145" spans="2:66">
      <c r="B145" s="19" t="s">
        <v>1029</v>
      </c>
      <c r="C145" s="18" t="s">
        <v>1032</v>
      </c>
      <c r="D145" s="19" t="s">
        <v>923</v>
      </c>
      <c r="E145" s="23" t="s">
        <v>8</v>
      </c>
      <c r="F145" s="20" t="s">
        <v>841</v>
      </c>
      <c r="G145" s="20" t="s">
        <v>1343</v>
      </c>
      <c r="H145" s="21">
        <v>43138</v>
      </c>
      <c r="I145" s="22" t="s">
        <v>17</v>
      </c>
      <c r="J145" s="22">
        <v>100</v>
      </c>
      <c r="K145" s="24" t="s">
        <v>17</v>
      </c>
      <c r="L145" s="25">
        <v>47.5</v>
      </c>
      <c r="M145" s="25">
        <v>37</v>
      </c>
      <c r="N145" s="25">
        <v>37</v>
      </c>
      <c r="O145" s="24" t="s">
        <v>49</v>
      </c>
      <c r="P145" s="24" t="s">
        <v>49</v>
      </c>
      <c r="Q145" s="26" t="s">
        <v>890</v>
      </c>
      <c r="R145" s="27">
        <v>67.304254696157429</v>
      </c>
      <c r="S145" s="28">
        <v>3.5000000000000003E-2</v>
      </c>
      <c r="T145" s="28">
        <v>68.973913711368326</v>
      </c>
      <c r="U145" s="25">
        <v>70.375637438688329</v>
      </c>
      <c r="V145" s="25">
        <v>22.547886217682908</v>
      </c>
      <c r="W145" s="25">
        <v>40.520712762063191</v>
      </c>
      <c r="X145" s="25">
        <v>7.3070384589422082</v>
      </c>
      <c r="Y145" s="25">
        <v>32.039334972030289</v>
      </c>
      <c r="Z145" s="25">
        <v>57.577755934878851</v>
      </c>
      <c r="AA145" s="25">
        <v>10.382909093090834</v>
      </c>
      <c r="AB145" s="25">
        <v>1.1204617474259999</v>
      </c>
      <c r="AC145" s="25">
        <v>0.28126197989399992</v>
      </c>
      <c r="AD145" s="8">
        <v>1.2014999389648438</v>
      </c>
      <c r="AE145" s="8">
        <v>2.3036999702453613</v>
      </c>
      <c r="AF145" s="8">
        <v>1.7030997276306152</v>
      </c>
      <c r="AG145" s="25">
        <v>906.43321190392828</v>
      </c>
      <c r="AH145" s="25">
        <v>27.949399948120117</v>
      </c>
      <c r="AI145" s="25">
        <v>25.405154257799186</v>
      </c>
      <c r="AJ145" s="25" t="s">
        <v>17</v>
      </c>
      <c r="AK145" s="23">
        <v>78.889039999999994</v>
      </c>
      <c r="AL145" s="25">
        <v>24.8</v>
      </c>
      <c r="AM145" s="25">
        <v>0.7</v>
      </c>
      <c r="AN145" s="25">
        <v>9.9</v>
      </c>
      <c r="AO145" s="25">
        <v>0.7</v>
      </c>
      <c r="AP145" s="25">
        <v>0.1</v>
      </c>
      <c r="AQ145" s="25">
        <v>1.5</v>
      </c>
      <c r="AR145" s="25">
        <v>0</v>
      </c>
      <c r="AS145" s="25">
        <v>9.7999999999999972</v>
      </c>
      <c r="AT145" s="25">
        <f t="shared" si="37"/>
        <v>22.7</v>
      </c>
      <c r="AU145" s="25">
        <f t="shared" si="38"/>
        <v>47.789473684210527</v>
      </c>
      <c r="AV145" s="8">
        <v>0</v>
      </c>
      <c r="AW145" s="19" t="s">
        <v>1033</v>
      </c>
      <c r="AX145" s="19" t="s">
        <v>1004</v>
      </c>
      <c r="AY145" s="19" t="s">
        <v>1034</v>
      </c>
      <c r="AZ145" s="19" t="s">
        <v>187</v>
      </c>
      <c r="BA145" s="19" t="s">
        <v>180</v>
      </c>
      <c r="BB145" s="19" t="s">
        <v>930</v>
      </c>
      <c r="BC145" s="20">
        <v>4</v>
      </c>
      <c r="BD145" s="20">
        <v>8</v>
      </c>
      <c r="BE145" s="24">
        <f>U145/((VLOOKUP(B145,'Cell-Characteristics'!$B$4:$E$34,3,FALSE)*VLOOKUP(B145,'Cell-Characteristics'!$B$4:$E$34,4,FALSE)*3600)/1000)</f>
        <v>1.5655061324727262</v>
      </c>
      <c r="BF145" s="2">
        <f t="shared" si="41"/>
        <v>18766.44807581856</v>
      </c>
      <c r="BG145" s="2">
        <f t="shared" si="39"/>
        <v>17589.405428410639</v>
      </c>
      <c r="BH145" s="2">
        <f t="shared" si="40"/>
        <v>4290.4348702514908</v>
      </c>
      <c r="BI145" s="2">
        <f t="shared" si="42"/>
        <v>40536.629425592626</v>
      </c>
      <c r="BJ145" s="2">
        <f>BF145/((VLOOKUP(B145,'Cell-Characteristics'!$B$4:$Q$34,13,FALSE)))</f>
        <v>510.81844618157112</v>
      </c>
      <c r="BK145" s="2">
        <f>BG145/((VLOOKUP(B145,'Cell-Characteristics'!$B$4:$Q$34,14,FALSE)))</f>
        <v>6915.7055234766995</v>
      </c>
      <c r="BL145" s="2">
        <f>BH145/((VLOOKUP(B145,'Cell-Characteristics'!$B$4:$Q$34,15,FALSE)))</f>
        <v>1686.8895455891684</v>
      </c>
      <c r="BM145" s="2">
        <f>BI145/((VLOOKUP(B145,'Cell-Characteristics'!$B$4:$Q$34,16,FALSE)))</f>
        <v>969.20079535568925</v>
      </c>
      <c r="BN145" s="13">
        <f t="shared" si="43"/>
        <v>1.7360998789469402</v>
      </c>
    </row>
    <row r="146" spans="2:66">
      <c r="B146" s="19" t="s">
        <v>1029</v>
      </c>
      <c r="C146" s="19" t="s">
        <v>1375</v>
      </c>
      <c r="D146" s="19" t="s">
        <v>1380</v>
      </c>
      <c r="E146" s="23" t="s">
        <v>7</v>
      </c>
      <c r="F146" s="20" t="s">
        <v>841</v>
      </c>
      <c r="G146" s="20" t="s">
        <v>1343</v>
      </c>
      <c r="H146" s="21">
        <v>43014</v>
      </c>
      <c r="I146" s="22" t="s">
        <v>1306</v>
      </c>
      <c r="J146" s="22">
        <v>100</v>
      </c>
      <c r="K146" s="24" t="s">
        <v>17</v>
      </c>
      <c r="L146" s="25">
        <v>47.9</v>
      </c>
      <c r="M146" s="25">
        <v>37</v>
      </c>
      <c r="N146" s="25">
        <v>37</v>
      </c>
      <c r="O146" s="24" t="s">
        <v>49</v>
      </c>
      <c r="P146" s="24" t="s">
        <v>49</v>
      </c>
      <c r="Q146" s="26" t="s">
        <v>4</v>
      </c>
      <c r="R146" s="27">
        <v>75.225529168825219</v>
      </c>
      <c r="S146" s="28">
        <v>5.3999999999999999E-2</v>
      </c>
      <c r="T146" s="28">
        <v>76.159685522387448</v>
      </c>
      <c r="U146" s="25">
        <v>86.564180304186522</v>
      </c>
      <c r="V146" s="25">
        <v>22.313658952743157</v>
      </c>
      <c r="W146" s="25">
        <v>63.297068361273709</v>
      </c>
      <c r="X146" s="25">
        <v>0.9534529901696035</v>
      </c>
      <c r="Y146" s="25">
        <v>25.777011778235483</v>
      </c>
      <c r="Z146" s="25">
        <v>73.121547664227649</v>
      </c>
      <c r="AA146" s="25">
        <v>1.1014405575368122</v>
      </c>
      <c r="AB146" s="25">
        <v>10.40449478179908</v>
      </c>
      <c r="AC146" s="25">
        <v>0</v>
      </c>
      <c r="AD146" s="8">
        <v>1.4004001617431641</v>
      </c>
      <c r="AE146" s="8">
        <v>5.4018001556396484</v>
      </c>
      <c r="AF146" s="8">
        <v>0</v>
      </c>
      <c r="AG146" s="25">
        <v>1134.697119986831</v>
      </c>
      <c r="AH146" s="25">
        <v>84.739299774169922</v>
      </c>
      <c r="AI146" s="25">
        <v>96.265229988678612</v>
      </c>
      <c r="AJ146" s="25" t="s">
        <v>17</v>
      </c>
      <c r="AK146" s="23">
        <v>261.86111</v>
      </c>
      <c r="AL146" s="25">
        <v>21.45</v>
      </c>
      <c r="AM146" s="25">
        <v>0.55200000000000005</v>
      </c>
      <c r="AN146" s="25">
        <v>11.74</v>
      </c>
      <c r="AO146" s="25">
        <v>1.3440000000000001</v>
      </c>
      <c r="AP146" s="25">
        <v>0</v>
      </c>
      <c r="AQ146" s="25">
        <v>0</v>
      </c>
      <c r="AR146" s="25">
        <v>0</v>
      </c>
      <c r="AS146" s="25">
        <v>12.814</v>
      </c>
      <c r="AT146" s="25">
        <f t="shared" ref="AT146:AT173" si="44">L146-AL146</f>
        <v>26.45</v>
      </c>
      <c r="AU146" s="25">
        <f t="shared" ref="AU146:AU173" si="45">100*(AT146/L146)</f>
        <v>55.219206680584556</v>
      </c>
      <c r="AV146" s="8">
        <v>0</v>
      </c>
      <c r="AW146" s="19" t="s">
        <v>1041</v>
      </c>
      <c r="AX146" s="19" t="s">
        <v>843</v>
      </c>
      <c r="AY146" s="19" t="s">
        <v>17</v>
      </c>
      <c r="AZ146" s="19" t="s">
        <v>179</v>
      </c>
      <c r="BA146" s="17" t="s">
        <v>324</v>
      </c>
      <c r="BB146" s="19" t="s">
        <v>1042</v>
      </c>
      <c r="BC146" s="20">
        <v>7</v>
      </c>
      <c r="BD146" s="20">
        <v>14.000000000000002</v>
      </c>
      <c r="BE146" s="24">
        <f>U146/((VLOOKUP(B146,'Cell-Characteristics'!$B$4:$E$34,3,FALSE)*VLOOKUP(B146,'Cell-Characteristics'!$B$4:$E$34,4,FALSE)*3600)/1000)</f>
        <v>1.9256202863773955</v>
      </c>
      <c r="BF146" s="2">
        <f t="shared" si="41"/>
        <v>15933.773475838489</v>
      </c>
      <c r="BG146" s="2">
        <f t="shared" si="39"/>
        <v>11717.773064075611</v>
      </c>
      <c r="BH146" s="2" t="e">
        <f t="shared" si="40"/>
        <v>#DIV/0!</v>
      </c>
      <c r="BI146" s="2">
        <f t="shared" si="42"/>
        <v>38177.72614677684</v>
      </c>
      <c r="BJ146" s="2">
        <f>BF146/((VLOOKUP(B146,'Cell-Characteristics'!$B$4:$Q$34,13,FALSE)))</f>
        <v>433.71368816589057</v>
      </c>
      <c r="BK146" s="2">
        <f>BG146/((VLOOKUP(B146,'Cell-Characteristics'!$B$4:$Q$34,14,FALSE)))</f>
        <v>4607.1294582352793</v>
      </c>
      <c r="BL146" s="2" t="e">
        <f>BH146/((VLOOKUP(B146,'Cell-Characteristics'!$B$4:$Q$34,15,FALSE)))</f>
        <v>#DIV/0!</v>
      </c>
      <c r="BM146" s="2">
        <f>BI146/((VLOOKUP(B146,'Cell-Characteristics'!$B$4:$Q$34,16,FALSE)))</f>
        <v>912.80116454297081</v>
      </c>
      <c r="BN146" s="13">
        <f t="shared" si="43"/>
        <v>2.267400105794271</v>
      </c>
    </row>
    <row r="147" spans="2:66">
      <c r="B147" s="19" t="s">
        <v>1029</v>
      </c>
      <c r="C147" s="18" t="s">
        <v>1376</v>
      </c>
      <c r="D147" s="19" t="s">
        <v>1380</v>
      </c>
      <c r="E147" s="23" t="s">
        <v>7</v>
      </c>
      <c r="F147" s="20" t="s">
        <v>841</v>
      </c>
      <c r="G147" s="20" t="s">
        <v>1343</v>
      </c>
      <c r="H147" s="21">
        <v>43014</v>
      </c>
      <c r="I147" s="22" t="s">
        <v>1306</v>
      </c>
      <c r="J147" s="22">
        <v>100</v>
      </c>
      <c r="K147" s="24" t="s">
        <v>17</v>
      </c>
      <c r="L147" s="25">
        <v>47.9</v>
      </c>
      <c r="M147" s="25">
        <v>37</v>
      </c>
      <c r="N147" s="25">
        <v>37</v>
      </c>
      <c r="O147" s="24" t="s">
        <v>49</v>
      </c>
      <c r="P147" s="24" t="s">
        <v>49</v>
      </c>
      <c r="Q147" s="26" t="s">
        <v>4</v>
      </c>
      <c r="R147" s="27">
        <v>73.906658883747028</v>
      </c>
      <c r="S147" s="28">
        <v>5.0999999999999997E-2</v>
      </c>
      <c r="T147" s="28">
        <v>75.325155945220672</v>
      </c>
      <c r="U147" s="25">
        <v>88.89428073896562</v>
      </c>
      <c r="V147" s="25">
        <v>11.643357345597448</v>
      </c>
      <c r="W147" s="25">
        <v>76.80921677947758</v>
      </c>
      <c r="X147" s="25">
        <v>0.44170661389055271</v>
      </c>
      <c r="Y147" s="25">
        <v>13.097982512269473</v>
      </c>
      <c r="Z147" s="25">
        <v>86.40512768760081</v>
      </c>
      <c r="AA147" s="25">
        <v>0.49688980012966855</v>
      </c>
      <c r="AB147" s="25">
        <v>13.56912479374494</v>
      </c>
      <c r="AC147" s="25">
        <v>0</v>
      </c>
      <c r="AD147" s="8">
        <v>3.8025002479553223</v>
      </c>
      <c r="AE147" s="8">
        <v>1.9004001617431641</v>
      </c>
      <c r="AF147" s="8">
        <v>0</v>
      </c>
      <c r="AG147" s="25">
        <v>1148.7386236293889</v>
      </c>
      <c r="AH147" s="25">
        <v>79.632499694824219</v>
      </c>
      <c r="AI147" s="25">
        <v>90.621494340524151</v>
      </c>
      <c r="AJ147" s="25" t="s">
        <v>17</v>
      </c>
      <c r="AK147" s="23">
        <v>244.17652000000001</v>
      </c>
      <c r="AL147" s="25">
        <v>14.92</v>
      </c>
      <c r="AM147" s="25">
        <v>2.3290000000000002</v>
      </c>
      <c r="AN147" s="25">
        <v>12.61</v>
      </c>
      <c r="AO147" s="25">
        <v>4.048</v>
      </c>
      <c r="AP147" s="25">
        <v>0</v>
      </c>
      <c r="AQ147" s="25">
        <v>0</v>
      </c>
      <c r="AR147" s="25">
        <v>0</v>
      </c>
      <c r="AS147" s="25">
        <v>13.993000000000002</v>
      </c>
      <c r="AT147" s="25">
        <f t="shared" si="44"/>
        <v>32.979999999999997</v>
      </c>
      <c r="AU147" s="25">
        <f t="shared" si="45"/>
        <v>68.851774530271399</v>
      </c>
      <c r="AV147" s="8">
        <v>0</v>
      </c>
      <c r="AW147" s="19" t="s">
        <v>1043</v>
      </c>
      <c r="AX147" s="19" t="s">
        <v>843</v>
      </c>
      <c r="AY147" s="19" t="s">
        <v>17</v>
      </c>
      <c r="AZ147" s="19" t="s">
        <v>179</v>
      </c>
      <c r="BA147" s="19" t="s">
        <v>180</v>
      </c>
      <c r="BB147" s="19" t="s">
        <v>992</v>
      </c>
      <c r="BC147" s="20">
        <v>5</v>
      </c>
      <c r="BD147" s="20">
        <v>10</v>
      </c>
      <c r="BE147" s="24">
        <f>U147/((VLOOKUP(B147,'Cell-Characteristics'!$B$4:$E$34,3,FALSE)*VLOOKUP(B147,'Cell-Characteristics'!$B$4:$E$34,4,FALSE)*3600)/1000)</f>
        <v>1.9774533731199777</v>
      </c>
      <c r="BF147" s="2">
        <f t="shared" si="41"/>
        <v>3062.0267156743266</v>
      </c>
      <c r="BG147" s="2">
        <f t="shared" si="39"/>
        <v>40417.39120303138</v>
      </c>
      <c r="BH147" s="2" t="e">
        <f t="shared" si="40"/>
        <v>#DIV/0!</v>
      </c>
      <c r="BI147" s="2">
        <f t="shared" si="42"/>
        <v>46762.668652492997</v>
      </c>
      <c r="BJ147" s="2">
        <f>BF147/((VLOOKUP(B147,'Cell-Characteristics'!$B$4:$Q$34,13,FALSE)))</f>
        <v>83.347670414130505</v>
      </c>
      <c r="BK147" s="2">
        <f>BG147/((VLOOKUP(B147,'Cell-Characteristics'!$B$4:$Q$34,14,FALSE)))</f>
        <v>15891.087207293929</v>
      </c>
      <c r="BL147" s="2" t="e">
        <f>BH147/((VLOOKUP(B147,'Cell-Characteristics'!$B$4:$Q$34,15,FALSE)))</f>
        <v>#DIV/0!</v>
      </c>
      <c r="BM147" s="2">
        <f>BI147/((VLOOKUP(B147,'Cell-Characteristics'!$B$4:$Q$34,16,FALSE)))</f>
        <v>1118.0607833747681</v>
      </c>
      <c r="BN147" s="13">
        <f t="shared" si="43"/>
        <v>1.9009668032328289</v>
      </c>
    </row>
    <row r="148" spans="2:66">
      <c r="B148" s="19" t="s">
        <v>1029</v>
      </c>
      <c r="C148" s="19" t="s">
        <v>1035</v>
      </c>
      <c r="D148" s="19" t="s">
        <v>923</v>
      </c>
      <c r="E148" s="23" t="s">
        <v>7</v>
      </c>
      <c r="F148" s="20" t="s">
        <v>841</v>
      </c>
      <c r="G148" s="20" t="s">
        <v>1343</v>
      </c>
      <c r="H148" s="21">
        <v>43139</v>
      </c>
      <c r="I148" s="22" t="s">
        <v>17</v>
      </c>
      <c r="J148" s="22">
        <v>100</v>
      </c>
      <c r="K148" s="24" t="s">
        <v>17</v>
      </c>
      <c r="L148" s="25">
        <v>47.5</v>
      </c>
      <c r="M148" s="25">
        <v>37</v>
      </c>
      <c r="N148" s="25">
        <v>37</v>
      </c>
      <c r="O148" s="24" t="s">
        <v>49</v>
      </c>
      <c r="P148" s="24" t="s">
        <v>49</v>
      </c>
      <c r="Q148" s="26" t="s">
        <v>890</v>
      </c>
      <c r="R148" s="27">
        <v>57.503044189295252</v>
      </c>
      <c r="S148" s="28">
        <v>3.1E-2</v>
      </c>
      <c r="T148" s="28">
        <v>59.924846571614204</v>
      </c>
      <c r="U148" s="25">
        <v>61.592239122134202</v>
      </c>
      <c r="V148" s="25">
        <v>20.997759972933824</v>
      </c>
      <c r="W148" s="25">
        <v>38.532027176645222</v>
      </c>
      <c r="X148" s="25">
        <v>2.0624519725551584</v>
      </c>
      <c r="Y148" s="25">
        <v>34.091567821225595</v>
      </c>
      <c r="Z148" s="25">
        <v>62.559873980613403</v>
      </c>
      <c r="AA148" s="25">
        <v>3.3485581981610113</v>
      </c>
      <c r="AB148" s="25">
        <v>1.632737540193002</v>
      </c>
      <c r="AC148" s="25">
        <v>3.4655010327000038E-2</v>
      </c>
      <c r="AD148" s="8">
        <v>2.0022997856140137</v>
      </c>
      <c r="AE148" s="8">
        <v>2.3020997047424316</v>
      </c>
      <c r="AF148" s="8">
        <v>0.80109977722167969</v>
      </c>
      <c r="AG148" s="25">
        <v>907.03020951746305</v>
      </c>
      <c r="AH148" s="25">
        <v>72.368299961090088</v>
      </c>
      <c r="AI148" s="25">
        <v>65.732667032983002</v>
      </c>
      <c r="AJ148" s="25" t="s">
        <v>17</v>
      </c>
      <c r="AK148" s="23">
        <v>215.53818000000001</v>
      </c>
      <c r="AL148" s="25">
        <v>26.4</v>
      </c>
      <c r="AM148" s="25">
        <v>0.8</v>
      </c>
      <c r="AN148" s="25">
        <v>10.7</v>
      </c>
      <c r="AO148" s="25">
        <v>0.8</v>
      </c>
      <c r="AP148" s="25">
        <v>0</v>
      </c>
      <c r="AQ148" s="25">
        <v>0.9</v>
      </c>
      <c r="AR148" s="25">
        <v>0.8</v>
      </c>
      <c r="AS148" s="25">
        <v>7.1000000000000085</v>
      </c>
      <c r="AT148" s="25">
        <f t="shared" si="44"/>
        <v>21.1</v>
      </c>
      <c r="AU148" s="25">
        <f t="shared" si="45"/>
        <v>44.421052631578952</v>
      </c>
      <c r="AV148" s="8">
        <v>0</v>
      </c>
      <c r="AW148" s="19" t="s">
        <v>1036</v>
      </c>
      <c r="AX148" s="19" t="s">
        <v>856</v>
      </c>
      <c r="AY148" s="19" t="s">
        <v>1037</v>
      </c>
      <c r="AZ148" s="19" t="s">
        <v>187</v>
      </c>
      <c r="BA148" s="17" t="s">
        <v>324</v>
      </c>
      <c r="BB148" s="19" t="s">
        <v>984</v>
      </c>
      <c r="BC148" s="20">
        <v>7</v>
      </c>
      <c r="BD148" s="20">
        <v>14.000000000000002</v>
      </c>
      <c r="BE148" s="24">
        <f>U148/((VLOOKUP(B148,'Cell-Characteristics'!$B$4:$E$34,3,FALSE)*VLOOKUP(B148,'Cell-Characteristics'!$B$4:$E$34,4,FALSE)*3600)/1000)</f>
        <v>1.370119427229799</v>
      </c>
      <c r="BF148" s="2">
        <f t="shared" si="41"/>
        <v>10486.821266124629</v>
      </c>
      <c r="BG148" s="2">
        <f t="shared" si="39"/>
        <v>16737.775126449764</v>
      </c>
      <c r="BH148" s="2">
        <f t="shared" si="40"/>
        <v>2574.5257097786443</v>
      </c>
      <c r="BI148" s="2">
        <f t="shared" si="42"/>
        <v>36191.703824110897</v>
      </c>
      <c r="BJ148" s="2">
        <f>BF148/((VLOOKUP(B148,'Cell-Characteristics'!$B$4:$Q$34,13,FALSE)))</f>
        <v>285.44888851120447</v>
      </c>
      <c r="BK148" s="2">
        <f>BG148/((VLOOKUP(B148,'Cell-Characteristics'!$B$4:$Q$34,14,FALSE)))</f>
        <v>6580.8662131201399</v>
      </c>
      <c r="BL148" s="2">
        <f>BH148/((VLOOKUP(B148,'Cell-Characteristics'!$B$4:$Q$34,15,FALSE)))</f>
        <v>1012.237835094222</v>
      </c>
      <c r="BM148" s="2">
        <f>BI148/((VLOOKUP(B148,'Cell-Characteristics'!$B$4:$Q$34,16,FALSE)))</f>
        <v>865.31684130255019</v>
      </c>
      <c r="BN148" s="13">
        <f t="shared" si="43"/>
        <v>1.7018330891927083</v>
      </c>
    </row>
    <row r="149" spans="2:66">
      <c r="B149" s="19" t="s">
        <v>1029</v>
      </c>
      <c r="C149" s="18" t="s">
        <v>1038</v>
      </c>
      <c r="D149" s="19" t="s">
        <v>923</v>
      </c>
      <c r="E149" s="23" t="s">
        <v>7</v>
      </c>
      <c r="F149" s="20" t="s">
        <v>841</v>
      </c>
      <c r="G149" s="20" t="s">
        <v>1343</v>
      </c>
      <c r="H149" s="21">
        <v>43139</v>
      </c>
      <c r="I149" s="22" t="s">
        <v>17</v>
      </c>
      <c r="J149" s="22">
        <v>100</v>
      </c>
      <c r="K149" s="24" t="s">
        <v>17</v>
      </c>
      <c r="L149" s="25">
        <v>47.5</v>
      </c>
      <c r="M149" s="25">
        <v>37</v>
      </c>
      <c r="N149" s="25">
        <v>37</v>
      </c>
      <c r="O149" s="24" t="s">
        <v>49</v>
      </c>
      <c r="P149" s="24" t="s">
        <v>49</v>
      </c>
      <c r="Q149" s="26" t="s">
        <v>4</v>
      </c>
      <c r="R149" s="27">
        <v>73.019303647223879</v>
      </c>
      <c r="S149" s="28">
        <v>3.2000000000000001E-2</v>
      </c>
      <c r="T149" s="28">
        <v>73.707675355551814</v>
      </c>
      <c r="U149" s="25">
        <v>79.760101561047819</v>
      </c>
      <c r="V149" s="25">
        <v>12.685363754263646</v>
      </c>
      <c r="W149" s="25">
        <v>66.538466306949502</v>
      </c>
      <c r="X149" s="25">
        <v>0.53627149983468791</v>
      </c>
      <c r="Y149" s="25">
        <v>15.904397695073595</v>
      </c>
      <c r="Z149" s="25">
        <v>83.423246716933306</v>
      </c>
      <c r="AA149" s="25">
        <v>0.67235558799311401</v>
      </c>
      <c r="AB149" s="25">
        <v>6.0524262054960003</v>
      </c>
      <c r="AC149" s="25">
        <v>0</v>
      </c>
      <c r="AD149" s="8">
        <v>0.90040016174316406</v>
      </c>
      <c r="AE149" s="8">
        <v>1.0006003379821777</v>
      </c>
      <c r="AF149" s="8">
        <v>0</v>
      </c>
      <c r="AG149" s="25">
        <v>907.23832318715893</v>
      </c>
      <c r="AH149" s="25">
        <v>90.082399845123291</v>
      </c>
      <c r="AI149" s="25">
        <v>81.825209736839824</v>
      </c>
      <c r="AJ149" s="25" t="s">
        <v>17</v>
      </c>
      <c r="AK149" s="23">
        <v>259.03622999999999</v>
      </c>
      <c r="AL149" s="25">
        <v>15.4</v>
      </c>
      <c r="AM149" s="25">
        <v>0.4</v>
      </c>
      <c r="AN149" s="25">
        <v>13.1</v>
      </c>
      <c r="AO149" s="25">
        <v>3.7</v>
      </c>
      <c r="AP149" s="25">
        <v>0</v>
      </c>
      <c r="AQ149" s="25">
        <v>0</v>
      </c>
      <c r="AR149" s="25">
        <v>0</v>
      </c>
      <c r="AS149" s="25">
        <v>14.899999999999999</v>
      </c>
      <c r="AT149" s="25">
        <f t="shared" si="44"/>
        <v>32.1</v>
      </c>
      <c r="AU149" s="25">
        <f t="shared" si="45"/>
        <v>67.578947368421055</v>
      </c>
      <c r="AV149" s="8">
        <v>0</v>
      </c>
      <c r="AW149" s="19" t="s">
        <v>1039</v>
      </c>
      <c r="AX149" s="19" t="s">
        <v>856</v>
      </c>
      <c r="AY149" s="19" t="s">
        <v>1040</v>
      </c>
      <c r="AZ149" s="19" t="s">
        <v>187</v>
      </c>
      <c r="BA149" s="19" t="s">
        <v>180</v>
      </c>
      <c r="BB149" s="19" t="s">
        <v>930</v>
      </c>
      <c r="BC149" s="20">
        <v>1</v>
      </c>
      <c r="BD149" s="20">
        <v>2</v>
      </c>
      <c r="BE149" s="24">
        <f>U149/((VLOOKUP(B149,'Cell-Characteristics'!$B$4:$E$34,3,FALSE)*VLOOKUP(B149,'Cell-Characteristics'!$B$4:$E$34,4,FALSE)*3600)/1000)</f>
        <v>1.7742635472289807</v>
      </c>
      <c r="BF149" s="2">
        <f t="shared" si="41"/>
        <v>14088.584490816764</v>
      </c>
      <c r="BG149" s="2">
        <f t="shared" si="39"/>
        <v>66498.544704803659</v>
      </c>
      <c r="BH149" s="2" t="e">
        <f t="shared" si="40"/>
        <v>#DIV/0!</v>
      </c>
      <c r="BI149" s="2">
        <f t="shared" si="42"/>
        <v>125870.72161091745</v>
      </c>
      <c r="BJ149" s="2">
        <f>BF149/((VLOOKUP(B149,'Cell-Characteristics'!$B$4:$Q$34,13,FALSE)))</f>
        <v>383.4880638798183</v>
      </c>
      <c r="BK149" s="2">
        <f>BG149/((VLOOKUP(B149,'Cell-Characteristics'!$B$4:$Q$34,14,FALSE)))</f>
        <v>26145.53145584794</v>
      </c>
      <c r="BL149" s="2" t="e">
        <f>BH149/((VLOOKUP(B149,'Cell-Characteristics'!$B$4:$Q$34,15,FALSE)))</f>
        <v>#DIV/0!</v>
      </c>
      <c r="BM149" s="2">
        <f>BI149/((VLOOKUP(B149,'Cell-Characteristics'!$B$4:$Q$34,16,FALSE)))</f>
        <v>3009.4757562718164</v>
      </c>
      <c r="BN149" s="13">
        <f t="shared" si="43"/>
        <v>0.63366683324178064</v>
      </c>
    </row>
    <row r="150" spans="2:66">
      <c r="B150" s="19" t="s">
        <v>997</v>
      </c>
      <c r="C150" s="19" t="s">
        <v>1377</v>
      </c>
      <c r="D150" s="19" t="s">
        <v>1380</v>
      </c>
      <c r="E150" s="23" t="s">
        <v>8</v>
      </c>
      <c r="F150" s="20" t="s">
        <v>841</v>
      </c>
      <c r="G150" s="20" t="s">
        <v>1343</v>
      </c>
      <c r="H150" s="21">
        <v>43013</v>
      </c>
      <c r="I150" s="22" t="s">
        <v>1307</v>
      </c>
      <c r="J150" s="22">
        <v>100</v>
      </c>
      <c r="K150" s="24" t="s">
        <v>17</v>
      </c>
      <c r="L150" s="25">
        <v>47.3</v>
      </c>
      <c r="M150" s="25">
        <v>37</v>
      </c>
      <c r="N150" s="25">
        <v>37</v>
      </c>
      <c r="O150" s="24" t="s">
        <v>49</v>
      </c>
      <c r="P150" s="24" t="s">
        <v>49</v>
      </c>
      <c r="Q150" s="26" t="s">
        <v>4</v>
      </c>
      <c r="R150" s="27">
        <v>66.757421384005383</v>
      </c>
      <c r="S150" s="28">
        <v>3.3000000000000002E-2</v>
      </c>
      <c r="T150" s="28">
        <v>68.14721527682228</v>
      </c>
      <c r="U150" s="25">
        <v>76.511014490124012</v>
      </c>
      <c r="V150" s="25">
        <v>14.529974674516026</v>
      </c>
      <c r="W150" s="25">
        <v>61.834225667505876</v>
      </c>
      <c r="X150" s="25">
        <v>0.14681414810212179</v>
      </c>
      <c r="Y150" s="25">
        <v>18.990696661578767</v>
      </c>
      <c r="Z150" s="25">
        <v>80.817417047172199</v>
      </c>
      <c r="AA150" s="25">
        <v>0.19188629124904946</v>
      </c>
      <c r="AB150" s="25">
        <v>8.3637992133017338</v>
      </c>
      <c r="AC150" s="25">
        <v>0</v>
      </c>
      <c r="AD150" s="8">
        <v>8.2093000411987305</v>
      </c>
      <c r="AE150" s="8">
        <v>0.70329999923706055</v>
      </c>
      <c r="AF150" s="8">
        <v>0</v>
      </c>
      <c r="AG150" s="25">
        <v>1112.01771706362</v>
      </c>
      <c r="AH150" s="25">
        <v>39.040199756622314</v>
      </c>
      <c r="AI150" s="25">
        <v>43.476146927734845</v>
      </c>
      <c r="AJ150" s="25" t="s">
        <v>17</v>
      </c>
      <c r="AK150" s="23">
        <v>139.04505</v>
      </c>
      <c r="AL150" s="25">
        <v>20.061</v>
      </c>
      <c r="AM150" s="25">
        <v>1.3240000000000001</v>
      </c>
      <c r="AN150" s="25">
        <v>9.9830000000000005</v>
      </c>
      <c r="AO150" s="25">
        <v>4.4290000000000003</v>
      </c>
      <c r="AP150" s="25">
        <v>0</v>
      </c>
      <c r="AQ150" s="25">
        <v>0</v>
      </c>
      <c r="AR150" s="25">
        <v>0</v>
      </c>
      <c r="AS150" s="25">
        <v>11.502999999999993</v>
      </c>
      <c r="AT150" s="25">
        <f t="shared" si="44"/>
        <v>27.238999999999997</v>
      </c>
      <c r="AU150" s="25">
        <f t="shared" si="45"/>
        <v>57.587737843551793</v>
      </c>
      <c r="AV150" s="8">
        <v>0</v>
      </c>
      <c r="AW150" s="19" t="s">
        <v>998</v>
      </c>
      <c r="AX150" s="19" t="s">
        <v>964</v>
      </c>
      <c r="AY150" s="19" t="s">
        <v>17</v>
      </c>
      <c r="AZ150" s="19" t="s">
        <v>179</v>
      </c>
      <c r="BA150" s="17" t="s">
        <v>324</v>
      </c>
      <c r="BB150" s="19" t="s">
        <v>847</v>
      </c>
      <c r="BC150" s="20">
        <v>3</v>
      </c>
      <c r="BD150" s="20">
        <v>6</v>
      </c>
      <c r="BE150" s="24">
        <f>U150/((VLOOKUP(B150,'Cell-Characteristics'!$B$4:$E$34,3,FALSE)*VLOOKUP(B150,'Cell-Characteristics'!$B$4:$E$34,4,FALSE)*3600)/1000)</f>
        <v>1.7019876017513937</v>
      </c>
      <c r="BF150" s="2">
        <f t="shared" si="41"/>
        <v>1769.940750319359</v>
      </c>
      <c r="BG150" s="2">
        <f t="shared" si="39"/>
        <v>87920.12759076299</v>
      </c>
      <c r="BH150" s="2" t="e">
        <f t="shared" si="40"/>
        <v>#DIV/0!</v>
      </c>
      <c r="BI150" s="2">
        <f t="shared" si="42"/>
        <v>25753.76909420349</v>
      </c>
      <c r="BJ150" s="2">
        <f>BF150/((VLOOKUP(B150,'Cell-Characteristics'!$B$4:$Q$34,13,FALSE)))</f>
        <v>48.177384460758859</v>
      </c>
      <c r="BK150" s="2">
        <f>BG150/((VLOOKUP(B150,'Cell-Characteristics'!$B$4:$Q$34,14,FALSE)))</f>
        <v>34567.951400001177</v>
      </c>
      <c r="BL150" s="2" t="e">
        <f>BH150/((VLOOKUP(B150,'Cell-Characteristics'!$B$4:$Q$34,15,FALSE)))</f>
        <v>#DIV/0!</v>
      </c>
      <c r="BM150" s="2">
        <f>BI150/((VLOOKUP(B150,'Cell-Characteristics'!$B$4:$Q$34,16,FALSE)))</f>
        <v>615.75355038645716</v>
      </c>
      <c r="BN150" s="13">
        <f t="shared" si="43"/>
        <v>2.9708666801452637</v>
      </c>
    </row>
    <row r="151" spans="2:66">
      <c r="B151" s="19" t="s">
        <v>997</v>
      </c>
      <c r="C151" s="18" t="s">
        <v>1378</v>
      </c>
      <c r="D151" s="19" t="s">
        <v>1380</v>
      </c>
      <c r="E151" s="23" t="s">
        <v>8</v>
      </c>
      <c r="F151" s="20" t="s">
        <v>841</v>
      </c>
      <c r="G151" s="20" t="s">
        <v>1343</v>
      </c>
      <c r="H151" s="21">
        <v>43013</v>
      </c>
      <c r="I151" s="22" t="s">
        <v>1308</v>
      </c>
      <c r="J151" s="22">
        <v>100</v>
      </c>
      <c r="K151" s="24" t="s">
        <v>17</v>
      </c>
      <c r="L151" s="25">
        <v>47.3</v>
      </c>
      <c r="M151" s="25">
        <v>37</v>
      </c>
      <c r="N151" s="25">
        <v>37</v>
      </c>
      <c r="O151" s="24" t="s">
        <v>49</v>
      </c>
      <c r="P151" s="24" t="s">
        <v>49</v>
      </c>
      <c r="Q151" s="26" t="s">
        <v>4</v>
      </c>
      <c r="R151" s="27">
        <v>63.738339459145649</v>
      </c>
      <c r="S151" s="28">
        <v>3.5999999999999997E-2</v>
      </c>
      <c r="T151" s="28">
        <v>65.718235331820864</v>
      </c>
      <c r="U151" s="25">
        <v>74.323050510933257</v>
      </c>
      <c r="V151" s="25">
        <v>16.868148753247588</v>
      </c>
      <c r="W151" s="25">
        <v>57.434173997295119</v>
      </c>
      <c r="X151" s="25">
        <v>2.0727760390577808E-2</v>
      </c>
      <c r="Y151" s="25">
        <v>22.695716385815203</v>
      </c>
      <c r="Z151" s="25">
        <v>77.276394876776877</v>
      </c>
      <c r="AA151" s="25">
        <v>2.7888737407957522E-2</v>
      </c>
      <c r="AB151" s="25">
        <v>8.6048151791123946</v>
      </c>
      <c r="AC151" s="25">
        <v>0</v>
      </c>
      <c r="AD151" s="8">
        <v>2.6059002876281738</v>
      </c>
      <c r="AE151" s="8">
        <v>1.8045001029968262</v>
      </c>
      <c r="AF151" s="8">
        <v>0</v>
      </c>
      <c r="AG151" s="25">
        <v>1119.3641125194474</v>
      </c>
      <c r="AH151" s="25">
        <v>30.730499744415283</v>
      </c>
      <c r="AI151" s="25">
        <v>34.428098423969878</v>
      </c>
      <c r="AJ151" s="25" t="s">
        <v>17</v>
      </c>
      <c r="AK151" s="23">
        <v>135.39977999999999</v>
      </c>
      <c r="AL151" s="25">
        <v>21.084</v>
      </c>
      <c r="AM151" s="25">
        <v>0.12</v>
      </c>
      <c r="AN151" s="25">
        <v>13.948</v>
      </c>
      <c r="AO151" s="25">
        <v>1.4930000000000001</v>
      </c>
      <c r="AP151" s="25">
        <v>0</v>
      </c>
      <c r="AQ151" s="25">
        <v>0.747</v>
      </c>
      <c r="AR151" s="25">
        <v>0</v>
      </c>
      <c r="AS151" s="25">
        <v>9.9079999999999941</v>
      </c>
      <c r="AT151" s="25">
        <f t="shared" si="44"/>
        <v>26.215999999999998</v>
      </c>
      <c r="AU151" s="25">
        <f t="shared" si="45"/>
        <v>55.424947145877383</v>
      </c>
      <c r="AV151" s="8">
        <v>0</v>
      </c>
      <c r="AW151" s="19" t="s">
        <v>999</v>
      </c>
      <c r="AX151" s="19" t="s">
        <v>964</v>
      </c>
      <c r="AY151" s="19" t="s">
        <v>17</v>
      </c>
      <c r="AZ151" s="19" t="s">
        <v>179</v>
      </c>
      <c r="BA151" s="19" t="s">
        <v>180</v>
      </c>
      <c r="BB151" s="19" t="s">
        <v>1000</v>
      </c>
      <c r="BC151" s="20">
        <v>7</v>
      </c>
      <c r="BD151" s="20">
        <v>14.000000000000002</v>
      </c>
      <c r="BE151" s="24">
        <f>U151/((VLOOKUP(B151,'Cell-Characteristics'!$B$4:$E$34,3,FALSE)*VLOOKUP(B151,'Cell-Characteristics'!$B$4:$E$34,4,FALSE)*3600)/1000)</f>
        <v>1.6533163406202009</v>
      </c>
      <c r="BF151" s="2">
        <f t="shared" si="41"/>
        <v>6473.0599376081882</v>
      </c>
      <c r="BG151" s="2">
        <f t="shared" si="39"/>
        <v>31828.30186704408</v>
      </c>
      <c r="BH151" s="2" t="e">
        <f t="shared" si="40"/>
        <v>#DIV/0!</v>
      </c>
      <c r="BI151" s="2">
        <f t="shared" si="42"/>
        <v>50555.308313221583</v>
      </c>
      <c r="BJ151" s="2">
        <f>BF151/((VLOOKUP(B151,'Cell-Characteristics'!$B$4:$Q$34,13,FALSE)))</f>
        <v>176.19521850966814</v>
      </c>
      <c r="BK151" s="2">
        <f>BG151/((VLOOKUP(B151,'Cell-Characteristics'!$B$4:$Q$34,14,FALSE)))</f>
        <v>12514.076380846142</v>
      </c>
      <c r="BL151" s="2" t="e">
        <f>BH151/((VLOOKUP(B151,'Cell-Characteristics'!$B$4:$Q$34,15,FALSE)))</f>
        <v>#DIV/0!</v>
      </c>
      <c r="BM151" s="2">
        <f>BI151/((VLOOKUP(B151,'Cell-Characteristics'!$B$4:$Q$34,16,FALSE)))</f>
        <v>1208.739989509133</v>
      </c>
      <c r="BN151" s="13">
        <f t="shared" si="43"/>
        <v>1.4701334635416667</v>
      </c>
    </row>
    <row r="152" spans="2:66">
      <c r="B152" s="19" t="s">
        <v>997</v>
      </c>
      <c r="C152" s="19" t="s">
        <v>1379</v>
      </c>
      <c r="D152" s="19" t="s">
        <v>1380</v>
      </c>
      <c r="E152" s="23" t="s">
        <v>8</v>
      </c>
      <c r="F152" s="20" t="s">
        <v>841</v>
      </c>
      <c r="G152" s="20" t="s">
        <v>1343</v>
      </c>
      <c r="H152" s="21">
        <v>43014</v>
      </c>
      <c r="I152" s="22" t="s">
        <v>1308</v>
      </c>
      <c r="J152" s="22">
        <v>100</v>
      </c>
      <c r="K152" s="24" t="s">
        <v>17</v>
      </c>
      <c r="L152" s="25">
        <v>48</v>
      </c>
      <c r="M152" s="25">
        <v>37</v>
      </c>
      <c r="N152" s="25">
        <v>37</v>
      </c>
      <c r="O152" s="24" t="s">
        <v>49</v>
      </c>
      <c r="P152" s="24" t="s">
        <v>49</v>
      </c>
      <c r="Q152" s="26" t="s">
        <v>4</v>
      </c>
      <c r="R152" s="27">
        <v>72.183871002374374</v>
      </c>
      <c r="S152" s="28">
        <v>4.4999999999999998E-2</v>
      </c>
      <c r="T152" s="28">
        <v>74.277622106937784</v>
      </c>
      <c r="U152" s="25">
        <v>85.493933125205345</v>
      </c>
      <c r="V152" s="25">
        <v>12.393663780797077</v>
      </c>
      <c r="W152" s="25">
        <v>72.871706071375854</v>
      </c>
      <c r="X152" s="25">
        <v>0.22856327303238899</v>
      </c>
      <c r="Y152" s="25">
        <v>14.496541833730625</v>
      </c>
      <c r="Z152" s="25">
        <v>85.236113730614875</v>
      </c>
      <c r="AA152" s="25">
        <v>0.26734443565446858</v>
      </c>
      <c r="AB152" s="25">
        <v>11.216311018267557</v>
      </c>
      <c r="AC152" s="25">
        <v>0</v>
      </c>
      <c r="AD152" s="8">
        <v>5.9997997283935547</v>
      </c>
      <c r="AE152" s="8">
        <v>1.2001996040344238</v>
      </c>
      <c r="AF152" s="8">
        <v>0</v>
      </c>
      <c r="AG152" s="25">
        <v>938.12273674598782</v>
      </c>
      <c r="AH152" s="25">
        <v>69.524300098419189</v>
      </c>
      <c r="AI152" s="25">
        <v>65.074899916791807</v>
      </c>
      <c r="AJ152" s="25" t="s">
        <v>17</v>
      </c>
      <c r="AK152" s="23">
        <v>203.94015999999999</v>
      </c>
      <c r="AL152" s="25">
        <v>15.69</v>
      </c>
      <c r="AM152" s="25">
        <v>0.25900000000000001</v>
      </c>
      <c r="AN152" s="25">
        <v>14.568</v>
      </c>
      <c r="AO152" s="25">
        <v>3.1739999999999999</v>
      </c>
      <c r="AP152" s="25">
        <v>0</v>
      </c>
      <c r="AQ152" s="25">
        <v>0</v>
      </c>
      <c r="AR152" s="25">
        <v>0</v>
      </c>
      <c r="AS152" s="25">
        <v>14.308999999999997</v>
      </c>
      <c r="AT152" s="25">
        <f t="shared" si="44"/>
        <v>32.31</v>
      </c>
      <c r="AU152" s="25">
        <f t="shared" si="45"/>
        <v>67.312500000000014</v>
      </c>
      <c r="AV152" s="8">
        <v>0</v>
      </c>
      <c r="AW152" s="19" t="s">
        <v>1001</v>
      </c>
      <c r="AX152" s="19" t="s">
        <v>843</v>
      </c>
      <c r="AY152" s="19" t="s">
        <v>17</v>
      </c>
      <c r="AZ152" s="19" t="s">
        <v>179</v>
      </c>
      <c r="BA152" s="17" t="s">
        <v>324</v>
      </c>
      <c r="BB152" s="19" t="s">
        <v>980</v>
      </c>
      <c r="BC152" s="20">
        <v>3</v>
      </c>
      <c r="BD152" s="20">
        <v>6</v>
      </c>
      <c r="BE152" s="24">
        <f>U152/((VLOOKUP(B152,'Cell-Characteristics'!$B$4:$E$34,3,FALSE)*VLOOKUP(B152,'Cell-Characteristics'!$B$4:$E$34,4,FALSE)*3600)/1000)</f>
        <v>1.9018126367000998</v>
      </c>
      <c r="BF152" s="2">
        <f t="shared" si="41"/>
        <v>2065.6795796274814</v>
      </c>
      <c r="BG152" s="2">
        <f t="shared" si="39"/>
        <v>60716.322373728901</v>
      </c>
      <c r="BH152" s="2" t="e">
        <f t="shared" si="40"/>
        <v>#DIV/0!</v>
      </c>
      <c r="BI152" s="2">
        <f t="shared" si="42"/>
        <v>35622.475438358888</v>
      </c>
      <c r="BJ152" s="2">
        <f>BF152/((VLOOKUP(B152,'Cell-Characteristics'!$B$4:$Q$34,13,FALSE)))</f>
        <v>56.227328096997155</v>
      </c>
      <c r="BK152" s="2">
        <f>BG152/((VLOOKUP(B152,'Cell-Characteristics'!$B$4:$Q$34,14,FALSE)))</f>
        <v>23872.10913490953</v>
      </c>
      <c r="BL152" s="2" t="e">
        <f>BH152/((VLOOKUP(B152,'Cell-Characteristics'!$B$4:$Q$34,15,FALSE)))</f>
        <v>#DIV/0!</v>
      </c>
      <c r="BM152" s="2">
        <f>BI152/((VLOOKUP(B152,'Cell-Characteristics'!$B$4:$Q$34,16,FALSE)))</f>
        <v>851.70701206841136</v>
      </c>
      <c r="BN152" s="13">
        <f t="shared" si="43"/>
        <v>2.3999997774759927</v>
      </c>
    </row>
    <row r="153" spans="2:66">
      <c r="B153" s="19" t="s">
        <v>997</v>
      </c>
      <c r="C153" s="18" t="s">
        <v>1002</v>
      </c>
      <c r="D153" s="19" t="s">
        <v>923</v>
      </c>
      <c r="E153" s="23" t="s">
        <v>8</v>
      </c>
      <c r="F153" s="20" t="s">
        <v>841</v>
      </c>
      <c r="G153" s="20" t="s">
        <v>1343</v>
      </c>
      <c r="H153" s="21">
        <v>43138</v>
      </c>
      <c r="I153" s="22" t="s">
        <v>17</v>
      </c>
      <c r="J153" s="22">
        <v>100</v>
      </c>
      <c r="K153" s="24" t="s">
        <v>17</v>
      </c>
      <c r="L153" s="25">
        <v>47.5</v>
      </c>
      <c r="M153" s="25">
        <v>37</v>
      </c>
      <c r="N153" s="25">
        <v>37</v>
      </c>
      <c r="O153" s="24" t="s">
        <v>49</v>
      </c>
      <c r="P153" s="24" t="s">
        <v>49</v>
      </c>
      <c r="Q153" s="26" t="s">
        <v>4</v>
      </c>
      <c r="R153" s="27">
        <v>60.209247227159203</v>
      </c>
      <c r="S153" s="28">
        <v>0.04</v>
      </c>
      <c r="T153" s="28">
        <v>61.867766033366365</v>
      </c>
      <c r="U153" s="25">
        <v>68.084570203376359</v>
      </c>
      <c r="V153" s="25">
        <v>15.846511500201384</v>
      </c>
      <c r="W153" s="25">
        <v>52.062383295817092</v>
      </c>
      <c r="X153" s="25">
        <v>0.17567540735789078</v>
      </c>
      <c r="Y153" s="25">
        <v>23.274747057763676</v>
      </c>
      <c r="Z153" s="25">
        <v>76.467227655694714</v>
      </c>
      <c r="AA153" s="25">
        <v>0.25802528654161777</v>
      </c>
      <c r="AB153" s="25">
        <v>6.2168041700100005</v>
      </c>
      <c r="AC153" s="25">
        <v>0</v>
      </c>
      <c r="AD153" s="8">
        <v>3.9057998657226563</v>
      </c>
      <c r="AE153" s="8">
        <v>2.7044000625610352</v>
      </c>
      <c r="AF153" s="8">
        <v>0</v>
      </c>
      <c r="AG153" s="25">
        <v>903.47457054807921</v>
      </c>
      <c r="AH153" s="25">
        <v>42.253699779510498</v>
      </c>
      <c r="AI153" s="25">
        <v>35.414500835600769</v>
      </c>
      <c r="AJ153" s="25" t="s">
        <v>17</v>
      </c>
      <c r="AK153" s="23">
        <v>102.485325</v>
      </c>
      <c r="AL153" s="25">
        <v>21.8</v>
      </c>
      <c r="AM153" s="25">
        <v>1.4</v>
      </c>
      <c r="AN153" s="25">
        <v>12.7</v>
      </c>
      <c r="AO153" s="25">
        <v>1.1000000000000001</v>
      </c>
      <c r="AP153" s="25">
        <v>0</v>
      </c>
      <c r="AQ153" s="25">
        <v>0</v>
      </c>
      <c r="AR153" s="25">
        <v>0</v>
      </c>
      <c r="AS153" s="25">
        <v>10.5</v>
      </c>
      <c r="AT153" s="25">
        <f t="shared" si="44"/>
        <v>25.7</v>
      </c>
      <c r="AU153" s="25">
        <f t="shared" si="45"/>
        <v>54.105263157894733</v>
      </c>
      <c r="AV153" s="8">
        <v>0</v>
      </c>
      <c r="AW153" s="19" t="s">
        <v>1003</v>
      </c>
      <c r="AX153" s="19" t="s">
        <v>1004</v>
      </c>
      <c r="AY153" s="19" t="s">
        <v>1005</v>
      </c>
      <c r="AZ153" s="19" t="s">
        <v>187</v>
      </c>
      <c r="BA153" s="19" t="s">
        <v>180</v>
      </c>
      <c r="BB153" s="19" t="s">
        <v>1006</v>
      </c>
      <c r="BC153" s="20">
        <v>5</v>
      </c>
      <c r="BD153" s="20">
        <v>10</v>
      </c>
      <c r="BE153" s="24">
        <f>U153/((VLOOKUP(B153,'Cell-Characteristics'!$B$4:$E$34,3,FALSE)*VLOOKUP(B153,'Cell-Characteristics'!$B$4:$E$34,4,FALSE)*3600)/1000)</f>
        <v>1.5145413392953577</v>
      </c>
      <c r="BF153" s="2">
        <f t="shared" si="41"/>
        <v>4057.1744700158729</v>
      </c>
      <c r="BG153" s="2">
        <f t="shared" si="39"/>
        <v>19250.991751018755</v>
      </c>
      <c r="BH153" s="2" t="e">
        <f t="shared" si="40"/>
        <v>#DIV/0!</v>
      </c>
      <c r="BI153" s="2">
        <f t="shared" si="42"/>
        <v>30899.778043954353</v>
      </c>
      <c r="BJ153" s="2">
        <f>BF153/((VLOOKUP(B153,'Cell-Characteristics'!$B$4:$Q$34,13,FALSE)))</f>
        <v>110.43536583417369</v>
      </c>
      <c r="BK153" s="2">
        <f>BG153/((VLOOKUP(B153,'Cell-Characteristics'!$B$4:$Q$34,14,FALSE)))</f>
        <v>7568.9988798532495</v>
      </c>
      <c r="BL153" s="2" t="e">
        <f>BH153/((VLOOKUP(B153,'Cell-Characteristics'!$B$4:$Q$34,15,FALSE)))</f>
        <v>#DIV/0!</v>
      </c>
      <c r="BM153" s="2">
        <f>BI153/((VLOOKUP(B153,'Cell-Characteristics'!$B$4:$Q$34,16,FALSE)))</f>
        <v>738.7908141570158</v>
      </c>
      <c r="BN153" s="13">
        <f t="shared" si="43"/>
        <v>2.203399976094564</v>
      </c>
    </row>
    <row r="154" spans="2:66">
      <c r="B154" s="19" t="s">
        <v>997</v>
      </c>
      <c r="C154" s="18" t="s">
        <v>1007</v>
      </c>
      <c r="D154" s="19" t="s">
        <v>923</v>
      </c>
      <c r="E154" s="23" t="s">
        <v>8</v>
      </c>
      <c r="F154" s="20" t="s">
        <v>841</v>
      </c>
      <c r="G154" s="20" t="s">
        <v>1343</v>
      </c>
      <c r="H154" s="21">
        <v>43138</v>
      </c>
      <c r="I154" s="22" t="s">
        <v>17</v>
      </c>
      <c r="J154" s="22">
        <v>100</v>
      </c>
      <c r="K154" s="24" t="s">
        <v>17</v>
      </c>
      <c r="L154" s="25">
        <v>47.5</v>
      </c>
      <c r="M154" s="25">
        <v>37</v>
      </c>
      <c r="N154" s="25">
        <v>37</v>
      </c>
      <c r="O154" s="24" t="s">
        <v>49</v>
      </c>
      <c r="P154" s="24" t="s">
        <v>49</v>
      </c>
      <c r="Q154" s="26" t="s">
        <v>4</v>
      </c>
      <c r="R154" s="27">
        <v>64.483119932420564</v>
      </c>
      <c r="S154" s="28">
        <v>2.1999999999999999E-2</v>
      </c>
      <c r="T154" s="28">
        <v>65.542834039813428</v>
      </c>
      <c r="U154" s="25">
        <v>69.430176366025421</v>
      </c>
      <c r="V154" s="25">
        <v>18.754277375672793</v>
      </c>
      <c r="W154" s="25">
        <v>50.471350759515808</v>
      </c>
      <c r="X154" s="25">
        <v>0.20454823083681672</v>
      </c>
      <c r="Y154" s="25">
        <v>27.011709255645656</v>
      </c>
      <c r="Z154" s="25">
        <v>72.693680761285208</v>
      </c>
      <c r="AA154" s="25">
        <v>0.29460998306913305</v>
      </c>
      <c r="AB154" s="25">
        <v>3.8873423262119995</v>
      </c>
      <c r="AC154" s="25">
        <v>0</v>
      </c>
      <c r="AD154" s="8">
        <v>2.7076997756958008</v>
      </c>
      <c r="AE154" s="8">
        <v>2.1063995361328125</v>
      </c>
      <c r="AF154" s="8">
        <v>0</v>
      </c>
      <c r="AG154" s="25">
        <v>906.37519087855219</v>
      </c>
      <c r="AH154" s="25">
        <v>46.162400245666504</v>
      </c>
      <c r="AI154" s="25">
        <v>41.920461566795694</v>
      </c>
      <c r="AJ154" s="25" t="s">
        <v>17</v>
      </c>
      <c r="AK154" s="23">
        <v>135.8228</v>
      </c>
      <c r="AL154" s="25">
        <v>23.6</v>
      </c>
      <c r="AM154" s="25">
        <v>0.5</v>
      </c>
      <c r="AN154" s="25">
        <v>11.3</v>
      </c>
      <c r="AO154" s="25">
        <v>0.8</v>
      </c>
      <c r="AP154" s="25">
        <v>0</v>
      </c>
      <c r="AQ154" s="25">
        <v>0</v>
      </c>
      <c r="AR154" s="25">
        <v>0</v>
      </c>
      <c r="AS154" s="25">
        <v>11.299999999999997</v>
      </c>
      <c r="AT154" s="25">
        <f t="shared" si="44"/>
        <v>23.9</v>
      </c>
      <c r="AU154" s="25">
        <f t="shared" si="45"/>
        <v>50.315789473684205</v>
      </c>
      <c r="AV154" s="8">
        <v>0</v>
      </c>
      <c r="AW154" s="19" t="s">
        <v>1008</v>
      </c>
      <c r="AX154" s="19" t="s">
        <v>1004</v>
      </c>
      <c r="AY154" s="19" t="s">
        <v>1009</v>
      </c>
      <c r="AZ154" s="19" t="s">
        <v>187</v>
      </c>
      <c r="BA154" s="19" t="s">
        <v>180</v>
      </c>
      <c r="BB154" s="19" t="s">
        <v>1010</v>
      </c>
      <c r="BC154" s="20">
        <v>4</v>
      </c>
      <c r="BD154" s="20">
        <v>8</v>
      </c>
      <c r="BE154" s="24">
        <f>U154/((VLOOKUP(B154,'Cell-Characteristics'!$B$4:$E$34,3,FALSE)*VLOOKUP(B154,'Cell-Characteristics'!$B$4:$E$34,4,FALSE)*3600)/1000)</f>
        <v>1.5444743498681635</v>
      </c>
      <c r="BF154" s="2">
        <f t="shared" si="41"/>
        <v>6926.2765185455182</v>
      </c>
      <c r="BG154" s="2">
        <f t="shared" si="39"/>
        <v>23960.957972948156</v>
      </c>
      <c r="BH154" s="2" t="e">
        <f t="shared" si="40"/>
        <v>#DIV/0!</v>
      </c>
      <c r="BI154" s="2">
        <f t="shared" si="42"/>
        <v>43266.770294142116</v>
      </c>
      <c r="BJ154" s="2">
        <f>BF154/((VLOOKUP(B154,'Cell-Characteristics'!$B$4:$Q$34,13,FALSE)))</f>
        <v>188.53167071004188</v>
      </c>
      <c r="BK154" s="2">
        <f>BG154/((VLOOKUP(B154,'Cell-Characteristics'!$B$4:$Q$34,14,FALSE)))</f>
        <v>9420.8374510293925</v>
      </c>
      <c r="BL154" s="2" t="e">
        <f>BH154/((VLOOKUP(B154,'Cell-Characteristics'!$B$4:$Q$34,15,FALSE)))</f>
        <v>#DIV/0!</v>
      </c>
      <c r="BM154" s="2">
        <f>BI154/((VLOOKUP(B154,'Cell-Characteristics'!$B$4:$Q$34,16,FALSE)))</f>
        <v>1034.4764420664801</v>
      </c>
      <c r="BN154" s="13">
        <f t="shared" si="43"/>
        <v>1.6046997706095378</v>
      </c>
    </row>
    <row r="155" spans="2:66">
      <c r="B155" s="19" t="s">
        <v>997</v>
      </c>
      <c r="C155" s="18" t="s">
        <v>1011</v>
      </c>
      <c r="D155" s="19" t="s">
        <v>923</v>
      </c>
      <c r="E155" s="23" t="s">
        <v>8</v>
      </c>
      <c r="F155" s="20" t="s">
        <v>841</v>
      </c>
      <c r="G155" s="20" t="s">
        <v>1343</v>
      </c>
      <c r="H155" s="21">
        <v>43138</v>
      </c>
      <c r="I155" s="22" t="s">
        <v>17</v>
      </c>
      <c r="J155" s="22">
        <v>100</v>
      </c>
      <c r="K155" s="24" t="s">
        <v>17</v>
      </c>
      <c r="L155" s="25">
        <v>47.5</v>
      </c>
      <c r="M155" s="25">
        <v>37</v>
      </c>
      <c r="N155" s="25">
        <v>37</v>
      </c>
      <c r="O155" s="24" t="s">
        <v>49</v>
      </c>
      <c r="P155" s="24" t="s">
        <v>49</v>
      </c>
      <c r="Q155" s="26" t="s">
        <v>4</v>
      </c>
      <c r="R155" s="27">
        <v>66.923346752551339</v>
      </c>
      <c r="S155" s="28">
        <v>3.2000000000000001E-2</v>
      </c>
      <c r="T155" s="28">
        <v>68.514202402031614</v>
      </c>
      <c r="U155" s="25">
        <v>72.936852035699616</v>
      </c>
      <c r="V155" s="25">
        <v>15.983147308001739</v>
      </c>
      <c r="W155" s="25">
        <v>56.123239151380488</v>
      </c>
      <c r="X155" s="25">
        <v>0.83046557631737172</v>
      </c>
      <c r="Y155" s="25">
        <v>21.913678561529689</v>
      </c>
      <c r="Z155" s="25">
        <v>76.947712418285406</v>
      </c>
      <c r="AA155" s="25">
        <v>1.1386090201848755</v>
      </c>
      <c r="AB155" s="25">
        <v>4.4226496336679979</v>
      </c>
      <c r="AC155" s="25">
        <v>0</v>
      </c>
      <c r="AD155" s="8">
        <v>6.1071000099182129</v>
      </c>
      <c r="AE155" s="8">
        <v>2.0027999877929688</v>
      </c>
      <c r="AF155" s="8">
        <v>0</v>
      </c>
      <c r="AG155" s="25">
        <v>907.08746168349512</v>
      </c>
      <c r="AH155" s="25">
        <v>41.155499935150146</v>
      </c>
      <c r="AI155" s="25">
        <v>37.407169451860966</v>
      </c>
      <c r="AJ155" s="25" t="s">
        <v>17</v>
      </c>
      <c r="AK155" s="23">
        <v>121.39681</v>
      </c>
      <c r="AL155" s="25">
        <v>20.8</v>
      </c>
      <c r="AM155" s="25">
        <v>0.9</v>
      </c>
      <c r="AN155" s="25">
        <v>12.5</v>
      </c>
      <c r="AO155" s="25">
        <v>1.2</v>
      </c>
      <c r="AP155" s="25">
        <v>0.1</v>
      </c>
      <c r="AQ155" s="25">
        <v>0.1</v>
      </c>
      <c r="AR155" s="25">
        <v>0</v>
      </c>
      <c r="AS155" s="25">
        <v>11.899999999999991</v>
      </c>
      <c r="AT155" s="25">
        <f t="shared" si="44"/>
        <v>26.7</v>
      </c>
      <c r="AU155" s="25">
        <f t="shared" si="45"/>
        <v>56.21052631578948</v>
      </c>
      <c r="AV155" s="8">
        <v>0</v>
      </c>
      <c r="AW155" s="19" t="s">
        <v>1012</v>
      </c>
      <c r="AX155" s="19" t="s">
        <v>1004</v>
      </c>
      <c r="AY155" s="19" t="s">
        <v>1013</v>
      </c>
      <c r="AZ155" s="19" t="s">
        <v>187</v>
      </c>
      <c r="BA155" s="19" t="s">
        <v>180</v>
      </c>
      <c r="BB155" s="19" t="s">
        <v>1014</v>
      </c>
      <c r="BC155" s="20">
        <v>5</v>
      </c>
      <c r="BD155" s="20">
        <v>10</v>
      </c>
      <c r="BE155" s="24">
        <f>U155/((VLOOKUP(B155,'Cell-Characteristics'!$B$4:$E$34,3,FALSE)*VLOOKUP(B155,'Cell-Characteristics'!$B$4:$E$34,4,FALSE)*3600)/1000)</f>
        <v>1.6224803540091637</v>
      </c>
      <c r="BF155" s="2">
        <f t="shared" si="41"/>
        <v>2617.1418974708731</v>
      </c>
      <c r="BG155" s="2">
        <f t="shared" si="39"/>
        <v>28022.388402961184</v>
      </c>
      <c r="BH155" s="2" t="e">
        <f t="shared" si="40"/>
        <v>#DIV/0!</v>
      </c>
      <c r="BI155" s="2">
        <f t="shared" si="42"/>
        <v>26980.672532195553</v>
      </c>
      <c r="BJ155" s="2">
        <f>BF155/((VLOOKUP(B155,'Cell-Characteristics'!$B$4:$Q$34,13,FALSE)))</f>
        <v>71.238006899419489</v>
      </c>
      <c r="BK155" s="2">
        <f>BG155/((VLOOKUP(B155,'Cell-Characteristics'!$B$4:$Q$34,14,FALSE)))</f>
        <v>11017.688292427923</v>
      </c>
      <c r="BL155" s="2" t="e">
        <f>BH155/((VLOOKUP(B155,'Cell-Characteristics'!$B$4:$Q$34,15,FALSE)))</f>
        <v>#DIV/0!</v>
      </c>
      <c r="BM155" s="2">
        <f>BI155/((VLOOKUP(B155,'Cell-Characteristics'!$B$4:$Q$34,16,FALSE)))</f>
        <v>645.08790316261059</v>
      </c>
      <c r="BN155" s="13">
        <f t="shared" si="43"/>
        <v>2.7032999992370605</v>
      </c>
    </row>
    <row r="156" spans="2:66">
      <c r="B156" s="19" t="s">
        <v>997</v>
      </c>
      <c r="C156" s="19" t="s">
        <v>1015</v>
      </c>
      <c r="D156" s="19" t="s">
        <v>923</v>
      </c>
      <c r="E156" s="23" t="s">
        <v>8</v>
      </c>
      <c r="F156" s="20" t="s">
        <v>841</v>
      </c>
      <c r="G156" s="20" t="s">
        <v>1343</v>
      </c>
      <c r="H156" s="21">
        <v>43138</v>
      </c>
      <c r="I156" s="22" t="s">
        <v>17</v>
      </c>
      <c r="J156" s="22">
        <v>100</v>
      </c>
      <c r="K156" s="24" t="s">
        <v>17</v>
      </c>
      <c r="L156" s="25">
        <v>47.5</v>
      </c>
      <c r="M156" s="25">
        <v>37</v>
      </c>
      <c r="N156" s="25">
        <v>37</v>
      </c>
      <c r="O156" s="24" t="s">
        <v>49</v>
      </c>
      <c r="P156" s="24" t="s">
        <v>49</v>
      </c>
      <c r="Q156" s="26" t="s">
        <v>4</v>
      </c>
      <c r="R156" s="27">
        <v>64.004846298328417</v>
      </c>
      <c r="S156" s="28">
        <v>3.2000000000000001E-2</v>
      </c>
      <c r="T156" s="28">
        <v>65.044985036878089</v>
      </c>
      <c r="U156" s="25">
        <v>71.03027088641808</v>
      </c>
      <c r="V156" s="25">
        <v>11.59101190626177</v>
      </c>
      <c r="W156" s="25">
        <v>58.636967430522432</v>
      </c>
      <c r="X156" s="25">
        <v>0.80229154963389293</v>
      </c>
      <c r="Y156" s="25">
        <v>16.318411518937516</v>
      </c>
      <c r="Z156" s="25">
        <v>82.552081948676033</v>
      </c>
      <c r="AA156" s="25">
        <v>1.1295065323864639</v>
      </c>
      <c r="AB156" s="25">
        <v>5.9852858495399968</v>
      </c>
      <c r="AC156" s="25">
        <v>0</v>
      </c>
      <c r="AD156" s="8">
        <v>5.6044998168945313</v>
      </c>
      <c r="AE156" s="8">
        <v>1.9031000137329102</v>
      </c>
      <c r="AF156" s="8">
        <v>0</v>
      </c>
      <c r="AG156" s="25">
        <v>906.798520767696</v>
      </c>
      <c r="AH156" s="25">
        <v>45.855100154876709</v>
      </c>
      <c r="AI156" s="25">
        <v>41.652774985239539</v>
      </c>
      <c r="AJ156" s="25" t="s">
        <v>17</v>
      </c>
      <c r="AK156" s="23">
        <v>135.79593</v>
      </c>
      <c r="AL156" s="25">
        <v>19.8</v>
      </c>
      <c r="AM156" s="25">
        <v>0.8</v>
      </c>
      <c r="AN156" s="25">
        <v>14</v>
      </c>
      <c r="AO156" s="25">
        <v>1.6</v>
      </c>
      <c r="AP156" s="25">
        <v>0</v>
      </c>
      <c r="AQ156" s="25">
        <v>0.2</v>
      </c>
      <c r="AR156" s="25">
        <v>0</v>
      </c>
      <c r="AS156" s="25">
        <v>11.099999999999994</v>
      </c>
      <c r="AT156" s="25">
        <f t="shared" si="44"/>
        <v>27.7</v>
      </c>
      <c r="AU156" s="25">
        <f t="shared" si="45"/>
        <v>58.315789473684212</v>
      </c>
      <c r="AV156" s="8">
        <v>0</v>
      </c>
      <c r="AW156" s="19" t="s">
        <v>1016</v>
      </c>
      <c r="AX156" s="19" t="s">
        <v>1004</v>
      </c>
      <c r="AY156" s="19" t="s">
        <v>1017</v>
      </c>
      <c r="AZ156" s="19" t="s">
        <v>187</v>
      </c>
      <c r="BA156" s="17" t="s">
        <v>324</v>
      </c>
      <c r="BB156" s="19" t="s">
        <v>1018</v>
      </c>
      <c r="BC156" s="20">
        <v>6</v>
      </c>
      <c r="BD156" s="20">
        <v>12</v>
      </c>
      <c r="BE156" s="24">
        <f>U156/((VLOOKUP(B156,'Cell-Characteristics'!$B$4:$E$34,3,FALSE)*VLOOKUP(B156,'Cell-Characteristics'!$B$4:$E$34,4,FALSE)*3600)/1000)</f>
        <v>1.5800684542397656</v>
      </c>
      <c r="BF156" s="2">
        <f t="shared" si="41"/>
        <v>2068.1617066559888</v>
      </c>
      <c r="BG156" s="2">
        <f t="shared" si="39"/>
        <v>30811.290529869028</v>
      </c>
      <c r="BH156" s="2" t="e">
        <f t="shared" si="40"/>
        <v>#DIV/0!</v>
      </c>
      <c r="BI156" s="2">
        <f t="shared" si="42"/>
        <v>28383.347203715482</v>
      </c>
      <c r="BJ156" s="2">
        <f>BF156/((VLOOKUP(B156,'Cell-Characteristics'!$B$4:$Q$34,13,FALSE)))</f>
        <v>56.294891029887005</v>
      </c>
      <c r="BK156" s="2">
        <f>BG156/((VLOOKUP(B156,'Cell-Characteristics'!$B$4:$Q$34,14,FALSE)))</f>
        <v>12114.213466174815</v>
      </c>
      <c r="BL156" s="2" t="e">
        <f>BH156/((VLOOKUP(B156,'Cell-Characteristics'!$B$4:$Q$34,15,FALSE)))</f>
        <v>#DIV/0!</v>
      </c>
      <c r="BM156" s="2">
        <f>BI156/((VLOOKUP(B156,'Cell-Characteristics'!$B$4:$Q$34,16,FALSE)))</f>
        <v>678.62481598753573</v>
      </c>
      <c r="BN156" s="13">
        <f t="shared" si="43"/>
        <v>2.502533276875814</v>
      </c>
    </row>
    <row r="157" spans="2:66">
      <c r="B157" s="19" t="s">
        <v>997</v>
      </c>
      <c r="C157" s="18" t="s">
        <v>1019</v>
      </c>
      <c r="D157" s="19" t="s">
        <v>923</v>
      </c>
      <c r="E157" s="23" t="s">
        <v>8</v>
      </c>
      <c r="F157" s="20" t="s">
        <v>841</v>
      </c>
      <c r="G157" s="20" t="s">
        <v>1343</v>
      </c>
      <c r="H157" s="21">
        <v>43138</v>
      </c>
      <c r="I157" s="22" t="s">
        <v>17</v>
      </c>
      <c r="J157" s="22">
        <v>100</v>
      </c>
      <c r="K157" s="24" t="s">
        <v>17</v>
      </c>
      <c r="L157" s="25">
        <v>47.5</v>
      </c>
      <c r="M157" s="25">
        <v>37</v>
      </c>
      <c r="N157" s="25">
        <v>37</v>
      </c>
      <c r="O157" s="24" t="s">
        <v>49</v>
      </c>
      <c r="P157" s="24" t="s">
        <v>49</v>
      </c>
      <c r="Q157" s="26" t="s">
        <v>890</v>
      </c>
      <c r="R157" s="27">
        <v>63.121452558870978</v>
      </c>
      <c r="S157" s="28">
        <v>2.1999999999999999E-2</v>
      </c>
      <c r="T157" s="28">
        <v>64.302020149040743</v>
      </c>
      <c r="U157" s="25">
        <v>65.978285472155733</v>
      </c>
      <c r="V157" s="25">
        <v>21.406131655515509</v>
      </c>
      <c r="W157" s="25">
        <v>36.364117780529973</v>
      </c>
      <c r="X157" s="25">
        <v>8.2080360361102134</v>
      </c>
      <c r="Y157" s="25">
        <v>32.444207215037984</v>
      </c>
      <c r="Z157" s="25">
        <v>55.115281520730662</v>
      </c>
      <c r="AA157" s="25">
        <v>12.440511264231294</v>
      </c>
      <c r="AB157" s="25">
        <v>1.4379310407000001</v>
      </c>
      <c r="AC157" s="25">
        <v>0.23833428241499996</v>
      </c>
      <c r="AD157" s="8">
        <v>3.0043001174926758</v>
      </c>
      <c r="AE157" s="8">
        <v>2.1019001007080078</v>
      </c>
      <c r="AF157" s="8">
        <v>1.702399730682373</v>
      </c>
      <c r="AG157" s="25">
        <v>906.89157437643735</v>
      </c>
      <c r="AH157" s="25">
        <v>58.946400165557861</v>
      </c>
      <c r="AI157" s="25">
        <v>53.588624166414569</v>
      </c>
      <c r="AJ157" s="25" t="s">
        <v>17</v>
      </c>
      <c r="AK157" s="23">
        <v>175.160875</v>
      </c>
      <c r="AL157" s="25">
        <v>26.1</v>
      </c>
      <c r="AM157" s="25">
        <v>0.9</v>
      </c>
      <c r="AN157" s="25">
        <v>6.7</v>
      </c>
      <c r="AO157" s="25">
        <v>1</v>
      </c>
      <c r="AP157" s="25">
        <v>0</v>
      </c>
      <c r="AQ157" s="25">
        <v>1.3</v>
      </c>
      <c r="AR157" s="25">
        <v>0</v>
      </c>
      <c r="AS157" s="25">
        <v>11.5</v>
      </c>
      <c r="AT157" s="25">
        <f t="shared" si="44"/>
        <v>21.4</v>
      </c>
      <c r="AU157" s="25">
        <f t="shared" si="45"/>
        <v>45.05263157894737</v>
      </c>
      <c r="AV157" s="8">
        <v>0</v>
      </c>
      <c r="AW157" s="19" t="s">
        <v>1020</v>
      </c>
      <c r="AX157" s="19" t="s">
        <v>856</v>
      </c>
      <c r="AY157" s="19" t="s">
        <v>1021</v>
      </c>
      <c r="AZ157" s="19" t="s">
        <v>187</v>
      </c>
      <c r="BA157" s="19" t="s">
        <v>180</v>
      </c>
      <c r="BB157" s="19" t="s">
        <v>930</v>
      </c>
      <c r="BC157" s="20">
        <v>5</v>
      </c>
      <c r="BD157" s="20">
        <v>10</v>
      </c>
      <c r="BE157" s="24">
        <f>U157/((VLOOKUP(B157,'Cell-Characteristics'!$B$4:$E$34,3,FALSE)*VLOOKUP(B157,'Cell-Characteristics'!$B$4:$E$34,4,FALSE)*3600)/1000)</f>
        <v>1.4676870331253813</v>
      </c>
      <c r="BF157" s="2">
        <f t="shared" si="41"/>
        <v>7125.1642040944316</v>
      </c>
      <c r="BG157" s="2">
        <f t="shared" si="39"/>
        <v>17300.59281517757</v>
      </c>
      <c r="BH157" s="2">
        <f t="shared" si="40"/>
        <v>4821.4505020041242</v>
      </c>
      <c r="BI157" s="2">
        <f t="shared" si="42"/>
        <v>29071.300693608562</v>
      </c>
      <c r="BJ157" s="2">
        <f>BF157/((VLOOKUP(B157,'Cell-Characteristics'!$B$4:$Q$34,13,FALSE)))</f>
        <v>193.94534825233904</v>
      </c>
      <c r="BK157" s="2">
        <f>BG157/((VLOOKUP(B157,'Cell-Characteristics'!$B$4:$Q$34,14,FALSE)))</f>
        <v>6802.1517713208968</v>
      </c>
      <c r="BL157" s="2">
        <f>BH157/((VLOOKUP(B157,'Cell-Characteristics'!$B$4:$Q$34,15,FALSE)))</f>
        <v>1895.6713462310781</v>
      </c>
      <c r="BM157" s="2">
        <f>BI157/((VLOOKUP(B157,'Cell-Characteristics'!$B$4:$Q$34,16,FALSE)))</f>
        <v>695.07327455501434</v>
      </c>
      <c r="BN157" s="13">
        <f t="shared" si="43"/>
        <v>2.2695333162943521</v>
      </c>
    </row>
    <row r="158" spans="2:66">
      <c r="B158" s="19" t="s">
        <v>997</v>
      </c>
      <c r="C158" s="18" t="s">
        <v>1022</v>
      </c>
      <c r="D158" s="19" t="s">
        <v>923</v>
      </c>
      <c r="E158" s="23" t="s">
        <v>8</v>
      </c>
      <c r="F158" s="20" t="s">
        <v>841</v>
      </c>
      <c r="G158" s="20" t="s">
        <v>1343</v>
      </c>
      <c r="H158" s="21">
        <v>43138</v>
      </c>
      <c r="I158" s="22" t="s">
        <v>17</v>
      </c>
      <c r="J158" s="22">
        <v>100</v>
      </c>
      <c r="K158" s="24" t="s">
        <v>17</v>
      </c>
      <c r="L158" s="25">
        <v>47.5</v>
      </c>
      <c r="M158" s="25">
        <v>37</v>
      </c>
      <c r="N158" s="25">
        <v>37</v>
      </c>
      <c r="O158" s="24" t="s">
        <v>49</v>
      </c>
      <c r="P158" s="24" t="s">
        <v>49</v>
      </c>
      <c r="Q158" s="26" t="s">
        <v>890</v>
      </c>
      <c r="R158" s="27">
        <v>65.401604915167113</v>
      </c>
      <c r="S158" s="28">
        <v>0.04</v>
      </c>
      <c r="T158" s="28">
        <v>68.79438240679228</v>
      </c>
      <c r="U158" s="25">
        <v>70.48000403466628</v>
      </c>
      <c r="V158" s="25">
        <v>15.170079904890859</v>
      </c>
      <c r="W158" s="25">
        <v>41.410181520031628</v>
      </c>
      <c r="X158" s="25">
        <v>13.899742609743791</v>
      </c>
      <c r="Y158" s="25">
        <v>21.523948689658567</v>
      </c>
      <c r="Z158" s="25">
        <v>58.754510711525533</v>
      </c>
      <c r="AA158" s="25">
        <v>19.721540598815896</v>
      </c>
      <c r="AB158" s="25">
        <v>1.1467998876899992</v>
      </c>
      <c r="AC158" s="25">
        <v>0.53882174018399975</v>
      </c>
      <c r="AD158" s="8">
        <v>2.3021001815795898</v>
      </c>
      <c r="AE158" s="8">
        <v>1.8018002510070801</v>
      </c>
      <c r="AF158" s="8">
        <v>2.3021001815795898</v>
      </c>
      <c r="AG158" s="25">
        <v>907.46606547957015</v>
      </c>
      <c r="AH158" s="25">
        <v>74.77869987487793</v>
      </c>
      <c r="AI158" s="25">
        <v>67.947021055171987</v>
      </c>
      <c r="AJ158" s="25" t="s">
        <v>17</v>
      </c>
      <c r="AK158" s="23">
        <v>215.36806000000001</v>
      </c>
      <c r="AL158" s="25">
        <v>23.3</v>
      </c>
      <c r="AM158" s="25">
        <v>0.4</v>
      </c>
      <c r="AN158" s="25">
        <v>9.6</v>
      </c>
      <c r="AO158" s="25">
        <v>0.5</v>
      </c>
      <c r="AP158" s="25">
        <v>0.2</v>
      </c>
      <c r="AQ158" s="25">
        <v>2.7</v>
      </c>
      <c r="AR158" s="25">
        <v>0.2</v>
      </c>
      <c r="AS158" s="25">
        <v>10.599999999999994</v>
      </c>
      <c r="AT158" s="25">
        <f t="shared" si="44"/>
        <v>24.2</v>
      </c>
      <c r="AU158" s="25">
        <f t="shared" si="45"/>
        <v>50.94736842105263</v>
      </c>
      <c r="AV158" s="8">
        <v>0</v>
      </c>
      <c r="AW158" s="19" t="s">
        <v>1023</v>
      </c>
      <c r="AX158" s="19" t="s">
        <v>856</v>
      </c>
      <c r="AY158" s="19" t="s">
        <v>1024</v>
      </c>
      <c r="AZ158" s="19" t="s">
        <v>179</v>
      </c>
      <c r="BA158" s="19" t="s">
        <v>180</v>
      </c>
      <c r="BB158" s="19" t="s">
        <v>947</v>
      </c>
      <c r="BC158" s="20">
        <v>4</v>
      </c>
      <c r="BD158" s="20">
        <v>8</v>
      </c>
      <c r="BE158" s="24">
        <f>U158/((VLOOKUP(B158,'Cell-Characteristics'!$B$4:$E$34,3,FALSE)*VLOOKUP(B158,'Cell-Characteristics'!$B$4:$E$34,4,FALSE)*3600)/1000)</f>
        <v>1.5678277675154089</v>
      </c>
      <c r="BF158" s="2">
        <f t="shared" si="41"/>
        <v>6589.6697399510576</v>
      </c>
      <c r="BG158" s="2">
        <f t="shared" si="39"/>
        <v>22982.670524596851</v>
      </c>
      <c r="BH158" s="2">
        <f t="shared" si="40"/>
        <v>6037.8530530354501</v>
      </c>
      <c r="BI158" s="2">
        <f t="shared" si="42"/>
        <v>33006.55507843996</v>
      </c>
      <c r="BJ158" s="2">
        <f>BF158/((VLOOKUP(B158,'Cell-Characteristics'!$B$4:$Q$34,13,FALSE)))</f>
        <v>179.36931079402956</v>
      </c>
      <c r="BK158" s="2">
        <f>BG158/((VLOOKUP(B158,'Cell-Characteristics'!$B$4:$Q$34,14,FALSE)))</f>
        <v>9036.1997816296498</v>
      </c>
      <c r="BL158" s="2">
        <f>BH158/((VLOOKUP(B158,'Cell-Characteristics'!$B$4:$Q$34,15,FALSE)))</f>
        <v>2373.929799888122</v>
      </c>
      <c r="BM158" s="2">
        <f>BI158/((VLOOKUP(B158,'Cell-Characteristics'!$B$4:$Q$34,16,FALSE)))</f>
        <v>789.16229314760528</v>
      </c>
      <c r="BN158" s="13">
        <f t="shared" si="43"/>
        <v>2.1353335380554199</v>
      </c>
    </row>
    <row r="159" spans="2:66">
      <c r="B159" s="19" t="s">
        <v>997</v>
      </c>
      <c r="C159" s="18" t="s">
        <v>1025</v>
      </c>
      <c r="D159" s="19" t="s">
        <v>923</v>
      </c>
      <c r="E159" s="23" t="s">
        <v>8</v>
      </c>
      <c r="F159" s="20" t="s">
        <v>841</v>
      </c>
      <c r="G159" s="20" t="s">
        <v>1343</v>
      </c>
      <c r="H159" s="21">
        <v>43139</v>
      </c>
      <c r="I159" s="22" t="s">
        <v>17</v>
      </c>
      <c r="J159" s="22">
        <v>100</v>
      </c>
      <c r="K159" s="24" t="s">
        <v>17</v>
      </c>
      <c r="L159" s="25">
        <v>47.5</v>
      </c>
      <c r="M159" s="25">
        <v>37</v>
      </c>
      <c r="N159" s="25">
        <v>37</v>
      </c>
      <c r="O159" s="24" t="s">
        <v>49</v>
      </c>
      <c r="P159" s="24" t="s">
        <v>49</v>
      </c>
      <c r="Q159" s="26" t="s">
        <v>4</v>
      </c>
      <c r="R159" s="27">
        <v>70.664186230623258</v>
      </c>
      <c r="S159" s="28">
        <v>4.4999999999999998E-2</v>
      </c>
      <c r="T159" s="28">
        <v>72.700899246056736</v>
      </c>
      <c r="U159" s="25">
        <v>84.142832732222743</v>
      </c>
      <c r="V159" s="25">
        <v>13.78497634515268</v>
      </c>
      <c r="W159" s="25">
        <v>70.205705623750958</v>
      </c>
      <c r="X159" s="25">
        <v>0.15215076331910199</v>
      </c>
      <c r="Y159" s="25">
        <v>16.382828932111391</v>
      </c>
      <c r="Z159" s="25">
        <v>83.43634667871774</v>
      </c>
      <c r="AA159" s="25">
        <v>0.1808243891708621</v>
      </c>
      <c r="AB159" s="25">
        <v>11.441933486166002</v>
      </c>
      <c r="AC159" s="25">
        <v>0</v>
      </c>
      <c r="AD159" s="8">
        <v>2.7058000564575195</v>
      </c>
      <c r="AE159" s="8">
        <v>1.8039002418518066</v>
      </c>
      <c r="AF159" s="8">
        <v>0</v>
      </c>
      <c r="AG159" s="25">
        <v>906.15954978096033</v>
      </c>
      <c r="AH159" s="25">
        <v>38.652699947357178</v>
      </c>
      <c r="AI159" s="25">
        <v>35.130557878404922</v>
      </c>
      <c r="AJ159" s="25" t="s">
        <v>17</v>
      </c>
      <c r="AK159" s="23">
        <v>105.46222499999999</v>
      </c>
      <c r="AL159" s="25">
        <v>16.2</v>
      </c>
      <c r="AM159" s="25">
        <v>1.7</v>
      </c>
      <c r="AN159" s="25">
        <v>14.5</v>
      </c>
      <c r="AO159" s="25">
        <v>2.4</v>
      </c>
      <c r="AP159" s="25">
        <v>0</v>
      </c>
      <c r="AQ159" s="25">
        <v>0</v>
      </c>
      <c r="AR159" s="25">
        <v>0</v>
      </c>
      <c r="AS159" s="25">
        <v>12.700000000000003</v>
      </c>
      <c r="AT159" s="25">
        <f t="shared" si="44"/>
        <v>31.3</v>
      </c>
      <c r="AU159" s="25">
        <f t="shared" si="45"/>
        <v>65.89473684210526</v>
      </c>
      <c r="AV159" s="8">
        <v>0</v>
      </c>
      <c r="AW159" s="19" t="s">
        <v>1026</v>
      </c>
      <c r="AX159" s="19" t="s">
        <v>856</v>
      </c>
      <c r="AY159" s="19" t="s">
        <v>956</v>
      </c>
      <c r="AZ159" s="19" t="s">
        <v>179</v>
      </c>
      <c r="BA159" s="19" t="s">
        <v>180</v>
      </c>
      <c r="BB159" s="19" t="s">
        <v>947</v>
      </c>
      <c r="BC159" s="20">
        <v>2</v>
      </c>
      <c r="BD159" s="20">
        <v>4</v>
      </c>
      <c r="BE159" s="24">
        <f>U159/((VLOOKUP(B159,'Cell-Characteristics'!$B$4:$E$34,3,FALSE)*VLOOKUP(B159,'Cell-Characteristics'!$B$4:$E$34,4,FALSE)*3600)/1000)</f>
        <v>1.8717574069674625</v>
      </c>
      <c r="BF159" s="2">
        <f t="shared" si="41"/>
        <v>5094.6027265592602</v>
      </c>
      <c r="BG159" s="2">
        <f t="shared" si="39"/>
        <v>38918.840407538715</v>
      </c>
      <c r="BH159" s="2" t="e">
        <f t="shared" si="40"/>
        <v>#DIV/0!</v>
      </c>
      <c r="BI159" s="2">
        <f t="shared" si="42"/>
        <v>55974.56183314509</v>
      </c>
      <c r="BJ159" s="2">
        <f>BF159/((VLOOKUP(B159,'Cell-Characteristics'!$B$4:$Q$34,13,FALSE)))</f>
        <v>138.67392690291416</v>
      </c>
      <c r="BK159" s="2">
        <f>BG159/((VLOOKUP(B159,'Cell-Characteristics'!$B$4:$Q$34,14,FALSE)))</f>
        <v>15301.895261279671</v>
      </c>
      <c r="BL159" s="2" t="e">
        <f>BH159/((VLOOKUP(B159,'Cell-Characteristics'!$B$4:$Q$34,15,FALSE)))</f>
        <v>#DIV/0!</v>
      </c>
      <c r="BM159" s="2">
        <f>BI159/((VLOOKUP(B159,'Cell-Characteristics'!$B$4:$Q$34,16,FALSE)))</f>
        <v>1338.310328636242</v>
      </c>
      <c r="BN159" s="13">
        <f t="shared" si="43"/>
        <v>1.5032334327697754</v>
      </c>
    </row>
    <row r="160" spans="2:66">
      <c r="B160" s="19" t="s">
        <v>997</v>
      </c>
      <c r="C160" s="18" t="s">
        <v>1027</v>
      </c>
      <c r="D160" s="19" t="s">
        <v>923</v>
      </c>
      <c r="E160" s="23" t="s">
        <v>8</v>
      </c>
      <c r="F160" s="20" t="s">
        <v>841</v>
      </c>
      <c r="G160" s="20" t="s">
        <v>1343</v>
      </c>
      <c r="H160" s="21">
        <v>43139</v>
      </c>
      <c r="I160" s="22" t="s">
        <v>17</v>
      </c>
      <c r="J160" s="22">
        <v>100</v>
      </c>
      <c r="K160" s="24" t="s">
        <v>17</v>
      </c>
      <c r="L160" s="25">
        <v>47.5</v>
      </c>
      <c r="M160" s="25">
        <v>37</v>
      </c>
      <c r="N160" s="25">
        <v>37</v>
      </c>
      <c r="O160" s="24" t="s">
        <v>49</v>
      </c>
      <c r="P160" s="24" t="s">
        <v>49</v>
      </c>
      <c r="Q160" s="26" t="s">
        <v>4</v>
      </c>
      <c r="R160" s="27">
        <v>66.456652050290529</v>
      </c>
      <c r="S160" s="28">
        <v>3.5000000000000003E-2</v>
      </c>
      <c r="T160" s="28">
        <v>68.684448706253761</v>
      </c>
      <c r="U160" s="25">
        <v>75.80068096375777</v>
      </c>
      <c r="V160" s="25">
        <v>14.342340450521545</v>
      </c>
      <c r="W160" s="25">
        <v>61.324024834806572</v>
      </c>
      <c r="X160" s="25">
        <v>0.13431567842968029</v>
      </c>
      <c r="Y160" s="25">
        <v>18.921123488823248</v>
      </c>
      <c r="Z160" s="25">
        <v>80.901680638102903</v>
      </c>
      <c r="AA160" s="25">
        <v>0.17719587307388443</v>
      </c>
      <c r="AB160" s="25">
        <v>7.1162322575040022</v>
      </c>
      <c r="AC160" s="25">
        <v>0</v>
      </c>
      <c r="AD160" s="8">
        <v>3.4071998596191406</v>
      </c>
      <c r="AE160" s="8">
        <v>1.9052000045776367</v>
      </c>
      <c r="AF160" s="8">
        <v>0</v>
      </c>
      <c r="AG160" s="25">
        <v>904.92077028191738</v>
      </c>
      <c r="AH160" s="25">
        <v>35.53980016708374</v>
      </c>
      <c r="AI160" s="25">
        <v>32.288495054042514</v>
      </c>
      <c r="AJ160" s="25" t="s">
        <v>17</v>
      </c>
      <c r="AK160" s="23">
        <v>120.06646000000001</v>
      </c>
      <c r="AL160" s="25">
        <v>21.7</v>
      </c>
      <c r="AM160" s="25">
        <v>0.9</v>
      </c>
      <c r="AN160" s="25">
        <v>14</v>
      </c>
      <c r="AO160" s="25">
        <v>0.6</v>
      </c>
      <c r="AP160" s="25">
        <v>0</v>
      </c>
      <c r="AQ160" s="25">
        <v>0</v>
      </c>
      <c r="AR160" s="25">
        <v>0</v>
      </c>
      <c r="AS160" s="25">
        <v>10.300000000000004</v>
      </c>
      <c r="AT160" s="25">
        <f t="shared" si="44"/>
        <v>25.8</v>
      </c>
      <c r="AU160" s="25">
        <f t="shared" si="45"/>
        <v>54.31578947368422</v>
      </c>
      <c r="AV160" s="8">
        <v>0</v>
      </c>
      <c r="AW160" s="19" t="s">
        <v>1028</v>
      </c>
      <c r="AX160" s="19" t="s">
        <v>856</v>
      </c>
      <c r="AY160" s="19" t="s">
        <v>956</v>
      </c>
      <c r="AZ160" s="19" t="s">
        <v>179</v>
      </c>
      <c r="BA160" s="19" t="s">
        <v>180</v>
      </c>
      <c r="BB160" s="19" t="s">
        <v>947</v>
      </c>
      <c r="BC160" s="20">
        <v>2</v>
      </c>
      <c r="BD160" s="20">
        <v>4</v>
      </c>
      <c r="BE160" s="24">
        <f>U160/((VLOOKUP(B160,'Cell-Characteristics'!$B$4:$E$34,3,FALSE)*VLOOKUP(B160,'Cell-Characteristics'!$B$4:$E$34,4,FALSE)*3600)/1000)</f>
        <v>1.6861862316736289</v>
      </c>
      <c r="BF160" s="2">
        <f t="shared" si="41"/>
        <v>4209.4215312995302</v>
      </c>
      <c r="BG160" s="2">
        <f t="shared" si="39"/>
        <v>32187.709787666874</v>
      </c>
      <c r="BH160" s="2" t="e">
        <f t="shared" si="40"/>
        <v>#DIV/0!</v>
      </c>
      <c r="BI160" s="2">
        <f t="shared" si="42"/>
        <v>42805.897278904471</v>
      </c>
      <c r="BJ160" s="2">
        <f>BF160/((VLOOKUP(B160,'Cell-Characteristics'!$B$4:$Q$34,13,FALSE)))</f>
        <v>114.579496197385</v>
      </c>
      <c r="BK160" s="2">
        <f>BG160/((VLOOKUP(B160,'Cell-Characteristics'!$B$4:$Q$34,14,FALSE)))</f>
        <v>12655.386407040525</v>
      </c>
      <c r="BL160" s="2" t="e">
        <f>BH160/((VLOOKUP(B160,'Cell-Characteristics'!$B$4:$Q$34,15,FALSE)))</f>
        <v>#DIV/0!</v>
      </c>
      <c r="BM160" s="2">
        <f>BI160/((VLOOKUP(B160,'Cell-Characteristics'!$B$4:$Q$34,16,FALSE)))</f>
        <v>1023.457309512645</v>
      </c>
      <c r="BN160" s="13">
        <f t="shared" si="43"/>
        <v>1.770799954732259</v>
      </c>
    </row>
    <row r="161" spans="2:66">
      <c r="B161" s="19" t="s">
        <v>436</v>
      </c>
      <c r="C161" s="18" t="s">
        <v>756</v>
      </c>
      <c r="D161" s="19" t="s">
        <v>181</v>
      </c>
      <c r="E161" s="23" t="s">
        <v>7</v>
      </c>
      <c r="F161" s="20" t="s">
        <v>22</v>
      </c>
      <c r="H161" s="21">
        <v>43400</v>
      </c>
      <c r="I161" s="22">
        <v>51</v>
      </c>
      <c r="J161" s="22">
        <v>100</v>
      </c>
      <c r="K161" s="24">
        <v>4.1710000000000003</v>
      </c>
      <c r="L161" s="25">
        <v>68.153999999999996</v>
      </c>
      <c r="M161" s="25">
        <v>50.3</v>
      </c>
      <c r="N161" s="25">
        <v>51.3</v>
      </c>
      <c r="O161" s="23" t="s">
        <v>125</v>
      </c>
      <c r="P161" s="23" t="s">
        <v>125</v>
      </c>
      <c r="Q161" s="26" t="s">
        <v>95</v>
      </c>
      <c r="R161" s="27">
        <v>82.569120555472381</v>
      </c>
      <c r="S161" s="28">
        <v>4.4999999999999998E-2</v>
      </c>
      <c r="T161" s="28">
        <v>88.999055483701</v>
      </c>
      <c r="U161" s="25">
        <v>92.037218159376749</v>
      </c>
      <c r="V161" s="25">
        <v>9.9432230825117269</v>
      </c>
      <c r="W161" s="25">
        <v>55.402643787685442</v>
      </c>
      <c r="X161" s="25">
        <v>26.691351289179611</v>
      </c>
      <c r="Y161" s="25">
        <v>10.803480680275984</v>
      </c>
      <c r="Z161" s="25">
        <v>60.195913018304346</v>
      </c>
      <c r="AA161" s="25">
        <v>29.000606301419701</v>
      </c>
      <c r="AB161" s="25">
        <v>2.0667694607369751</v>
      </c>
      <c r="AC161" s="25">
        <v>0.9713932149387714</v>
      </c>
      <c r="AD161" s="127">
        <v>6.3198999999999996</v>
      </c>
      <c r="AE161" s="127">
        <v>2.508</v>
      </c>
      <c r="AF161" s="127">
        <v>6.3198999999999996</v>
      </c>
      <c r="AG161" s="25">
        <v>868.17533974992011</v>
      </c>
      <c r="AH161" s="25">
        <v>137.679</v>
      </c>
      <c r="AI161" s="25">
        <v>117.5072971150168</v>
      </c>
      <c r="AK161" s="23">
        <v>250.55148500000001</v>
      </c>
      <c r="AL161" s="25">
        <v>22.1995</v>
      </c>
      <c r="AM161" s="25">
        <v>10.785600000000001</v>
      </c>
      <c r="AN161" s="25">
        <v>10.887700000000001</v>
      </c>
      <c r="AO161" s="25">
        <v>1.1281000000000001</v>
      </c>
      <c r="AP161" s="25">
        <v>0.74029999999999996</v>
      </c>
      <c r="AQ161" s="25">
        <v>7.5479000000000003</v>
      </c>
      <c r="AR161" s="25">
        <v>0.69069999999999998</v>
      </c>
      <c r="AS161" s="25">
        <v>14.174199999999992</v>
      </c>
      <c r="AT161" s="25">
        <f t="shared" si="44"/>
        <v>45.954499999999996</v>
      </c>
      <c r="AU161" s="25">
        <f t="shared" si="45"/>
        <v>67.42744373037533</v>
      </c>
      <c r="AV161" s="8">
        <v>0</v>
      </c>
      <c r="AW161" s="19" t="s">
        <v>437</v>
      </c>
      <c r="AX161" s="19" t="s">
        <v>17</v>
      </c>
      <c r="AY161" s="19" t="s">
        <v>17</v>
      </c>
      <c r="AZ161" s="19" t="s">
        <v>179</v>
      </c>
      <c r="BA161" s="19" t="s">
        <v>180</v>
      </c>
      <c r="BB161" s="19" t="s">
        <v>438</v>
      </c>
      <c r="BC161" s="20">
        <v>6</v>
      </c>
      <c r="BD161" s="20">
        <v>12</v>
      </c>
      <c r="BE161" s="24">
        <f>U161/((VLOOKUP(B161,'Cell-Characteristics'!$B$4:$E$34,3,FALSE)*VLOOKUP(B161,'Cell-Characteristics'!$B$4:$E$34,4,FALSE)*3600)/1000)</f>
        <v>1.4047194468769346</v>
      </c>
      <c r="BF161" s="2">
        <f t="shared" si="41"/>
        <v>1573.3196858354925</v>
      </c>
      <c r="BG161" s="2">
        <f t="shared" si="39"/>
        <v>22090.368336397703</v>
      </c>
      <c r="BH161" s="2">
        <f t="shared" si="40"/>
        <v>4223.381903064861</v>
      </c>
      <c r="BI161" s="2">
        <f t="shared" si="42"/>
        <v>18227.838661596419</v>
      </c>
      <c r="BJ161" s="2">
        <f>BF161/((VLOOKUP(B161,'Cell-Characteristics'!$B$4:$Q$34,13,FALSE)))</f>
        <v>33.212290775751391</v>
      </c>
      <c r="BK161" s="2">
        <f>BG161/((VLOOKUP(B161,'Cell-Characteristics'!$B$4:$Q$34,14,FALSE)))</f>
        <v>6320.7467502697727</v>
      </c>
      <c r="BL161" s="2">
        <f>BH161/((VLOOKUP(B161,'Cell-Characteristics'!$B$4:$Q$34,15,FALSE)))</f>
        <v>1208.44193416915</v>
      </c>
      <c r="BM161" s="2">
        <f>BI161/((VLOOKUP(B161,'Cell-Characteristics'!$B$4:$Q$34,16,FALSE)))</f>
        <v>335.30844154928548</v>
      </c>
      <c r="BN161" s="13">
        <f t="shared" si="43"/>
        <v>5.049266666666667</v>
      </c>
    </row>
    <row r="162" spans="2:66">
      <c r="B162" s="19" t="s">
        <v>436</v>
      </c>
      <c r="C162" s="18" t="s">
        <v>757</v>
      </c>
      <c r="D162" s="19" t="s">
        <v>181</v>
      </c>
      <c r="E162" s="23" t="s">
        <v>7</v>
      </c>
      <c r="F162" s="20" t="s">
        <v>22</v>
      </c>
      <c r="H162" s="21">
        <v>43400</v>
      </c>
      <c r="I162" s="22">
        <v>54</v>
      </c>
      <c r="J162" s="22">
        <v>100</v>
      </c>
      <c r="K162" s="24">
        <v>4.1619999999999999</v>
      </c>
      <c r="L162" s="25">
        <v>68.5077</v>
      </c>
      <c r="M162" s="25">
        <v>50.1</v>
      </c>
      <c r="N162" s="25">
        <v>50</v>
      </c>
      <c r="O162" s="23" t="s">
        <v>125</v>
      </c>
      <c r="P162" s="23" t="s">
        <v>125</v>
      </c>
      <c r="Q162" s="26" t="s">
        <v>336</v>
      </c>
      <c r="R162" s="27">
        <v>86.831996527750832</v>
      </c>
      <c r="S162" s="28">
        <v>3.6999999999999998E-2</v>
      </c>
      <c r="T162" s="28">
        <v>94.029770846505841</v>
      </c>
      <c r="U162" s="25">
        <v>98.996337481691313</v>
      </c>
      <c r="V162" s="25">
        <v>10.287268931842524</v>
      </c>
      <c r="W162" s="25">
        <v>1.585276125601434</v>
      </c>
      <c r="X162" s="25">
        <v>87.123792424247355</v>
      </c>
      <c r="Y162" s="25">
        <v>10.39156517658553</v>
      </c>
      <c r="Z162" s="25">
        <v>1.6013482578530949</v>
      </c>
      <c r="AA162" s="25">
        <v>88.00708656556138</v>
      </c>
      <c r="AB162" s="25">
        <v>0</v>
      </c>
      <c r="AC162" s="25">
        <v>4.9665666351854698</v>
      </c>
      <c r="AD162" s="127">
        <v>0.19900000000000001</v>
      </c>
      <c r="AE162" s="127">
        <v>0</v>
      </c>
      <c r="AF162" s="127">
        <v>1.3055000000000001</v>
      </c>
      <c r="AG162" s="25">
        <v>510.05192227088446</v>
      </c>
      <c r="AH162" s="25">
        <v>202.03909999999999</v>
      </c>
      <c r="AI162" s="25">
        <v>102.87327727955886</v>
      </c>
      <c r="AK162" s="23">
        <v>209.32326</v>
      </c>
      <c r="AL162" s="25">
        <v>14.6203</v>
      </c>
      <c r="AM162" s="25">
        <v>0.37269999999999998</v>
      </c>
      <c r="AN162" s="25">
        <v>0.30530000000000002</v>
      </c>
      <c r="AO162" s="25">
        <v>0</v>
      </c>
      <c r="AP162" s="25">
        <v>19.628699999999998</v>
      </c>
      <c r="AQ162" s="25">
        <v>15.8361</v>
      </c>
      <c r="AR162" s="25">
        <v>2.1760999999999999</v>
      </c>
      <c r="AS162" s="25">
        <v>15.5685</v>
      </c>
      <c r="AT162" s="25">
        <f t="shared" si="44"/>
        <v>53.8874</v>
      </c>
      <c r="AU162" s="25">
        <f t="shared" si="45"/>
        <v>78.658895277465163</v>
      </c>
      <c r="AV162" s="8">
        <v>0</v>
      </c>
      <c r="AW162" s="19" t="s">
        <v>439</v>
      </c>
      <c r="AX162" s="19" t="s">
        <v>17</v>
      </c>
      <c r="AY162" s="19" t="s">
        <v>17</v>
      </c>
      <c r="AZ162" s="19" t="s">
        <v>179</v>
      </c>
      <c r="BA162" s="2" t="s">
        <v>180</v>
      </c>
      <c r="BB162" s="19" t="s">
        <v>440</v>
      </c>
      <c r="BC162" s="20">
        <v>10</v>
      </c>
      <c r="BD162" s="20">
        <v>20</v>
      </c>
      <c r="BE162" s="24">
        <f>U162/((VLOOKUP(B162,'Cell-Characteristics'!$B$4:$E$34,3,FALSE)*VLOOKUP(B162,'Cell-Characteristics'!$B$4:$E$34,4,FALSE)*3600)/1000)</f>
        <v>1.5109331117474254</v>
      </c>
      <c r="BF162" s="2">
        <f t="shared" si="41"/>
        <v>51694.818752977502</v>
      </c>
      <c r="BG162" s="2" t="e">
        <f t="shared" si="39"/>
        <v>#DIV/0!</v>
      </c>
      <c r="BH162" s="2">
        <f t="shared" si="40"/>
        <v>66735.957429526883</v>
      </c>
      <c r="BI162" s="2">
        <f t="shared" si="42"/>
        <v>197400.47354275433</v>
      </c>
      <c r="BJ162" s="2">
        <f>BF162/((VLOOKUP(B162,'Cell-Characteristics'!$B$4:$Q$34,13,FALSE)))</f>
        <v>1091.2615964071624</v>
      </c>
      <c r="BK162" s="2" t="e">
        <f>BG162/((VLOOKUP(B162,'Cell-Characteristics'!$B$4:$Q$34,14,FALSE)))</f>
        <v>#DIV/0!</v>
      </c>
      <c r="BL162" s="2">
        <f>BH162/((VLOOKUP(B162,'Cell-Characteristics'!$B$4:$Q$34,15,FALSE)))</f>
        <v>19095.249097942866</v>
      </c>
      <c r="BM162" s="2">
        <f>BI162/((VLOOKUP(B162,'Cell-Characteristics'!$B$4:$Q$34,16,FALSE)))</f>
        <v>3631.2613016575219</v>
      </c>
      <c r="BN162" s="13">
        <f t="shared" si="43"/>
        <v>0.50150000000000006</v>
      </c>
    </row>
    <row r="163" spans="2:66">
      <c r="B163" s="19" t="s">
        <v>436</v>
      </c>
      <c r="C163" s="18" t="s">
        <v>758</v>
      </c>
      <c r="D163" s="19" t="s">
        <v>181</v>
      </c>
      <c r="E163" s="23" t="s">
        <v>7</v>
      </c>
      <c r="F163" s="20" t="s">
        <v>22</v>
      </c>
      <c r="H163" s="21">
        <v>43400</v>
      </c>
      <c r="I163" s="22">
        <v>70</v>
      </c>
      <c r="J163" s="22">
        <v>100</v>
      </c>
      <c r="K163" s="24">
        <v>4.1749999999999998</v>
      </c>
      <c r="L163" s="25">
        <v>68.515799999999999</v>
      </c>
      <c r="M163" s="25">
        <v>48.3</v>
      </c>
      <c r="N163" s="25">
        <v>44.8</v>
      </c>
      <c r="O163" s="23" t="s">
        <v>130</v>
      </c>
      <c r="P163" s="23" t="s">
        <v>125</v>
      </c>
      <c r="Q163" s="26" t="s">
        <v>95</v>
      </c>
      <c r="R163" s="27">
        <v>88.87171573189157</v>
      </c>
      <c r="S163" s="28">
        <v>4.2999999999999997E-2</v>
      </c>
      <c r="T163" s="28">
        <v>91.526970313065107</v>
      </c>
      <c r="U163" s="25">
        <v>94.784348593468124</v>
      </c>
      <c r="V163" s="25">
        <v>13.682882372930045</v>
      </c>
      <c r="W163" s="25">
        <v>43.921094522899601</v>
      </c>
      <c r="X163" s="25">
        <v>37.180371697638449</v>
      </c>
      <c r="Y163" s="25">
        <v>14.435803564590804</v>
      </c>
      <c r="Z163" s="25">
        <v>46.33791883856059</v>
      </c>
      <c r="AA163" s="25">
        <v>39.226277596848583</v>
      </c>
      <c r="AB163" s="25">
        <v>1.6534594303401655</v>
      </c>
      <c r="AC163" s="25">
        <v>1.6039188500628592</v>
      </c>
      <c r="AD163" s="127">
        <v>9.234</v>
      </c>
      <c r="AE163" s="127">
        <v>2.5091999999999999</v>
      </c>
      <c r="AF163" s="127">
        <v>4.3160999999999996</v>
      </c>
      <c r="AG163" s="25">
        <v>940.88246501601805</v>
      </c>
      <c r="AH163" s="25">
        <v>131.52369999999999</v>
      </c>
      <c r="AI163" s="25">
        <v>123.6641928266835</v>
      </c>
      <c r="AK163" s="23">
        <v>262.71578999999997</v>
      </c>
      <c r="AL163" s="25">
        <v>23.743500000000001</v>
      </c>
      <c r="AM163" s="25">
        <v>5.8985000000000003</v>
      </c>
      <c r="AN163" s="25">
        <v>8.8935999999999993</v>
      </c>
      <c r="AO163" s="25">
        <v>1.2181</v>
      </c>
      <c r="AP163" s="25">
        <v>0.20499999999999999</v>
      </c>
      <c r="AQ163" s="25">
        <v>10.0136</v>
      </c>
      <c r="AR163" s="25">
        <v>0.84570000000000001</v>
      </c>
      <c r="AS163" s="25">
        <v>17.697799999999994</v>
      </c>
      <c r="AT163" s="25">
        <f t="shared" si="44"/>
        <v>44.772300000000001</v>
      </c>
      <c r="AU163" s="25">
        <f t="shared" si="45"/>
        <v>65.345949401451932</v>
      </c>
      <c r="AV163" s="8">
        <v>0</v>
      </c>
      <c r="AW163" s="19" t="s">
        <v>441</v>
      </c>
      <c r="AX163" s="19" t="s">
        <v>17</v>
      </c>
      <c r="AY163" s="19" t="s">
        <v>17</v>
      </c>
      <c r="AZ163" s="19" t="s">
        <v>187</v>
      </c>
      <c r="BA163" s="2" t="s">
        <v>180</v>
      </c>
      <c r="BB163" s="19" t="s">
        <v>442</v>
      </c>
      <c r="BC163" s="20">
        <v>9</v>
      </c>
      <c r="BD163" s="20">
        <v>18</v>
      </c>
      <c r="BE163" s="24">
        <f>U163/((VLOOKUP(B163,'Cell-Characteristics'!$B$4:$E$34,3,FALSE)*VLOOKUP(B163,'Cell-Characteristics'!$B$4:$E$34,4,FALSE)*3600)/1000)</f>
        <v>1.4466475670553745</v>
      </c>
      <c r="BF163" s="2">
        <f t="shared" si="41"/>
        <v>1481.7936292971676</v>
      </c>
      <c r="BG163" s="2">
        <f t="shared" si="39"/>
        <v>17504.023004503269</v>
      </c>
      <c r="BH163" s="2">
        <f t="shared" si="40"/>
        <v>8614.3443612609644</v>
      </c>
      <c r="BI163" s="2">
        <f t="shared" si="42"/>
        <v>17706.440864820033</v>
      </c>
      <c r="BJ163" s="2">
        <f>BF163/((VLOOKUP(B163,'Cell-Characteristics'!$B$4:$Q$34,13,FALSE)))</f>
        <v>31.280204098977585</v>
      </c>
      <c r="BK163" s="2">
        <f>BG163/((VLOOKUP(B163,'Cell-Characteristics'!$B$4:$Q$34,14,FALSE)))</f>
        <v>5008.449602900705</v>
      </c>
      <c r="BL163" s="2">
        <f>BH163/((VLOOKUP(B163,'Cell-Characteristics'!$B$4:$Q$34,15,FALSE)))</f>
        <v>2464.8339175689835</v>
      </c>
      <c r="BM163" s="2">
        <f>BI163/((VLOOKUP(B163,'Cell-Characteristics'!$B$4:$Q$34,16,FALSE)))</f>
        <v>325.71711885271907</v>
      </c>
      <c r="BN163" s="13">
        <f t="shared" si="43"/>
        <v>5.3531000000000004</v>
      </c>
    </row>
    <row r="164" spans="2:66">
      <c r="B164" s="19" t="s">
        <v>436</v>
      </c>
      <c r="C164" s="18" t="s">
        <v>759</v>
      </c>
      <c r="D164" s="19" t="s">
        <v>181</v>
      </c>
      <c r="E164" s="23" t="s">
        <v>7</v>
      </c>
      <c r="F164" s="20" t="s">
        <v>22</v>
      </c>
      <c r="H164" s="21">
        <v>43400</v>
      </c>
      <c r="I164" s="22">
        <v>71</v>
      </c>
      <c r="J164" s="22">
        <v>100</v>
      </c>
      <c r="K164" s="24">
        <v>4.16</v>
      </c>
      <c r="L164" s="25">
        <v>68.296899999999994</v>
      </c>
      <c r="M164" s="25">
        <v>47.6</v>
      </c>
      <c r="N164" s="25">
        <v>37.5</v>
      </c>
      <c r="O164" s="23" t="s">
        <v>130</v>
      </c>
      <c r="P164" s="23" t="s">
        <v>125</v>
      </c>
      <c r="Q164" s="26" t="s">
        <v>95</v>
      </c>
      <c r="R164" s="27">
        <v>77.397401235297266</v>
      </c>
      <c r="S164" s="28">
        <v>4.5999999999999999E-2</v>
      </c>
      <c r="T164" s="28">
        <v>82.574837228885215</v>
      </c>
      <c r="U164" s="25">
        <v>85.336519386859621</v>
      </c>
      <c r="V164" s="25">
        <v>11.543044706071468</v>
      </c>
      <c r="W164" s="25">
        <v>46.824361199746264</v>
      </c>
      <c r="X164" s="25">
        <v>26.969113481041912</v>
      </c>
      <c r="Y164" s="25">
        <v>13.526500481866268</v>
      </c>
      <c r="Z164" s="25">
        <v>54.870249614324464</v>
      </c>
      <c r="AA164" s="25">
        <v>31.603249903809292</v>
      </c>
      <c r="AB164" s="25">
        <v>1.6953871605145729</v>
      </c>
      <c r="AC164" s="25">
        <v>1.0662949974598315</v>
      </c>
      <c r="AD164" s="127">
        <v>5.4169</v>
      </c>
      <c r="AE164" s="127">
        <v>2.4053</v>
      </c>
      <c r="AF164" s="127">
        <v>5.4169</v>
      </c>
      <c r="AG164" s="25">
        <v>732.68422562936212</v>
      </c>
      <c r="AH164" s="25">
        <v>170.05860000000001</v>
      </c>
      <c r="AI164" s="25">
        <v>124.61046159797894</v>
      </c>
      <c r="AK164" s="23">
        <v>240.66338999999999</v>
      </c>
      <c r="AL164" s="25">
        <v>29.339600000000001</v>
      </c>
      <c r="AM164" s="25">
        <v>4.0075000000000003</v>
      </c>
      <c r="AN164" s="25">
        <v>10.8764</v>
      </c>
      <c r="AO164" s="25">
        <v>0.9486</v>
      </c>
      <c r="AP164" s="25">
        <v>0.6885</v>
      </c>
      <c r="AQ164" s="25">
        <v>6.9725000000000001</v>
      </c>
      <c r="AR164" s="25">
        <v>1.028</v>
      </c>
      <c r="AS164" s="25">
        <v>14.435799999999993</v>
      </c>
      <c r="AT164" s="25">
        <f t="shared" si="44"/>
        <v>38.957299999999989</v>
      </c>
      <c r="AU164" s="25">
        <f t="shared" si="45"/>
        <v>57.041095569491432</v>
      </c>
      <c r="AV164" s="8">
        <v>0</v>
      </c>
      <c r="AW164" s="19" t="s">
        <v>443</v>
      </c>
      <c r="AX164" s="19" t="s">
        <v>17</v>
      </c>
      <c r="AY164" s="19" t="s">
        <v>17</v>
      </c>
      <c r="AZ164" s="19" t="s">
        <v>187</v>
      </c>
      <c r="BA164" s="19" t="s">
        <v>180</v>
      </c>
      <c r="BB164" s="19" t="s">
        <v>17</v>
      </c>
      <c r="BC164" s="20">
        <v>6</v>
      </c>
      <c r="BD164" s="20">
        <v>12</v>
      </c>
      <c r="BE164" s="24">
        <f>U164/((VLOOKUP(B164,'Cell-Characteristics'!$B$4:$E$34,3,FALSE)*VLOOKUP(B164,'Cell-Characteristics'!$B$4:$E$34,4,FALSE)*3600)/1000)</f>
        <v>1.3024499295918746</v>
      </c>
      <c r="BF164" s="2">
        <f t="shared" si="41"/>
        <v>2130.931844056835</v>
      </c>
      <c r="BG164" s="2">
        <f t="shared" si="39"/>
        <v>19467.1605204117</v>
      </c>
      <c r="BH164" s="2">
        <f t="shared" si="40"/>
        <v>4978.6987910136631</v>
      </c>
      <c r="BI164" s="2">
        <f t="shared" si="42"/>
        <v>19337.383822206859</v>
      </c>
      <c r="BJ164" s="2">
        <f>BF164/((VLOOKUP(B164,'Cell-Characteristics'!$B$4:$Q$34,13,FALSE)))</f>
        <v>44.983310553659351</v>
      </c>
      <c r="BK164" s="2">
        <f>BG164/((VLOOKUP(B164,'Cell-Characteristics'!$B$4:$Q$34,14,FALSE)))</f>
        <v>5570.1647760047108</v>
      </c>
      <c r="BL164" s="2">
        <f>BH164/((VLOOKUP(B164,'Cell-Characteristics'!$B$4:$Q$34,15,FALSE)))</f>
        <v>1424.5617693943509</v>
      </c>
      <c r="BM164" s="2">
        <f>BI164/((VLOOKUP(B164,'Cell-Characteristics'!$B$4:$Q$34,16,FALSE)))</f>
        <v>355.71897214152051</v>
      </c>
      <c r="BN164" s="13">
        <f t="shared" si="43"/>
        <v>4.4130333333333338</v>
      </c>
    </row>
    <row r="165" spans="2:66">
      <c r="B165" s="19" t="s">
        <v>436</v>
      </c>
      <c r="C165" s="18" t="s">
        <v>708</v>
      </c>
      <c r="D165" s="19" t="s">
        <v>26</v>
      </c>
      <c r="E165" s="23" t="s">
        <v>7</v>
      </c>
      <c r="F165" s="20" t="s">
        <v>21</v>
      </c>
      <c r="H165" s="21">
        <v>43511</v>
      </c>
      <c r="I165" s="22">
        <v>2</v>
      </c>
      <c r="J165" s="22">
        <v>100</v>
      </c>
      <c r="K165" s="24">
        <v>4.1740000000000004</v>
      </c>
      <c r="L165" s="25">
        <v>68.435100000000006</v>
      </c>
      <c r="M165" s="25">
        <v>45.8</v>
      </c>
      <c r="N165" s="25">
        <v>47.1</v>
      </c>
      <c r="O165" s="23" t="s">
        <v>125</v>
      </c>
      <c r="P165" s="23" t="s">
        <v>125</v>
      </c>
      <c r="Q165" s="26" t="s">
        <v>95</v>
      </c>
      <c r="R165" s="27">
        <v>63.600937118999184</v>
      </c>
      <c r="S165" s="28">
        <v>4.2999999999999997E-2</v>
      </c>
      <c r="T165" s="28">
        <v>66.950313612224988</v>
      </c>
      <c r="U165" s="25">
        <v>69.234196208594227</v>
      </c>
      <c r="V165" s="25">
        <v>17.184877449858501</v>
      </c>
      <c r="W165" s="25">
        <v>21.040827743398747</v>
      </c>
      <c r="X165" s="25">
        <v>31.008491015336983</v>
      </c>
      <c r="Y165" s="25">
        <v>24.821372083359719</v>
      </c>
      <c r="Z165" s="25">
        <v>30.390802371714244</v>
      </c>
      <c r="AA165" s="25">
        <v>44.787825544926044</v>
      </c>
      <c r="AB165" s="25">
        <v>0.76624961066244923</v>
      </c>
      <c r="AC165" s="25">
        <v>1.5176329857067836</v>
      </c>
      <c r="AD165" s="127">
        <v>9.1286000000000005</v>
      </c>
      <c r="AE165" s="127">
        <v>2.5110999999999999</v>
      </c>
      <c r="AF165" s="127">
        <v>2.9104999999999999</v>
      </c>
      <c r="AG165" s="25">
        <v>951.46436747288783</v>
      </c>
      <c r="AH165" s="25" t="s">
        <v>17</v>
      </c>
      <c r="AI165" s="25" t="s">
        <v>17</v>
      </c>
      <c r="AK165" s="23">
        <v>213.38141999999999</v>
      </c>
      <c r="AL165" s="25">
        <v>33.9</v>
      </c>
      <c r="AM165" s="25">
        <v>1.2</v>
      </c>
      <c r="AN165" s="25">
        <v>6.8</v>
      </c>
      <c r="AO165" s="25">
        <v>5.9</v>
      </c>
      <c r="AP165" s="25">
        <v>3.2</v>
      </c>
      <c r="AQ165" s="25">
        <v>3.7</v>
      </c>
      <c r="AR165" s="25">
        <v>0</v>
      </c>
      <c r="AS165" s="25">
        <v>13.735100000000003</v>
      </c>
      <c r="AT165" s="25">
        <f t="shared" si="44"/>
        <v>34.535100000000007</v>
      </c>
      <c r="AU165" s="25">
        <f t="shared" si="45"/>
        <v>50.464016272351472</v>
      </c>
      <c r="AV165" s="8">
        <v>0</v>
      </c>
      <c r="AW165" s="19" t="s">
        <v>444</v>
      </c>
      <c r="AX165" s="19" t="s">
        <v>50</v>
      </c>
      <c r="AY165" s="19" t="s">
        <v>445</v>
      </c>
      <c r="AZ165" s="19" t="s">
        <v>179</v>
      </c>
      <c r="BA165" s="2" t="s">
        <v>180</v>
      </c>
      <c r="BB165" s="19" t="s">
        <v>446</v>
      </c>
      <c r="BC165" s="20">
        <v>6</v>
      </c>
      <c r="BD165" s="20">
        <v>12</v>
      </c>
      <c r="BE165" s="24">
        <f>U165/((VLOOKUP(B165,'Cell-Characteristics'!$B$4:$E$34,3,FALSE)*VLOOKUP(B165,'Cell-Characteristics'!$B$4:$E$34,4,FALSE)*3600)/1000)</f>
        <v>1.0566879763216457</v>
      </c>
      <c r="BF165" s="2">
        <f t="shared" si="41"/>
        <v>1882.5315437042373</v>
      </c>
      <c r="BG165" s="2">
        <f t="shared" si="39"/>
        <v>8379.1277700604296</v>
      </c>
      <c r="BH165" s="2">
        <f t="shared" si="40"/>
        <v>10654.008251275376</v>
      </c>
      <c r="BI165" s="2">
        <f t="shared" si="42"/>
        <v>14274.895783273265</v>
      </c>
      <c r="BJ165" s="2">
        <f>BF165/((VLOOKUP(B165,'Cell-Characteristics'!$B$4:$Q$34,13,FALSE)))</f>
        <v>39.73965722727678</v>
      </c>
      <c r="BK165" s="2">
        <f>BG165/((VLOOKUP(B165,'Cell-Characteristics'!$B$4:$Q$34,14,FALSE)))</f>
        <v>2397.5310785307297</v>
      </c>
      <c r="BL165" s="2">
        <f>BH165/((VLOOKUP(B165,'Cell-Characteristics'!$B$4:$Q$34,15,FALSE)))</f>
        <v>3048.4456848390232</v>
      </c>
      <c r="BM165" s="2">
        <f>BI165/((VLOOKUP(B165,'Cell-Characteristics'!$B$4:$Q$34,16,FALSE)))</f>
        <v>262.59246349663584</v>
      </c>
      <c r="BN165" s="13">
        <f t="shared" si="43"/>
        <v>4.8500666666666667</v>
      </c>
    </row>
    <row r="166" spans="2:66">
      <c r="B166" s="19" t="s">
        <v>436</v>
      </c>
      <c r="C166" s="18" t="s">
        <v>851</v>
      </c>
      <c r="D166" s="19" t="s">
        <v>26</v>
      </c>
      <c r="E166" s="23" t="s">
        <v>7</v>
      </c>
      <c r="F166" s="20" t="s">
        <v>21</v>
      </c>
      <c r="H166" s="21">
        <v>43512</v>
      </c>
      <c r="I166" s="22">
        <v>10</v>
      </c>
      <c r="J166" s="22">
        <v>100</v>
      </c>
      <c r="K166" s="24" t="s">
        <v>17</v>
      </c>
      <c r="L166" s="25">
        <v>68.400000000000006</v>
      </c>
      <c r="M166" s="25">
        <v>50.3</v>
      </c>
      <c r="N166" s="25">
        <v>50.2</v>
      </c>
      <c r="O166" s="23" t="s">
        <v>125</v>
      </c>
      <c r="P166" s="23" t="s">
        <v>125</v>
      </c>
      <c r="Q166" s="26" t="s">
        <v>95</v>
      </c>
      <c r="R166" s="27">
        <v>72.788784306390298</v>
      </c>
      <c r="S166" s="28">
        <v>4.4999999999999998E-2</v>
      </c>
      <c r="T166" s="28">
        <v>76.964753378423666</v>
      </c>
      <c r="U166" s="25">
        <v>79.674196746698669</v>
      </c>
      <c r="V166" s="25">
        <v>21.956031898418939</v>
      </c>
      <c r="W166" s="25">
        <v>23.816375807883354</v>
      </c>
      <c r="X166" s="25">
        <v>33.901789040396409</v>
      </c>
      <c r="Y166" s="25">
        <v>27.557267967472409</v>
      </c>
      <c r="Z166" s="25">
        <v>29.892206988418991</v>
      </c>
      <c r="AA166" s="25">
        <v>42.550525044108646</v>
      </c>
      <c r="AB166" s="25">
        <v>1.2582965078250012</v>
      </c>
      <c r="AC166" s="25">
        <v>1.4511468604500015</v>
      </c>
      <c r="AD166" s="127">
        <v>3.3077999999999999</v>
      </c>
      <c r="AE166" s="127">
        <v>2.8058000000000001</v>
      </c>
      <c r="AF166" s="127">
        <v>3.3077999999999999</v>
      </c>
      <c r="AG166" s="25">
        <v>1.5450183851334811</v>
      </c>
      <c r="AH166" s="25">
        <v>116.63679999999999</v>
      </c>
      <c r="AI166" s="25">
        <v>1.4017869331393513E-3</v>
      </c>
      <c r="AK166" s="23">
        <v>221.67094</v>
      </c>
      <c r="AL166" s="25">
        <v>34.299999999999997</v>
      </c>
      <c r="AM166" s="25">
        <v>2.8</v>
      </c>
      <c r="AN166" s="25">
        <v>3.3</v>
      </c>
      <c r="AO166" s="25">
        <v>0.6</v>
      </c>
      <c r="AP166" s="25">
        <v>1.3</v>
      </c>
      <c r="AQ166" s="25">
        <v>6.4</v>
      </c>
      <c r="AR166" s="25">
        <v>2.2000000000000002</v>
      </c>
      <c r="AS166" s="25">
        <v>17.500000000000014</v>
      </c>
      <c r="AT166" s="25">
        <f t="shared" si="44"/>
        <v>34.100000000000009</v>
      </c>
      <c r="AU166" s="25">
        <f t="shared" si="45"/>
        <v>49.853801169590653</v>
      </c>
      <c r="AV166" s="8">
        <v>0</v>
      </c>
      <c r="AW166" s="19" t="s">
        <v>848</v>
      </c>
      <c r="AX166" s="19" t="s">
        <v>50</v>
      </c>
      <c r="AY166" s="19" t="s">
        <v>849</v>
      </c>
      <c r="AZ166" s="19" t="s">
        <v>179</v>
      </c>
      <c r="BA166" s="2" t="s">
        <v>180</v>
      </c>
      <c r="BB166" s="19" t="s">
        <v>850</v>
      </c>
      <c r="BC166" s="20">
        <v>7</v>
      </c>
      <c r="BD166" s="20">
        <v>14.000000000000002</v>
      </c>
      <c r="BE166" s="24">
        <f>U166/((VLOOKUP(B166,'Cell-Characteristics'!$B$4:$E$34,3,FALSE)*VLOOKUP(B166,'Cell-Characteristics'!$B$4:$E$34,4,FALSE)*3600)/1000)</f>
        <v>1.2160286438751324</v>
      </c>
      <c r="BF166" s="2">
        <f t="shared" si="41"/>
        <v>6637.6539991592417</v>
      </c>
      <c r="BG166" s="2">
        <f t="shared" si="39"/>
        <v>8488.2656667914143</v>
      </c>
      <c r="BH166" s="2">
        <f t="shared" si="40"/>
        <v>10249.044392162892</v>
      </c>
      <c r="BI166" s="2">
        <f t="shared" si="42"/>
        <v>25370.177493800922</v>
      </c>
      <c r="BJ166" s="2">
        <f>BF166/((VLOOKUP(B166,'Cell-Characteristics'!$B$4:$Q$34,13,FALSE)))</f>
        <v>140.11881798315997</v>
      </c>
      <c r="BK166" s="2">
        <f>BG166/((VLOOKUP(B166,'Cell-Characteristics'!$B$4:$Q$34,14,FALSE)))</f>
        <v>2428.7588514491663</v>
      </c>
      <c r="BL166" s="2">
        <f>BH166/((VLOOKUP(B166,'Cell-Characteristics'!$B$4:$Q$34,15,FALSE)))</f>
        <v>2932.5728321331485</v>
      </c>
      <c r="BM166" s="2">
        <f>BI166/((VLOOKUP(B166,'Cell-Characteristics'!$B$4:$Q$34,16,FALSE)))</f>
        <v>466.69464412135108</v>
      </c>
      <c r="BN166" s="13">
        <f t="shared" si="43"/>
        <v>3.1404666666666667</v>
      </c>
    </row>
    <row r="167" spans="2:66">
      <c r="B167" s="19" t="s">
        <v>436</v>
      </c>
      <c r="C167" s="18" t="s">
        <v>702</v>
      </c>
      <c r="D167" s="19" t="s">
        <v>26</v>
      </c>
      <c r="E167" s="23" t="s">
        <v>7</v>
      </c>
      <c r="F167" s="19" t="s">
        <v>21</v>
      </c>
      <c r="G167" s="19"/>
      <c r="H167" s="21">
        <v>43512</v>
      </c>
      <c r="I167" s="22">
        <v>11</v>
      </c>
      <c r="J167" s="22">
        <v>100</v>
      </c>
      <c r="K167" s="24">
        <v>4.1710000000000003</v>
      </c>
      <c r="L167" s="25">
        <v>68.421899999999994</v>
      </c>
      <c r="M167" s="25">
        <v>45.7</v>
      </c>
      <c r="N167" s="25">
        <v>51.5</v>
      </c>
      <c r="O167" s="24" t="s">
        <v>125</v>
      </c>
      <c r="P167" s="24" t="s">
        <v>125</v>
      </c>
      <c r="Q167" s="26" t="s">
        <v>95</v>
      </c>
      <c r="R167" s="27">
        <v>68.959040314727076</v>
      </c>
      <c r="S167" s="28">
        <v>4.4999999999999998E-2</v>
      </c>
      <c r="T167" s="28">
        <v>74.286536553745961</v>
      </c>
      <c r="U167" s="25">
        <v>76.429812379628174</v>
      </c>
      <c r="V167" s="25">
        <v>21.894033902725301</v>
      </c>
      <c r="W167" s="25">
        <v>32.432683747603328</v>
      </c>
      <c r="X167" s="25">
        <v>22.103094729299531</v>
      </c>
      <c r="Y167" s="25">
        <v>28.64593438222413</v>
      </c>
      <c r="Z167" s="25">
        <v>42.43459814674101</v>
      </c>
      <c r="AA167" s="25">
        <v>28.919467471034842</v>
      </c>
      <c r="AB167" s="25">
        <v>1.1282352600944152</v>
      </c>
      <c r="AC167" s="25">
        <v>1.0150405657878052</v>
      </c>
      <c r="AD167" s="127">
        <v>5.1193</v>
      </c>
      <c r="AE167" s="127">
        <v>3.0141</v>
      </c>
      <c r="AF167" s="127">
        <v>5.1193</v>
      </c>
      <c r="AG167" s="25">
        <v>972.4077961789543</v>
      </c>
      <c r="AH167" s="25">
        <v>107.2577</v>
      </c>
      <c r="AI167" s="25">
        <v>104.37990966220181</v>
      </c>
      <c r="AK167" s="23">
        <v>202.17837</v>
      </c>
      <c r="AL167" s="25">
        <v>38</v>
      </c>
      <c r="AM167" s="25">
        <v>1.1399999999999999</v>
      </c>
      <c r="AN167" s="25">
        <v>4.34</v>
      </c>
      <c r="AO167" s="25">
        <v>0</v>
      </c>
      <c r="AP167" s="25">
        <v>1.54</v>
      </c>
      <c r="AQ167" s="25">
        <v>8.64</v>
      </c>
      <c r="AR167" s="25">
        <v>1.54</v>
      </c>
      <c r="AS167" s="25">
        <v>13.221899999999991</v>
      </c>
      <c r="AT167" s="25">
        <f t="shared" si="44"/>
        <v>30.421899999999994</v>
      </c>
      <c r="AU167" s="25">
        <f t="shared" si="45"/>
        <v>44.462226275505351</v>
      </c>
      <c r="AV167" s="8">
        <v>0</v>
      </c>
      <c r="AW167" s="19" t="s">
        <v>447</v>
      </c>
      <c r="AX167" s="19" t="s">
        <v>50</v>
      </c>
      <c r="AY167" s="19" t="s">
        <v>448</v>
      </c>
      <c r="AZ167" s="19" t="s">
        <v>179</v>
      </c>
      <c r="BA167" s="19" t="s">
        <v>180</v>
      </c>
      <c r="BB167" s="19" t="s">
        <v>449</v>
      </c>
      <c r="BC167" s="20">
        <v>10</v>
      </c>
      <c r="BD167" s="20">
        <v>20</v>
      </c>
      <c r="BE167" s="24">
        <f>U167/((VLOOKUP(B167,'Cell-Characteristics'!$B$4:$E$34,3,FALSE)*VLOOKUP(B167,'Cell-Characteristics'!$B$4:$E$34,4,FALSE)*3600)/1000)</f>
        <v>1.1665111779552531</v>
      </c>
      <c r="BF167" s="2">
        <f t="shared" si="41"/>
        <v>4276.7632103461992</v>
      </c>
      <c r="BG167" s="2">
        <f t="shared" si="39"/>
        <v>10760.321073489044</v>
      </c>
      <c r="BH167" s="2">
        <f t="shared" si="40"/>
        <v>4317.6009863261634</v>
      </c>
      <c r="BI167" s="2">
        <f t="shared" si="42"/>
        <v>17301.337624701722</v>
      </c>
      <c r="BJ167" s="2">
        <f>BF167/((VLOOKUP(B167,'Cell-Characteristics'!$B$4:$Q$34,13,FALSE)))</f>
        <v>90.281145402197623</v>
      </c>
      <c r="BK167" s="2">
        <f>BG167/((VLOOKUP(B167,'Cell-Characteristics'!$B$4:$Q$34,14,FALSE)))</f>
        <v>3078.86511539292</v>
      </c>
      <c r="BL167" s="2">
        <f>BH167/((VLOOKUP(B167,'Cell-Characteristics'!$B$4:$Q$34,15,FALSE)))</f>
        <v>1235.4009669597453</v>
      </c>
      <c r="BM167" s="2">
        <f>BI167/((VLOOKUP(B167,'Cell-Characteristics'!$B$4:$Q$34,16,FALSE)))</f>
        <v>318.26508141523493</v>
      </c>
      <c r="BN167" s="13">
        <f t="shared" si="43"/>
        <v>4.4175666666666666</v>
      </c>
    </row>
    <row r="168" spans="2:66">
      <c r="B168" s="19" t="s">
        <v>436</v>
      </c>
      <c r="C168" s="18" t="s">
        <v>703</v>
      </c>
      <c r="D168" s="19" t="s">
        <v>26</v>
      </c>
      <c r="E168" s="23" t="s">
        <v>7</v>
      </c>
      <c r="F168" s="20" t="s">
        <v>21</v>
      </c>
      <c r="H168" s="21">
        <v>43512</v>
      </c>
      <c r="I168" s="22">
        <v>12</v>
      </c>
      <c r="J168" s="22">
        <v>100</v>
      </c>
      <c r="K168" s="24">
        <v>4.1719999999999997</v>
      </c>
      <c r="L168" s="25">
        <v>68.231499999999997</v>
      </c>
      <c r="M168" s="25">
        <v>47.6</v>
      </c>
      <c r="N168" s="25">
        <v>48.4</v>
      </c>
      <c r="O168" s="24" t="s">
        <v>130</v>
      </c>
      <c r="P168" s="24" t="s">
        <v>125</v>
      </c>
      <c r="Q168" s="26" t="s">
        <v>95</v>
      </c>
      <c r="R168" s="27">
        <v>76.957362229760761</v>
      </c>
      <c r="S168" s="28">
        <v>4.7E-2</v>
      </c>
      <c r="T168" s="28">
        <v>81.742197865921</v>
      </c>
      <c r="U168" s="25">
        <v>85.390271411618457</v>
      </c>
      <c r="V168" s="25">
        <v>8.7513130400611416</v>
      </c>
      <c r="W168" s="25">
        <v>4.6672097576972353</v>
      </c>
      <c r="X168" s="25">
        <v>71.971748613860058</v>
      </c>
      <c r="Y168" s="25">
        <v>10.248606656695101</v>
      </c>
      <c r="Z168" s="25">
        <v>5.4657394578350065</v>
      </c>
      <c r="AA168" s="25">
        <v>84.28565388546987</v>
      </c>
      <c r="AB168" s="25">
        <v>0.52609619116790984</v>
      </c>
      <c r="AC168" s="25">
        <v>3.1219773545295437</v>
      </c>
      <c r="AD168" s="127">
        <v>0.50429999999999997</v>
      </c>
      <c r="AE168" s="127">
        <v>0</v>
      </c>
      <c r="AF168" s="127">
        <v>0.50429999999999997</v>
      </c>
      <c r="AG168" s="25">
        <v>972.77439474860398</v>
      </c>
      <c r="AH168" s="25">
        <v>113.93649999999998</v>
      </c>
      <c r="AI168" s="25">
        <v>110.92527964407549</v>
      </c>
      <c r="AK168" s="23">
        <v>214.45577499999999</v>
      </c>
      <c r="AL168" s="25">
        <v>22.54</v>
      </c>
      <c r="AM168" s="25">
        <v>0.54</v>
      </c>
      <c r="AN168" s="25">
        <v>1.1399999999999999</v>
      </c>
      <c r="AO168" s="25">
        <v>1.94</v>
      </c>
      <c r="AP168" s="25">
        <v>3.14</v>
      </c>
      <c r="AQ168" s="25">
        <v>19.04</v>
      </c>
      <c r="AR168" s="25">
        <v>0</v>
      </c>
      <c r="AS168" s="25">
        <v>19.891499999999994</v>
      </c>
      <c r="AT168" s="25">
        <f t="shared" si="44"/>
        <v>45.691499999999998</v>
      </c>
      <c r="AU168" s="25">
        <f t="shared" si="45"/>
        <v>66.965404541890479</v>
      </c>
      <c r="AV168" s="8">
        <v>0</v>
      </c>
      <c r="AW168" s="19" t="s">
        <v>450</v>
      </c>
      <c r="AX168" s="19" t="s">
        <v>50</v>
      </c>
      <c r="AY168" s="19" t="s">
        <v>451</v>
      </c>
      <c r="AZ168" s="19" t="s">
        <v>187</v>
      </c>
      <c r="BA168" s="2" t="s">
        <v>180</v>
      </c>
      <c r="BB168" s="19" t="s">
        <v>452</v>
      </c>
      <c r="BC168" s="20">
        <v>7</v>
      </c>
      <c r="BD168" s="20">
        <v>14.000000000000002</v>
      </c>
      <c r="BE168" s="24">
        <f>U168/((VLOOKUP(B168,'Cell-Characteristics'!$B$4:$E$34,3,FALSE)*VLOOKUP(B168,'Cell-Characteristics'!$B$4:$E$34,4,FALSE)*3600)/1000)</f>
        <v>1.3032703206901475</v>
      </c>
      <c r="BF168" s="2">
        <f t="shared" si="41"/>
        <v>17353.386952332225</v>
      </c>
      <c r="BG168" s="2" t="e">
        <f t="shared" si="39"/>
        <v>#DIV/0!</v>
      </c>
      <c r="BH168" s="2">
        <f t="shared" si="40"/>
        <v>142716.13843716052</v>
      </c>
      <c r="BI168" s="2">
        <f t="shared" si="42"/>
        <v>253986.53007620003</v>
      </c>
      <c r="BJ168" s="2">
        <f>BF168/((VLOOKUP(B168,'Cell-Characteristics'!$B$4:$Q$34,13,FALSE)))</f>
        <v>366.32461831743154</v>
      </c>
      <c r="BK168" s="2" t="e">
        <f>BG168/((VLOOKUP(B168,'Cell-Characteristics'!$B$4:$Q$34,14,FALSE)))</f>
        <v>#DIV/0!</v>
      </c>
      <c r="BL168" s="2">
        <f>BH168/((VLOOKUP(B168,'Cell-Characteristics'!$B$4:$Q$34,15,FALSE)))</f>
        <v>40835.560299436598</v>
      </c>
      <c r="BM168" s="2">
        <f>BI168/((VLOOKUP(B168,'Cell-Characteristics'!$B$4:$Q$34,16,FALSE)))</f>
        <v>4672.1846267923129</v>
      </c>
      <c r="BN168" s="13">
        <f t="shared" si="43"/>
        <v>0.3362</v>
      </c>
    </row>
    <row r="169" spans="2:66">
      <c r="B169" s="19" t="s">
        <v>436</v>
      </c>
      <c r="C169" s="18" t="s">
        <v>765</v>
      </c>
      <c r="D169" s="19" t="s">
        <v>181</v>
      </c>
      <c r="E169" s="23" t="s">
        <v>0</v>
      </c>
      <c r="F169" s="20" t="s">
        <v>22</v>
      </c>
      <c r="H169" s="21">
        <v>43402</v>
      </c>
      <c r="I169" s="22">
        <v>53</v>
      </c>
      <c r="J169" s="22">
        <v>100</v>
      </c>
      <c r="K169" s="24">
        <v>4.1639999999999997</v>
      </c>
      <c r="L169" s="25">
        <v>68.371399999999994</v>
      </c>
      <c r="M169" s="25">
        <v>48.2</v>
      </c>
      <c r="N169" s="25">
        <v>48.2</v>
      </c>
      <c r="O169" s="23" t="s">
        <v>125</v>
      </c>
      <c r="P169" s="23" t="s">
        <v>125</v>
      </c>
      <c r="Q169" s="26" t="s">
        <v>95</v>
      </c>
      <c r="R169" s="27">
        <v>92.576496509812742</v>
      </c>
      <c r="S169" s="28">
        <v>2.1999999999999999E-2</v>
      </c>
      <c r="T169" s="28">
        <v>94.674190812479367</v>
      </c>
      <c r="U169" s="25">
        <v>96.891089276345028</v>
      </c>
      <c r="V169" s="25">
        <v>20.639838954003867</v>
      </c>
      <c r="W169" s="25">
        <v>2.7719303878470041</v>
      </c>
      <c r="X169" s="25">
        <v>73.479319934494171</v>
      </c>
      <c r="Y169" s="25">
        <v>21.302102296668963</v>
      </c>
      <c r="Z169" s="25">
        <v>2.8608723552907178</v>
      </c>
      <c r="AA169" s="25">
        <v>75.837025348040328</v>
      </c>
      <c r="AB169" s="25">
        <v>0.11507235167521798</v>
      </c>
      <c r="AC169" s="25">
        <v>2.1018261121904342</v>
      </c>
      <c r="AD169" s="127">
        <v>2.7170000000000001</v>
      </c>
      <c r="AE169" s="127">
        <v>9.4422999999999995</v>
      </c>
      <c r="AF169" s="127">
        <v>5.9292999999999996</v>
      </c>
      <c r="AG169" s="25" t="s">
        <v>17</v>
      </c>
      <c r="AH169" s="25" t="s">
        <v>17</v>
      </c>
      <c r="AI169" s="25" t="s">
        <v>17</v>
      </c>
      <c r="AK169" s="23" t="s">
        <v>17</v>
      </c>
      <c r="AL169" s="25">
        <v>27.52</v>
      </c>
      <c r="AM169" s="25">
        <v>0.37</v>
      </c>
      <c r="AN169" s="25">
        <v>0</v>
      </c>
      <c r="AO169" s="25">
        <v>3.1799999999999997</v>
      </c>
      <c r="AP169" s="25">
        <v>3.81</v>
      </c>
      <c r="AQ169" s="25">
        <v>16.23</v>
      </c>
      <c r="AR169" s="25">
        <v>3.9599999999999937</v>
      </c>
      <c r="AS169" s="25">
        <v>13.301400000000001</v>
      </c>
      <c r="AT169" s="25">
        <f t="shared" si="44"/>
        <v>40.851399999999998</v>
      </c>
      <c r="AU169" s="25">
        <f t="shared" si="45"/>
        <v>59.749251880172118</v>
      </c>
      <c r="AV169" s="8">
        <v>0</v>
      </c>
      <c r="AW169" s="19" t="s">
        <v>453</v>
      </c>
      <c r="AX169" s="19" t="s">
        <v>17</v>
      </c>
      <c r="AY169" s="19" t="s">
        <v>17</v>
      </c>
      <c r="AZ169" s="19" t="s">
        <v>179</v>
      </c>
      <c r="BA169" s="19" t="s">
        <v>180</v>
      </c>
      <c r="BB169" s="19" t="s">
        <v>454</v>
      </c>
      <c r="BC169" s="20">
        <v>10</v>
      </c>
      <c r="BD169" s="20">
        <v>20</v>
      </c>
      <c r="BE169" s="24">
        <f>U169/((VLOOKUP(B169,'Cell-Characteristics'!$B$4:$E$34,3,FALSE)*VLOOKUP(B169,'Cell-Characteristics'!$B$4:$E$34,4,FALSE)*3600)/1000)</f>
        <v>1.4788017288819451</v>
      </c>
      <c r="BF169" s="2">
        <f t="shared" si="41"/>
        <v>7596.5546389414303</v>
      </c>
      <c r="BG169" s="2">
        <f t="shared" si="39"/>
        <v>293.56516821611308</v>
      </c>
      <c r="BH169" s="2">
        <f t="shared" si="40"/>
        <v>12392.579214155832</v>
      </c>
      <c r="BI169" s="2">
        <f t="shared" si="42"/>
        <v>16069.417634810603</v>
      </c>
      <c r="BJ169" s="2">
        <f>BF169/((VLOOKUP(B169,'Cell-Characteristics'!$B$4:$Q$34,13,FALSE)))</f>
        <v>160.36091319128545</v>
      </c>
      <c r="BK169" s="2">
        <f>BG169/((VLOOKUP(B169,'Cell-Characteristics'!$B$4:$Q$34,14,FALSE)))</f>
        <v>83.998195717590391</v>
      </c>
      <c r="BL169" s="2">
        <f>BH169/((VLOOKUP(B169,'Cell-Characteristics'!$B$4:$Q$34,15,FALSE)))</f>
        <v>3545.9053286256617</v>
      </c>
      <c r="BM169" s="2">
        <f>BI169/((VLOOKUP(B169,'Cell-Characteristics'!$B$4:$Q$34,16,FALSE)))</f>
        <v>295.60341649749063</v>
      </c>
      <c r="BN169" s="13">
        <f t="shared" si="43"/>
        <v>6.0295333333333332</v>
      </c>
    </row>
    <row r="170" spans="2:66">
      <c r="B170" s="19" t="s">
        <v>436</v>
      </c>
      <c r="C170" s="18" t="s">
        <v>767</v>
      </c>
      <c r="D170" s="19" t="s">
        <v>181</v>
      </c>
      <c r="E170" s="23" t="s">
        <v>0</v>
      </c>
      <c r="F170" s="20" t="s">
        <v>22</v>
      </c>
      <c r="H170" s="21">
        <v>43402</v>
      </c>
      <c r="I170" s="22">
        <v>55</v>
      </c>
      <c r="J170" s="22">
        <v>100</v>
      </c>
      <c r="K170" s="24">
        <v>4.1740000000000004</v>
      </c>
      <c r="L170" s="25">
        <v>68.168400000000005</v>
      </c>
      <c r="M170" s="25">
        <v>50</v>
      </c>
      <c r="N170" s="25">
        <v>50</v>
      </c>
      <c r="O170" s="23" t="s">
        <v>125</v>
      </c>
      <c r="P170" s="23" t="s">
        <v>125</v>
      </c>
      <c r="Q170" s="26" t="s">
        <v>95</v>
      </c>
      <c r="R170" s="27">
        <v>98.486436017431885</v>
      </c>
      <c r="S170" s="28">
        <v>2.7E-2</v>
      </c>
      <c r="T170" s="28">
        <v>103.67534943556009</v>
      </c>
      <c r="U170" s="25">
        <v>107.5960969974609</v>
      </c>
      <c r="V170" s="25">
        <v>28.363864652540929</v>
      </c>
      <c r="W170" s="25">
        <v>38.601869038436547</v>
      </c>
      <c r="X170" s="25">
        <v>40.630363306483474</v>
      </c>
      <c r="Y170" s="25">
        <v>26.3614252227107</v>
      </c>
      <c r="Z170" s="25">
        <v>35.876644335293584</v>
      </c>
      <c r="AA170" s="25">
        <v>37.761930441995759</v>
      </c>
      <c r="AB170" s="25">
        <v>2.9620041162415935</v>
      </c>
      <c r="AC170" s="25">
        <v>0.95874344565922842</v>
      </c>
      <c r="AD170" s="127">
        <v>3.7111000000000001</v>
      </c>
      <c r="AE170" s="127">
        <v>3.7111000000000001</v>
      </c>
      <c r="AF170" s="127">
        <v>3.4133</v>
      </c>
      <c r="AG170" s="25" t="s">
        <v>17</v>
      </c>
      <c r="AH170" s="25" t="s">
        <v>17</v>
      </c>
      <c r="AI170" s="25" t="s">
        <v>17</v>
      </c>
      <c r="AK170" s="23" t="s">
        <v>17</v>
      </c>
      <c r="AL170" s="25">
        <v>34.659999999999997</v>
      </c>
      <c r="AM170" s="25">
        <v>0</v>
      </c>
      <c r="AN170" s="25">
        <v>2.4700000000000002</v>
      </c>
      <c r="AO170" s="25">
        <v>0.22</v>
      </c>
      <c r="AP170" s="25">
        <v>0</v>
      </c>
      <c r="AQ170" s="25">
        <v>6.96</v>
      </c>
      <c r="AR170" s="25">
        <v>1.05</v>
      </c>
      <c r="AS170" s="25">
        <v>22.808400000000013</v>
      </c>
      <c r="AT170" s="25">
        <f t="shared" si="44"/>
        <v>33.508400000000009</v>
      </c>
      <c r="AU170" s="25">
        <f t="shared" si="45"/>
        <v>49.155327101706959</v>
      </c>
      <c r="AV170" s="8">
        <v>0</v>
      </c>
      <c r="AW170" s="19" t="s">
        <v>455</v>
      </c>
      <c r="AX170" s="19" t="s">
        <v>17</v>
      </c>
      <c r="AY170" s="19" t="s">
        <v>17</v>
      </c>
      <c r="AZ170" s="19" t="s">
        <v>179</v>
      </c>
      <c r="BA170" s="19" t="s">
        <v>180</v>
      </c>
      <c r="BB170" s="19" t="s">
        <v>456</v>
      </c>
      <c r="BC170" s="20">
        <v>11</v>
      </c>
      <c r="BD170" s="20">
        <v>22</v>
      </c>
      <c r="BE170" s="24">
        <f>U170/((VLOOKUP(B170,'Cell-Characteristics'!$B$4:$E$34,3,FALSE)*VLOOKUP(B170,'Cell-Characteristics'!$B$4:$E$34,4,FALSE)*3600)/1000)</f>
        <v>1.6421870726108199</v>
      </c>
      <c r="BF170" s="2">
        <f t="shared" si="41"/>
        <v>7642.9804242787659</v>
      </c>
      <c r="BG170" s="2">
        <f t="shared" si="39"/>
        <v>10401.732380813382</v>
      </c>
      <c r="BH170" s="2">
        <f t="shared" si="40"/>
        <v>11903.542995483394</v>
      </c>
      <c r="BI170" s="2">
        <f t="shared" si="42"/>
        <v>29789.884268596994</v>
      </c>
      <c r="BJ170" s="2">
        <f>BF170/((VLOOKUP(B170,'Cell-Characteristics'!$B$4:$Q$34,13,FALSE)))</f>
        <v>161.34094712590021</v>
      </c>
      <c r="BK170" s="2">
        <f>BG170/((VLOOKUP(B170,'Cell-Characteristics'!$B$4:$Q$34,14,FALSE)))</f>
        <v>2976.2616513221719</v>
      </c>
      <c r="BL170" s="2">
        <f>BH170/((VLOOKUP(B170,'Cell-Characteristics'!$B$4:$Q$34,15,FALSE)))</f>
        <v>3405.9767388046876</v>
      </c>
      <c r="BM170" s="2">
        <f>BI170/((VLOOKUP(B170,'Cell-Characteristics'!$B$4:$Q$34,16,FALSE)))</f>
        <v>547.99693224638202</v>
      </c>
      <c r="BN170" s="13">
        <f t="shared" si="43"/>
        <v>3.6118333333333332</v>
      </c>
    </row>
    <row r="171" spans="2:66">
      <c r="B171" s="19" t="s">
        <v>436</v>
      </c>
      <c r="C171" s="18" t="s">
        <v>769</v>
      </c>
      <c r="D171" s="19" t="s">
        <v>181</v>
      </c>
      <c r="E171" s="23" t="s">
        <v>0</v>
      </c>
      <c r="F171" s="20" t="s">
        <v>22</v>
      </c>
      <c r="H171" s="21">
        <v>43402</v>
      </c>
      <c r="I171" s="22">
        <v>67</v>
      </c>
      <c r="J171" s="22">
        <v>100</v>
      </c>
      <c r="K171" s="24">
        <v>4.17</v>
      </c>
      <c r="L171" s="25">
        <v>68.483400000000003</v>
      </c>
      <c r="M171" s="25">
        <v>47.5</v>
      </c>
      <c r="N171" s="25">
        <v>47.1</v>
      </c>
      <c r="O171" s="23" t="s">
        <v>125</v>
      </c>
      <c r="P171" s="23" t="s">
        <v>125</v>
      </c>
      <c r="Q171" s="26" t="s">
        <v>95</v>
      </c>
      <c r="R171" s="27">
        <v>95.36890119630057</v>
      </c>
      <c r="S171" s="28">
        <v>2.7E-2</v>
      </c>
      <c r="T171" s="28">
        <v>99.945171038626881</v>
      </c>
      <c r="U171" s="25">
        <v>101.94899657308058</v>
      </c>
      <c r="V171" s="25">
        <v>24.717739582151253</v>
      </c>
      <c r="W171" s="25">
        <v>36.059904815842181</v>
      </c>
      <c r="X171" s="25">
        <v>41.171352175087165</v>
      </c>
      <c r="Y171" s="25">
        <v>24.245201437007495</v>
      </c>
      <c r="Z171" s="25">
        <v>35.370534314178549</v>
      </c>
      <c r="AA171" s="25">
        <v>40.38426424881397</v>
      </c>
      <c r="AB171" s="25">
        <v>1.5597845144195583</v>
      </c>
      <c r="AC171" s="25">
        <v>0.44404102003413609</v>
      </c>
      <c r="AD171" s="127">
        <v>4.8194999999999997</v>
      </c>
      <c r="AE171" s="127">
        <v>1.8069999999999999</v>
      </c>
      <c r="AF171" s="127">
        <v>4.8194999999999997</v>
      </c>
      <c r="AG171" s="25" t="s">
        <v>17</v>
      </c>
      <c r="AH171" s="25" t="s">
        <v>17</v>
      </c>
      <c r="AI171" s="25" t="s">
        <v>17</v>
      </c>
      <c r="AK171" s="23" t="s">
        <v>17</v>
      </c>
      <c r="AL171" s="25">
        <v>34.49</v>
      </c>
      <c r="AM171" s="25">
        <v>1.39</v>
      </c>
      <c r="AN171" s="25">
        <v>1.87</v>
      </c>
      <c r="AO171" s="25">
        <v>0.38</v>
      </c>
      <c r="AP171" s="25">
        <v>3.54</v>
      </c>
      <c r="AQ171" s="25">
        <v>12.92</v>
      </c>
      <c r="AR171" s="25">
        <v>0.97</v>
      </c>
      <c r="AS171" s="25">
        <v>12.923400000000001</v>
      </c>
      <c r="AT171" s="25">
        <f t="shared" si="44"/>
        <v>33.993400000000001</v>
      </c>
      <c r="AU171" s="25">
        <f t="shared" si="45"/>
        <v>49.63743038458955</v>
      </c>
      <c r="AV171" s="8">
        <v>0</v>
      </c>
      <c r="AW171" s="19" t="s">
        <v>457</v>
      </c>
      <c r="AX171" s="19" t="s">
        <v>17</v>
      </c>
      <c r="AY171" s="19" t="s">
        <v>17</v>
      </c>
      <c r="AZ171" s="19" t="s">
        <v>179</v>
      </c>
      <c r="BA171" s="19" t="s">
        <v>180</v>
      </c>
      <c r="BB171" s="19" t="s">
        <v>458</v>
      </c>
      <c r="BC171" s="20">
        <v>11</v>
      </c>
      <c r="BD171" s="20">
        <v>22</v>
      </c>
      <c r="BE171" s="24">
        <f>U171/((VLOOKUP(B171,'Cell-Characteristics'!$B$4:$E$34,3,FALSE)*VLOOKUP(B171,'Cell-Characteristics'!$B$4:$E$34,4,FALSE)*3600)/1000)</f>
        <v>1.5559981161947587</v>
      </c>
      <c r="BF171" s="2">
        <f t="shared" si="41"/>
        <v>5128.69376120993</v>
      </c>
      <c r="BG171" s="2">
        <f t="shared" si="39"/>
        <v>19955.675050272373</v>
      </c>
      <c r="BH171" s="2">
        <f t="shared" si="40"/>
        <v>8542.6604782834675</v>
      </c>
      <c r="BI171" s="2">
        <f t="shared" si="42"/>
        <v>26720.86228544834</v>
      </c>
      <c r="BJ171" s="2">
        <f>BF171/((VLOOKUP(B171,'Cell-Characteristics'!$B$4:$Q$34,13,FALSE)))</f>
        <v>108.26513519827444</v>
      </c>
      <c r="BK171" s="2">
        <f>BG171/((VLOOKUP(B171,'Cell-Characteristics'!$B$4:$Q$34,14,FALSE)))</f>
        <v>5709.9440943055633</v>
      </c>
      <c r="BL171" s="2">
        <f>BH171/((VLOOKUP(B171,'Cell-Characteristics'!$B$4:$Q$34,15,FALSE)))</f>
        <v>2444.322911890994</v>
      </c>
      <c r="BM171" s="2">
        <f>BI171/((VLOOKUP(B171,'Cell-Characteristics'!$B$4:$Q$34,16,FALSE)))</f>
        <v>491.54103545274944</v>
      </c>
      <c r="BN171" s="13">
        <f t="shared" si="43"/>
        <v>3.8153333333333332</v>
      </c>
    </row>
    <row r="172" spans="2:66">
      <c r="B172" s="19" t="s">
        <v>436</v>
      </c>
      <c r="C172" s="19" t="s">
        <v>707</v>
      </c>
      <c r="D172" s="19" t="s">
        <v>26</v>
      </c>
      <c r="E172" s="23" t="s">
        <v>0</v>
      </c>
      <c r="F172" s="20" t="s">
        <v>21</v>
      </c>
      <c r="H172" s="21">
        <v>43511</v>
      </c>
      <c r="I172" s="22">
        <v>1</v>
      </c>
      <c r="J172" s="22">
        <v>100</v>
      </c>
      <c r="K172" s="24">
        <v>4.1740000000000004</v>
      </c>
      <c r="L172" s="25">
        <v>68.484399999999994</v>
      </c>
      <c r="M172" s="25">
        <v>47.6</v>
      </c>
      <c r="N172" s="25">
        <v>48.1</v>
      </c>
      <c r="O172" s="24" t="s">
        <v>125</v>
      </c>
      <c r="P172" s="24" t="s">
        <v>125</v>
      </c>
      <c r="Q172" s="26" t="s">
        <v>95</v>
      </c>
      <c r="R172" s="27">
        <v>85.508342905557171</v>
      </c>
      <c r="S172" s="28">
        <v>2.5999999999999999E-2</v>
      </c>
      <c r="T172" s="28">
        <v>88.956696062541738</v>
      </c>
      <c r="U172" s="25">
        <v>91.189426058309252</v>
      </c>
      <c r="V172" s="25">
        <v>27.029659757930204</v>
      </c>
      <c r="W172" s="25">
        <v>6.2853508318210647</v>
      </c>
      <c r="X172" s="25">
        <v>57.874415468557963</v>
      </c>
      <c r="Y172" s="25">
        <v>29.64122149496437</v>
      </c>
      <c r="Z172" s="25">
        <v>6.8926312002468615</v>
      </c>
      <c r="AA172" s="25">
        <v>63.466147304788748</v>
      </c>
      <c r="AB172" s="25">
        <v>0.27960785236780789</v>
      </c>
      <c r="AC172" s="25">
        <v>1.9531221433997152</v>
      </c>
      <c r="AD172" s="127">
        <v>2.9047999999999998</v>
      </c>
      <c r="AE172" s="127">
        <v>2.9047999999999998</v>
      </c>
      <c r="AF172" s="127">
        <v>11.940099999999999</v>
      </c>
      <c r="AG172" s="25" t="s">
        <v>17</v>
      </c>
      <c r="AH172" s="25" t="s">
        <v>17</v>
      </c>
      <c r="AI172" s="25" t="s">
        <v>17</v>
      </c>
      <c r="AK172" s="23" t="s">
        <v>17</v>
      </c>
      <c r="AL172" s="25">
        <v>32.5</v>
      </c>
      <c r="AM172" s="25">
        <v>0.4</v>
      </c>
      <c r="AN172" s="25">
        <v>2.1</v>
      </c>
      <c r="AO172" s="25">
        <v>1</v>
      </c>
      <c r="AP172" s="25">
        <v>2.6</v>
      </c>
      <c r="AQ172" s="25">
        <v>9.9</v>
      </c>
      <c r="AR172" s="25">
        <v>3.6</v>
      </c>
      <c r="AS172" s="25">
        <v>16.384399999999992</v>
      </c>
      <c r="AT172" s="25">
        <f t="shared" si="44"/>
        <v>35.984399999999994</v>
      </c>
      <c r="AU172" s="25">
        <f t="shared" si="45"/>
        <v>52.543937013392828</v>
      </c>
      <c r="AV172" s="8">
        <v>0</v>
      </c>
      <c r="AW172" s="19" t="s">
        <v>459</v>
      </c>
      <c r="AX172" s="19" t="s">
        <v>50</v>
      </c>
      <c r="AY172" s="19" t="s">
        <v>460</v>
      </c>
      <c r="AZ172" s="19" t="s">
        <v>179</v>
      </c>
      <c r="BA172" s="12" t="s">
        <v>324</v>
      </c>
      <c r="BB172" s="19" t="s">
        <v>461</v>
      </c>
      <c r="BC172" s="20">
        <v>4</v>
      </c>
      <c r="BD172" s="20">
        <v>8</v>
      </c>
      <c r="BE172" s="24">
        <f>U172/((VLOOKUP(B172,'Cell-Characteristics'!$B$4:$E$34,3,FALSE)*VLOOKUP(B172,'Cell-Characteristics'!$B$4:$E$34,4,FALSE)*3600)/1000)</f>
        <v>1.391780006994952</v>
      </c>
      <c r="BF172" s="2">
        <f t="shared" si="41"/>
        <v>9305.1706685245808</v>
      </c>
      <c r="BG172" s="2">
        <f t="shared" si="39"/>
        <v>2163.7809253033133</v>
      </c>
      <c r="BH172" s="2">
        <f t="shared" si="40"/>
        <v>4847.0628779120752</v>
      </c>
      <c r="BI172" s="2">
        <f t="shared" si="42"/>
        <v>15412.557855903357</v>
      </c>
      <c r="BJ172" s="2">
        <f>BF172/((VLOOKUP(B172,'Cell-Characteristics'!$B$4:$Q$34,13,FALSE)))</f>
        <v>196.42926783625424</v>
      </c>
      <c r="BK172" s="2">
        <f>BG172/((VLOOKUP(B172,'Cell-Characteristics'!$B$4:$Q$34,14,FALSE)))</f>
        <v>619.12554121480593</v>
      </c>
      <c r="BL172" s="2">
        <f>BH172/((VLOOKUP(B172,'Cell-Characteristics'!$B$4:$Q$34,15,FALSE)))</f>
        <v>1386.8966088463155</v>
      </c>
      <c r="BM172" s="2">
        <f>BI172/((VLOOKUP(B172,'Cell-Characteristics'!$B$4:$Q$34,16,FALSE)))</f>
        <v>283.52021602206429</v>
      </c>
      <c r="BN172" s="13">
        <f t="shared" si="43"/>
        <v>5.9165666666666654</v>
      </c>
    </row>
    <row r="173" spans="2:66">
      <c r="B173" s="19" t="s">
        <v>436</v>
      </c>
      <c r="C173" s="18" t="s">
        <v>682</v>
      </c>
      <c r="D173" s="19" t="s">
        <v>26</v>
      </c>
      <c r="E173" s="23" t="s">
        <v>0</v>
      </c>
      <c r="F173" s="20" t="s">
        <v>21</v>
      </c>
      <c r="H173" s="21">
        <v>43511</v>
      </c>
      <c r="I173" s="22">
        <v>69</v>
      </c>
      <c r="J173" s="22">
        <v>100</v>
      </c>
      <c r="K173" s="24">
        <v>4.1890000000000001</v>
      </c>
      <c r="L173" s="25">
        <v>68.418899999999994</v>
      </c>
      <c r="M173" s="25">
        <v>48.1</v>
      </c>
      <c r="N173" s="25">
        <v>47.5</v>
      </c>
      <c r="O173" s="24" t="s">
        <v>125</v>
      </c>
      <c r="P173" s="24" t="s">
        <v>125</v>
      </c>
      <c r="Q173" s="26" t="s">
        <v>336</v>
      </c>
      <c r="R173" s="27">
        <v>86.15426862741549</v>
      </c>
      <c r="S173" s="28">
        <v>2.3E-2</v>
      </c>
      <c r="T173" s="28">
        <v>88.744754164015916</v>
      </c>
      <c r="U173" s="25">
        <v>93.707530504455931</v>
      </c>
      <c r="V173" s="25">
        <v>18.671451686107915</v>
      </c>
      <c r="W173" s="25">
        <v>0.48733333999882761</v>
      </c>
      <c r="X173" s="25">
        <v>74.54874547834919</v>
      </c>
      <c r="Y173" s="25">
        <v>19.925241424668705</v>
      </c>
      <c r="Z173" s="25">
        <v>0.52005781966013309</v>
      </c>
      <c r="AA173" s="25">
        <v>79.554700755671163</v>
      </c>
      <c r="AB173" s="25">
        <v>0</v>
      </c>
      <c r="AC173" s="25">
        <v>4.9627763404400129</v>
      </c>
      <c r="AD173" s="127">
        <v>5.7214</v>
      </c>
      <c r="AE173" s="127">
        <v>0</v>
      </c>
      <c r="AF173" s="127">
        <v>5.7214</v>
      </c>
      <c r="AG173" s="25" t="s">
        <v>17</v>
      </c>
      <c r="AH173" s="25" t="s">
        <v>17</v>
      </c>
      <c r="AI173" s="25" t="s">
        <v>17</v>
      </c>
      <c r="AK173" s="23" t="s">
        <v>17</v>
      </c>
      <c r="AL173" s="25">
        <v>26.7</v>
      </c>
      <c r="AM173" s="25">
        <v>0.3</v>
      </c>
      <c r="AN173" s="25">
        <v>0.1</v>
      </c>
      <c r="AO173" s="25">
        <v>0</v>
      </c>
      <c r="AP173" s="25">
        <v>3.2</v>
      </c>
      <c r="AQ173" s="25">
        <v>13.9</v>
      </c>
      <c r="AR173" s="25">
        <v>8</v>
      </c>
      <c r="AS173" s="25">
        <v>16.218899999999991</v>
      </c>
      <c r="AT173" s="25">
        <f t="shared" si="44"/>
        <v>41.718899999999991</v>
      </c>
      <c r="AU173" s="25">
        <f t="shared" si="45"/>
        <v>60.9756953122602</v>
      </c>
      <c r="AV173" s="8">
        <v>0</v>
      </c>
      <c r="AW173" s="19" t="s">
        <v>462</v>
      </c>
      <c r="AX173" s="19" t="s">
        <v>50</v>
      </c>
      <c r="AY173" s="19" t="s">
        <v>463</v>
      </c>
      <c r="AZ173" s="19" t="s">
        <v>179</v>
      </c>
      <c r="BA173" s="19" t="s">
        <v>180</v>
      </c>
      <c r="BB173" s="19" t="s">
        <v>464</v>
      </c>
      <c r="BC173" s="20">
        <v>8</v>
      </c>
      <c r="BD173" s="20">
        <v>16</v>
      </c>
      <c r="BE173" s="24">
        <f>U173/((VLOOKUP(B173,'Cell-Characteristics'!$B$4:$E$34,3,FALSE)*VLOOKUP(B173,'Cell-Characteristics'!$B$4:$E$34,4,FALSE)*3600)/1000)</f>
        <v>1.4302126145368732</v>
      </c>
      <c r="BF173" s="2">
        <f t="shared" si="41"/>
        <v>3263.4410609480046</v>
      </c>
      <c r="BG173" s="2" t="e">
        <f t="shared" si="39"/>
        <v>#DIV/0!</v>
      </c>
      <c r="BH173" s="2">
        <f t="shared" si="40"/>
        <v>13029.808347318696</v>
      </c>
      <c r="BI173" s="2">
        <f t="shared" si="42"/>
        <v>24567.640045562955</v>
      </c>
      <c r="BJ173" s="2">
        <f>BF173/((VLOOKUP(B173,'Cell-Characteristics'!$B$4:$Q$34,13,FALSE)))</f>
        <v>68.890228998930041</v>
      </c>
      <c r="BK173" s="2" t="e">
        <f>BG173/((VLOOKUP(B173,'Cell-Characteristics'!$B$4:$Q$34,14,FALSE)))</f>
        <v>#DIV/0!</v>
      </c>
      <c r="BL173" s="2">
        <f>BH173/((VLOOKUP(B173,'Cell-Characteristics'!$B$4:$Q$34,15,FALSE)))</f>
        <v>3728.2365560312255</v>
      </c>
      <c r="BM173" s="2">
        <f>BI173/((VLOOKUP(B173,'Cell-Characteristics'!$B$4:$Q$34,16,FALSE)))</f>
        <v>451.93164418211171</v>
      </c>
      <c r="BN173" s="13">
        <f t="shared" si="43"/>
        <v>3.8142666666666667</v>
      </c>
    </row>
    <row r="174" spans="2:66">
      <c r="B174" s="19" t="s">
        <v>436</v>
      </c>
      <c r="C174" s="18" t="s">
        <v>1203</v>
      </c>
      <c r="D174" s="19" t="s">
        <v>1071</v>
      </c>
      <c r="E174" s="23" t="s">
        <v>0</v>
      </c>
      <c r="F174" s="20" t="s">
        <v>105</v>
      </c>
      <c r="H174" s="21">
        <v>44300</v>
      </c>
      <c r="I174" s="22" t="s">
        <v>1204</v>
      </c>
      <c r="J174" s="22">
        <v>100</v>
      </c>
      <c r="K174" s="24">
        <v>4.1797000000000004</v>
      </c>
      <c r="L174" s="25">
        <v>68.459999999999994</v>
      </c>
      <c r="M174" s="25">
        <v>49.5</v>
      </c>
      <c r="N174" s="25">
        <v>50.6</v>
      </c>
      <c r="O174" s="24" t="s">
        <v>125</v>
      </c>
      <c r="P174" s="24" t="s">
        <v>125</v>
      </c>
      <c r="Q174" s="26" t="s">
        <v>95</v>
      </c>
      <c r="R174" s="27">
        <v>101.33870615245699</v>
      </c>
      <c r="S174" s="28">
        <v>2.9000000000000001E-2</v>
      </c>
      <c r="T174" s="28">
        <v>103.716017607897</v>
      </c>
      <c r="U174" s="25">
        <v>106.45412315932499</v>
      </c>
      <c r="V174" s="25">
        <v>33.076108078450503</v>
      </c>
      <c r="W174" s="25">
        <v>68.017818628834505</v>
      </c>
      <c r="X174" s="25">
        <v>5.3601964520398697</v>
      </c>
      <c r="Y174" s="25">
        <v>31.070762781961101</v>
      </c>
      <c r="Z174" s="25">
        <v>63.894019893466599</v>
      </c>
      <c r="AA174" s="25">
        <v>5.0352173245723097</v>
      </c>
      <c r="AB174" s="25">
        <v>2.4384227377176</v>
      </c>
      <c r="AC174" s="25">
        <v>0.29968281371040001</v>
      </c>
      <c r="AD174" s="92">
        <v>2</v>
      </c>
      <c r="AE174" s="92">
        <v>2</v>
      </c>
      <c r="AF174" s="92">
        <v>2</v>
      </c>
      <c r="AG174" s="25">
        <v>0</v>
      </c>
      <c r="AH174" s="25">
        <v>0</v>
      </c>
      <c r="AI174" s="25">
        <v>0</v>
      </c>
      <c r="AJ174" s="25">
        <v>11.2431</v>
      </c>
      <c r="AK174" s="23">
        <v>23.93188</v>
      </c>
      <c r="AL174" s="25">
        <v>28.59</v>
      </c>
      <c r="AM174" s="25">
        <v>1.37</v>
      </c>
      <c r="AN174" s="25">
        <v>15.12</v>
      </c>
      <c r="AO174" s="25">
        <v>1.94</v>
      </c>
      <c r="AP174" s="25">
        <v>0.26</v>
      </c>
      <c r="AQ174" s="25">
        <v>0.4</v>
      </c>
      <c r="AR174" s="25">
        <v>0.22</v>
      </c>
      <c r="AS174" s="25">
        <v>20.56</v>
      </c>
      <c r="AT174" s="25">
        <v>39.869999999999997</v>
      </c>
      <c r="AU174" s="25">
        <v>58.238387379491698</v>
      </c>
      <c r="AV174" s="25">
        <v>0</v>
      </c>
      <c r="AZ174" s="19" t="s">
        <v>179</v>
      </c>
      <c r="BC174" s="20">
        <v>3</v>
      </c>
      <c r="BD174" s="20">
        <v>3.7037037037037002</v>
      </c>
      <c r="BE174" s="24">
        <f>U174/((VLOOKUP(B174,'Cell-Characteristics'!$B$4:$E$34,3,FALSE)*VLOOKUP(B174,'Cell-Characteristics'!$B$4:$E$34,4,FALSE)*3600)/1000)</f>
        <v>1.6247576794768772</v>
      </c>
      <c r="BF174" s="2">
        <f t="shared" si="41"/>
        <v>16538.054039225251</v>
      </c>
      <c r="BG174" s="2">
        <f t="shared" si="39"/>
        <v>34008.909314417251</v>
      </c>
      <c r="BH174" s="2">
        <f t="shared" si="40"/>
        <v>2680.0982260199348</v>
      </c>
      <c r="BI174" s="2">
        <f t="shared" si="42"/>
        <v>53227.061579662499</v>
      </c>
      <c r="BJ174" s="2">
        <f>BF174/((VLOOKUP(B174,'Cell-Characteristics'!$B$4:$Q$34,13,FALSE)))</f>
        <v>349.11319330766361</v>
      </c>
      <c r="BK174" s="2">
        <f>BG174/((VLOOKUP(B174,'Cell-Characteristics'!$B$4:$Q$34,14,FALSE)))</f>
        <v>9731.0148819535825</v>
      </c>
      <c r="BL174" s="2">
        <f>BH174/((VLOOKUP(B174,'Cell-Characteristics'!$B$4:$Q$34,15,FALSE)))</f>
        <v>766.86010366822802</v>
      </c>
      <c r="BM174" s="2">
        <f>BI174/((VLOOKUP(B174,'Cell-Characteristics'!$B$4:$Q$34,16,FALSE)))</f>
        <v>979.13325863075067</v>
      </c>
      <c r="BN174" s="13">
        <f t="shared" si="43"/>
        <v>2</v>
      </c>
    </row>
    <row r="175" spans="2:66">
      <c r="B175" s="19" t="s">
        <v>436</v>
      </c>
      <c r="C175" s="18" t="s">
        <v>1205</v>
      </c>
      <c r="D175" s="19" t="s">
        <v>1071</v>
      </c>
      <c r="E175" s="23" t="s">
        <v>0</v>
      </c>
      <c r="F175" s="20" t="s">
        <v>105</v>
      </c>
      <c r="H175" s="21">
        <v>44300</v>
      </c>
      <c r="I175" s="22" t="s">
        <v>1204</v>
      </c>
      <c r="J175" s="22">
        <v>100</v>
      </c>
      <c r="K175" s="24">
        <v>4.1768000000000001</v>
      </c>
      <c r="L175" s="25">
        <v>68.36</v>
      </c>
      <c r="M175" s="25">
        <v>48.9</v>
      </c>
      <c r="N175" s="25">
        <v>48.4</v>
      </c>
      <c r="O175" s="24" t="s">
        <v>125</v>
      </c>
      <c r="P175" s="24" t="s">
        <v>125</v>
      </c>
      <c r="Q175" s="26" t="s">
        <v>4</v>
      </c>
      <c r="R175" s="27">
        <v>100.261328237565</v>
      </c>
      <c r="S175" s="28">
        <v>0.03</v>
      </c>
      <c r="T175" s="28">
        <v>102.803454300057</v>
      </c>
      <c r="U175" s="25">
        <v>109.369716830584</v>
      </c>
      <c r="V175" s="25">
        <v>33.222911822899498</v>
      </c>
      <c r="W175" s="25">
        <v>74.675311970141706</v>
      </c>
      <c r="X175" s="25">
        <v>1.4714930375432</v>
      </c>
      <c r="Y175" s="25">
        <v>30.376700960433499</v>
      </c>
      <c r="Z175" s="25">
        <v>68.277868988007896</v>
      </c>
      <c r="AA175" s="25">
        <v>1.34543005155857</v>
      </c>
      <c r="AB175" s="25">
        <v>6.5662625305272</v>
      </c>
      <c r="AC175" s="25">
        <v>0</v>
      </c>
      <c r="AD175" s="92">
        <v>2</v>
      </c>
      <c r="AE175" s="92">
        <v>2</v>
      </c>
      <c r="AF175" s="92">
        <v>2</v>
      </c>
      <c r="AG175" s="25">
        <v>0</v>
      </c>
      <c r="AH175" s="25">
        <v>0</v>
      </c>
      <c r="AI175" s="25">
        <v>0</v>
      </c>
      <c r="AJ175" s="25">
        <v>18.980699999999999</v>
      </c>
      <c r="AK175" s="23">
        <v>29.300635</v>
      </c>
      <c r="AL175" s="25">
        <v>27.96</v>
      </c>
      <c r="AM175" s="25">
        <v>1.06</v>
      </c>
      <c r="AN175" s="25">
        <v>15.85</v>
      </c>
      <c r="AO175" s="25">
        <v>1.31</v>
      </c>
      <c r="AP175" s="25">
        <v>0</v>
      </c>
      <c r="AQ175" s="25">
        <v>0</v>
      </c>
      <c r="AR175" s="25">
        <v>0</v>
      </c>
      <c r="AS175" s="25">
        <v>22.18</v>
      </c>
      <c r="AT175" s="25">
        <v>40.4</v>
      </c>
      <c r="AU175" s="25">
        <v>59.098888238736102</v>
      </c>
      <c r="AV175" s="25">
        <v>0</v>
      </c>
      <c r="AZ175" s="19" t="s">
        <v>179</v>
      </c>
      <c r="BC175" s="20">
        <v>1</v>
      </c>
      <c r="BD175" s="20">
        <v>1.2345679012345701</v>
      </c>
      <c r="BE175" s="24">
        <f>U175/((VLOOKUP(B175,'Cell-Characteristics'!$B$4:$E$34,3,FALSE)*VLOOKUP(B175,'Cell-Characteristics'!$B$4:$E$34,4,FALSE)*3600)/1000)</f>
        <v>1.6692569723837607</v>
      </c>
      <c r="BF175" s="2">
        <f t="shared" si="41"/>
        <v>16611.45591144975</v>
      </c>
      <c r="BG175" s="2">
        <f t="shared" si="39"/>
        <v>37337.655985070851</v>
      </c>
      <c r="BH175" s="2">
        <f t="shared" si="40"/>
        <v>735.74651877159999</v>
      </c>
      <c r="BI175" s="2">
        <f t="shared" si="42"/>
        <v>54684.858415292001</v>
      </c>
      <c r="BJ175" s="2">
        <f>BF175/((VLOOKUP(B175,'Cell-Characteristics'!$B$4:$Q$34,13,FALSE)))</f>
        <v>350.66268407279694</v>
      </c>
      <c r="BK175" s="2">
        <f>BG175/((VLOOKUP(B175,'Cell-Characteristics'!$B$4:$Q$34,14,FALSE)))</f>
        <v>10683.4736359499</v>
      </c>
      <c r="BL175" s="2">
        <f>BH175/((VLOOKUP(B175,'Cell-Characteristics'!$B$4:$Q$34,15,FALSE)))</f>
        <v>210.52013921766255</v>
      </c>
      <c r="BM175" s="2">
        <f>BI175/((VLOOKUP(B175,'Cell-Characteristics'!$B$4:$Q$34,16,FALSE)))</f>
        <v>1005.9500191982154</v>
      </c>
      <c r="BN175" s="13">
        <f t="shared" si="43"/>
        <v>2</v>
      </c>
    </row>
    <row r="176" spans="2:66">
      <c r="B176" s="19" t="s">
        <v>436</v>
      </c>
      <c r="C176" s="18" t="s">
        <v>1206</v>
      </c>
      <c r="D176" s="19" t="s">
        <v>1071</v>
      </c>
      <c r="E176" s="23" t="s">
        <v>0</v>
      </c>
      <c r="F176" s="20" t="s">
        <v>105</v>
      </c>
      <c r="H176" s="21">
        <v>44300</v>
      </c>
      <c r="I176" s="22" t="s">
        <v>1204</v>
      </c>
      <c r="J176" s="22">
        <v>100</v>
      </c>
      <c r="K176" s="24">
        <v>4.1757</v>
      </c>
      <c r="L176" s="25">
        <v>68.52</v>
      </c>
      <c r="M176" s="25">
        <v>49.8</v>
      </c>
      <c r="N176" s="25">
        <v>48.4</v>
      </c>
      <c r="O176" s="24" t="s">
        <v>125</v>
      </c>
      <c r="P176" s="24" t="s">
        <v>125</v>
      </c>
      <c r="Q176" s="26" t="s">
        <v>4</v>
      </c>
      <c r="R176" s="27">
        <v>101.446895704406</v>
      </c>
      <c r="S176" s="28">
        <v>2.8000000000000001E-2</v>
      </c>
      <c r="T176" s="28">
        <v>103.98477888919599</v>
      </c>
      <c r="U176" s="25">
        <v>110.490191280742</v>
      </c>
      <c r="V176" s="25">
        <v>27.040881039530099</v>
      </c>
      <c r="W176" s="25">
        <v>83.061145513406899</v>
      </c>
      <c r="X176" s="25">
        <v>0.38816472780535399</v>
      </c>
      <c r="Y176" s="25">
        <v>24.473557992874198</v>
      </c>
      <c r="Z176" s="25">
        <v>75.175130525711893</v>
      </c>
      <c r="AA176" s="25">
        <v>0.351311481413833</v>
      </c>
      <c r="AB176" s="25">
        <v>6.5054123915466002</v>
      </c>
      <c r="AC176" s="25">
        <v>0</v>
      </c>
      <c r="AD176" s="92">
        <v>2</v>
      </c>
      <c r="AE176" s="92">
        <v>2</v>
      </c>
      <c r="AF176" s="92">
        <v>2</v>
      </c>
      <c r="AG176" s="25">
        <v>0</v>
      </c>
      <c r="AH176" s="25">
        <v>0</v>
      </c>
      <c r="AI176" s="25">
        <v>0</v>
      </c>
      <c r="AJ176" s="25">
        <v>20.598700000000001</v>
      </c>
      <c r="AK176" s="23">
        <v>29.217020000000002</v>
      </c>
      <c r="AL176" s="25">
        <v>26.88</v>
      </c>
      <c r="AM176" s="25">
        <v>0.75</v>
      </c>
      <c r="AN176" s="25">
        <v>18.920000000000002</v>
      </c>
      <c r="AO176" s="25">
        <v>1.74</v>
      </c>
      <c r="AP176" s="25">
        <v>0</v>
      </c>
      <c r="AQ176" s="25">
        <v>0</v>
      </c>
      <c r="AR176" s="25">
        <v>0</v>
      </c>
      <c r="AS176" s="25">
        <v>20.23</v>
      </c>
      <c r="AT176" s="25">
        <v>41.64</v>
      </c>
      <c r="AU176" s="25">
        <v>60.770577933450099</v>
      </c>
      <c r="AV176" s="25">
        <v>0</v>
      </c>
      <c r="AW176" s="19" t="s">
        <v>1207</v>
      </c>
      <c r="AZ176" s="19" t="s">
        <v>179</v>
      </c>
      <c r="BC176" s="20">
        <v>3</v>
      </c>
      <c r="BD176" s="20">
        <v>3.7037037037037002</v>
      </c>
      <c r="BE176" s="24">
        <f>U176/((VLOOKUP(B176,'Cell-Characteristics'!$B$4:$E$34,3,FALSE)*VLOOKUP(B176,'Cell-Characteristics'!$B$4:$E$34,4,FALSE)*3600)/1000)</f>
        <v>1.6863582307805556</v>
      </c>
      <c r="BF176" s="2">
        <f t="shared" si="41"/>
        <v>13520.44051976505</v>
      </c>
      <c r="BG176" s="2">
        <f t="shared" si="39"/>
        <v>41530.572756703448</v>
      </c>
      <c r="BH176" s="2">
        <f t="shared" si="40"/>
        <v>194.082363902677</v>
      </c>
      <c r="BI176" s="2">
        <f t="shared" si="42"/>
        <v>55245.095640371001</v>
      </c>
      <c r="BJ176" s="2">
        <f>BF176/((VLOOKUP(B176,'Cell-Characteristics'!$B$4:$Q$34,13,FALSE)))</f>
        <v>285.41230749313883</v>
      </c>
      <c r="BK176" s="2">
        <f>BG176/((VLOOKUP(B176,'Cell-Characteristics'!$B$4:$Q$34,14,FALSE)))</f>
        <v>11883.198541160336</v>
      </c>
      <c r="BL176" s="2">
        <f>BH176/((VLOOKUP(B176,'Cell-Characteristics'!$B$4:$Q$34,15,FALSE)))</f>
        <v>55.533047355360104</v>
      </c>
      <c r="BM176" s="2">
        <f>BI176/((VLOOKUP(B176,'Cell-Characteristics'!$B$4:$Q$34,16,FALSE)))</f>
        <v>1016.2558088382627</v>
      </c>
      <c r="BN176" s="13">
        <f t="shared" si="43"/>
        <v>2</v>
      </c>
    </row>
    <row r="177" spans="2:66">
      <c r="B177" s="19" t="s">
        <v>436</v>
      </c>
      <c r="C177" s="18" t="s">
        <v>1208</v>
      </c>
      <c r="D177" s="19" t="s">
        <v>1071</v>
      </c>
      <c r="E177" s="23" t="s">
        <v>0</v>
      </c>
      <c r="F177" s="20" t="s">
        <v>105</v>
      </c>
      <c r="H177" s="21">
        <v>44300</v>
      </c>
      <c r="I177" s="22" t="s">
        <v>1204</v>
      </c>
      <c r="J177" s="22">
        <v>100</v>
      </c>
      <c r="K177" s="24">
        <v>4.1760000000000002</v>
      </c>
      <c r="L177" s="25">
        <v>68.05</v>
      </c>
      <c r="M177" s="25">
        <v>46.9</v>
      </c>
      <c r="N177" s="25">
        <v>48.4</v>
      </c>
      <c r="O177" s="24" t="s">
        <v>125</v>
      </c>
      <c r="P177" s="24" t="s">
        <v>125</v>
      </c>
      <c r="Q177" s="26" t="s">
        <v>4</v>
      </c>
      <c r="R177" s="27">
        <v>104.613007564152</v>
      </c>
      <c r="S177" s="28">
        <v>2.7E-2</v>
      </c>
      <c r="T177" s="28">
        <v>106.54390531807</v>
      </c>
      <c r="U177" s="25">
        <v>110.833034304706</v>
      </c>
      <c r="V177" s="25">
        <v>21.495254581409199</v>
      </c>
      <c r="W177" s="25">
        <v>89.326101652201302</v>
      </c>
      <c r="X177" s="25">
        <v>1.1678071095439901E-2</v>
      </c>
      <c r="Y177" s="25">
        <v>19.394266985701901</v>
      </c>
      <c r="Z177" s="25">
        <v>80.595196380370595</v>
      </c>
      <c r="AA177" s="25">
        <v>1.0536633927511301E-2</v>
      </c>
      <c r="AB177" s="25">
        <v>4.2891289866360003</v>
      </c>
      <c r="AC177" s="25">
        <v>0</v>
      </c>
      <c r="AD177" s="92">
        <v>2</v>
      </c>
      <c r="AE177" s="92">
        <v>2</v>
      </c>
      <c r="AF177" s="92">
        <v>2</v>
      </c>
      <c r="AG177" s="25">
        <v>0</v>
      </c>
      <c r="AH177" s="25">
        <v>0</v>
      </c>
      <c r="AI177" s="25">
        <v>0</v>
      </c>
      <c r="AJ177" s="25">
        <v>21.069099999999999</v>
      </c>
      <c r="AK177" s="23">
        <v>29.110620000000001</v>
      </c>
      <c r="AL177" s="25">
        <v>20.97</v>
      </c>
      <c r="AM177" s="25">
        <v>2.2599999999999998</v>
      </c>
      <c r="AN177" s="25">
        <v>27.31</v>
      </c>
      <c r="AO177" s="25">
        <v>3.73</v>
      </c>
      <c r="AP177" s="25">
        <v>0</v>
      </c>
      <c r="AQ177" s="25">
        <v>0</v>
      </c>
      <c r="AR177" s="25">
        <v>0</v>
      </c>
      <c r="AS177" s="25">
        <v>13.78</v>
      </c>
      <c r="AT177" s="25">
        <v>47.08</v>
      </c>
      <c r="AU177" s="25">
        <v>69.184423218221895</v>
      </c>
      <c r="AV177" s="25">
        <v>0</v>
      </c>
      <c r="AZ177" s="19" t="s">
        <v>179</v>
      </c>
      <c r="BC177" s="20">
        <v>5</v>
      </c>
      <c r="BD177" s="20">
        <v>6.1728395061728403</v>
      </c>
      <c r="BE177" s="24">
        <f>U177/((VLOOKUP(B177,'Cell-Characteristics'!$B$4:$E$34,3,FALSE)*VLOOKUP(B177,'Cell-Characteristics'!$B$4:$E$34,4,FALSE)*3600)/1000)</f>
        <v>1.6915908776664532</v>
      </c>
      <c r="BF177" s="2">
        <f t="shared" si="41"/>
        <v>10747.6272907046</v>
      </c>
      <c r="BG177" s="2">
        <f t="shared" si="39"/>
        <v>44663.050826100654</v>
      </c>
      <c r="BH177" s="2">
        <f t="shared" si="40"/>
        <v>5.8390355477199503</v>
      </c>
      <c r="BI177" s="2">
        <f t="shared" si="42"/>
        <v>55416.517152353001</v>
      </c>
      <c r="BJ177" s="2">
        <f>BF177/((VLOOKUP(B177,'Cell-Characteristics'!$B$4:$Q$34,13,FALSE)))</f>
        <v>226.87907991103953</v>
      </c>
      <c r="BK177" s="2">
        <f>BG177/((VLOOKUP(B177,'Cell-Characteristics'!$B$4:$Q$34,14,FALSE)))</f>
        <v>12779.498696772067</v>
      </c>
      <c r="BL177" s="2">
        <f>BH177/((VLOOKUP(B177,'Cell-Characteristics'!$B$4:$Q$34,15,FALSE)))</f>
        <v>1.6707310806651323</v>
      </c>
      <c r="BM177" s="2">
        <f>BI177/((VLOOKUP(B177,'Cell-Characteristics'!$B$4:$Q$34,16,FALSE)))</f>
        <v>1019.4091766674288</v>
      </c>
      <c r="BN177" s="13">
        <f t="shared" si="43"/>
        <v>2</v>
      </c>
    </row>
    <row r="178" spans="2:66">
      <c r="B178" s="19" t="s">
        <v>436</v>
      </c>
      <c r="C178" s="18" t="s">
        <v>1209</v>
      </c>
      <c r="D178" s="19" t="s">
        <v>1071</v>
      </c>
      <c r="E178" s="23" t="s">
        <v>0</v>
      </c>
      <c r="F178" s="20" t="s">
        <v>105</v>
      </c>
      <c r="H178" s="21">
        <v>44300</v>
      </c>
      <c r="I178" s="22" t="s">
        <v>1204</v>
      </c>
      <c r="J178" s="22">
        <v>100</v>
      </c>
      <c r="K178" s="24">
        <v>4.1726999999999999</v>
      </c>
      <c r="L178" s="25">
        <v>68.23</v>
      </c>
      <c r="M178" s="25">
        <v>51</v>
      </c>
      <c r="N178" s="25">
        <v>48.4</v>
      </c>
      <c r="O178" s="24" t="s">
        <v>125</v>
      </c>
      <c r="P178" s="24" t="s">
        <v>125</v>
      </c>
      <c r="Q178" s="26" t="s">
        <v>4</v>
      </c>
      <c r="R178" s="27">
        <v>103.656124874233</v>
      </c>
      <c r="S178" s="28">
        <v>2.8000000000000001E-2</v>
      </c>
      <c r="T178" s="28">
        <v>105.699488604156</v>
      </c>
      <c r="U178" s="25">
        <v>109.46283844374901</v>
      </c>
      <c r="V178" s="25">
        <v>24.7390417936356</v>
      </c>
      <c r="W178" s="25">
        <v>84.160748405735305</v>
      </c>
      <c r="X178" s="25">
        <v>0.56304824437788104</v>
      </c>
      <c r="Y178" s="25">
        <v>22.6004022418517</v>
      </c>
      <c r="Z178" s="25">
        <v>76.885223882609495</v>
      </c>
      <c r="AA178" s="25">
        <v>0.51437387553879499</v>
      </c>
      <c r="AB178" s="25">
        <v>3.7633498395923999</v>
      </c>
      <c r="AC178" s="25">
        <v>0</v>
      </c>
      <c r="AD178" s="92">
        <v>2</v>
      </c>
      <c r="AE178" s="92">
        <v>2</v>
      </c>
      <c r="AF178" s="92">
        <v>2</v>
      </c>
      <c r="AG178" s="25">
        <v>0</v>
      </c>
      <c r="AH178" s="25">
        <v>0</v>
      </c>
      <c r="AI178" s="25">
        <v>0</v>
      </c>
      <c r="AJ178" s="25">
        <v>23.859200000000001</v>
      </c>
      <c r="AK178" s="23">
        <v>29.151325</v>
      </c>
      <c r="AL178" s="25">
        <v>19.38</v>
      </c>
      <c r="AM178" s="25">
        <v>10.94</v>
      </c>
      <c r="AN178" s="25">
        <v>22.52</v>
      </c>
      <c r="AO178" s="25">
        <v>3.26</v>
      </c>
      <c r="AP178" s="25">
        <v>0</v>
      </c>
      <c r="AQ178" s="25">
        <v>0</v>
      </c>
      <c r="AR178" s="25">
        <v>0</v>
      </c>
      <c r="AS178" s="25">
        <v>12.13</v>
      </c>
      <c r="AT178" s="25">
        <v>48.85</v>
      </c>
      <c r="AU178" s="25">
        <v>71.596072109043007</v>
      </c>
      <c r="AV178" s="25">
        <v>0</v>
      </c>
      <c r="AZ178" s="19" t="s">
        <v>179</v>
      </c>
      <c r="BC178" s="20">
        <v>2</v>
      </c>
      <c r="BD178" s="20">
        <v>2.4691358024691401</v>
      </c>
      <c r="BE178" s="24">
        <f>U178/((VLOOKUP(B178,'Cell-Characteristics'!$B$4:$E$34,3,FALSE)*VLOOKUP(B178,'Cell-Characteristics'!$B$4:$E$34,4,FALSE)*3600)/1000)</f>
        <v>1.6706782424259619</v>
      </c>
      <c r="BF178" s="2">
        <f t="shared" si="41"/>
        <v>12369.520896817799</v>
      </c>
      <c r="BG178" s="2">
        <f t="shared" si="39"/>
        <v>42080.37420286765</v>
      </c>
      <c r="BH178" s="2">
        <f t="shared" si="40"/>
        <v>281.52412218894051</v>
      </c>
      <c r="BI178" s="2">
        <f t="shared" si="42"/>
        <v>54731.419221874501</v>
      </c>
      <c r="BJ178" s="2">
        <f>BF178/((VLOOKUP(B178,'Cell-Characteristics'!$B$4:$Q$34,13,FALSE)))</f>
        <v>261.1167510839889</v>
      </c>
      <c r="BK178" s="2">
        <f>BG178/((VLOOKUP(B178,'Cell-Characteristics'!$B$4:$Q$34,14,FALSE)))</f>
        <v>12040.513967105953</v>
      </c>
      <c r="BL178" s="2">
        <f>BH178/((VLOOKUP(B178,'Cell-Characteristics'!$B$4:$Q$34,15,FALSE)))</f>
        <v>80.552875051719099</v>
      </c>
      <c r="BM178" s="2">
        <f>BI178/((VLOOKUP(B178,'Cell-Characteristics'!$B$4:$Q$34,16,FALSE)))</f>
        <v>1006.8065240083743</v>
      </c>
      <c r="BN178" s="13">
        <f t="shared" si="43"/>
        <v>2</v>
      </c>
    </row>
    <row r="179" spans="2:66">
      <c r="B179" s="19" t="s">
        <v>436</v>
      </c>
      <c r="C179" s="18" t="s">
        <v>1210</v>
      </c>
      <c r="D179" s="19" t="s">
        <v>1071</v>
      </c>
      <c r="E179" s="23" t="s">
        <v>0</v>
      </c>
      <c r="F179" s="20" t="s">
        <v>105</v>
      </c>
      <c r="H179" s="21">
        <v>44301</v>
      </c>
      <c r="I179" s="22" t="s">
        <v>1211</v>
      </c>
      <c r="J179" s="22">
        <v>60</v>
      </c>
      <c r="K179" s="24">
        <v>3.8277000000000001</v>
      </c>
      <c r="L179" s="25">
        <v>68.41</v>
      </c>
      <c r="M179" s="25">
        <v>54.3</v>
      </c>
      <c r="N179" s="25">
        <v>48.4</v>
      </c>
      <c r="O179" s="24" t="s">
        <v>125</v>
      </c>
      <c r="P179" s="24" t="s">
        <v>125</v>
      </c>
      <c r="Q179" s="26" t="s">
        <v>4</v>
      </c>
      <c r="R179" s="27">
        <v>81.4314869428501</v>
      </c>
      <c r="S179" s="28">
        <v>2.5999999999999999E-2</v>
      </c>
      <c r="T179" s="28">
        <v>84.358820862800002</v>
      </c>
      <c r="U179" s="25">
        <v>86.919805007577196</v>
      </c>
      <c r="V179" s="25">
        <v>24.282852772272701</v>
      </c>
      <c r="W179" s="25">
        <v>62.446115045801697</v>
      </c>
      <c r="X179" s="25">
        <v>0.19083718950276399</v>
      </c>
      <c r="Y179" s="25">
        <v>27.937076906875099</v>
      </c>
      <c r="Z179" s="25">
        <v>71.843367619563793</v>
      </c>
      <c r="AA179" s="25">
        <v>0.21955547356109301</v>
      </c>
      <c r="AB179" s="25">
        <v>2.5609841447771999</v>
      </c>
      <c r="AC179" s="25">
        <v>0</v>
      </c>
      <c r="AD179" s="92">
        <v>2</v>
      </c>
      <c r="AE179" s="92">
        <v>2</v>
      </c>
      <c r="AF179" s="92">
        <v>2</v>
      </c>
      <c r="AG179" s="25">
        <v>0</v>
      </c>
      <c r="AH179" s="25">
        <v>0</v>
      </c>
      <c r="AI179" s="25">
        <v>0</v>
      </c>
      <c r="AJ179" s="25">
        <v>11.2142</v>
      </c>
      <c r="AK179" s="23">
        <v>20.347090000000001</v>
      </c>
      <c r="AL179" s="25">
        <v>27.14</v>
      </c>
      <c r="AM179" s="25">
        <v>9.32</v>
      </c>
      <c r="AN179" s="25">
        <v>18.22</v>
      </c>
      <c r="AO179" s="25">
        <v>1.47</v>
      </c>
      <c r="AP179" s="25">
        <v>0</v>
      </c>
      <c r="AQ179" s="25">
        <v>0</v>
      </c>
      <c r="AR179" s="25">
        <v>0</v>
      </c>
      <c r="AS179" s="25">
        <v>12.26</v>
      </c>
      <c r="AT179" s="25">
        <v>41.27</v>
      </c>
      <c r="AU179" s="25">
        <v>60.327437509136097</v>
      </c>
      <c r="AV179" s="25">
        <v>0</v>
      </c>
      <c r="AZ179" s="19" t="s">
        <v>179</v>
      </c>
      <c r="BC179" s="20">
        <v>3</v>
      </c>
      <c r="BD179" s="20">
        <v>3.7037037037037002</v>
      </c>
      <c r="BE179" s="24">
        <f>U179/((VLOOKUP(B179,'Cell-Characteristics'!$B$4:$E$34,3,FALSE)*VLOOKUP(B179,'Cell-Characteristics'!$B$4:$E$34,4,FALSE)*3600)/1000)</f>
        <v>1.3266148505429975</v>
      </c>
      <c r="BF179" s="2">
        <f t="shared" si="41"/>
        <v>12141.426386136351</v>
      </c>
      <c r="BG179" s="2">
        <f t="shared" si="39"/>
        <v>31223.05752290085</v>
      </c>
      <c r="BH179" s="2">
        <f t="shared" si="40"/>
        <v>95.418594751381988</v>
      </c>
      <c r="BI179" s="2">
        <f t="shared" si="42"/>
        <v>43459.902503788595</v>
      </c>
      <c r="BJ179" s="2">
        <f>BF179/((VLOOKUP(B179,'Cell-Characteristics'!$B$4:$Q$34,13,FALSE)))</f>
        <v>256.30174668195463</v>
      </c>
      <c r="BK179" s="2">
        <f>BG179/((VLOOKUP(B179,'Cell-Characteristics'!$B$4:$Q$34,14,FALSE)))</f>
        <v>8933.8953686067998</v>
      </c>
      <c r="BL179" s="2">
        <f>BH179/((VLOOKUP(B179,'Cell-Characteristics'!$B$4:$Q$34,15,FALSE)))</f>
        <v>27.302250623696793</v>
      </c>
      <c r="BM179" s="2">
        <f>BI179/((VLOOKUP(B179,'Cell-Characteristics'!$B$4:$Q$34,16,FALSE)))</f>
        <v>799.46242936259159</v>
      </c>
      <c r="BN179" s="13">
        <f t="shared" si="43"/>
        <v>2</v>
      </c>
    </row>
    <row r="180" spans="2:66">
      <c r="B180" s="19" t="s">
        <v>436</v>
      </c>
      <c r="C180" s="18" t="s">
        <v>1212</v>
      </c>
      <c r="D180" s="19" t="s">
        <v>1071</v>
      </c>
      <c r="E180" s="23" t="s">
        <v>0</v>
      </c>
      <c r="F180" s="20" t="s">
        <v>105</v>
      </c>
      <c r="H180" s="21">
        <v>44301</v>
      </c>
      <c r="I180" s="22" t="s">
        <v>1211</v>
      </c>
      <c r="J180" s="22">
        <v>60</v>
      </c>
      <c r="K180" s="24">
        <v>3.8249</v>
      </c>
      <c r="L180" s="25">
        <v>68.400000000000006</v>
      </c>
      <c r="M180" s="25">
        <v>48.7</v>
      </c>
      <c r="N180" s="25">
        <v>48.4</v>
      </c>
      <c r="O180" s="24" t="s">
        <v>125</v>
      </c>
      <c r="P180" s="24" t="s">
        <v>125</v>
      </c>
      <c r="Q180" s="26" t="s">
        <v>4</v>
      </c>
      <c r="R180" s="27">
        <v>75.418812773505493</v>
      </c>
      <c r="S180" s="28">
        <v>2.1999999999999999E-2</v>
      </c>
      <c r="T180" s="28">
        <v>79.071435119873598</v>
      </c>
      <c r="U180" s="25">
        <v>81.425462061764605</v>
      </c>
      <c r="V180" s="25">
        <v>27.2056276805991</v>
      </c>
      <c r="W180" s="25">
        <v>54.174607923211703</v>
      </c>
      <c r="X180" s="25">
        <v>4.5226457953787803E-2</v>
      </c>
      <c r="Y180" s="25">
        <v>33.411695791130398</v>
      </c>
      <c r="Z180" s="25">
        <v>66.532760823780194</v>
      </c>
      <c r="AA180" s="25">
        <v>5.5543385089398302E-2</v>
      </c>
      <c r="AB180" s="25">
        <v>2.354026941891</v>
      </c>
      <c r="AC180" s="25">
        <v>0</v>
      </c>
      <c r="AD180" s="92">
        <v>2</v>
      </c>
      <c r="AE180" s="92">
        <v>2</v>
      </c>
      <c r="AF180" s="92">
        <v>2</v>
      </c>
      <c r="AG180" s="25">
        <v>0</v>
      </c>
      <c r="AH180" s="25">
        <v>0</v>
      </c>
      <c r="AI180" s="25">
        <v>0</v>
      </c>
      <c r="AJ180" s="25">
        <v>14.630800000000001</v>
      </c>
      <c r="AK180" s="23">
        <v>24.691545000000001</v>
      </c>
      <c r="AL180" s="25">
        <v>35.67</v>
      </c>
      <c r="AM180" s="25">
        <v>6.94</v>
      </c>
      <c r="AN180" s="25">
        <v>12.26</v>
      </c>
      <c r="AO180" s="25">
        <v>1.36</v>
      </c>
      <c r="AP180" s="25">
        <v>0</v>
      </c>
      <c r="AQ180" s="25">
        <v>0</v>
      </c>
      <c r="AR180" s="25">
        <v>0</v>
      </c>
      <c r="AS180" s="25">
        <v>12.17</v>
      </c>
      <c r="AT180" s="25">
        <v>32.729999999999997</v>
      </c>
      <c r="AU180" s="25">
        <v>47.850877192982502</v>
      </c>
      <c r="AV180" s="25">
        <v>0</v>
      </c>
      <c r="AZ180" s="19" t="s">
        <v>179</v>
      </c>
      <c r="BC180" s="20">
        <v>2</v>
      </c>
      <c r="BD180" s="20">
        <v>2.4691358024691401</v>
      </c>
      <c r="BE180" s="24">
        <f>U180/((VLOOKUP(B180,'Cell-Characteristics'!$B$4:$E$34,3,FALSE)*VLOOKUP(B180,'Cell-Characteristics'!$B$4:$E$34,4,FALSE)*3600)/1000)</f>
        <v>1.2427573574750399</v>
      </c>
      <c r="BF180" s="2">
        <f t="shared" si="41"/>
        <v>13602.81384029955</v>
      </c>
      <c r="BG180" s="2">
        <f t="shared" si="39"/>
        <v>27087.303961605852</v>
      </c>
      <c r="BH180" s="2">
        <f t="shared" si="40"/>
        <v>22.6132289768939</v>
      </c>
      <c r="BI180" s="2">
        <f t="shared" si="42"/>
        <v>40712.7310308823</v>
      </c>
      <c r="BJ180" s="2">
        <f>BF180/((VLOOKUP(B180,'Cell-Characteristics'!$B$4:$Q$34,13,FALSE)))</f>
        <v>287.15118275058728</v>
      </c>
      <c r="BK180" s="2">
        <f>BG180/((VLOOKUP(B180,'Cell-Characteristics'!$B$4:$Q$34,14,FALSE)))</f>
        <v>7750.5266495166743</v>
      </c>
      <c r="BL180" s="2">
        <f>BH180/((VLOOKUP(B180,'Cell-Characteristics'!$B$4:$Q$34,15,FALSE)))</f>
        <v>6.4703535673193082</v>
      </c>
      <c r="BM180" s="2">
        <f>BI180/((VLOOKUP(B180,'Cell-Characteristics'!$B$4:$Q$34,16,FALSE)))</f>
        <v>748.92710247330979</v>
      </c>
      <c r="BN180" s="13">
        <f t="shared" si="43"/>
        <v>2</v>
      </c>
    </row>
    <row r="181" spans="2:66">
      <c r="B181" s="19" t="s">
        <v>436</v>
      </c>
      <c r="C181" s="18" t="s">
        <v>1213</v>
      </c>
      <c r="D181" s="19" t="s">
        <v>1071</v>
      </c>
      <c r="E181" s="23" t="s">
        <v>0</v>
      </c>
      <c r="F181" s="20" t="s">
        <v>105</v>
      </c>
      <c r="H181" s="21">
        <v>44301</v>
      </c>
      <c r="I181" s="22" t="s">
        <v>1211</v>
      </c>
      <c r="J181" s="22">
        <v>60</v>
      </c>
      <c r="K181" s="24">
        <v>3.8199000000000001</v>
      </c>
      <c r="L181" s="25">
        <v>68.260000000000005</v>
      </c>
      <c r="M181" s="25">
        <v>51</v>
      </c>
      <c r="N181" s="25">
        <v>48.4</v>
      </c>
      <c r="O181" s="24" t="s">
        <v>125</v>
      </c>
      <c r="P181" s="24" t="s">
        <v>125</v>
      </c>
      <c r="Q181" s="26" t="s">
        <v>4</v>
      </c>
      <c r="R181" s="27">
        <v>76.094871644417694</v>
      </c>
      <c r="S181" s="28">
        <v>0.02</v>
      </c>
      <c r="T181" s="28">
        <v>78.852582742912602</v>
      </c>
      <c r="U181" s="25">
        <v>81.418976274628605</v>
      </c>
      <c r="V181" s="25">
        <v>28.705450020598999</v>
      </c>
      <c r="W181" s="25">
        <v>52.535397579172802</v>
      </c>
      <c r="X181" s="25">
        <v>0.178128674856844</v>
      </c>
      <c r="Y181" s="25">
        <v>35.256461495873701</v>
      </c>
      <c r="Z181" s="25">
        <v>64.524758211119405</v>
      </c>
      <c r="AA181" s="25">
        <v>0.218780293006891</v>
      </c>
      <c r="AB181" s="25">
        <v>2.5663935317159998</v>
      </c>
      <c r="AC181" s="25">
        <v>0</v>
      </c>
      <c r="AD181" s="92">
        <v>2</v>
      </c>
      <c r="AE181" s="92">
        <v>2</v>
      </c>
      <c r="AF181" s="92">
        <v>2</v>
      </c>
      <c r="AG181" s="25">
        <v>0</v>
      </c>
      <c r="AH181" s="25">
        <v>0</v>
      </c>
      <c r="AI181" s="25">
        <v>0</v>
      </c>
      <c r="AJ181" s="25">
        <v>17.0655</v>
      </c>
      <c r="AK181" s="23">
        <v>26.476469999999999</v>
      </c>
      <c r="AL181" s="25">
        <v>35.11</v>
      </c>
      <c r="AM181" s="25">
        <v>7.76</v>
      </c>
      <c r="AN181" s="25">
        <v>11.85</v>
      </c>
      <c r="AO181" s="25">
        <v>1.43</v>
      </c>
      <c r="AP181" s="25">
        <v>0</v>
      </c>
      <c r="AQ181" s="25">
        <v>0</v>
      </c>
      <c r="AR181" s="25">
        <v>0</v>
      </c>
      <c r="AS181" s="25">
        <v>12.11</v>
      </c>
      <c r="AT181" s="25">
        <v>33.15</v>
      </c>
      <c r="AU181" s="25">
        <v>48.564312921183699</v>
      </c>
      <c r="AV181" s="25">
        <v>0</v>
      </c>
      <c r="AZ181" s="19" t="s">
        <v>179</v>
      </c>
      <c r="BC181" s="20">
        <v>5</v>
      </c>
      <c r="BD181" s="20">
        <v>6.1728395061728403</v>
      </c>
      <c r="BE181" s="24">
        <f>U181/((VLOOKUP(B181,'Cell-Characteristics'!$B$4:$E$34,3,FALSE)*VLOOKUP(B181,'Cell-Characteristics'!$B$4:$E$34,4,FALSE)*3600)/1000)</f>
        <v>1.2426583680498873</v>
      </c>
      <c r="BF181" s="2">
        <f t="shared" si="41"/>
        <v>14352.725010299499</v>
      </c>
      <c r="BG181" s="2">
        <f t="shared" si="39"/>
        <v>26267.6987895864</v>
      </c>
      <c r="BH181" s="2">
        <f t="shared" si="40"/>
        <v>89.064337428421993</v>
      </c>
      <c r="BI181" s="2">
        <f t="shared" si="42"/>
        <v>40709.4881373143</v>
      </c>
      <c r="BJ181" s="2">
        <f>BF181/((VLOOKUP(B181,'Cell-Characteristics'!$B$4:$Q$34,13,FALSE)))</f>
        <v>302.98157504673151</v>
      </c>
      <c r="BK181" s="2">
        <f>BG181/((VLOOKUP(B181,'Cell-Characteristics'!$B$4:$Q$34,14,FALSE)))</f>
        <v>7516.0119212579129</v>
      </c>
      <c r="BL181" s="2">
        <f>BH181/((VLOOKUP(B181,'Cell-Characteristics'!$B$4:$Q$34,15,FALSE)))</f>
        <v>25.484098444753688</v>
      </c>
      <c r="BM181" s="2">
        <f>BI181/((VLOOKUP(B181,'Cell-Characteristics'!$B$4:$Q$34,16,FALSE)))</f>
        <v>748.86744813860867</v>
      </c>
      <c r="BN181" s="13">
        <f t="shared" si="43"/>
        <v>2</v>
      </c>
    </row>
    <row r="182" spans="2:66">
      <c r="B182" s="19" t="s">
        <v>436</v>
      </c>
      <c r="C182" s="18" t="s">
        <v>1214</v>
      </c>
      <c r="D182" s="19" t="s">
        <v>1071</v>
      </c>
      <c r="E182" s="23" t="s">
        <v>0</v>
      </c>
      <c r="F182" s="20" t="s">
        <v>105</v>
      </c>
      <c r="H182" s="21">
        <v>44301</v>
      </c>
      <c r="I182" s="22" t="s">
        <v>1211</v>
      </c>
      <c r="J182" s="22">
        <v>60</v>
      </c>
      <c r="K182" s="24">
        <v>3.8256999999999999</v>
      </c>
      <c r="L182" s="25">
        <v>68.44</v>
      </c>
      <c r="M182" s="25">
        <v>50.9</v>
      </c>
      <c r="N182" s="25">
        <v>48.4</v>
      </c>
      <c r="O182" s="24" t="s">
        <v>125</v>
      </c>
      <c r="P182" s="24" t="s">
        <v>125</v>
      </c>
      <c r="Q182" s="26" t="s">
        <v>4</v>
      </c>
      <c r="R182" s="27">
        <v>71.098997430854396</v>
      </c>
      <c r="S182" s="28">
        <v>2.5000000000000001E-2</v>
      </c>
      <c r="T182" s="28">
        <v>75.193924399580496</v>
      </c>
      <c r="U182" s="25">
        <v>77.052117330412898</v>
      </c>
      <c r="V182" s="25">
        <v>39.359728439342703</v>
      </c>
      <c r="W182" s="25">
        <v>36.9015893457969</v>
      </c>
      <c r="X182" s="25">
        <v>0.79079954527327601</v>
      </c>
      <c r="Y182" s="25">
        <v>51.081955698324698</v>
      </c>
      <c r="Z182" s="25">
        <v>47.891726566781401</v>
      </c>
      <c r="AA182" s="25">
        <v>1.0263177348938901</v>
      </c>
      <c r="AB182" s="25">
        <v>1.8581929308323999</v>
      </c>
      <c r="AC182" s="25">
        <v>0</v>
      </c>
      <c r="AD182" s="92">
        <v>2</v>
      </c>
      <c r="AE182" s="92">
        <v>2</v>
      </c>
      <c r="AF182" s="92">
        <v>2</v>
      </c>
      <c r="AG182" s="25">
        <v>0</v>
      </c>
      <c r="AH182" s="25">
        <v>0</v>
      </c>
      <c r="AI182" s="25">
        <v>0</v>
      </c>
      <c r="AJ182" s="25">
        <v>16.425699999999999</v>
      </c>
      <c r="AK182" s="23">
        <v>27.050484999999998</v>
      </c>
      <c r="AL182" s="25">
        <v>46.86</v>
      </c>
      <c r="AM182" s="25">
        <v>0.61</v>
      </c>
      <c r="AN182" s="25">
        <v>6.97</v>
      </c>
      <c r="AO182" s="25">
        <v>2.13</v>
      </c>
      <c r="AP182" s="25">
        <v>0</v>
      </c>
      <c r="AQ182" s="25">
        <v>0</v>
      </c>
      <c r="AR182" s="25">
        <v>0</v>
      </c>
      <c r="AS182" s="25">
        <v>11.87</v>
      </c>
      <c r="AT182" s="25">
        <v>21.58</v>
      </c>
      <c r="AU182" s="25">
        <v>31.531268264173001</v>
      </c>
      <c r="AV182" s="25">
        <v>0</v>
      </c>
      <c r="AZ182" s="19" t="s">
        <v>179</v>
      </c>
      <c r="BC182" s="20">
        <v>2</v>
      </c>
      <c r="BD182" s="20">
        <v>2.4691358024691401</v>
      </c>
      <c r="BE182" s="24">
        <f>U182/((VLOOKUP(B182,'Cell-Characteristics'!$B$4:$E$34,3,FALSE)*VLOOKUP(B182,'Cell-Characteristics'!$B$4:$E$34,4,FALSE)*3600)/1000)</f>
        <v>1.1760091167645437</v>
      </c>
      <c r="BF182" s="2">
        <f t="shared" si="41"/>
        <v>19679.864219671352</v>
      </c>
      <c r="BG182" s="2">
        <f t="shared" si="39"/>
        <v>18450.79467289845</v>
      </c>
      <c r="BH182" s="2">
        <f t="shared" si="40"/>
        <v>395.39977263663798</v>
      </c>
      <c r="BI182" s="2">
        <f t="shared" si="42"/>
        <v>38526.058665206452</v>
      </c>
      <c r="BJ182" s="2">
        <f>BF182/((VLOOKUP(B182,'Cell-Characteristics'!$B$4:$Q$34,13,FALSE)))</f>
        <v>415.43583212965211</v>
      </c>
      <c r="BK182" s="2">
        <f>BG182/((VLOOKUP(B182,'Cell-Characteristics'!$B$4:$Q$34,14,FALSE)))</f>
        <v>5279.3506514991632</v>
      </c>
      <c r="BL182" s="2">
        <f>BH182/((VLOOKUP(B182,'Cell-Characteristics'!$B$4:$Q$34,15,FALSE)))</f>
        <v>113.13626780195132</v>
      </c>
      <c r="BM182" s="2">
        <f>BI182/((VLOOKUP(B182,'Cell-Characteristics'!$B$4:$Q$34,16,FALSE)))</f>
        <v>708.70238265184071</v>
      </c>
      <c r="BN182" s="13">
        <f t="shared" si="43"/>
        <v>2</v>
      </c>
    </row>
    <row r="183" spans="2:66">
      <c r="B183" s="19" t="s">
        <v>436</v>
      </c>
      <c r="C183" s="18" t="s">
        <v>1215</v>
      </c>
      <c r="D183" s="19" t="s">
        <v>1071</v>
      </c>
      <c r="E183" s="23" t="s">
        <v>0</v>
      </c>
      <c r="F183" s="20" t="s">
        <v>105</v>
      </c>
      <c r="H183" s="21">
        <v>44302</v>
      </c>
      <c r="I183" s="22" t="s">
        <v>1216</v>
      </c>
      <c r="J183" s="22">
        <v>40</v>
      </c>
      <c r="K183" s="24">
        <v>3.4430000000000001</v>
      </c>
      <c r="L183" s="25">
        <v>68.36</v>
      </c>
      <c r="M183" s="25">
        <v>51</v>
      </c>
      <c r="N183" s="25">
        <v>48.4</v>
      </c>
      <c r="O183" s="24" t="s">
        <v>125</v>
      </c>
      <c r="P183" s="24" t="s">
        <v>125</v>
      </c>
      <c r="Q183" s="26" t="s">
        <v>1073</v>
      </c>
      <c r="R183" s="27">
        <v>10.9342915419639</v>
      </c>
      <c r="S183" s="28">
        <v>1E-3</v>
      </c>
      <c r="T183" s="28">
        <v>11.2763213303316</v>
      </c>
      <c r="U183" s="25">
        <v>11.2752345919146</v>
      </c>
      <c r="V183" s="25">
        <v>11.2752345919146</v>
      </c>
      <c r="W183" s="25">
        <v>0</v>
      </c>
      <c r="X183" s="25">
        <v>0</v>
      </c>
      <c r="Y183" s="25">
        <v>100</v>
      </c>
      <c r="Z183" s="25">
        <v>0</v>
      </c>
      <c r="AA183" s="25">
        <v>0</v>
      </c>
      <c r="AB183" s="25">
        <v>-1.0867384170000099E-3</v>
      </c>
      <c r="AC183" s="25">
        <v>0</v>
      </c>
      <c r="AD183" s="92">
        <v>2</v>
      </c>
      <c r="AE183" s="92">
        <v>2</v>
      </c>
      <c r="AF183" s="92">
        <v>2</v>
      </c>
      <c r="AG183" s="25">
        <v>0</v>
      </c>
      <c r="AH183" s="25">
        <v>0</v>
      </c>
      <c r="AI183" s="25">
        <v>0</v>
      </c>
      <c r="AJ183" s="25">
        <v>18.294699999999999</v>
      </c>
      <c r="AK183" s="23">
        <v>20.12067</v>
      </c>
      <c r="AL183" s="25">
        <v>68.81</v>
      </c>
      <c r="AM183" s="25">
        <v>0</v>
      </c>
      <c r="AN183" s="25">
        <v>0</v>
      </c>
      <c r="AO183" s="25">
        <v>0</v>
      </c>
      <c r="AP183" s="25">
        <v>0</v>
      </c>
      <c r="AQ183" s="25">
        <v>0</v>
      </c>
      <c r="AR183" s="25">
        <v>0</v>
      </c>
      <c r="AS183" s="25">
        <v>-0.45000000000000301</v>
      </c>
      <c r="AT183" s="25">
        <v>-0.45000000000000301</v>
      </c>
      <c r="AU183" s="25">
        <v>-0.65827969572849998</v>
      </c>
      <c r="AV183" s="25">
        <v>1.1000000000000001E-3</v>
      </c>
      <c r="AZ183" s="19" t="s">
        <v>179</v>
      </c>
      <c r="BC183" s="20">
        <v>1</v>
      </c>
      <c r="BD183" s="20">
        <v>1.2345679012345701</v>
      </c>
      <c r="BE183" s="24">
        <f>U183/((VLOOKUP(B183,'Cell-Characteristics'!$B$4:$E$34,3,FALSE)*VLOOKUP(B183,'Cell-Characteristics'!$B$4:$E$34,4,FALSE)*3600)/1000)</f>
        <v>0.17208844004753665</v>
      </c>
      <c r="BF183" s="2">
        <f t="shared" si="41"/>
        <v>5637.6172959573005</v>
      </c>
      <c r="BG183" s="2">
        <f t="shared" si="39"/>
        <v>0</v>
      </c>
      <c r="BH183" s="2">
        <f t="shared" si="40"/>
        <v>0</v>
      </c>
      <c r="BI183" s="2">
        <f t="shared" si="42"/>
        <v>5637.6172959573005</v>
      </c>
      <c r="BJ183" s="2">
        <f>BF183/((VLOOKUP(B183,'Cell-Characteristics'!$B$4:$Q$34,13,FALSE)))</f>
        <v>119.00835323007388</v>
      </c>
      <c r="BK183" s="2">
        <f>BG183/((VLOOKUP(B183,'Cell-Characteristics'!$B$4:$Q$34,14,FALSE)))</f>
        <v>0</v>
      </c>
      <c r="BL183" s="2">
        <f>BH183/((VLOOKUP(B183,'Cell-Characteristics'!$B$4:$Q$34,15,FALSE)))</f>
        <v>0</v>
      </c>
      <c r="BM183" s="2">
        <f>BI183/((VLOOKUP(B183,'Cell-Characteristics'!$B$4:$Q$34,16,FALSE)))</f>
        <v>103.70624321694434</v>
      </c>
      <c r="BN183" s="13">
        <f t="shared" si="43"/>
        <v>2</v>
      </c>
    </row>
    <row r="184" spans="2:66">
      <c r="B184" s="19" t="s">
        <v>436</v>
      </c>
      <c r="C184" s="18" t="s">
        <v>1217</v>
      </c>
      <c r="D184" s="19" t="s">
        <v>1071</v>
      </c>
      <c r="E184" s="23" t="s">
        <v>0</v>
      </c>
      <c r="F184" s="20" t="s">
        <v>105</v>
      </c>
      <c r="H184" s="21">
        <v>44302</v>
      </c>
      <c r="I184" s="22" t="s">
        <v>1216</v>
      </c>
      <c r="J184" s="22">
        <v>40</v>
      </c>
      <c r="K184" s="24">
        <v>3.4489999999999998</v>
      </c>
      <c r="L184" s="25">
        <v>68.36</v>
      </c>
      <c r="M184" s="25">
        <v>51</v>
      </c>
      <c r="N184" s="25">
        <v>48.4</v>
      </c>
      <c r="O184" s="24" t="s">
        <v>125</v>
      </c>
      <c r="P184" s="24" t="s">
        <v>125</v>
      </c>
      <c r="Q184" s="26" t="s">
        <v>1073</v>
      </c>
      <c r="R184" s="27">
        <v>11.0686792230542</v>
      </c>
      <c r="S184" s="28">
        <v>2E-3</v>
      </c>
      <c r="T184" s="28">
        <v>12.1043368607736</v>
      </c>
      <c r="U184" s="25">
        <v>12.1046933845398</v>
      </c>
      <c r="V184" s="25">
        <v>11.7523563686735</v>
      </c>
      <c r="W184" s="25">
        <v>0.210192864872533</v>
      </c>
      <c r="X184" s="25">
        <v>0.14214415099369099</v>
      </c>
      <c r="Y184" s="25">
        <v>97.089252865204898</v>
      </c>
      <c r="Z184" s="25">
        <v>1.73645757224213</v>
      </c>
      <c r="AA184" s="25">
        <v>1.1742895625529799</v>
      </c>
      <c r="AB184" s="25">
        <v>3.5652376619998998E-4</v>
      </c>
      <c r="AC184" s="25">
        <v>0</v>
      </c>
      <c r="AD184" s="92">
        <v>2</v>
      </c>
      <c r="AE184" s="92">
        <v>2</v>
      </c>
      <c r="AF184" s="92">
        <v>2</v>
      </c>
      <c r="AG184" s="25">
        <v>0</v>
      </c>
      <c r="AH184" s="25">
        <v>0</v>
      </c>
      <c r="AI184" s="25">
        <v>0</v>
      </c>
      <c r="AJ184" s="25">
        <v>16.023900000000001</v>
      </c>
      <c r="AK184" s="23">
        <v>19.492840000000001</v>
      </c>
      <c r="AL184" s="25">
        <v>68.150000000000006</v>
      </c>
      <c r="AM184" s="25">
        <v>0</v>
      </c>
      <c r="AN184" s="25">
        <v>0</v>
      </c>
      <c r="AO184" s="25">
        <v>0</v>
      </c>
      <c r="AP184" s="25">
        <v>0</v>
      </c>
      <c r="AQ184" s="25">
        <v>0</v>
      </c>
      <c r="AR184" s="25">
        <v>0</v>
      </c>
      <c r="AS184" s="25">
        <v>0.209999999999994</v>
      </c>
      <c r="AT184" s="25">
        <v>0.209999999999994</v>
      </c>
      <c r="AU184" s="25">
        <v>0.30719719133995599</v>
      </c>
      <c r="AV184" s="25">
        <v>1.6000000000000001E-3</v>
      </c>
      <c r="AZ184" s="19" t="s">
        <v>179</v>
      </c>
      <c r="BC184" s="20">
        <v>2</v>
      </c>
      <c r="BD184" s="20">
        <v>2.4691358024691401</v>
      </c>
      <c r="BE184" s="24">
        <f>U184/((VLOOKUP(B184,'Cell-Characteristics'!$B$4:$E$34,3,FALSE)*VLOOKUP(B184,'Cell-Characteristics'!$B$4:$E$34,4,FALSE)*3600)/1000)</f>
        <v>0.18474806752960624</v>
      </c>
      <c r="BF184" s="2">
        <f t="shared" si="41"/>
        <v>5876.1781843367498</v>
      </c>
      <c r="BG184" s="2">
        <f t="shared" si="39"/>
        <v>105.0964324362665</v>
      </c>
      <c r="BH184" s="2">
        <f t="shared" si="40"/>
        <v>71.0720754968455</v>
      </c>
      <c r="BI184" s="2">
        <f t="shared" si="42"/>
        <v>6052.3466922698999</v>
      </c>
      <c r="BJ184" s="2">
        <f>BF184/((VLOOKUP(B184,'Cell-Characteristics'!$B$4:$Q$34,13,FALSE)))</f>
        <v>124.04429962031583</v>
      </c>
      <c r="BK184" s="2">
        <f>BG184/((VLOOKUP(B184,'Cell-Characteristics'!$B$4:$Q$34,14,FALSE)))</f>
        <v>30.071383313783361</v>
      </c>
      <c r="BL184" s="2">
        <f>BH184/((VLOOKUP(B184,'Cell-Characteristics'!$B$4:$Q$34,15,FALSE)))</f>
        <v>20.33594838214772</v>
      </c>
      <c r="BM184" s="2">
        <f>BI184/((VLOOKUP(B184,'Cell-Characteristics'!$B$4:$Q$34,16,FALSE)))</f>
        <v>111.33535767883822</v>
      </c>
      <c r="BN184" s="13">
        <f t="shared" si="43"/>
        <v>2</v>
      </c>
    </row>
    <row r="185" spans="2:66">
      <c r="B185" s="19" t="s">
        <v>436</v>
      </c>
      <c r="C185" s="18" t="s">
        <v>1218</v>
      </c>
      <c r="D185" s="19" t="s">
        <v>1071</v>
      </c>
      <c r="E185" s="23" t="s">
        <v>0</v>
      </c>
      <c r="F185" s="20" t="s">
        <v>105</v>
      </c>
      <c r="H185" s="21">
        <v>44302</v>
      </c>
      <c r="I185" s="22" t="s">
        <v>1216</v>
      </c>
      <c r="J185" s="22">
        <v>40</v>
      </c>
      <c r="K185" s="24">
        <v>3.4470000000000001</v>
      </c>
      <c r="L185" s="25">
        <v>68.37</v>
      </c>
      <c r="M185" s="25">
        <v>51</v>
      </c>
      <c r="N185" s="25">
        <v>48.4</v>
      </c>
      <c r="O185" s="24" t="s">
        <v>125</v>
      </c>
      <c r="P185" s="24" t="s">
        <v>125</v>
      </c>
      <c r="Q185" s="26" t="s">
        <v>1073</v>
      </c>
      <c r="R185" s="27">
        <v>10.8762056117396</v>
      </c>
      <c r="S185" s="28">
        <v>3.0000000000000001E-3</v>
      </c>
      <c r="T185" s="28">
        <v>12.268215965769</v>
      </c>
      <c r="U185" s="25">
        <v>12.2685767471538</v>
      </c>
      <c r="V185" s="25">
        <v>11.6804345284091</v>
      </c>
      <c r="W185" s="25">
        <v>0.13031990281900299</v>
      </c>
      <c r="X185" s="25">
        <v>0.457822315925631</v>
      </c>
      <c r="Y185" s="25">
        <v>95.206108818766793</v>
      </c>
      <c r="Z185" s="25">
        <v>1.0622251097645601</v>
      </c>
      <c r="AA185" s="25">
        <v>3.73166607146866</v>
      </c>
      <c r="AB185" s="25">
        <v>3.60781384800004E-4</v>
      </c>
      <c r="AC185" s="25">
        <v>0</v>
      </c>
      <c r="AD185" s="92">
        <v>2</v>
      </c>
      <c r="AE185" s="92">
        <v>2</v>
      </c>
      <c r="AF185" s="92">
        <v>2</v>
      </c>
      <c r="AG185" s="25">
        <v>0</v>
      </c>
      <c r="AH185" s="25">
        <v>0</v>
      </c>
      <c r="AI185" s="25">
        <v>0</v>
      </c>
      <c r="AJ185" s="25">
        <v>27.371700000000001</v>
      </c>
      <c r="AK185" s="23">
        <v>21.748049999999999</v>
      </c>
      <c r="AL185" s="25">
        <v>68.2</v>
      </c>
      <c r="AM185" s="25">
        <v>0</v>
      </c>
      <c r="AN185" s="25">
        <v>0</v>
      </c>
      <c r="AO185" s="25">
        <v>0</v>
      </c>
      <c r="AP185" s="25">
        <v>0</v>
      </c>
      <c r="AQ185" s="25">
        <v>0</v>
      </c>
      <c r="AR185" s="25">
        <v>0</v>
      </c>
      <c r="AS185" s="25">
        <v>0.17000000000000201</v>
      </c>
      <c r="AT185" s="25">
        <v>0.17000000000000201</v>
      </c>
      <c r="AU185" s="25">
        <v>0.248647067427237</v>
      </c>
      <c r="AV185" s="25">
        <v>2.0999999999999999E-3</v>
      </c>
      <c r="AZ185" s="19" t="s">
        <v>179</v>
      </c>
      <c r="BC185" s="20">
        <v>2</v>
      </c>
      <c r="BD185" s="20">
        <v>2.4691358024691401</v>
      </c>
      <c r="BE185" s="24">
        <f>U185/((VLOOKUP(B185,'Cell-Characteristics'!$B$4:$E$34,3,FALSE)*VLOOKUP(B185,'Cell-Characteristics'!$B$4:$E$34,4,FALSE)*3600)/1000)</f>
        <v>0.18724933985277473</v>
      </c>
      <c r="BF185" s="2">
        <f t="shared" si="41"/>
        <v>5840.2172642045498</v>
      </c>
      <c r="BG185" s="2">
        <f t="shared" si="39"/>
        <v>65.159951409501502</v>
      </c>
      <c r="BH185" s="2">
        <f t="shared" si="40"/>
        <v>228.91115796281551</v>
      </c>
      <c r="BI185" s="2">
        <f t="shared" si="42"/>
        <v>6134.2883735769001</v>
      </c>
      <c r="BJ185" s="2">
        <f>BF185/((VLOOKUP(B185,'Cell-Characteristics'!$B$4:$Q$34,13,FALSE)))</f>
        <v>123.28517574565335</v>
      </c>
      <c r="BK185" s="2">
        <f>BG185/((VLOOKUP(B185,'Cell-Characteristics'!$B$4:$Q$34,14,FALSE)))</f>
        <v>18.644304379512452</v>
      </c>
      <c r="BL185" s="2">
        <f>BH185/((VLOOKUP(B185,'Cell-Characteristics'!$B$4:$Q$34,15,FALSE)))</f>
        <v>65.498656960371093</v>
      </c>
      <c r="BM185" s="2">
        <f>BI185/((VLOOKUP(B185,'Cell-Characteristics'!$B$4:$Q$34,16,FALSE)))</f>
        <v>112.84270794493786</v>
      </c>
      <c r="BN185" s="13">
        <f t="shared" si="43"/>
        <v>2</v>
      </c>
    </row>
    <row r="186" spans="2:66">
      <c r="B186" s="19" t="s">
        <v>852</v>
      </c>
      <c r="C186" s="18" t="s">
        <v>854</v>
      </c>
      <c r="D186" s="19" t="s">
        <v>923</v>
      </c>
      <c r="E186" s="23" t="s">
        <v>7</v>
      </c>
      <c r="F186" s="20" t="s">
        <v>841</v>
      </c>
      <c r="H186" s="21">
        <v>43139</v>
      </c>
      <c r="I186" s="22">
        <v>4</v>
      </c>
      <c r="J186" s="22">
        <v>100</v>
      </c>
      <c r="K186" s="24" t="s">
        <v>17</v>
      </c>
      <c r="L186" s="25">
        <v>48</v>
      </c>
      <c r="M186" s="25">
        <v>37</v>
      </c>
      <c r="N186" s="25">
        <v>37</v>
      </c>
      <c r="O186" s="24" t="s">
        <v>49</v>
      </c>
      <c r="P186" s="24" t="s">
        <v>49</v>
      </c>
      <c r="Q186" s="26" t="s">
        <v>4</v>
      </c>
      <c r="R186" s="27">
        <v>31.454423682868253</v>
      </c>
      <c r="S186" s="28">
        <v>0.01</v>
      </c>
      <c r="T186" s="28">
        <v>32.816457624415669</v>
      </c>
      <c r="U186" s="25">
        <v>33.566827075303671</v>
      </c>
      <c r="V186" s="25">
        <v>15.313113961730362</v>
      </c>
      <c r="W186" s="25">
        <v>17.452257236748121</v>
      </c>
      <c r="X186" s="25">
        <v>0.80145587682519515</v>
      </c>
      <c r="Y186" s="25">
        <v>45.619783863923125</v>
      </c>
      <c r="Z186" s="25">
        <v>51.992573494050554</v>
      </c>
      <c r="AA186" s="25">
        <v>2.387642642026345</v>
      </c>
      <c r="AB186" s="25">
        <v>0.75036945088799967</v>
      </c>
      <c r="AC186" s="25">
        <v>0</v>
      </c>
      <c r="AD186" s="122">
        <v>4.7037000659999997</v>
      </c>
      <c r="AE186" s="122">
        <v>0</v>
      </c>
      <c r="AF186" s="122">
        <v>2.1010999680000002</v>
      </c>
      <c r="AG186" s="25">
        <v>906.41444822079507</v>
      </c>
      <c r="AH186" s="25">
        <v>346.83360004425049</v>
      </c>
      <c r="AI186" s="25">
        <v>91.153375126044509</v>
      </c>
      <c r="AK186" s="23">
        <v>279.25367500000004</v>
      </c>
      <c r="AL186" s="25">
        <v>34.6</v>
      </c>
      <c r="AM186" s="25">
        <v>0.3</v>
      </c>
      <c r="AN186" s="25">
        <v>1.7</v>
      </c>
      <c r="AO186" s="25">
        <v>1.2</v>
      </c>
      <c r="AP186" s="25">
        <v>0</v>
      </c>
      <c r="AQ186" s="25">
        <v>0</v>
      </c>
      <c r="AR186" s="25">
        <v>0</v>
      </c>
      <c r="AS186" s="25">
        <v>10.199999999999996</v>
      </c>
      <c r="AT186" s="25">
        <f>L186-AL186</f>
        <v>13.399999999999999</v>
      </c>
      <c r="AU186" s="25">
        <f>100*(AT186/L186)</f>
        <v>27.916666666666661</v>
      </c>
      <c r="AV186" s="8">
        <v>0</v>
      </c>
      <c r="AW186" s="19" t="s">
        <v>855</v>
      </c>
      <c r="AX186" s="19" t="s">
        <v>856</v>
      </c>
      <c r="AY186" s="19" t="s">
        <v>860</v>
      </c>
      <c r="AZ186" s="19" t="s">
        <v>179</v>
      </c>
      <c r="BA186" s="19" t="s">
        <v>180</v>
      </c>
      <c r="BB186" s="19" t="s">
        <v>924</v>
      </c>
      <c r="BC186" s="20">
        <v>2</v>
      </c>
      <c r="BD186" s="20">
        <v>4</v>
      </c>
      <c r="BE186" s="24">
        <f>U186/((VLOOKUP(B186,'Cell-Characteristics'!$B$4:$E$34,3,FALSE)*VLOOKUP(B186,'Cell-Characteristics'!$B$4:$E$34,4,FALSE)*3600)/1000)</f>
        <v>1.0633046678103315</v>
      </c>
      <c r="BF186" s="2">
        <f t="shared" si="41"/>
        <v>3255.5464308659775</v>
      </c>
      <c r="BG186" s="2" t="e">
        <f t="shared" si="39"/>
        <v>#DIV/0!</v>
      </c>
      <c r="BH186" s="2">
        <f t="shared" si="40"/>
        <v>381.44585647111631</v>
      </c>
      <c r="BI186" s="2">
        <f t="shared" si="42"/>
        <v>14798.448260457879</v>
      </c>
      <c r="BJ186" s="2">
        <f>BF186/((VLOOKUP(B186,'Cell-Characteristics'!$B$4:$Q$34,13,FALSE)))</f>
        <v>88.615233024823823</v>
      </c>
      <c r="BK186" s="2" t="e">
        <f>BG186/((VLOOKUP(B186,'Cell-Characteristics'!$B$4:$Q$34,14,FALSE)))</f>
        <v>#DIV/0!</v>
      </c>
      <c r="BL186" s="2">
        <f>BH186/((VLOOKUP(B186,'Cell-Characteristics'!$B$4:$Q$34,15,FALSE)))</f>
        <v>149.97478040069052</v>
      </c>
      <c r="BM186" s="2">
        <f>BI186/((VLOOKUP(B186,'Cell-Characteristics'!$B$4:$Q$34,16,FALSE)))</f>
        <v>353.81994081162088</v>
      </c>
      <c r="BN186" s="13">
        <f t="shared" si="43"/>
        <v>2.2682666779999998</v>
      </c>
    </row>
    <row r="187" spans="2:66">
      <c r="B187" s="19" t="s">
        <v>852</v>
      </c>
      <c r="C187" s="18" t="s">
        <v>857</v>
      </c>
      <c r="D187" s="19" t="s">
        <v>923</v>
      </c>
      <c r="E187" s="23" t="s">
        <v>7</v>
      </c>
      <c r="F187" s="20" t="s">
        <v>841</v>
      </c>
      <c r="H187" s="21">
        <v>43139</v>
      </c>
      <c r="I187" s="22">
        <v>5</v>
      </c>
      <c r="J187" s="22">
        <v>100</v>
      </c>
      <c r="K187" s="24" t="s">
        <v>17</v>
      </c>
      <c r="L187" s="25">
        <v>48</v>
      </c>
      <c r="M187" s="25">
        <v>37</v>
      </c>
      <c r="N187" s="25">
        <v>37</v>
      </c>
      <c r="O187" s="24" t="s">
        <v>49</v>
      </c>
      <c r="P187" s="24" t="s">
        <v>49</v>
      </c>
      <c r="Q187" s="26" t="s">
        <v>4</v>
      </c>
      <c r="R187" s="27">
        <v>33.491205809266013</v>
      </c>
      <c r="S187" s="28">
        <v>1.2999999999999999E-2</v>
      </c>
      <c r="T187" s="28">
        <v>33.583533107907215</v>
      </c>
      <c r="U187" s="25">
        <v>35.652559363263215</v>
      </c>
      <c r="V187" s="25">
        <v>20.936210828352898</v>
      </c>
      <c r="W187" s="25">
        <v>14.107297490574616</v>
      </c>
      <c r="X187" s="25">
        <v>0.60905104433569435</v>
      </c>
      <c r="Y187" s="25">
        <v>58.722883300001726</v>
      </c>
      <c r="Z187" s="25">
        <v>39.568821264234202</v>
      </c>
      <c r="AA187" s="25">
        <v>1.7082954357640512</v>
      </c>
      <c r="AB187" s="25">
        <v>2.0690262553560013</v>
      </c>
      <c r="AC187" s="25">
        <v>0</v>
      </c>
      <c r="AD187" s="122">
        <v>1.6018996240000001</v>
      </c>
      <c r="AE187" s="122">
        <v>2.6023998260000001</v>
      </c>
      <c r="AF187" s="122">
        <v>0</v>
      </c>
      <c r="AG187" s="25">
        <v>907.13973133132731</v>
      </c>
      <c r="AH187" s="25">
        <v>103.8253002166748</v>
      </c>
      <c r="AI187" s="25">
        <v>94.221563347315794</v>
      </c>
      <c r="AK187" s="23">
        <v>293.5351</v>
      </c>
      <c r="AL187" s="25">
        <v>36.1</v>
      </c>
      <c r="AM187" s="25">
        <v>0.4</v>
      </c>
      <c r="AN187" s="25">
        <v>3.3</v>
      </c>
      <c r="AO187" s="25">
        <v>0.3</v>
      </c>
      <c r="AP187" s="25">
        <v>0</v>
      </c>
      <c r="AQ187" s="25">
        <v>0</v>
      </c>
      <c r="AR187" s="25">
        <v>0</v>
      </c>
      <c r="AS187" s="25">
        <v>7.9000000000000057</v>
      </c>
      <c r="AT187" s="25">
        <f>L187-AL187</f>
        <v>11.899999999999999</v>
      </c>
      <c r="AU187" s="25">
        <f>100*(AT187/L187)</f>
        <v>24.791666666666664</v>
      </c>
      <c r="AV187" s="8">
        <v>0</v>
      </c>
      <c r="AW187" s="19" t="s">
        <v>858</v>
      </c>
      <c r="AX187" s="19" t="s">
        <v>856</v>
      </c>
      <c r="AY187" s="19" t="s">
        <v>859</v>
      </c>
      <c r="AZ187" s="19" t="s">
        <v>187</v>
      </c>
      <c r="BA187" s="19" t="s">
        <v>180</v>
      </c>
      <c r="BB187" s="19" t="s">
        <v>17</v>
      </c>
      <c r="BC187" s="20">
        <v>2</v>
      </c>
      <c r="BD187" s="20">
        <v>4</v>
      </c>
      <c r="BE187" s="24">
        <f>U187/((VLOOKUP(B187,'Cell-Characteristics'!$B$4:$E$34,3,FALSE)*VLOOKUP(B187,'Cell-Characteristics'!$B$4:$E$34,4,FALSE)*3600)/1000)</f>
        <v>1.1293749243947497</v>
      </c>
      <c r="BF187" s="2">
        <f t="shared" si="41"/>
        <v>13069.614671657415</v>
      </c>
      <c r="BG187" s="2">
        <f t="shared" si="39"/>
        <v>5420.8801236580684</v>
      </c>
      <c r="BH187" s="2" t="e">
        <f t="shared" si="40"/>
        <v>#DIV/0!</v>
      </c>
      <c r="BI187" s="2">
        <f t="shared" si="42"/>
        <v>25440.071374980114</v>
      </c>
      <c r="BJ187" s="2">
        <f>BF187/((VLOOKUP(B187,'Cell-Characteristics'!$B$4:$Q$34,13,FALSE)))</f>
        <v>355.75193727631921</v>
      </c>
      <c r="BK187" s="2">
        <f>BG187/((VLOOKUP(B187,'Cell-Characteristics'!$B$4:$Q$34,14,FALSE)))</f>
        <v>2131.3517825187027</v>
      </c>
      <c r="BL187" s="2" t="e">
        <f>BH187/((VLOOKUP(B187,'Cell-Characteristics'!$B$4:$Q$34,15,FALSE)))</f>
        <v>#DIV/0!</v>
      </c>
      <c r="BM187" s="2">
        <f>BI187/((VLOOKUP(B187,'Cell-Characteristics'!$B$4:$Q$34,16,FALSE)))</f>
        <v>608.25327018850339</v>
      </c>
      <c r="BN187" s="13">
        <f t="shared" si="43"/>
        <v>1.4014331500000001</v>
      </c>
    </row>
    <row r="188" spans="2:66">
      <c r="B188" s="19" t="s">
        <v>852</v>
      </c>
      <c r="C188" s="18" t="s">
        <v>861</v>
      </c>
      <c r="D188" s="19" t="s">
        <v>923</v>
      </c>
      <c r="E188" s="23" t="s">
        <v>7</v>
      </c>
      <c r="F188" s="20" t="s">
        <v>841</v>
      </c>
      <c r="H188" s="21">
        <v>43139</v>
      </c>
      <c r="I188" s="22">
        <v>6</v>
      </c>
      <c r="J188" s="22">
        <v>100</v>
      </c>
      <c r="K188" s="24" t="s">
        <v>17</v>
      </c>
      <c r="L188" s="25">
        <v>48</v>
      </c>
      <c r="M188" s="25">
        <v>37</v>
      </c>
      <c r="N188" s="25">
        <v>37</v>
      </c>
      <c r="O188" s="24" t="s">
        <v>49</v>
      </c>
      <c r="P188" s="24" t="s">
        <v>49</v>
      </c>
      <c r="Q188" s="26" t="s">
        <v>4</v>
      </c>
      <c r="R188" s="27">
        <v>34.486534499459239</v>
      </c>
      <c r="S188" s="28">
        <v>2.5000000000000001E-2</v>
      </c>
      <c r="T188" s="28">
        <v>37.565795342123778</v>
      </c>
      <c r="U188" s="25">
        <v>38.764871278907776</v>
      </c>
      <c r="V188" s="25">
        <v>18.734043297267288</v>
      </c>
      <c r="W188" s="25">
        <v>19.470906374822309</v>
      </c>
      <c r="X188" s="25">
        <v>0.55992160681818015</v>
      </c>
      <c r="Y188" s="25">
        <v>48.327371352476554</v>
      </c>
      <c r="Z188" s="25">
        <v>50.228223988496921</v>
      </c>
      <c r="AA188" s="25">
        <v>1.4444046590265276</v>
      </c>
      <c r="AB188" s="25">
        <v>1.1990759367840005</v>
      </c>
      <c r="AC188" s="25">
        <v>0</v>
      </c>
      <c r="AD188" s="122">
        <v>4.7003998759999996</v>
      </c>
      <c r="AE188" s="122">
        <v>2.7007002830000002</v>
      </c>
      <c r="AF188" s="122">
        <v>0</v>
      </c>
      <c r="AG188" s="25">
        <v>906.31209366547591</v>
      </c>
      <c r="AH188" s="25">
        <v>95.280799865722656</v>
      </c>
      <c r="AI188" s="25">
        <v>86.392756541531028</v>
      </c>
      <c r="AK188" s="23">
        <v>271.62620500000003</v>
      </c>
      <c r="AL188" s="25">
        <v>35.4</v>
      </c>
      <c r="AM188" s="25">
        <v>0.4</v>
      </c>
      <c r="AN188" s="25">
        <v>2.6</v>
      </c>
      <c r="AO188" s="25">
        <v>0.8</v>
      </c>
      <c r="AP188" s="25">
        <v>0</v>
      </c>
      <c r="AQ188" s="25">
        <v>0</v>
      </c>
      <c r="AR188" s="25">
        <v>0</v>
      </c>
      <c r="AS188" s="25">
        <v>8.8000000000000043</v>
      </c>
      <c r="AT188" s="25">
        <f>L188-AL188</f>
        <v>12.600000000000001</v>
      </c>
      <c r="AU188" s="25">
        <f>100*(AT188/L188)</f>
        <v>26.25</v>
      </c>
      <c r="AV188" s="8">
        <v>0</v>
      </c>
      <c r="AW188" s="19" t="s">
        <v>862</v>
      </c>
      <c r="AX188" s="19" t="s">
        <v>856</v>
      </c>
      <c r="AY188" s="19" t="s">
        <v>863</v>
      </c>
      <c r="AZ188" s="19" t="s">
        <v>179</v>
      </c>
      <c r="BA188" s="19" t="s">
        <v>180</v>
      </c>
      <c r="BB188" s="19" t="s">
        <v>17</v>
      </c>
      <c r="BC188" s="20">
        <v>3</v>
      </c>
      <c r="BD188" s="20">
        <v>6</v>
      </c>
      <c r="BE188" s="24">
        <f>U188/((VLOOKUP(B188,'Cell-Characteristics'!$B$4:$E$34,3,FALSE)*VLOOKUP(B188,'Cell-Characteristics'!$B$4:$E$34,4,FALSE)*3600)/1000)</f>
        <v>1.2279643972741023</v>
      </c>
      <c r="BF188" s="2">
        <f t="shared" si="41"/>
        <v>3985.6275618000818</v>
      </c>
      <c r="BG188" s="2">
        <f t="shared" si="39"/>
        <v>7209.576900252544</v>
      </c>
      <c r="BH188" s="2" t="e">
        <f t="shared" si="40"/>
        <v>#DIV/0!</v>
      </c>
      <c r="BI188" s="2">
        <f t="shared" si="42"/>
        <v>15713.152279841119</v>
      </c>
      <c r="BJ188" s="2">
        <f>BF188/((VLOOKUP(B188,'Cell-Characteristics'!$B$4:$Q$34,13,FALSE)))</f>
        <v>108.48787527356095</v>
      </c>
      <c r="BK188" s="2">
        <f>BG188/((VLOOKUP(B188,'Cell-Characteristics'!$B$4:$Q$34,14,FALSE)))</f>
        <v>2834.6217269216577</v>
      </c>
      <c r="BL188" s="2" t="e">
        <f>BH188/((VLOOKUP(B188,'Cell-Characteristics'!$B$4:$Q$34,15,FALSE)))</f>
        <v>#DIV/0!</v>
      </c>
      <c r="BM188" s="2">
        <f>BI188/((VLOOKUP(B188,'Cell-Characteristics'!$B$4:$Q$34,16,FALSE)))</f>
        <v>375.68983664813987</v>
      </c>
      <c r="BN188" s="13">
        <f t="shared" si="43"/>
        <v>2.4670333863333336</v>
      </c>
    </row>
    <row r="189" spans="2:66">
      <c r="B189" s="19" t="s">
        <v>852</v>
      </c>
      <c r="C189" s="18" t="s">
        <v>864</v>
      </c>
      <c r="D189" s="19" t="s">
        <v>923</v>
      </c>
      <c r="E189" s="23" t="s">
        <v>7</v>
      </c>
      <c r="F189" s="20" t="s">
        <v>841</v>
      </c>
      <c r="H189" s="21">
        <v>43139</v>
      </c>
      <c r="I189" s="22">
        <v>9</v>
      </c>
      <c r="J189" s="22">
        <v>100</v>
      </c>
      <c r="K189" s="24" t="s">
        <v>17</v>
      </c>
      <c r="L189" s="25">
        <v>48</v>
      </c>
      <c r="M189" s="25">
        <v>37</v>
      </c>
      <c r="N189" s="25">
        <v>37</v>
      </c>
      <c r="O189" s="24" t="s">
        <v>49</v>
      </c>
      <c r="P189" s="24" t="s">
        <v>49</v>
      </c>
      <c r="Q189" s="26" t="s">
        <v>4</v>
      </c>
      <c r="R189" s="27">
        <v>30.301216009988483</v>
      </c>
      <c r="S189" s="28">
        <v>2.5999999999999999E-2</v>
      </c>
      <c r="T189" s="28">
        <v>35.383141689736583</v>
      </c>
      <c r="U189" s="25">
        <v>36.296488241272584</v>
      </c>
      <c r="V189" s="25">
        <v>15.502660833773179</v>
      </c>
      <c r="W189" s="25">
        <v>20.080171971317068</v>
      </c>
      <c r="X189" s="25">
        <v>0.71365543618234384</v>
      </c>
      <c r="Y189" s="25">
        <v>42.711186632499526</v>
      </c>
      <c r="Z189" s="25">
        <v>55.322630216561798</v>
      </c>
      <c r="AA189" s="25">
        <v>1.9661831509386885</v>
      </c>
      <c r="AB189" s="25">
        <v>0.91334655153600042</v>
      </c>
      <c r="AC189" s="25">
        <v>0</v>
      </c>
      <c r="AD189" s="122">
        <v>3.3015003200000002</v>
      </c>
      <c r="AE189" s="122">
        <v>3.3015003200000002</v>
      </c>
      <c r="AF189" s="122">
        <v>0</v>
      </c>
      <c r="AG189" s="25">
        <v>907.94591775517188</v>
      </c>
      <c r="AH189" s="25">
        <v>112.20009994506836</v>
      </c>
      <c r="AI189" s="25">
        <v>101.84108159578436</v>
      </c>
      <c r="AK189" s="23">
        <v>329.57416999999998</v>
      </c>
      <c r="AL189" s="25">
        <v>35.5</v>
      </c>
      <c r="AM189" s="25">
        <v>0.4</v>
      </c>
      <c r="AN189" s="25">
        <v>2.5</v>
      </c>
      <c r="AO189" s="25">
        <v>0.4</v>
      </c>
      <c r="AP189" s="25">
        <v>0</v>
      </c>
      <c r="AQ189" s="25">
        <v>0</v>
      </c>
      <c r="AR189" s="25">
        <v>0</v>
      </c>
      <c r="AS189" s="25">
        <v>9.2000000000000028</v>
      </c>
      <c r="AT189" s="25">
        <f>L189-AL189</f>
        <v>12.5</v>
      </c>
      <c r="AU189" s="25">
        <f>100*(AT189/L189)</f>
        <v>26.041666666666668</v>
      </c>
      <c r="AV189" s="8">
        <v>0</v>
      </c>
      <c r="AW189" s="19" t="s">
        <v>865</v>
      </c>
      <c r="AX189" s="19" t="s">
        <v>856</v>
      </c>
      <c r="AY189" s="19" t="s">
        <v>866</v>
      </c>
      <c r="AZ189" s="19" t="s">
        <v>179</v>
      </c>
      <c r="BA189" s="19" t="s">
        <v>180</v>
      </c>
      <c r="BB189" s="19" t="s">
        <v>17</v>
      </c>
      <c r="BC189" s="20">
        <v>5</v>
      </c>
      <c r="BD189" s="20">
        <v>10</v>
      </c>
      <c r="BE189" s="24">
        <f>U189/((VLOOKUP(B189,'Cell-Characteristics'!$B$4:$E$34,3,FALSE)*VLOOKUP(B189,'Cell-Characteristics'!$B$4:$E$34,4,FALSE)*3600)/1000)</f>
        <v>1.1497728184283202</v>
      </c>
      <c r="BF189" s="2">
        <f t="shared" si="41"/>
        <v>4695.6411725482367</v>
      </c>
      <c r="BG189" s="2">
        <f t="shared" si="39"/>
        <v>6082.1354005857156</v>
      </c>
      <c r="BH189" s="2" t="e">
        <f t="shared" si="40"/>
        <v>#DIV/0!</v>
      </c>
      <c r="BI189" s="2">
        <f t="shared" si="42"/>
        <v>16490.906280423707</v>
      </c>
      <c r="BJ189" s="2">
        <f>BF189/((VLOOKUP(B189,'Cell-Characteristics'!$B$4:$Q$34,13,FALSE)))</f>
        <v>127.81428418934718</v>
      </c>
      <c r="BK189" s="2">
        <f>BG189/((VLOOKUP(B189,'Cell-Characteristics'!$B$4:$Q$34,14,FALSE)))</f>
        <v>2391.3404893393549</v>
      </c>
      <c r="BL189" s="2" t="e">
        <f>BH189/((VLOOKUP(B189,'Cell-Characteristics'!$B$4:$Q$34,15,FALSE)))</f>
        <v>#DIV/0!</v>
      </c>
      <c r="BM189" s="2">
        <f>BI189/((VLOOKUP(B189,'Cell-Characteristics'!$B$4:$Q$34,16,FALSE)))</f>
        <v>394.28535893593534</v>
      </c>
      <c r="BN189" s="13">
        <f t="shared" si="43"/>
        <v>2.2010002133333333</v>
      </c>
    </row>
    <row r="190" spans="2:66">
      <c r="B190" s="19" t="s">
        <v>1120</v>
      </c>
      <c r="C190" s="19" t="s">
        <v>1121</v>
      </c>
      <c r="D190" s="19" t="s">
        <v>1122</v>
      </c>
      <c r="E190" s="23" t="s">
        <v>7</v>
      </c>
      <c r="F190" s="20" t="s">
        <v>105</v>
      </c>
      <c r="H190" s="21">
        <v>44181</v>
      </c>
      <c r="I190" s="22" t="s">
        <v>1123</v>
      </c>
      <c r="J190" s="22">
        <v>100</v>
      </c>
      <c r="K190" s="24">
        <v>4.1639999999999997</v>
      </c>
      <c r="L190" s="25">
        <v>45.689</v>
      </c>
      <c r="M190" s="25">
        <v>51.5</v>
      </c>
      <c r="N190" s="25">
        <v>53.2</v>
      </c>
      <c r="O190" s="24" t="s">
        <v>47</v>
      </c>
      <c r="P190" s="24" t="s">
        <v>47</v>
      </c>
      <c r="Q190" s="26" t="s">
        <v>4</v>
      </c>
      <c r="R190" s="27">
        <v>63.074854777433899</v>
      </c>
      <c r="S190" s="28">
        <v>3.15E-2</v>
      </c>
      <c r="T190" s="28">
        <v>64.274212134932398</v>
      </c>
      <c r="U190" s="25">
        <v>66.843512810918597</v>
      </c>
      <c r="V190" s="25">
        <v>5.2868791504741699</v>
      </c>
      <c r="W190" s="25">
        <v>60.462877890061201</v>
      </c>
      <c r="X190" s="25">
        <v>1.0937557703832901</v>
      </c>
      <c r="Y190" s="25">
        <v>7.9093376876066497</v>
      </c>
      <c r="Z190" s="25">
        <v>90.454369238632793</v>
      </c>
      <c r="AA190" s="25">
        <v>1.6362930737605299</v>
      </c>
      <c r="AB190" s="25">
        <v>2.56930067598624</v>
      </c>
      <c r="AC190" s="25">
        <v>0</v>
      </c>
      <c r="AD190" s="92">
        <v>2</v>
      </c>
      <c r="AE190" s="92">
        <v>2</v>
      </c>
      <c r="AF190" s="92">
        <v>2</v>
      </c>
      <c r="AG190" s="25">
        <v>905.54495535800004</v>
      </c>
      <c r="AH190" s="25">
        <v>107.3963</v>
      </c>
      <c r="AI190" s="25">
        <v>93.760676862420198</v>
      </c>
      <c r="AJ190" s="25">
        <v>130.60669999999999</v>
      </c>
      <c r="AK190" s="23">
        <v>223.51134500000001</v>
      </c>
      <c r="AL190" s="25">
        <v>8.1999999999999993</v>
      </c>
      <c r="AM190" s="25">
        <v>10.8</v>
      </c>
      <c r="AN190" s="25">
        <v>11.8</v>
      </c>
      <c r="AO190" s="25">
        <v>2.2000000000000002</v>
      </c>
      <c r="AP190" s="25">
        <v>0.1</v>
      </c>
      <c r="AQ190" s="25">
        <v>0.1</v>
      </c>
      <c r="AR190" s="25">
        <v>0</v>
      </c>
      <c r="AS190" s="25">
        <v>12.489000000000001</v>
      </c>
      <c r="AT190" s="19">
        <v>37.488999999999997</v>
      </c>
      <c r="AU190" s="19">
        <v>82.052572829346204</v>
      </c>
      <c r="AV190" s="19">
        <v>0</v>
      </c>
      <c r="AW190" s="19" t="s">
        <v>1124</v>
      </c>
      <c r="AX190" s="19" t="s">
        <v>891</v>
      </c>
      <c r="AY190" s="19" t="s">
        <v>891</v>
      </c>
      <c r="AZ190" s="19" t="s">
        <v>891</v>
      </c>
      <c r="BA190" s="19" t="s">
        <v>891</v>
      </c>
      <c r="BC190" s="20">
        <v>6</v>
      </c>
      <c r="BD190" s="20">
        <v>7.4074074074074101</v>
      </c>
      <c r="BE190" s="24">
        <f>U190/((VLOOKUP(B190,'Cell-Characteristics'!$B$4:$E$34,3,FALSE)*VLOOKUP(B190,'Cell-Characteristics'!$B$4:$E$34,4,FALSE)*3600)/1000)</f>
        <v>1.4736224164664593</v>
      </c>
      <c r="BF190" s="2">
        <f t="shared" si="41"/>
        <v>2643.4395752370851</v>
      </c>
      <c r="BG190" s="2">
        <f t="shared" si="39"/>
        <v>30231.438945030601</v>
      </c>
      <c r="BH190" s="2">
        <f t="shared" si="40"/>
        <v>546.87788519164508</v>
      </c>
      <c r="BI190" s="2">
        <f t="shared" si="42"/>
        <v>33421.756405459295</v>
      </c>
      <c r="BJ190" s="2">
        <f>BF190/((VLOOKUP(B190,'Cell-Characteristics'!$B$4:$Q$34,13,FALSE)))</f>
        <v>71.953823703987297</v>
      </c>
      <c r="BK190" s="2">
        <f>BG190/((VLOOKUP(B190,'Cell-Characteristics'!$B$4:$Q$34,14,FALSE)))</f>
        <v>11886.23061454376</v>
      </c>
      <c r="BL190" s="2">
        <f>BH190/((VLOOKUP(B190,'Cell-Characteristics'!$B$4:$Q$34,15,FALSE)))</f>
        <v>215.01843406135293</v>
      </c>
      <c r="BM190" s="2">
        <f>BI190/((VLOOKUP(B190,'Cell-Characteristics'!$B$4:$Q$34,16,FALSE)))</f>
        <v>799.08944945246117</v>
      </c>
      <c r="BN190" s="13">
        <f t="shared" si="43"/>
        <v>2</v>
      </c>
    </row>
    <row r="191" spans="2:66">
      <c r="B191" s="19" t="s">
        <v>1120</v>
      </c>
      <c r="C191" s="19" t="s">
        <v>1125</v>
      </c>
      <c r="D191" s="19" t="s">
        <v>1122</v>
      </c>
      <c r="E191" s="23" t="s">
        <v>7</v>
      </c>
      <c r="F191" s="20" t="s">
        <v>105</v>
      </c>
      <c r="H191" s="21">
        <v>44181</v>
      </c>
      <c r="I191" s="22" t="s">
        <v>1123</v>
      </c>
      <c r="J191" s="22">
        <v>100</v>
      </c>
      <c r="K191" s="24">
        <v>4.16</v>
      </c>
      <c r="L191" s="25">
        <v>45.145000000000003</v>
      </c>
      <c r="M191" s="25">
        <v>55.2</v>
      </c>
      <c r="N191" s="25">
        <v>52</v>
      </c>
      <c r="O191" s="24" t="s">
        <v>47</v>
      </c>
      <c r="P191" s="24" t="s">
        <v>47</v>
      </c>
      <c r="Q191" s="26" t="s">
        <v>4</v>
      </c>
      <c r="R191" s="27">
        <v>59.327787468269896</v>
      </c>
      <c r="S191" s="28">
        <v>2.9600000000000001E-2</v>
      </c>
      <c r="T191" s="28">
        <v>60.667955705900503</v>
      </c>
      <c r="U191" s="25">
        <v>66.121076738292103</v>
      </c>
      <c r="V191" s="25">
        <v>4.0240068226904802</v>
      </c>
      <c r="W191" s="25">
        <v>61.342636171491797</v>
      </c>
      <c r="X191" s="25">
        <v>0.75443374410979103</v>
      </c>
      <c r="Y191" s="25">
        <v>6.0858156297386596</v>
      </c>
      <c r="Z191" s="25">
        <v>92.773196078289203</v>
      </c>
      <c r="AA191" s="25">
        <v>1.14098829197208</v>
      </c>
      <c r="AB191" s="25">
        <v>5.4531210323916</v>
      </c>
      <c r="AC191" s="25">
        <v>0</v>
      </c>
      <c r="AD191" s="92">
        <v>2</v>
      </c>
      <c r="AE191" s="92">
        <v>2</v>
      </c>
      <c r="AF191" s="92">
        <v>2</v>
      </c>
      <c r="AG191" s="25">
        <v>905.91533971777301</v>
      </c>
      <c r="AH191" s="25">
        <v>110.3785</v>
      </c>
      <c r="AI191" s="25">
        <v>99.919788652511102</v>
      </c>
      <c r="AJ191" s="25">
        <v>128.0324</v>
      </c>
      <c r="AK191" s="23">
        <v>252.82497000000001</v>
      </c>
      <c r="AL191" s="25">
        <v>7.8</v>
      </c>
      <c r="AM191" s="25">
        <v>9.1999999999999993</v>
      </c>
      <c r="AN191" s="25">
        <v>5</v>
      </c>
      <c r="AO191" s="25">
        <v>3.5999999999999899</v>
      </c>
      <c r="AP191" s="25">
        <v>0</v>
      </c>
      <c r="AQ191" s="25">
        <v>0</v>
      </c>
      <c r="AR191" s="25">
        <v>0</v>
      </c>
      <c r="AS191" s="25">
        <v>19.545000000000002</v>
      </c>
      <c r="AT191" s="19">
        <v>37.344999999999999</v>
      </c>
      <c r="AU191" s="19">
        <v>82.722339129471706</v>
      </c>
      <c r="AV191" s="19">
        <v>0</v>
      </c>
      <c r="AW191" s="19" t="s">
        <v>1126</v>
      </c>
      <c r="AX191" s="19" t="s">
        <v>891</v>
      </c>
      <c r="AY191" s="19" t="s">
        <v>891</v>
      </c>
      <c r="AZ191" s="19" t="s">
        <v>891</v>
      </c>
      <c r="BA191" s="19" t="s">
        <v>891</v>
      </c>
      <c r="BC191" s="20">
        <v>10</v>
      </c>
      <c r="BD191" s="20">
        <v>12.3456790123457</v>
      </c>
      <c r="BE191" s="24">
        <f>U191/((VLOOKUP(B191,'Cell-Characteristics'!$B$4:$E$34,3,FALSE)*VLOOKUP(B191,'Cell-Characteristics'!$B$4:$E$34,4,FALSE)*3600)/1000)</f>
        <v>1.4576956952886266</v>
      </c>
      <c r="BF191" s="2">
        <f t="shared" si="41"/>
        <v>2012.00341134524</v>
      </c>
      <c r="BG191" s="2">
        <f t="shared" si="39"/>
        <v>30671.318085745897</v>
      </c>
      <c r="BH191" s="2">
        <f t="shared" si="40"/>
        <v>377.21687205489553</v>
      </c>
      <c r="BI191" s="2">
        <f t="shared" si="42"/>
        <v>33060.538369146052</v>
      </c>
      <c r="BJ191" s="2">
        <f>BF191/((VLOOKUP(B191,'Cell-Characteristics'!$B$4:$Q$34,13,FALSE)))</f>
        <v>54.766275010758342</v>
      </c>
      <c r="BK191" s="2">
        <f>BG191/((VLOOKUP(B191,'Cell-Characteristics'!$B$4:$Q$34,14,FALSE)))</f>
        <v>12059.17987172521</v>
      </c>
      <c r="BL191" s="2">
        <f>BH191/((VLOOKUP(B191,'Cell-Characteristics'!$B$4:$Q$34,15,FALSE)))</f>
        <v>148.31205160607672</v>
      </c>
      <c r="BM191" s="2">
        <f>BI191/((VLOOKUP(B191,'Cell-Characteristics'!$B$4:$Q$34,16,FALSE)))</f>
        <v>790.45299365797462</v>
      </c>
      <c r="BN191" s="13">
        <f t="shared" si="43"/>
        <v>2</v>
      </c>
    </row>
    <row r="192" spans="2:66">
      <c r="B192" s="19" t="s">
        <v>1120</v>
      </c>
      <c r="C192" s="19" t="s">
        <v>1127</v>
      </c>
      <c r="D192" s="19" t="s">
        <v>1122</v>
      </c>
      <c r="E192" s="23" t="s">
        <v>7</v>
      </c>
      <c r="F192" s="20" t="s">
        <v>105</v>
      </c>
      <c r="H192" s="21">
        <v>44181</v>
      </c>
      <c r="I192" s="22" t="s">
        <v>1123</v>
      </c>
      <c r="J192" s="22">
        <v>100</v>
      </c>
      <c r="K192" s="24">
        <v>4.1580000000000004</v>
      </c>
      <c r="L192" s="25">
        <v>45.293999999999997</v>
      </c>
      <c r="M192" s="25">
        <v>53.9</v>
      </c>
      <c r="N192" s="25">
        <v>52</v>
      </c>
      <c r="O192" s="24" t="s">
        <v>47</v>
      </c>
      <c r="P192" s="24" t="s">
        <v>47</v>
      </c>
      <c r="Q192" s="26" t="s">
        <v>95</v>
      </c>
      <c r="R192" s="27">
        <v>62.914639086460198</v>
      </c>
      <c r="S192" s="28">
        <v>2.8000000000000001E-2</v>
      </c>
      <c r="T192" s="28">
        <v>63.941411507859002</v>
      </c>
      <c r="U192" s="25">
        <v>64.766423891961907</v>
      </c>
      <c r="V192" s="25">
        <v>4.7182061026562199</v>
      </c>
      <c r="W192" s="25">
        <v>59.235573788215603</v>
      </c>
      <c r="X192" s="25">
        <v>0.81264400109014101</v>
      </c>
      <c r="Y192" s="25">
        <v>7.2849569562876404</v>
      </c>
      <c r="Z192" s="25">
        <v>91.460312656798095</v>
      </c>
      <c r="AA192" s="25">
        <v>1.2547303869142601</v>
      </c>
      <c r="AB192" s="25">
        <v>0.735314908781879</v>
      </c>
      <c r="AC192" s="25">
        <v>8.9697475321019904E-2</v>
      </c>
      <c r="AD192" s="92">
        <v>2</v>
      </c>
      <c r="AE192" s="92">
        <v>2</v>
      </c>
      <c r="AF192" s="92">
        <v>2</v>
      </c>
      <c r="AG192" s="25">
        <v>906.52710938499195</v>
      </c>
      <c r="AH192" s="25">
        <v>104.61499999999999</v>
      </c>
      <c r="AI192" s="25">
        <v>94.761428497603006</v>
      </c>
      <c r="AJ192" s="25">
        <v>112.5014</v>
      </c>
      <c r="AK192" s="23">
        <v>234.10745</v>
      </c>
      <c r="AL192" s="25">
        <v>8.4</v>
      </c>
      <c r="AM192" s="25">
        <v>9.6</v>
      </c>
      <c r="AN192" s="25">
        <v>16.8</v>
      </c>
      <c r="AO192" s="25">
        <v>1</v>
      </c>
      <c r="AP192" s="25">
        <v>0.4</v>
      </c>
      <c r="AQ192" s="25">
        <v>2.5</v>
      </c>
      <c r="AR192" s="25">
        <v>0</v>
      </c>
      <c r="AS192" s="25">
        <v>6.5940000000000003</v>
      </c>
      <c r="AT192" s="19">
        <v>36.893999999999998</v>
      </c>
      <c r="AU192" s="19">
        <v>81.454497284408504</v>
      </c>
      <c r="AV192" s="19">
        <v>0</v>
      </c>
      <c r="AW192" s="19" t="s">
        <v>1128</v>
      </c>
      <c r="AX192" s="19" t="s">
        <v>891</v>
      </c>
      <c r="AY192" s="19" t="s">
        <v>891</v>
      </c>
      <c r="AZ192" s="19" t="s">
        <v>891</v>
      </c>
      <c r="BA192" s="19" t="s">
        <v>891</v>
      </c>
      <c r="BC192" s="20">
        <v>12</v>
      </c>
      <c r="BD192" s="20">
        <v>14.814814814814801</v>
      </c>
      <c r="BE192" s="24">
        <f>U192/((VLOOKUP(B192,'Cell-Characteristics'!$B$4:$E$34,3,FALSE)*VLOOKUP(B192,'Cell-Characteristics'!$B$4:$E$34,4,FALSE)*3600)/1000)</f>
        <v>1.4278312145494247</v>
      </c>
      <c r="BF192" s="2">
        <f t="shared" si="41"/>
        <v>2359.1030513281098</v>
      </c>
      <c r="BG192" s="2">
        <f t="shared" si="39"/>
        <v>29617.786894107801</v>
      </c>
      <c r="BH192" s="2">
        <f t="shared" si="40"/>
        <v>406.32200054507052</v>
      </c>
      <c r="BI192" s="2">
        <f t="shared" si="42"/>
        <v>32383.211945980955</v>
      </c>
      <c r="BJ192" s="2">
        <f>BF192/((VLOOKUP(B192,'Cell-Characteristics'!$B$4:$Q$34,13,FALSE)))</f>
        <v>64.214248226035977</v>
      </c>
      <c r="BK192" s="2">
        <f>BG192/((VLOOKUP(B192,'Cell-Characteristics'!$B$4:$Q$34,14,FALSE)))</f>
        <v>11644.95828186986</v>
      </c>
      <c r="BL192" s="2">
        <f>BH192/((VLOOKUP(B192,'Cell-Characteristics'!$B$4:$Q$34,15,FALSE)))</f>
        <v>159.75544568100594</v>
      </c>
      <c r="BM192" s="2">
        <f>BI192/((VLOOKUP(B192,'Cell-Characteristics'!$B$4:$Q$34,16,FALSE)))</f>
        <v>774.25862038744856</v>
      </c>
      <c r="BN192" s="13">
        <f t="shared" si="43"/>
        <v>2</v>
      </c>
    </row>
    <row r="193" spans="2:66">
      <c r="B193" s="19" t="s">
        <v>1120</v>
      </c>
      <c r="C193" s="19" t="s">
        <v>1129</v>
      </c>
      <c r="D193" s="19" t="s">
        <v>1122</v>
      </c>
      <c r="E193" s="23" t="s">
        <v>7</v>
      </c>
      <c r="F193" s="20" t="s">
        <v>105</v>
      </c>
      <c r="H193" s="21">
        <v>44181</v>
      </c>
      <c r="I193" s="22" t="s">
        <v>1123</v>
      </c>
      <c r="J193" s="22">
        <v>100</v>
      </c>
      <c r="K193" s="24">
        <v>4.16</v>
      </c>
      <c r="L193" s="25">
        <v>45.140999999999998</v>
      </c>
      <c r="M193" s="25">
        <v>53.2</v>
      </c>
      <c r="N193" s="25">
        <v>56</v>
      </c>
      <c r="O193" s="24" t="s">
        <v>47</v>
      </c>
      <c r="P193" s="24" t="s">
        <v>47</v>
      </c>
      <c r="Q193" s="26" t="s">
        <v>4</v>
      </c>
      <c r="R193" s="27">
        <v>62.183462590596598</v>
      </c>
      <c r="S193" s="28">
        <v>3.1E-2</v>
      </c>
      <c r="T193" s="28">
        <v>63.229755665690298</v>
      </c>
      <c r="U193" s="25">
        <v>68.145276420837206</v>
      </c>
      <c r="V193" s="25">
        <v>4.9208289316500897</v>
      </c>
      <c r="W193" s="25">
        <v>62.105275734668503</v>
      </c>
      <c r="X193" s="25">
        <v>1.1191717545186599</v>
      </c>
      <c r="Y193" s="25">
        <v>7.2210858772676598</v>
      </c>
      <c r="Z193" s="25">
        <v>91.136582015064107</v>
      </c>
      <c r="AA193" s="25">
        <v>1.6423321076682</v>
      </c>
      <c r="AB193" s="25">
        <v>4.91552075514696</v>
      </c>
      <c r="AC193" s="25">
        <v>0</v>
      </c>
      <c r="AD193" s="92">
        <v>2</v>
      </c>
      <c r="AE193" s="92">
        <v>2</v>
      </c>
      <c r="AF193" s="92">
        <v>2</v>
      </c>
      <c r="AG193" s="25">
        <v>907.04266182712297</v>
      </c>
      <c r="AH193" s="25">
        <v>110.9397</v>
      </c>
      <c r="AI193" s="25">
        <v>100.550877888218</v>
      </c>
      <c r="AJ193" s="25">
        <v>123.42270000000001</v>
      </c>
      <c r="AK193" s="23">
        <v>259.22771</v>
      </c>
      <c r="AL193" s="25">
        <v>7.7</v>
      </c>
      <c r="AM193" s="25">
        <v>8.9</v>
      </c>
      <c r="AN193" s="25">
        <v>10.7</v>
      </c>
      <c r="AO193" s="25">
        <v>1.1000000000000001</v>
      </c>
      <c r="AP193" s="25">
        <v>0</v>
      </c>
      <c r="AQ193" s="25">
        <v>0</v>
      </c>
      <c r="AR193" s="25">
        <v>0</v>
      </c>
      <c r="AS193" s="25">
        <v>16.741</v>
      </c>
      <c r="AT193" s="19">
        <v>37.441000000000003</v>
      </c>
      <c r="AU193" s="19">
        <v>82.942336235351505</v>
      </c>
      <c r="AV193" s="19">
        <v>0</v>
      </c>
      <c r="AW193" s="19" t="s">
        <v>1130</v>
      </c>
      <c r="AX193" s="19" t="s">
        <v>891</v>
      </c>
      <c r="AY193" s="19" t="s">
        <v>891</v>
      </c>
      <c r="AZ193" s="19" t="s">
        <v>891</v>
      </c>
      <c r="BA193" s="19" t="s">
        <v>891</v>
      </c>
      <c r="BC193" s="20">
        <v>10</v>
      </c>
      <c r="BD193" s="20">
        <v>12.3456790123457</v>
      </c>
      <c r="BE193" s="24">
        <f>U193/((VLOOKUP(B193,'Cell-Characteristics'!$B$4:$E$34,3,FALSE)*VLOOKUP(B193,'Cell-Characteristics'!$B$4:$E$34,4,FALSE)*3600)/1000)</f>
        <v>1.5023209087486156</v>
      </c>
      <c r="BF193" s="2">
        <f t="shared" si="41"/>
        <v>2460.4144658250448</v>
      </c>
      <c r="BG193" s="2">
        <f t="shared" si="39"/>
        <v>31052.637867334251</v>
      </c>
      <c r="BH193" s="2">
        <f t="shared" si="40"/>
        <v>559.58587725933</v>
      </c>
      <c r="BI193" s="2">
        <f t="shared" si="42"/>
        <v>34072.638210418605</v>
      </c>
      <c r="BJ193" s="2">
        <f>BF193/((VLOOKUP(B193,'Cell-Characteristics'!$B$4:$Q$34,13,FALSE)))</f>
        <v>66.971921874490846</v>
      </c>
      <c r="BK193" s="2">
        <f>BG193/((VLOOKUP(B193,'Cell-Characteristics'!$B$4:$Q$34,14,FALSE)))</f>
        <v>12209.105082698061</v>
      </c>
      <c r="BL193" s="2">
        <f>BH193/((VLOOKUP(B193,'Cell-Characteristics'!$B$4:$Q$34,15,FALSE)))</f>
        <v>220.01489237215145</v>
      </c>
      <c r="BM193" s="2">
        <f>BI193/((VLOOKUP(B193,'Cell-Characteristics'!$B$4:$Q$34,16,FALSE)))</f>
        <v>814.65155148186261</v>
      </c>
      <c r="BN193" s="13">
        <f t="shared" si="43"/>
        <v>2</v>
      </c>
    </row>
    <row r="194" spans="2:66">
      <c r="B194" s="19" t="s">
        <v>1120</v>
      </c>
      <c r="C194" s="19" t="s">
        <v>1131</v>
      </c>
      <c r="D194" s="19" t="s">
        <v>1122</v>
      </c>
      <c r="E194" s="23" t="s">
        <v>7</v>
      </c>
      <c r="F194" s="20" t="s">
        <v>105</v>
      </c>
      <c r="H194" s="21">
        <v>44181</v>
      </c>
      <c r="I194" s="22" t="s">
        <v>1123</v>
      </c>
      <c r="J194" s="22">
        <v>100</v>
      </c>
      <c r="K194" s="24">
        <v>4.1589999999999998</v>
      </c>
      <c r="L194" s="25">
        <v>45.287999999999997</v>
      </c>
      <c r="M194" s="25">
        <v>52.2</v>
      </c>
      <c r="N194" s="25">
        <v>56</v>
      </c>
      <c r="O194" s="24" t="s">
        <v>47</v>
      </c>
      <c r="P194" s="24" t="s">
        <v>47</v>
      </c>
      <c r="Q194" s="26" t="s">
        <v>4</v>
      </c>
      <c r="R194" s="27">
        <v>64.516589679307003</v>
      </c>
      <c r="S194" s="28">
        <v>3.6700000000000003E-2</v>
      </c>
      <c r="T194" s="28">
        <v>66.399541044659301</v>
      </c>
      <c r="U194" s="25">
        <v>70.6886763642121</v>
      </c>
      <c r="V194" s="25">
        <v>5.9957899718624503</v>
      </c>
      <c r="W194" s="25">
        <v>63.3390545091289</v>
      </c>
      <c r="X194" s="25">
        <v>1.35383188322065</v>
      </c>
      <c r="Y194" s="25">
        <v>8.4819666745068307</v>
      </c>
      <c r="Z194" s="25">
        <v>89.602829996115105</v>
      </c>
      <c r="AA194" s="25">
        <v>1.91520332937803</v>
      </c>
      <c r="AB194" s="25">
        <v>4.2891353195527202</v>
      </c>
      <c r="AC194" s="25">
        <v>0</v>
      </c>
      <c r="AD194" s="92">
        <v>2</v>
      </c>
      <c r="AE194" s="92">
        <v>2</v>
      </c>
      <c r="AF194" s="92">
        <v>2</v>
      </c>
      <c r="AG194" s="25">
        <v>907.54601557279</v>
      </c>
      <c r="AH194" s="25">
        <v>113.8374</v>
      </c>
      <c r="AI194" s="25">
        <v>103.238232733327</v>
      </c>
      <c r="AJ194" s="25">
        <v>122.3788</v>
      </c>
      <c r="AK194" s="23">
        <v>239.39041</v>
      </c>
      <c r="AL194" s="25">
        <v>7.9</v>
      </c>
      <c r="AM194" s="25">
        <v>10.199999999999999</v>
      </c>
      <c r="AN194" s="25">
        <v>11.6</v>
      </c>
      <c r="AO194" s="25">
        <v>1.3</v>
      </c>
      <c r="AP194" s="25">
        <v>0.1</v>
      </c>
      <c r="AQ194" s="25">
        <v>0.2</v>
      </c>
      <c r="AR194" s="25">
        <v>0</v>
      </c>
      <c r="AS194" s="25">
        <v>13.988</v>
      </c>
      <c r="AT194" s="19">
        <v>37.387999999999998</v>
      </c>
      <c r="AU194" s="19">
        <v>82.556085497262004</v>
      </c>
      <c r="AV194" s="19">
        <v>0</v>
      </c>
      <c r="AW194" s="19" t="s">
        <v>1132</v>
      </c>
      <c r="AX194" s="19" t="s">
        <v>891</v>
      </c>
      <c r="AY194" s="19" t="s">
        <v>891</v>
      </c>
      <c r="AZ194" s="19" t="s">
        <v>891</v>
      </c>
      <c r="BA194" s="19" t="s">
        <v>891</v>
      </c>
      <c r="BC194" s="20">
        <v>6</v>
      </c>
      <c r="BD194" s="20">
        <v>7.4074074074074101</v>
      </c>
      <c r="BE194" s="24">
        <f>U194/((VLOOKUP(B194,'Cell-Characteristics'!$B$4:$E$34,3,FALSE)*VLOOKUP(B194,'Cell-Characteristics'!$B$4:$E$34,4,FALSE)*3600)/1000)</f>
        <v>1.5583923360716954</v>
      </c>
      <c r="BF194" s="2">
        <f t="shared" si="41"/>
        <v>2997.8949859312252</v>
      </c>
      <c r="BG194" s="2">
        <f t="shared" si="39"/>
        <v>31669.527254564451</v>
      </c>
      <c r="BH194" s="2">
        <f t="shared" si="40"/>
        <v>676.91594161032504</v>
      </c>
      <c r="BI194" s="2">
        <f t="shared" si="42"/>
        <v>35344.338182106047</v>
      </c>
      <c r="BJ194" s="2">
        <f>BF194/((VLOOKUP(B194,'Cell-Characteristics'!$B$4:$Q$34,13,FALSE)))</f>
        <v>81.602019324166406</v>
      </c>
      <c r="BK194" s="2">
        <f>BG194/((VLOOKUP(B194,'Cell-Characteristics'!$B$4:$Q$34,14,FALSE)))</f>
        <v>12451.6502534263</v>
      </c>
      <c r="BL194" s="2">
        <f>BH194/((VLOOKUP(B194,'Cell-Characteristics'!$B$4:$Q$34,15,FALSE)))</f>
        <v>266.14608068346507</v>
      </c>
      <c r="BM194" s="2">
        <f>BI194/((VLOOKUP(B194,'Cell-Characteristics'!$B$4:$Q$34,16,FALSE)))</f>
        <v>845.05695621033578</v>
      </c>
      <c r="BN194" s="13">
        <f t="shared" si="43"/>
        <v>2</v>
      </c>
    </row>
    <row r="195" spans="2:66">
      <c r="B195" s="19" t="s">
        <v>1120</v>
      </c>
      <c r="C195" s="19" t="s">
        <v>1133</v>
      </c>
      <c r="D195" s="19" t="s">
        <v>1122</v>
      </c>
      <c r="E195" s="23" t="s">
        <v>7</v>
      </c>
      <c r="F195" s="20" t="s">
        <v>105</v>
      </c>
      <c r="H195" s="21">
        <v>44181</v>
      </c>
      <c r="I195" s="22" t="s">
        <v>1123</v>
      </c>
      <c r="J195" s="22">
        <v>100</v>
      </c>
      <c r="K195" s="24">
        <v>4.1559999999999997</v>
      </c>
      <c r="L195" s="25">
        <v>45.13</v>
      </c>
      <c r="M195" s="25">
        <v>48.1</v>
      </c>
      <c r="N195" s="25">
        <v>50</v>
      </c>
      <c r="O195" s="24" t="s">
        <v>47</v>
      </c>
      <c r="P195" s="24" t="s">
        <v>47</v>
      </c>
      <c r="Q195" s="26" t="s">
        <v>95</v>
      </c>
      <c r="R195" s="27">
        <v>57.300735956924498</v>
      </c>
      <c r="S195" s="28">
        <v>2.76E-2</v>
      </c>
      <c r="T195" s="28">
        <v>58.590242651421498</v>
      </c>
      <c r="U195" s="25">
        <v>60.026835467370503</v>
      </c>
      <c r="V195" s="25">
        <v>6.5888477362306697</v>
      </c>
      <c r="W195" s="25">
        <v>39.8098483506352</v>
      </c>
      <c r="X195" s="25">
        <v>13.628139380504701</v>
      </c>
      <c r="Y195" s="25">
        <v>10.9765035669959</v>
      </c>
      <c r="Z195" s="25">
        <v>66.320085076407295</v>
      </c>
      <c r="AA195" s="25">
        <v>22.703411356596799</v>
      </c>
      <c r="AB195" s="25">
        <v>1.1908339439853</v>
      </c>
      <c r="AC195" s="25">
        <v>0.2457588719637</v>
      </c>
      <c r="AD195" s="92">
        <v>2</v>
      </c>
      <c r="AE195" s="92">
        <v>2</v>
      </c>
      <c r="AF195" s="92">
        <v>2</v>
      </c>
      <c r="AG195" s="25">
        <v>907.19474210345902</v>
      </c>
      <c r="AH195" s="25">
        <v>110.4541</v>
      </c>
      <c r="AI195" s="25">
        <v>100.12848771737001</v>
      </c>
      <c r="AJ195" s="25">
        <v>122.8522</v>
      </c>
      <c r="AK195" s="23">
        <v>262.17320999999998</v>
      </c>
      <c r="AL195" s="25">
        <v>1.7</v>
      </c>
      <c r="AM195" s="25">
        <v>9.1999999999999993</v>
      </c>
      <c r="AN195" s="25">
        <v>9</v>
      </c>
      <c r="AO195" s="25">
        <v>1</v>
      </c>
      <c r="AP195" s="25">
        <v>7.2</v>
      </c>
      <c r="AQ195" s="25">
        <v>3.7</v>
      </c>
      <c r="AR195" s="25">
        <v>1.4</v>
      </c>
      <c r="AS195" s="25">
        <v>11.93</v>
      </c>
      <c r="AT195" s="19">
        <v>43.43</v>
      </c>
      <c r="AU195" s="19">
        <v>96.233104365167307</v>
      </c>
      <c r="AV195" s="19">
        <v>0</v>
      </c>
      <c r="AW195" s="19" t="s">
        <v>1134</v>
      </c>
      <c r="AX195" s="19" t="s">
        <v>891</v>
      </c>
      <c r="AY195" s="19" t="s">
        <v>891</v>
      </c>
      <c r="AZ195" s="19" t="s">
        <v>891</v>
      </c>
      <c r="BA195" s="19" t="s">
        <v>891</v>
      </c>
      <c r="BC195" s="20">
        <v>9</v>
      </c>
      <c r="BD195" s="20">
        <v>11.1111111111111</v>
      </c>
      <c r="BE195" s="24">
        <f>U195/((VLOOKUP(B195,'Cell-Characteristics'!$B$4:$E$34,3,FALSE)*VLOOKUP(B195,'Cell-Characteristics'!$B$4:$E$34,4,FALSE)*3600)/1000)</f>
        <v>1.3233429335840059</v>
      </c>
      <c r="BF195" s="2">
        <f t="shared" si="41"/>
        <v>3294.4238681153347</v>
      </c>
      <c r="BG195" s="2">
        <f t="shared" si="39"/>
        <v>19904.924175317599</v>
      </c>
      <c r="BH195" s="2">
        <f t="shared" si="40"/>
        <v>6814.0696902523505</v>
      </c>
      <c r="BI195" s="2">
        <f t="shared" si="42"/>
        <v>30013.417733685252</v>
      </c>
      <c r="BJ195" s="2">
        <f>BF195/((VLOOKUP(B195,'Cell-Characteristics'!$B$4:$Q$34,13,FALSE)))</f>
        <v>89.673468019906764</v>
      </c>
      <c r="BK195" s="2">
        <f>BG195/((VLOOKUP(B195,'Cell-Characteristics'!$B$4:$Q$34,14,FALSE)))</f>
        <v>7826.1084278200824</v>
      </c>
      <c r="BL195" s="2">
        <f>BH195/((VLOOKUP(B195,'Cell-Characteristics'!$B$4:$Q$34,15,FALSE)))</f>
        <v>2679.1183810066645</v>
      </c>
      <c r="BM195" s="2">
        <f>BI195/((VLOOKUP(B195,'Cell-Characteristics'!$B$4:$Q$34,16,FALSE)))</f>
        <v>717.59859541911146</v>
      </c>
      <c r="BN195" s="13">
        <f t="shared" si="43"/>
        <v>2</v>
      </c>
    </row>
    <row r="196" spans="2:66">
      <c r="B196" s="19" t="s">
        <v>1120</v>
      </c>
      <c r="C196" s="19" t="s">
        <v>1186</v>
      </c>
      <c r="D196" s="19" t="s">
        <v>1071</v>
      </c>
      <c r="E196" s="23" t="s">
        <v>7</v>
      </c>
      <c r="F196" s="20" t="s">
        <v>105</v>
      </c>
      <c r="H196" s="21">
        <v>44298</v>
      </c>
      <c r="I196" s="22" t="s">
        <v>1187</v>
      </c>
      <c r="J196" s="22">
        <v>100</v>
      </c>
      <c r="K196" s="24">
        <v>4.1563999999999997</v>
      </c>
      <c r="L196" s="25">
        <v>45.26</v>
      </c>
      <c r="M196" s="25">
        <v>48.2</v>
      </c>
      <c r="N196" s="25">
        <v>50.6</v>
      </c>
      <c r="O196" s="24" t="s">
        <v>47</v>
      </c>
      <c r="P196" s="24" t="s">
        <v>47</v>
      </c>
      <c r="Q196" s="26" t="s">
        <v>4</v>
      </c>
      <c r="R196" s="27">
        <v>66.905263930292094</v>
      </c>
      <c r="S196" s="28">
        <v>3.5000000000000003E-2</v>
      </c>
      <c r="T196" s="28">
        <v>68.200137786797896</v>
      </c>
      <c r="U196" s="25">
        <v>71.103695751187004</v>
      </c>
      <c r="V196" s="25">
        <v>5.7107159555331499</v>
      </c>
      <c r="W196" s="25">
        <v>64.472176100384701</v>
      </c>
      <c r="X196" s="25">
        <v>0.92080369526919903</v>
      </c>
      <c r="Y196" s="25">
        <v>8.0315318285516994</v>
      </c>
      <c r="Z196" s="25">
        <v>90.673452932730797</v>
      </c>
      <c r="AA196" s="25">
        <v>1.2950152387175</v>
      </c>
      <c r="AB196" s="25">
        <v>2.9035579643892002</v>
      </c>
      <c r="AC196" s="25">
        <v>0</v>
      </c>
      <c r="AD196" s="92">
        <v>2</v>
      </c>
      <c r="AE196" s="92">
        <v>2</v>
      </c>
      <c r="AF196" s="92">
        <v>2</v>
      </c>
      <c r="AG196" s="25">
        <v>948.20377771134997</v>
      </c>
      <c r="AH196" s="25">
        <v>99.868899999999996</v>
      </c>
      <c r="AI196" s="25">
        <v>94.5466588177717</v>
      </c>
      <c r="AJ196" s="25">
        <v>109.59829999999999</v>
      </c>
      <c r="AK196" s="23">
        <v>232.06845000000001</v>
      </c>
      <c r="AL196" s="25">
        <v>7.84</v>
      </c>
      <c r="AM196" s="25">
        <v>8.25</v>
      </c>
      <c r="AN196" s="25">
        <v>14.98</v>
      </c>
      <c r="AO196" s="25">
        <v>0.3</v>
      </c>
      <c r="AP196" s="25">
        <v>0</v>
      </c>
      <c r="AQ196" s="25">
        <v>0</v>
      </c>
      <c r="AR196" s="25">
        <v>0</v>
      </c>
      <c r="AS196" s="25">
        <v>13.89</v>
      </c>
      <c r="AT196" s="19">
        <v>37.42</v>
      </c>
      <c r="AU196" s="19">
        <v>82.677861246133503</v>
      </c>
      <c r="AV196" s="19">
        <v>0</v>
      </c>
      <c r="AZ196" s="19" t="s">
        <v>179</v>
      </c>
      <c r="BC196" s="20">
        <v>0</v>
      </c>
      <c r="BD196" s="20">
        <v>0</v>
      </c>
      <c r="BE196" s="24">
        <f>U196/((VLOOKUP(B196,'Cell-Characteristics'!$B$4:$E$34,3,FALSE)*VLOOKUP(B196,'Cell-Characteristics'!$B$4:$E$34,4,FALSE)*3600)/1000)</f>
        <v>1.5675417934565037</v>
      </c>
      <c r="BF196" s="2">
        <f t="shared" si="41"/>
        <v>2855.357977766575</v>
      </c>
      <c r="BG196" s="2">
        <f t="shared" si="39"/>
        <v>32236.088050192349</v>
      </c>
      <c r="BH196" s="2">
        <f t="shared" si="40"/>
        <v>460.40184763459951</v>
      </c>
      <c r="BI196" s="2">
        <f t="shared" si="42"/>
        <v>35551.847875593499</v>
      </c>
      <c r="BJ196" s="2">
        <f>BF196/((VLOOKUP(B196,'Cell-Characteristics'!$B$4:$Q$34,13,FALSE)))</f>
        <v>77.722194397261006</v>
      </c>
      <c r="BK196" s="2">
        <f>BG196/((VLOOKUP(B196,'Cell-Characteristics'!$B$4:$Q$34,14,FALSE)))</f>
        <v>12674.407505776657</v>
      </c>
      <c r="BL196" s="2">
        <f>BH196/((VLOOKUP(B196,'Cell-Characteristics'!$B$4:$Q$34,15,FALSE)))</f>
        <v>181.01826202508434</v>
      </c>
      <c r="BM196" s="2">
        <f>BI196/((VLOOKUP(B196,'Cell-Characteristics'!$B$4:$Q$34,16,FALSE)))</f>
        <v>850.01835933688869</v>
      </c>
      <c r="BN196" s="13">
        <f t="shared" si="43"/>
        <v>2</v>
      </c>
    </row>
    <row r="197" spans="2:66">
      <c r="B197" s="19" t="s">
        <v>1120</v>
      </c>
      <c r="C197" s="19" t="s">
        <v>1188</v>
      </c>
      <c r="D197" s="19" t="s">
        <v>1071</v>
      </c>
      <c r="E197" s="23" t="s">
        <v>7</v>
      </c>
      <c r="F197" s="20" t="s">
        <v>105</v>
      </c>
      <c r="H197" s="21">
        <v>44298</v>
      </c>
      <c r="I197" s="22" t="s">
        <v>1187</v>
      </c>
      <c r="J197" s="22">
        <v>100</v>
      </c>
      <c r="K197" s="24">
        <v>4.1569000000000003</v>
      </c>
      <c r="L197" s="25">
        <v>45.08</v>
      </c>
      <c r="M197" s="25">
        <v>48.5</v>
      </c>
      <c r="N197" s="25">
        <v>50.8</v>
      </c>
      <c r="O197" s="24" t="s">
        <v>47</v>
      </c>
      <c r="P197" s="24" t="s">
        <v>47</v>
      </c>
      <c r="Q197" s="26" t="s">
        <v>4</v>
      </c>
      <c r="R197" s="27">
        <v>61.696623958829299</v>
      </c>
      <c r="S197" s="28">
        <v>3.4000000000000002E-2</v>
      </c>
      <c r="T197" s="28">
        <v>63.094422663198799</v>
      </c>
      <c r="U197" s="25">
        <v>64.051412831701995</v>
      </c>
      <c r="V197" s="25">
        <v>25.558822377665699</v>
      </c>
      <c r="W197" s="25">
        <v>23.168538781989898</v>
      </c>
      <c r="X197" s="25">
        <v>15.3240516720463</v>
      </c>
      <c r="Y197" s="25">
        <v>39.903604382346302</v>
      </c>
      <c r="Z197" s="25">
        <v>36.171784130455201</v>
      </c>
      <c r="AA197" s="25">
        <v>23.924611487198501</v>
      </c>
      <c r="AB197" s="25">
        <v>0.95699016850319996</v>
      </c>
      <c r="AC197" s="25">
        <v>0</v>
      </c>
      <c r="AD197" s="92">
        <v>2</v>
      </c>
      <c r="AE197" s="92">
        <v>2</v>
      </c>
      <c r="AF197" s="92">
        <v>2</v>
      </c>
      <c r="AG197" s="25">
        <v>966.23366159413399</v>
      </c>
      <c r="AH197" s="25">
        <v>95.725300000000004</v>
      </c>
      <c r="AI197" s="25">
        <v>92.337435763824303</v>
      </c>
      <c r="AJ197" s="25">
        <v>99.235299999999995</v>
      </c>
      <c r="AK197" s="23">
        <v>256.64089999999999</v>
      </c>
      <c r="AL197" s="25">
        <v>17.88</v>
      </c>
      <c r="AM197" s="25">
        <v>2.25</v>
      </c>
      <c r="AN197" s="25">
        <v>6.45</v>
      </c>
      <c r="AO197" s="25">
        <v>0.61</v>
      </c>
      <c r="AP197" s="25">
        <v>1.45</v>
      </c>
      <c r="AQ197" s="25">
        <v>4.0199999999999996</v>
      </c>
      <c r="AR197" s="25">
        <v>0.3</v>
      </c>
      <c r="AS197" s="25">
        <v>12.12</v>
      </c>
      <c r="AT197" s="19">
        <v>27.2</v>
      </c>
      <c r="AU197" s="19">
        <v>60.337178349600698</v>
      </c>
      <c r="AV197" s="19">
        <v>0</v>
      </c>
      <c r="AW197" s="19" t="s">
        <v>1179</v>
      </c>
      <c r="AZ197" s="19" t="s">
        <v>179</v>
      </c>
      <c r="BC197" s="20">
        <v>3</v>
      </c>
      <c r="BD197" s="20">
        <v>3.7037037037037002</v>
      </c>
      <c r="BE197" s="24">
        <f>U197/((VLOOKUP(B197,'Cell-Characteristics'!$B$4:$E$34,3,FALSE)*VLOOKUP(B197,'Cell-Characteristics'!$B$4:$E$34,4,FALSE)*3600)/1000)</f>
        <v>1.4120681841204143</v>
      </c>
      <c r="BF197" s="2">
        <f t="shared" si="41"/>
        <v>12779.41118883285</v>
      </c>
      <c r="BG197" s="2">
        <f t="shared" si="39"/>
        <v>11584.269390994948</v>
      </c>
      <c r="BH197" s="2">
        <f t="shared" si="40"/>
        <v>7662.0258360231501</v>
      </c>
      <c r="BI197" s="2">
        <f t="shared" si="42"/>
        <v>32025.706415850997</v>
      </c>
      <c r="BJ197" s="2">
        <f>BF197/((VLOOKUP(B197,'Cell-Characteristics'!$B$4:$Q$34,13,FALSE)))</f>
        <v>347.85266451175488</v>
      </c>
      <c r="BK197" s="2">
        <f>BG197/((VLOOKUP(B197,'Cell-Characteristics'!$B$4:$Q$34,14,FALSE)))</f>
        <v>4554.6392195466497</v>
      </c>
      <c r="BL197" s="2">
        <f>BH197/((VLOOKUP(B197,'Cell-Characteristics'!$B$4:$Q$34,15,FALSE)))</f>
        <v>3012.5131068739283</v>
      </c>
      <c r="BM197" s="2">
        <f>BI197/((VLOOKUP(B197,'Cell-Characteristics'!$B$4:$Q$34,16,FALSE)))</f>
        <v>765.71092786698318</v>
      </c>
      <c r="BN197" s="13">
        <f t="shared" si="43"/>
        <v>2</v>
      </c>
    </row>
    <row r="198" spans="2:66">
      <c r="B198" s="19" t="s">
        <v>1120</v>
      </c>
      <c r="C198" s="19" t="s">
        <v>1189</v>
      </c>
      <c r="D198" s="19" t="s">
        <v>1071</v>
      </c>
      <c r="E198" s="23" t="s">
        <v>7</v>
      </c>
      <c r="F198" s="20" t="s">
        <v>105</v>
      </c>
      <c r="H198" s="21">
        <v>44301</v>
      </c>
      <c r="I198" s="22" t="s">
        <v>1187</v>
      </c>
      <c r="J198" s="22">
        <v>100</v>
      </c>
      <c r="K198" s="24">
        <v>4.1539999999999999</v>
      </c>
      <c r="L198" s="25">
        <v>45.02</v>
      </c>
      <c r="M198" s="25">
        <v>48.3</v>
      </c>
      <c r="N198" s="25">
        <v>47.9</v>
      </c>
      <c r="O198" s="24" t="s">
        <v>47</v>
      </c>
      <c r="P198" s="24" t="s">
        <v>47</v>
      </c>
      <c r="Q198" s="26" t="s">
        <v>4</v>
      </c>
      <c r="R198" s="27">
        <v>65.402574069619007</v>
      </c>
      <c r="S198" s="28">
        <v>4.2999999999999997E-2</v>
      </c>
      <c r="T198" s="28">
        <v>67.075330404891204</v>
      </c>
      <c r="U198" s="25">
        <v>70.073060116791197</v>
      </c>
      <c r="V198" s="25">
        <v>4.60080681573075</v>
      </c>
      <c r="W198" s="25">
        <v>64.110125763204493</v>
      </c>
      <c r="X198" s="25">
        <v>1.36212753785601</v>
      </c>
      <c r="Y198" s="25">
        <v>6.5657284098376101</v>
      </c>
      <c r="Z198" s="25">
        <v>91.490403953176497</v>
      </c>
      <c r="AA198" s="25">
        <v>1.94386763698595</v>
      </c>
      <c r="AB198" s="25">
        <v>2.9977297118999999</v>
      </c>
      <c r="AC198" s="25">
        <v>0</v>
      </c>
      <c r="AD198" s="92">
        <v>2</v>
      </c>
      <c r="AE198" s="92">
        <v>2</v>
      </c>
      <c r="AF198" s="92">
        <v>2</v>
      </c>
      <c r="AG198" s="25">
        <v>965.877037163414</v>
      </c>
      <c r="AH198" s="25">
        <v>111.17700000000001</v>
      </c>
      <c r="AI198" s="25">
        <v>107.3001050628</v>
      </c>
      <c r="AJ198" s="25">
        <v>123.163</v>
      </c>
      <c r="AK198" s="23">
        <v>239.99155999999999</v>
      </c>
      <c r="AL198" s="25">
        <v>8.11</v>
      </c>
      <c r="AM198" s="25">
        <v>8.44</v>
      </c>
      <c r="AN198" s="25">
        <v>12.53</v>
      </c>
      <c r="AO198" s="25">
        <v>2.19</v>
      </c>
      <c r="AP198" s="25">
        <v>0</v>
      </c>
      <c r="AQ198" s="25">
        <v>0</v>
      </c>
      <c r="AR198" s="25">
        <v>0</v>
      </c>
      <c r="AS198" s="25">
        <v>13.75</v>
      </c>
      <c r="AT198" s="19">
        <v>36.909999999999997</v>
      </c>
      <c r="AU198" s="19">
        <v>81.985784095957399</v>
      </c>
      <c r="AV198" s="19">
        <v>0</v>
      </c>
      <c r="AZ198" s="19" t="s">
        <v>179</v>
      </c>
      <c r="BC198" s="20">
        <v>1</v>
      </c>
      <c r="BD198" s="20">
        <v>1.2345679012345701</v>
      </c>
      <c r="BE198" s="24">
        <f>U198/((VLOOKUP(B198,'Cell-Characteristics'!$B$4:$E$34,3,FALSE)*VLOOKUP(B198,'Cell-Characteristics'!$B$4:$E$34,4,FALSE)*3600)/1000)</f>
        <v>1.5448205493119753</v>
      </c>
      <c r="BF198" s="2">
        <f t="shared" si="41"/>
        <v>2300.4034078653749</v>
      </c>
      <c r="BG198" s="2">
        <f t="shared" si="39"/>
        <v>32055.062881602247</v>
      </c>
      <c r="BH198" s="2">
        <f t="shared" si="40"/>
        <v>681.06376892800506</v>
      </c>
      <c r="BI198" s="2">
        <f t="shared" si="42"/>
        <v>35036.530058395598</v>
      </c>
      <c r="BJ198" s="2">
        <f>BF198/((VLOOKUP(B198,'Cell-Characteristics'!$B$4:$Q$34,13,FALSE)))</f>
        <v>62.616457288512571</v>
      </c>
      <c r="BK198" s="2">
        <f>BG198/((VLOOKUP(B198,'Cell-Characteristics'!$B$4:$Q$34,14,FALSE)))</f>
        <v>12603.233027287193</v>
      </c>
      <c r="BL198" s="2">
        <f>BH198/((VLOOKUP(B198,'Cell-Characteristics'!$B$4:$Q$34,15,FALSE)))</f>
        <v>267.77690057718212</v>
      </c>
      <c r="BM198" s="2">
        <f>BI198/((VLOOKUP(B198,'Cell-Characteristics'!$B$4:$Q$34,16,FALSE)))</f>
        <v>837.69749188031028</v>
      </c>
      <c r="BN198" s="13">
        <f t="shared" si="43"/>
        <v>2</v>
      </c>
    </row>
    <row r="199" spans="2:66">
      <c r="B199" s="19" t="s">
        <v>1120</v>
      </c>
      <c r="C199" s="19" t="s">
        <v>1190</v>
      </c>
      <c r="D199" s="19" t="s">
        <v>1071</v>
      </c>
      <c r="E199" s="23" t="s">
        <v>7</v>
      </c>
      <c r="F199" s="20" t="s">
        <v>105</v>
      </c>
      <c r="H199" s="21">
        <v>44301</v>
      </c>
      <c r="I199" s="22" t="s">
        <v>1187</v>
      </c>
      <c r="J199" s="22">
        <v>100</v>
      </c>
      <c r="K199" s="24">
        <v>4.1535000000000002</v>
      </c>
      <c r="L199" s="25">
        <v>45.14</v>
      </c>
      <c r="M199" s="25">
        <v>50.6</v>
      </c>
      <c r="N199" s="25">
        <v>47.9</v>
      </c>
      <c r="O199" s="24" t="s">
        <v>47</v>
      </c>
      <c r="P199" s="24" t="s">
        <v>47</v>
      </c>
      <c r="Q199" s="26" t="s">
        <v>95</v>
      </c>
      <c r="R199" s="27">
        <v>62.910545151140902</v>
      </c>
      <c r="S199" s="28">
        <v>4.3999999999999997E-2</v>
      </c>
      <c r="T199" s="28">
        <v>65.530473773431495</v>
      </c>
      <c r="U199" s="25">
        <v>66.548195030293499</v>
      </c>
      <c r="V199" s="25">
        <v>17.8297122422019</v>
      </c>
      <c r="W199" s="25">
        <v>19.821443804253299</v>
      </c>
      <c r="X199" s="25">
        <v>28.8970389838383</v>
      </c>
      <c r="Y199" s="25">
        <v>26.7921800645166</v>
      </c>
      <c r="Z199" s="25">
        <v>29.7850960423951</v>
      </c>
      <c r="AA199" s="25">
        <v>43.422723893088303</v>
      </c>
      <c r="AB199" s="25">
        <v>0.41050537646250002</v>
      </c>
      <c r="AC199" s="25">
        <v>0.60721588039950003</v>
      </c>
      <c r="AD199" s="92">
        <v>2</v>
      </c>
      <c r="AE199" s="92">
        <v>2</v>
      </c>
      <c r="AF199" s="92">
        <v>2</v>
      </c>
      <c r="AG199" s="25">
        <v>964.46730768405303</v>
      </c>
      <c r="AH199" s="25">
        <v>102.91200000000001</v>
      </c>
      <c r="AI199" s="25">
        <v>99.163330735079597</v>
      </c>
      <c r="AJ199" s="25">
        <v>125.60339999999999</v>
      </c>
      <c r="AK199" s="23">
        <v>226.01043999999999</v>
      </c>
      <c r="AL199" s="25">
        <v>17.03</v>
      </c>
      <c r="AM199" s="25">
        <v>1.73</v>
      </c>
      <c r="AN199" s="25">
        <v>3.76</v>
      </c>
      <c r="AO199" s="25">
        <v>0.63</v>
      </c>
      <c r="AP199" s="25">
        <v>3.4</v>
      </c>
      <c r="AQ199" s="25">
        <v>5.78</v>
      </c>
      <c r="AR199" s="25">
        <v>0.26</v>
      </c>
      <c r="AS199" s="25">
        <v>12.55</v>
      </c>
      <c r="AT199" s="19">
        <v>28.11</v>
      </c>
      <c r="AU199" s="19">
        <v>62.2729286663713</v>
      </c>
      <c r="AV199" s="19">
        <v>0</v>
      </c>
      <c r="AZ199" s="19" t="s">
        <v>179</v>
      </c>
      <c r="BC199" s="20">
        <v>4</v>
      </c>
      <c r="BD199" s="20">
        <v>4.9382716049382704</v>
      </c>
      <c r="BE199" s="24">
        <f>U199/((VLOOKUP(B199,'Cell-Characteristics'!$B$4:$E$34,3,FALSE)*VLOOKUP(B199,'Cell-Characteristics'!$B$4:$E$34,4,FALSE)*3600)/1000)</f>
        <v>1.4671118833838954</v>
      </c>
      <c r="BF199" s="2">
        <f t="shared" si="41"/>
        <v>8914.8561211009492</v>
      </c>
      <c r="BG199" s="2">
        <f t="shared" si="39"/>
        <v>9910.7219021266501</v>
      </c>
      <c r="BH199" s="2">
        <f t="shared" si="40"/>
        <v>14448.519491919151</v>
      </c>
      <c r="BI199" s="2">
        <f t="shared" si="42"/>
        <v>33274.09751514675</v>
      </c>
      <c r="BJ199" s="2">
        <f>BF199/((VLOOKUP(B199,'Cell-Characteristics'!$B$4:$Q$34,13,FALSE)))</f>
        <v>242.66035497580023</v>
      </c>
      <c r="BK199" s="2">
        <f>BG199/((VLOOKUP(B199,'Cell-Characteristics'!$B$4:$Q$34,14,FALSE)))</f>
        <v>3896.6430377159118</v>
      </c>
      <c r="BL199" s="2">
        <f>BH199/((VLOOKUP(B199,'Cell-Characteristics'!$B$4:$Q$34,15,FALSE)))</f>
        <v>5680.7892946131751</v>
      </c>
      <c r="BM199" s="2">
        <f>BI199/((VLOOKUP(B199,'Cell-Characteristics'!$B$4:$Q$34,16,FALSE)))</f>
        <v>795.55903471497186</v>
      </c>
      <c r="BN199" s="13">
        <f t="shared" si="43"/>
        <v>2</v>
      </c>
    </row>
    <row r="200" spans="2:66">
      <c r="B200" s="19" t="s">
        <v>1220</v>
      </c>
      <c r="C200" s="19" t="s">
        <v>1139</v>
      </c>
      <c r="D200" s="19" t="s">
        <v>1071</v>
      </c>
      <c r="E200" s="23" t="s">
        <v>0</v>
      </c>
      <c r="F200" s="20" t="s">
        <v>105</v>
      </c>
      <c r="H200" s="21">
        <v>44260</v>
      </c>
      <c r="I200" s="22" t="s">
        <v>1140</v>
      </c>
      <c r="J200" s="22">
        <v>100</v>
      </c>
      <c r="K200" s="24">
        <v>4.1909999999999998</v>
      </c>
      <c r="L200" s="25">
        <v>44.51</v>
      </c>
      <c r="M200" s="25">
        <v>50.9</v>
      </c>
      <c r="N200" s="25">
        <v>47.7</v>
      </c>
      <c r="O200" s="24" t="s">
        <v>47</v>
      </c>
      <c r="P200" s="24" t="s">
        <v>47</v>
      </c>
      <c r="Q200" s="26" t="s">
        <v>4</v>
      </c>
      <c r="R200" s="27">
        <v>64.953296051689904</v>
      </c>
      <c r="S200" s="28">
        <v>1.6E-2</v>
      </c>
      <c r="T200" s="28">
        <v>66.092012784818394</v>
      </c>
      <c r="U200" s="25">
        <v>67.774625304530304</v>
      </c>
      <c r="V200" s="25">
        <v>25.129868889914398</v>
      </c>
      <c r="W200" s="25">
        <v>42.480369983185703</v>
      </c>
      <c r="X200" s="25">
        <v>0.16438643143024401</v>
      </c>
      <c r="Y200" s="25">
        <v>37.078580334452397</v>
      </c>
      <c r="Z200" s="25">
        <v>62.6788710263016</v>
      </c>
      <c r="AA200" s="25">
        <v>0.242548639246044</v>
      </c>
      <c r="AB200" s="25">
        <v>1.6826125197120001</v>
      </c>
      <c r="AC200" s="25">
        <v>0</v>
      </c>
      <c r="AD200" s="92">
        <v>2</v>
      </c>
      <c r="AE200" s="92">
        <v>2</v>
      </c>
      <c r="AF200" s="92">
        <v>2</v>
      </c>
      <c r="AG200" s="25">
        <v>0</v>
      </c>
      <c r="AH200" s="25">
        <v>0</v>
      </c>
      <c r="AI200" s="25">
        <v>0</v>
      </c>
      <c r="AJ200" s="25">
        <v>2.2111999999999998</v>
      </c>
      <c r="AK200" s="23">
        <v>19.13635</v>
      </c>
      <c r="AL200" s="25">
        <v>20.92</v>
      </c>
      <c r="AM200" s="25">
        <v>2.75</v>
      </c>
      <c r="AN200" s="25">
        <v>10.73</v>
      </c>
      <c r="AO200" s="25">
        <v>0.56000000000000005</v>
      </c>
      <c r="AP200" s="25">
        <v>0</v>
      </c>
      <c r="AQ200" s="25">
        <v>0</v>
      </c>
      <c r="AR200" s="25">
        <v>0</v>
      </c>
      <c r="AS200" s="25">
        <v>9.5500000000000007</v>
      </c>
      <c r="AT200" s="19">
        <v>23.59</v>
      </c>
      <c r="AU200" s="19">
        <v>52.999325994158603</v>
      </c>
      <c r="AV200" s="19">
        <v>0</v>
      </c>
      <c r="AX200" s="19" t="s">
        <v>1074</v>
      </c>
      <c r="AY200" s="19" t="s">
        <v>1074</v>
      </c>
      <c r="AZ200" s="19" t="s">
        <v>1074</v>
      </c>
      <c r="BA200" s="19" t="s">
        <v>1074</v>
      </c>
      <c r="BC200" s="20">
        <v>4</v>
      </c>
      <c r="BD200" s="20">
        <v>4.9382716049382704</v>
      </c>
      <c r="BE200" s="24">
        <f>U200/((VLOOKUP(B200,'Cell-Characteristics'!$B$4:$E$34,3,FALSE)*VLOOKUP(B200,'Cell-Characteristics'!$B$4:$E$34,4,FALSE)*3600)/1000)</f>
        <v>1.8676869848029738</v>
      </c>
      <c r="BF200" s="2">
        <f t="shared" si="41"/>
        <v>12564.9344449572</v>
      </c>
      <c r="BG200" s="2">
        <f t="shared" si="39"/>
        <v>21240.184991592851</v>
      </c>
      <c r="BH200" s="2">
        <f t="shared" si="40"/>
        <v>82.193215715122008</v>
      </c>
      <c r="BI200" s="2">
        <f t="shared" si="42"/>
        <v>33887.312652265151</v>
      </c>
      <c r="BJ200" s="2">
        <f>BF200/((VLOOKUP(B200,'Cell-Characteristics'!$B$4:$Q$34,13,FALSE)))</f>
        <v>202.09956966089558</v>
      </c>
      <c r="BK200" s="2">
        <f>BG200/((VLOOKUP(B200,'Cell-Characteristics'!$B$4:$Q$34,14,FALSE)))</f>
        <v>2484.6244718865382</v>
      </c>
      <c r="BL200" s="2">
        <f>BH200/((VLOOKUP(B200,'Cell-Characteristics'!$B$4:$Q$34,15,FALSE)))</f>
        <v>9.6147597240642693</v>
      </c>
      <c r="BM200" s="2">
        <f>BI200/((VLOOKUP(B200,'Cell-Characteristics'!$B$4:$Q$34,16,FALSE)))</f>
        <v>427.49605020184555</v>
      </c>
      <c r="BN200" s="13">
        <f t="shared" si="43"/>
        <v>2</v>
      </c>
    </row>
    <row r="201" spans="2:66">
      <c r="B201" s="19" t="s">
        <v>1220</v>
      </c>
      <c r="C201" s="19" t="s">
        <v>1141</v>
      </c>
      <c r="D201" s="19" t="s">
        <v>1071</v>
      </c>
      <c r="E201" s="23" t="s">
        <v>0</v>
      </c>
      <c r="F201" s="20" t="s">
        <v>105</v>
      </c>
      <c r="H201" s="21">
        <v>44260</v>
      </c>
      <c r="I201" s="22" t="s">
        <v>1140</v>
      </c>
      <c r="J201" s="22">
        <v>100</v>
      </c>
      <c r="K201" s="24">
        <v>4.1900000000000004</v>
      </c>
      <c r="L201" s="25">
        <v>44.22</v>
      </c>
      <c r="M201" s="25">
        <v>49.9</v>
      </c>
      <c r="N201" s="25">
        <v>51.4</v>
      </c>
      <c r="O201" s="24" t="s">
        <v>47</v>
      </c>
      <c r="P201" s="24" t="s">
        <v>47</v>
      </c>
      <c r="Q201" s="26" t="s">
        <v>4</v>
      </c>
      <c r="R201" s="27">
        <v>64.395481527980607</v>
      </c>
      <c r="S201" s="28">
        <v>1.7000000000000001E-2</v>
      </c>
      <c r="T201" s="28">
        <v>65.498778581882704</v>
      </c>
      <c r="U201" s="25">
        <v>67.319404264515896</v>
      </c>
      <c r="V201" s="25">
        <v>24.241099505467101</v>
      </c>
      <c r="W201" s="25">
        <v>43.058226441994698</v>
      </c>
      <c r="X201" s="25">
        <v>2.00783170540778E-2</v>
      </c>
      <c r="Y201" s="25">
        <v>36.009082032599999</v>
      </c>
      <c r="Z201" s="25">
        <v>63.961092514733799</v>
      </c>
      <c r="AA201" s="25">
        <v>2.9825452666195199E-2</v>
      </c>
      <c r="AB201" s="25">
        <v>1.8206256826331999</v>
      </c>
      <c r="AC201" s="25">
        <v>0</v>
      </c>
      <c r="AD201" s="92">
        <v>2</v>
      </c>
      <c r="AE201" s="92">
        <v>2</v>
      </c>
      <c r="AF201" s="92">
        <v>2</v>
      </c>
      <c r="AG201" s="25">
        <v>0</v>
      </c>
      <c r="AH201" s="25">
        <v>0</v>
      </c>
      <c r="AI201" s="25">
        <v>0</v>
      </c>
      <c r="AJ201" s="25">
        <v>6.0327999999999999</v>
      </c>
      <c r="AK201" s="23">
        <v>17.182079999999999</v>
      </c>
      <c r="AL201" s="25">
        <v>20.23</v>
      </c>
      <c r="AM201" s="25">
        <v>3.24</v>
      </c>
      <c r="AN201" s="25">
        <v>11.31</v>
      </c>
      <c r="AO201" s="25">
        <v>0.67</v>
      </c>
      <c r="AP201" s="25">
        <v>0</v>
      </c>
      <c r="AQ201" s="25">
        <v>0</v>
      </c>
      <c r="AR201" s="25">
        <v>0</v>
      </c>
      <c r="AS201" s="25">
        <v>8.77</v>
      </c>
      <c r="AT201" s="19">
        <v>23.99</v>
      </c>
      <c r="AU201" s="19">
        <v>54.251469923111699</v>
      </c>
      <c r="AV201" s="19">
        <v>0</v>
      </c>
      <c r="AX201" s="19" t="s">
        <v>1074</v>
      </c>
      <c r="AY201" s="19" t="s">
        <v>1074</v>
      </c>
      <c r="AZ201" s="19" t="s">
        <v>1074</v>
      </c>
      <c r="BA201" s="19" t="s">
        <v>1074</v>
      </c>
      <c r="BC201" s="20">
        <v>3</v>
      </c>
      <c r="BD201" s="20">
        <v>3.7037037037037002</v>
      </c>
      <c r="BE201" s="24">
        <f>U201/((VLOOKUP(B201,'Cell-Characteristics'!$B$4:$E$34,3,FALSE)*VLOOKUP(B201,'Cell-Characteristics'!$B$4:$E$34,4,FALSE)*3600)/1000)</f>
        <v>1.8551423132858218</v>
      </c>
      <c r="BF201" s="2">
        <f t="shared" si="41"/>
        <v>12120.54975273355</v>
      </c>
      <c r="BG201" s="2">
        <f t="shared" ref="BG201:BG266" si="46">(1000*W201)/AE201</f>
        <v>21529.113220997348</v>
      </c>
      <c r="BH201" s="2">
        <f t="shared" ref="BH201:BH266" si="47">(1000*X201)/AF201</f>
        <v>10.0391585270389</v>
      </c>
      <c r="BI201" s="2">
        <f t="shared" si="42"/>
        <v>33659.702132257946</v>
      </c>
      <c r="BJ201" s="2">
        <f>BF201/((VLOOKUP(B201,'Cell-Characteristics'!$B$4:$Q$34,13,FALSE)))</f>
        <v>194.95190363400809</v>
      </c>
      <c r="BK201" s="2">
        <f>BG201/((VLOOKUP(B201,'Cell-Characteristics'!$B$4:$Q$34,14,FALSE)))</f>
        <v>2518.4225837994713</v>
      </c>
      <c r="BL201" s="2">
        <f>BH201/((VLOOKUP(B201,'Cell-Characteristics'!$B$4:$Q$34,15,FALSE)))</f>
        <v>1.1743560125913333</v>
      </c>
      <c r="BM201" s="2">
        <f>BI201/((VLOOKUP(B201,'Cell-Characteristics'!$B$4:$Q$34,16,FALSE)))</f>
        <v>424.62469243777792</v>
      </c>
      <c r="BN201" s="13">
        <f t="shared" si="43"/>
        <v>2</v>
      </c>
    </row>
    <row r="202" spans="2:66">
      <c r="B202" s="19" t="s">
        <v>1220</v>
      </c>
      <c r="C202" s="19" t="s">
        <v>1142</v>
      </c>
      <c r="D202" s="19" t="s">
        <v>1071</v>
      </c>
      <c r="E202" s="23" t="s">
        <v>0</v>
      </c>
      <c r="F202" s="20" t="s">
        <v>105</v>
      </c>
      <c r="H202" s="21">
        <v>44260</v>
      </c>
      <c r="I202" s="22" t="s">
        <v>1140</v>
      </c>
      <c r="J202" s="22">
        <v>100</v>
      </c>
      <c r="K202" s="24">
        <v>4.1909999999999998</v>
      </c>
      <c r="L202" s="25">
        <v>44.38</v>
      </c>
      <c r="M202" s="25">
        <v>49.1</v>
      </c>
      <c r="N202" s="25">
        <v>47.7</v>
      </c>
      <c r="O202" s="24" t="s">
        <v>47</v>
      </c>
      <c r="P202" s="24" t="s">
        <v>47</v>
      </c>
      <c r="Q202" s="26" t="s">
        <v>4</v>
      </c>
      <c r="R202" s="27">
        <v>65.478893509404301</v>
      </c>
      <c r="S202" s="28">
        <v>1.7999999999999999E-2</v>
      </c>
      <c r="T202" s="28">
        <v>66.732741827586693</v>
      </c>
      <c r="U202" s="25">
        <v>68.604590689038702</v>
      </c>
      <c r="V202" s="25">
        <v>20.133127403401499</v>
      </c>
      <c r="W202" s="25">
        <v>48.440506175266499</v>
      </c>
      <c r="X202" s="25">
        <v>3.09571103707839E-2</v>
      </c>
      <c r="Y202" s="25">
        <v>29.346618354824201</v>
      </c>
      <c r="Z202" s="25">
        <v>70.608257681808496</v>
      </c>
      <c r="AA202" s="25">
        <v>4.5123963367264902E-2</v>
      </c>
      <c r="AB202" s="25">
        <v>1.8718488614519999</v>
      </c>
      <c r="AC202" s="25">
        <v>0</v>
      </c>
      <c r="AD202" s="92">
        <v>2</v>
      </c>
      <c r="AE202" s="92">
        <v>2</v>
      </c>
      <c r="AF202" s="92">
        <v>2</v>
      </c>
      <c r="AG202" s="25">
        <v>0</v>
      </c>
      <c r="AH202" s="25">
        <v>0</v>
      </c>
      <c r="AI202" s="25">
        <v>0</v>
      </c>
      <c r="AJ202" s="25">
        <v>4.4146999999999998</v>
      </c>
      <c r="AK202" s="23">
        <v>20.090285000000002</v>
      </c>
      <c r="AL202" s="25">
        <v>16.63</v>
      </c>
      <c r="AM202" s="25">
        <v>3.42</v>
      </c>
      <c r="AN202" s="25">
        <v>13.46</v>
      </c>
      <c r="AO202" s="25">
        <v>0.67</v>
      </c>
      <c r="AP202" s="25">
        <v>0</v>
      </c>
      <c r="AQ202" s="25">
        <v>0</v>
      </c>
      <c r="AR202" s="25">
        <v>0</v>
      </c>
      <c r="AS202" s="25">
        <v>10.199999999999999</v>
      </c>
      <c r="AT202" s="19">
        <v>27.75</v>
      </c>
      <c r="AU202" s="19">
        <v>62.528165840468702</v>
      </c>
      <c r="AV202" s="19">
        <v>0</v>
      </c>
      <c r="AX202" s="19" t="s">
        <v>1074</v>
      </c>
      <c r="AY202" s="19" t="s">
        <v>1074</v>
      </c>
      <c r="AZ202" s="19" t="s">
        <v>1074</v>
      </c>
      <c r="BA202" s="19" t="s">
        <v>1074</v>
      </c>
      <c r="BC202" s="20">
        <v>4</v>
      </c>
      <c r="BD202" s="20">
        <v>4.9382716049382704</v>
      </c>
      <c r="BE202" s="24">
        <f>U202/((VLOOKUP(B202,'Cell-Characteristics'!$B$4:$E$34,3,FALSE)*VLOOKUP(B202,'Cell-Characteristics'!$B$4:$E$34,4,FALSE)*3600)/1000)</f>
        <v>1.8905586058487298</v>
      </c>
      <c r="BF202" s="2">
        <f t="shared" ref="BF202:BF267" si="48">(1000*V202)/AD202</f>
        <v>10066.56370170075</v>
      </c>
      <c r="BG202" s="2">
        <f t="shared" si="46"/>
        <v>24220.253087633249</v>
      </c>
      <c r="BH202" s="2">
        <f t="shared" si="47"/>
        <v>15.478555185391949</v>
      </c>
      <c r="BI202" s="2">
        <f t="shared" ref="BI202:BI267" si="49">(1000*U202)/AVERAGE(AD202:AF202)</f>
        <v>34302.295344519349</v>
      </c>
      <c r="BJ202" s="2">
        <f>BF202/((VLOOKUP(B202,'Cell-Characteristics'!$B$4:$Q$34,13,FALSE)))</f>
        <v>161.91474782379126</v>
      </c>
      <c r="BK202" s="2">
        <f>BG202/((VLOOKUP(B202,'Cell-Characteristics'!$B$4:$Q$34,14,FALSE)))</f>
        <v>2833.2254902976788</v>
      </c>
      <c r="BL202" s="2">
        <f>BH202/((VLOOKUP(B202,'Cell-Characteristics'!$B$4:$Q$34,15,FALSE)))</f>
        <v>1.8106432226599465</v>
      </c>
      <c r="BM202" s="2">
        <f>BI202/((VLOOKUP(B202,'Cell-Characteristics'!$B$4:$Q$34,16,FALSE)))</f>
        <v>432.73114994732327</v>
      </c>
      <c r="BN202" s="13">
        <f t="shared" ref="BN202:BN265" si="50">AVERAGE(AD202:AF202)</f>
        <v>2</v>
      </c>
    </row>
    <row r="203" spans="2:66">
      <c r="B203" s="19" t="s">
        <v>1220</v>
      </c>
      <c r="C203" s="19" t="s">
        <v>1143</v>
      </c>
      <c r="D203" s="19" t="s">
        <v>1071</v>
      </c>
      <c r="E203" s="23" t="s">
        <v>0</v>
      </c>
      <c r="F203" s="20" t="s">
        <v>105</v>
      </c>
      <c r="H203" s="21">
        <v>44260</v>
      </c>
      <c r="I203" s="22" t="s">
        <v>1140</v>
      </c>
      <c r="J203" s="22">
        <v>100</v>
      </c>
      <c r="K203" s="24">
        <v>4.1909999999999998</v>
      </c>
      <c r="L203" s="25">
        <v>44.45</v>
      </c>
      <c r="M203" s="25">
        <v>51.1</v>
      </c>
      <c r="N203" s="25">
        <v>51.4</v>
      </c>
      <c r="O203" s="24" t="s">
        <v>47</v>
      </c>
      <c r="P203" s="24" t="s">
        <v>47</v>
      </c>
      <c r="Q203" s="26" t="s">
        <v>4</v>
      </c>
      <c r="R203" s="27">
        <v>65.569211690360206</v>
      </c>
      <c r="S203" s="28">
        <v>1.9E-2</v>
      </c>
      <c r="T203" s="28">
        <v>66.929507791268094</v>
      </c>
      <c r="U203" s="25">
        <v>69.162825004808099</v>
      </c>
      <c r="V203" s="25">
        <v>23.736276279168798</v>
      </c>
      <c r="W203" s="25">
        <v>45.3806828787827</v>
      </c>
      <c r="X203" s="25">
        <v>4.5865846856615398E-2</v>
      </c>
      <c r="Y203" s="25">
        <v>34.319414045795199</v>
      </c>
      <c r="Z203" s="25">
        <v>65.614270203144301</v>
      </c>
      <c r="AA203" s="25">
        <v>6.6315751060525396E-2</v>
      </c>
      <c r="AB203" s="25">
        <v>2.2333172135399999</v>
      </c>
      <c r="AC203" s="25">
        <v>0</v>
      </c>
      <c r="AD203" s="92">
        <v>2</v>
      </c>
      <c r="AE203" s="92">
        <v>2</v>
      </c>
      <c r="AF203" s="92">
        <v>2</v>
      </c>
      <c r="AG203" s="25">
        <v>0</v>
      </c>
      <c r="AH203" s="25">
        <v>0</v>
      </c>
      <c r="AI203" s="25">
        <v>0</v>
      </c>
      <c r="AJ203" s="25">
        <v>6.8284000000000002</v>
      </c>
      <c r="AK203" s="23">
        <v>19.708539999999999</v>
      </c>
      <c r="AL203" s="25">
        <v>18.07</v>
      </c>
      <c r="AM203" s="25">
        <v>3.42</v>
      </c>
      <c r="AN203" s="25">
        <v>11.99</v>
      </c>
      <c r="AO203" s="25">
        <v>0.47</v>
      </c>
      <c r="AP203" s="25">
        <v>0</v>
      </c>
      <c r="AQ203" s="25">
        <v>0</v>
      </c>
      <c r="AR203" s="25">
        <v>0</v>
      </c>
      <c r="AS203" s="25">
        <v>10.5</v>
      </c>
      <c r="AT203" s="19">
        <v>26.38</v>
      </c>
      <c r="AU203" s="19">
        <v>59.347581552306004</v>
      </c>
      <c r="AV203" s="19">
        <v>0</v>
      </c>
      <c r="AX203" s="19" t="s">
        <v>1074</v>
      </c>
      <c r="AY203" s="19" t="s">
        <v>1074</v>
      </c>
      <c r="AZ203" s="19" t="s">
        <v>1074</v>
      </c>
      <c r="BA203" s="19" t="s">
        <v>1074</v>
      </c>
      <c r="BC203" s="20">
        <v>3</v>
      </c>
      <c r="BD203" s="20">
        <v>3.7037037037037002</v>
      </c>
      <c r="BE203" s="24">
        <f>U203/((VLOOKUP(B203,'Cell-Characteristics'!$B$4:$E$34,3,FALSE)*VLOOKUP(B203,'Cell-Characteristics'!$B$4:$E$34,4,FALSE)*3600)/1000)</f>
        <v>1.9059420470901705</v>
      </c>
      <c r="BF203" s="2">
        <f t="shared" si="48"/>
        <v>11868.1381395844</v>
      </c>
      <c r="BG203" s="2">
        <f t="shared" si="46"/>
        <v>22690.341439391352</v>
      </c>
      <c r="BH203" s="2">
        <f t="shared" si="47"/>
        <v>22.932923428307699</v>
      </c>
      <c r="BI203" s="2">
        <f t="shared" si="49"/>
        <v>34581.412502404048</v>
      </c>
      <c r="BJ203" s="2">
        <f>BF203/((VLOOKUP(B203,'Cell-Characteristics'!$B$4:$Q$34,13,FALSE)))</f>
        <v>190.89201150975359</v>
      </c>
      <c r="BK203" s="2">
        <f>BG203/((VLOOKUP(B203,'Cell-Characteristics'!$B$4:$Q$34,14,FALSE)))</f>
        <v>2654.2601977378131</v>
      </c>
      <c r="BL203" s="2">
        <f>BH203/((VLOOKUP(B203,'Cell-Characteristics'!$B$4:$Q$34,15,FALSE)))</f>
        <v>2.6826368407067434</v>
      </c>
      <c r="BM203" s="2">
        <f>BI203/((VLOOKUP(B203,'Cell-Characteristics'!$B$4:$Q$34,16,FALSE)))</f>
        <v>436.2522755014117</v>
      </c>
      <c r="BN203" s="13">
        <f t="shared" si="50"/>
        <v>2</v>
      </c>
    </row>
    <row r="204" spans="2:66">
      <c r="B204" s="19" t="s">
        <v>1220</v>
      </c>
      <c r="C204" s="19" t="s">
        <v>1144</v>
      </c>
      <c r="D204" s="19" t="s">
        <v>1071</v>
      </c>
      <c r="E204" s="23" t="s">
        <v>0</v>
      </c>
      <c r="F204" s="20" t="s">
        <v>105</v>
      </c>
      <c r="H204" s="21">
        <v>44260</v>
      </c>
      <c r="I204" s="22" t="s">
        <v>1140</v>
      </c>
      <c r="J204" s="22">
        <v>100</v>
      </c>
      <c r="K204" s="24">
        <v>4.1909999999999998</v>
      </c>
      <c r="L204" s="25">
        <v>44.48</v>
      </c>
      <c r="M204" s="25">
        <v>49.4</v>
      </c>
      <c r="N204" s="25">
        <v>47.7</v>
      </c>
      <c r="O204" s="24" t="s">
        <v>47</v>
      </c>
      <c r="P204" s="24" t="s">
        <v>47</v>
      </c>
      <c r="Q204" s="26" t="s">
        <v>4</v>
      </c>
      <c r="R204" s="27">
        <v>66.4588468967343</v>
      </c>
      <c r="S204" s="28">
        <v>1.7000000000000001E-2</v>
      </c>
      <c r="T204" s="28">
        <v>67.593929411338195</v>
      </c>
      <c r="U204" s="25">
        <v>69.510323458647605</v>
      </c>
      <c r="V204" s="25">
        <v>20.929319952655099</v>
      </c>
      <c r="W204" s="25">
        <v>48.447310029488399</v>
      </c>
      <c r="X204" s="25">
        <v>0.13369347650411201</v>
      </c>
      <c r="Y204" s="25">
        <v>30.1096569707464</v>
      </c>
      <c r="Z204" s="25">
        <v>69.698006884272701</v>
      </c>
      <c r="AA204" s="25">
        <v>0.19233614498089299</v>
      </c>
      <c r="AB204" s="25">
        <v>1.9163940473094001</v>
      </c>
      <c r="AC204" s="25">
        <v>0</v>
      </c>
      <c r="AD204" s="92">
        <v>2</v>
      </c>
      <c r="AE204" s="92">
        <v>2</v>
      </c>
      <c r="AF204" s="92">
        <v>2</v>
      </c>
      <c r="AG204" s="25">
        <v>0</v>
      </c>
      <c r="AH204" s="25">
        <v>0</v>
      </c>
      <c r="AI204" s="25">
        <v>0</v>
      </c>
      <c r="AJ204" s="25">
        <v>9.6295000000000002</v>
      </c>
      <c r="AK204" s="23">
        <v>20.718544999999999</v>
      </c>
      <c r="AL204" s="25">
        <v>17.12</v>
      </c>
      <c r="AM204" s="25">
        <v>3.66</v>
      </c>
      <c r="AN204" s="25">
        <v>13.37</v>
      </c>
      <c r="AO204" s="25">
        <v>0.44</v>
      </c>
      <c r="AP204" s="25">
        <v>0</v>
      </c>
      <c r="AQ204" s="25">
        <v>0</v>
      </c>
      <c r="AR204" s="25">
        <v>0</v>
      </c>
      <c r="AS204" s="25">
        <v>9.89</v>
      </c>
      <c r="AT204" s="19">
        <v>27.36</v>
      </c>
      <c r="AU204" s="19">
        <v>61.510791366906503</v>
      </c>
      <c r="AV204" s="19">
        <v>0</v>
      </c>
      <c r="AX204" s="19" t="s">
        <v>1074</v>
      </c>
      <c r="AY204" s="19" t="s">
        <v>1074</v>
      </c>
      <c r="AZ204" s="19" t="s">
        <v>1074</v>
      </c>
      <c r="BA204" s="19" t="s">
        <v>1074</v>
      </c>
      <c r="BC204" s="20">
        <v>3</v>
      </c>
      <c r="BD204" s="20">
        <v>3.7037037037037002</v>
      </c>
      <c r="BE204" s="24">
        <f>U204/((VLOOKUP(B204,'Cell-Characteristics'!$B$4:$E$34,3,FALSE)*VLOOKUP(B204,'Cell-Characteristics'!$B$4:$E$34,4,FALSE)*3600)/1000)</f>
        <v>1.9155181729124673</v>
      </c>
      <c r="BF204" s="2">
        <f t="shared" si="48"/>
        <v>10464.65997632755</v>
      </c>
      <c r="BG204" s="2">
        <f t="shared" si="46"/>
        <v>24223.655014744199</v>
      </c>
      <c r="BH204" s="2">
        <f t="shared" si="47"/>
        <v>66.846738252055999</v>
      </c>
      <c r="BI204" s="2">
        <f t="shared" si="49"/>
        <v>34755.161729323801</v>
      </c>
      <c r="BJ204" s="2">
        <f>BF204/((VLOOKUP(B204,'Cell-Characteristics'!$B$4:$Q$34,13,FALSE)))</f>
        <v>168.31789191802662</v>
      </c>
      <c r="BK204" s="2">
        <f>BG204/((VLOOKUP(B204,'Cell-Characteristics'!$B$4:$Q$34,14,FALSE)))</f>
        <v>2833.6234393435457</v>
      </c>
      <c r="BL204" s="2">
        <f>BH204/((VLOOKUP(B204,'Cell-Characteristics'!$B$4:$Q$34,15,FALSE)))</f>
        <v>7.8195666277196993</v>
      </c>
      <c r="BM204" s="2">
        <f>BI204/((VLOOKUP(B204,'Cell-Characteristics'!$B$4:$Q$34,16,FALSE)))</f>
        <v>438.44416097182398</v>
      </c>
      <c r="BN204" s="13">
        <f t="shared" si="50"/>
        <v>2</v>
      </c>
    </row>
    <row r="205" spans="2:66">
      <c r="B205" s="19" t="s">
        <v>1220</v>
      </c>
      <c r="C205" s="19" t="s">
        <v>1145</v>
      </c>
      <c r="D205" s="19" t="s">
        <v>1071</v>
      </c>
      <c r="E205" s="23" t="s">
        <v>0</v>
      </c>
      <c r="F205" s="20" t="s">
        <v>105</v>
      </c>
      <c r="H205" s="21">
        <v>44260</v>
      </c>
      <c r="I205" s="22" t="s">
        <v>1140</v>
      </c>
      <c r="J205" s="22">
        <v>100</v>
      </c>
      <c r="K205" s="24">
        <v>4.1900000000000004</v>
      </c>
      <c r="L205" s="25">
        <v>44.42</v>
      </c>
      <c r="M205" s="25">
        <v>49.6</v>
      </c>
      <c r="N205" s="25">
        <v>51.4</v>
      </c>
      <c r="O205" s="24" t="s">
        <v>47</v>
      </c>
      <c r="P205" s="24" t="s">
        <v>47</v>
      </c>
      <c r="Q205" s="26" t="s">
        <v>4</v>
      </c>
      <c r="R205" s="27">
        <v>66.603567542475403</v>
      </c>
      <c r="S205" s="28">
        <v>0.02</v>
      </c>
      <c r="T205" s="28">
        <v>68.020729771592698</v>
      </c>
      <c r="U205" s="25">
        <v>70.760490913304693</v>
      </c>
      <c r="V205" s="25">
        <v>22.756761888647802</v>
      </c>
      <c r="W205" s="25">
        <v>47.954825371080403</v>
      </c>
      <c r="X205" s="25">
        <v>4.8903653576391898E-2</v>
      </c>
      <c r="Y205" s="25">
        <v>32.1602657004306</v>
      </c>
      <c r="Z205" s="25">
        <v>67.770622775687599</v>
      </c>
      <c r="AA205" s="25">
        <v>6.9111523881749695E-2</v>
      </c>
      <c r="AB205" s="25">
        <v>2.739761141712</v>
      </c>
      <c r="AC205" s="25">
        <v>0</v>
      </c>
      <c r="AD205" s="92">
        <v>2</v>
      </c>
      <c r="AE205" s="92">
        <v>2</v>
      </c>
      <c r="AF205" s="92">
        <v>2</v>
      </c>
      <c r="AG205" s="25">
        <v>0</v>
      </c>
      <c r="AH205" s="25">
        <v>0</v>
      </c>
      <c r="AI205" s="25">
        <v>0</v>
      </c>
      <c r="AJ205" s="25">
        <v>11.1309</v>
      </c>
      <c r="AK205" s="23">
        <v>21.59967</v>
      </c>
      <c r="AL205" s="25">
        <v>16.5</v>
      </c>
      <c r="AM205" s="25">
        <v>3.46</v>
      </c>
      <c r="AN205" s="25">
        <v>13.89</v>
      </c>
      <c r="AO205" s="25">
        <v>0.42</v>
      </c>
      <c r="AP205" s="25">
        <v>0</v>
      </c>
      <c r="AQ205" s="25">
        <v>0</v>
      </c>
      <c r="AR205" s="25">
        <v>0</v>
      </c>
      <c r="AS205" s="25">
        <v>10.15</v>
      </c>
      <c r="AT205" s="19">
        <v>27.92</v>
      </c>
      <c r="AU205" s="19">
        <v>62.854570013507399</v>
      </c>
      <c r="AV205" s="19">
        <v>0</v>
      </c>
      <c r="AX205" s="19" t="s">
        <v>1074</v>
      </c>
      <c r="AY205" s="19" t="s">
        <v>1074</v>
      </c>
      <c r="AZ205" s="19" t="s">
        <v>1074</v>
      </c>
      <c r="BA205" s="19" t="s">
        <v>1074</v>
      </c>
      <c r="BC205" s="20">
        <v>4</v>
      </c>
      <c r="BD205" s="20">
        <v>4.9382716049382704</v>
      </c>
      <c r="BE205" s="24">
        <f>U205/((VLOOKUP(B205,'Cell-Characteristics'!$B$4:$E$34,3,FALSE)*VLOOKUP(B205,'Cell-Characteristics'!$B$4:$E$34,4,FALSE)*3600)/1000)</f>
        <v>1.9499694365438904</v>
      </c>
      <c r="BF205" s="2">
        <f t="shared" si="48"/>
        <v>11378.380944323901</v>
      </c>
      <c r="BG205" s="2">
        <f t="shared" si="46"/>
        <v>23977.412685540203</v>
      </c>
      <c r="BH205" s="2">
        <f t="shared" si="47"/>
        <v>24.451826788195948</v>
      </c>
      <c r="BI205" s="2">
        <f t="shared" si="49"/>
        <v>35380.245456652345</v>
      </c>
      <c r="BJ205" s="2">
        <f>BF205/((VLOOKUP(B205,'Cell-Characteristics'!$B$4:$Q$34,13,FALSE)))</f>
        <v>183.01455549642768</v>
      </c>
      <c r="BK205" s="2">
        <f>BG205/((VLOOKUP(B205,'Cell-Characteristics'!$B$4:$Q$34,14,FALSE)))</f>
        <v>2804.8186187924653</v>
      </c>
      <c r="BL205" s="2">
        <f>BH205/((VLOOKUP(B205,'Cell-Characteristics'!$B$4:$Q$34,15,FALSE)))</f>
        <v>2.8603144108363252</v>
      </c>
      <c r="BM205" s="2">
        <f>BI205/((VLOOKUP(B205,'Cell-Characteristics'!$B$4:$Q$34,16,FALSE)))</f>
        <v>446.32973240147635</v>
      </c>
      <c r="BN205" s="13">
        <f t="shared" si="50"/>
        <v>2</v>
      </c>
    </row>
    <row r="206" spans="2:66">
      <c r="B206" s="19" t="s">
        <v>1220</v>
      </c>
      <c r="C206" s="19" t="s">
        <v>1146</v>
      </c>
      <c r="D206" s="19" t="s">
        <v>1071</v>
      </c>
      <c r="E206" s="23" t="s">
        <v>0</v>
      </c>
      <c r="F206" s="20" t="s">
        <v>105</v>
      </c>
      <c r="H206" s="21">
        <v>44260</v>
      </c>
      <c r="I206" s="22" t="s">
        <v>1140</v>
      </c>
      <c r="J206" s="22">
        <v>100</v>
      </c>
      <c r="K206" s="24">
        <v>4.1909999999999998</v>
      </c>
      <c r="L206" s="25">
        <v>44.24</v>
      </c>
      <c r="M206" s="25">
        <v>48.9</v>
      </c>
      <c r="N206" s="25">
        <v>47.7</v>
      </c>
      <c r="O206" s="24" t="s">
        <v>47</v>
      </c>
      <c r="P206" s="24" t="s">
        <v>47</v>
      </c>
      <c r="Q206" s="26" t="s">
        <v>4</v>
      </c>
      <c r="R206" s="27">
        <v>66.5634000201118</v>
      </c>
      <c r="S206" s="28">
        <v>1.9E-2</v>
      </c>
      <c r="T206" s="28">
        <v>67.901658795586897</v>
      </c>
      <c r="U206" s="25">
        <v>69.761560293813702</v>
      </c>
      <c r="V206" s="25">
        <v>20.563184668608798</v>
      </c>
      <c r="W206" s="25">
        <v>49.166609635665203</v>
      </c>
      <c r="X206" s="25">
        <v>3.1765989539719097E-2</v>
      </c>
      <c r="Y206" s="25">
        <v>29.476382956463599</v>
      </c>
      <c r="Z206" s="25">
        <v>70.478081953142805</v>
      </c>
      <c r="AA206" s="25">
        <v>4.55350903935215E-2</v>
      </c>
      <c r="AB206" s="25">
        <v>1.8599014982268001</v>
      </c>
      <c r="AC206" s="25">
        <v>0</v>
      </c>
      <c r="AD206" s="92">
        <v>2</v>
      </c>
      <c r="AE206" s="92">
        <v>2</v>
      </c>
      <c r="AF206" s="92">
        <v>2</v>
      </c>
      <c r="AG206" s="25">
        <v>0</v>
      </c>
      <c r="AH206" s="25">
        <v>0</v>
      </c>
      <c r="AI206" s="25">
        <v>0</v>
      </c>
      <c r="AJ206" s="25">
        <v>22.5747</v>
      </c>
      <c r="AK206" s="23">
        <v>22.782060000000001</v>
      </c>
      <c r="AL206" s="25">
        <v>16.8</v>
      </c>
      <c r="AM206" s="25">
        <v>3.43</v>
      </c>
      <c r="AN206" s="25">
        <v>13.93</v>
      </c>
      <c r="AO206" s="25">
        <v>0.42</v>
      </c>
      <c r="AP206" s="25">
        <v>0</v>
      </c>
      <c r="AQ206" s="25">
        <v>0</v>
      </c>
      <c r="AR206" s="25">
        <v>0</v>
      </c>
      <c r="AS206" s="25">
        <v>9.66</v>
      </c>
      <c r="AT206" s="19">
        <v>27.44</v>
      </c>
      <c r="AU206" s="19">
        <v>62.025316455696199</v>
      </c>
      <c r="AV206" s="19">
        <v>0</v>
      </c>
      <c r="AX206" s="19" t="s">
        <v>1074</v>
      </c>
      <c r="AY206" s="19" t="s">
        <v>1074</v>
      </c>
      <c r="AZ206" s="19" t="s">
        <v>1074</v>
      </c>
      <c r="BA206" s="19" t="s">
        <v>1074</v>
      </c>
      <c r="BC206" s="20">
        <v>5</v>
      </c>
      <c r="BD206" s="20">
        <v>6.1728395061728403</v>
      </c>
      <c r="BE206" s="24">
        <f>U206/((VLOOKUP(B206,'Cell-Characteristics'!$B$4:$E$34,3,FALSE)*VLOOKUP(B206,'Cell-Characteristics'!$B$4:$E$34,4,FALSE)*3600)/1000)</f>
        <v>1.9224415865799633</v>
      </c>
      <c r="BF206" s="2">
        <f t="shared" si="48"/>
        <v>10281.5923343044</v>
      </c>
      <c r="BG206" s="2">
        <f t="shared" si="46"/>
        <v>24583.304817832603</v>
      </c>
      <c r="BH206" s="2">
        <f t="shared" si="47"/>
        <v>15.882994769859549</v>
      </c>
      <c r="BI206" s="2">
        <f t="shared" si="49"/>
        <v>34880.780146906851</v>
      </c>
      <c r="BJ206" s="2">
        <f>BF206/((VLOOKUP(B206,'Cell-Characteristics'!$B$4:$Q$34,13,FALSE)))</f>
        <v>165.373356724963</v>
      </c>
      <c r="BK206" s="2">
        <f>BG206/((VLOOKUP(B206,'Cell-Characteristics'!$B$4:$Q$34,14,FALSE)))</f>
        <v>2875.6943865794724</v>
      </c>
      <c r="BL206" s="2">
        <f>BH206/((VLOOKUP(B206,'Cell-Characteristics'!$B$4:$Q$34,15,FALSE)))</f>
        <v>1.8579535680908157</v>
      </c>
      <c r="BM206" s="2">
        <f>BI206/((VLOOKUP(B206,'Cell-Characteristics'!$B$4:$Q$34,16,FALSE)))</f>
        <v>440.0288654864728</v>
      </c>
      <c r="BN206" s="13">
        <f t="shared" si="50"/>
        <v>2</v>
      </c>
    </row>
    <row r="207" spans="2:66">
      <c r="B207" s="19" t="s">
        <v>1220</v>
      </c>
      <c r="C207" s="19" t="s">
        <v>1147</v>
      </c>
      <c r="D207" s="19" t="s">
        <v>1071</v>
      </c>
      <c r="E207" s="23" t="s">
        <v>0</v>
      </c>
      <c r="F207" s="20" t="s">
        <v>105</v>
      </c>
      <c r="H207" s="21">
        <v>44260</v>
      </c>
      <c r="I207" s="22" t="s">
        <v>1140</v>
      </c>
      <c r="J207" s="22">
        <v>100</v>
      </c>
      <c r="K207" s="24">
        <v>4.1909999999999998</v>
      </c>
      <c r="L207" s="25">
        <v>44.68</v>
      </c>
      <c r="M207" s="25">
        <v>49.1</v>
      </c>
      <c r="N207" s="25">
        <v>51.4</v>
      </c>
      <c r="O207" s="24" t="s">
        <v>47</v>
      </c>
      <c r="P207" s="24" t="s">
        <v>47</v>
      </c>
      <c r="Q207" s="26" t="s">
        <v>4</v>
      </c>
      <c r="R207" s="27">
        <v>66.241179345143905</v>
      </c>
      <c r="S207" s="28">
        <v>1.9E-2</v>
      </c>
      <c r="T207" s="28">
        <v>67.530339598031901</v>
      </c>
      <c r="U207" s="25">
        <v>69.854815560967097</v>
      </c>
      <c r="V207" s="25">
        <v>21.356773446693801</v>
      </c>
      <c r="W207" s="25">
        <v>48.448992638785903</v>
      </c>
      <c r="X207" s="25">
        <v>4.9049475487345798E-2</v>
      </c>
      <c r="Y207" s="25">
        <v>30.5730868733799</v>
      </c>
      <c r="Z207" s="25">
        <v>69.356696814267806</v>
      </c>
      <c r="AA207" s="25">
        <v>7.0216312352205601E-2</v>
      </c>
      <c r="AB207" s="25">
        <v>2.3244759629352001</v>
      </c>
      <c r="AC207" s="25">
        <v>0</v>
      </c>
      <c r="AD207" s="92">
        <v>2</v>
      </c>
      <c r="AE207" s="92">
        <v>2</v>
      </c>
      <c r="AF207" s="92">
        <v>2</v>
      </c>
      <c r="AG207" s="25">
        <v>0</v>
      </c>
      <c r="AH207" s="25">
        <v>0</v>
      </c>
      <c r="AI207" s="25">
        <v>0</v>
      </c>
      <c r="AJ207" s="25">
        <v>10.8155</v>
      </c>
      <c r="AK207" s="23">
        <v>20.654675000000001</v>
      </c>
      <c r="AL207" s="25">
        <v>15.8</v>
      </c>
      <c r="AM207" s="25">
        <v>3.64</v>
      </c>
      <c r="AN207" s="25">
        <v>14.65</v>
      </c>
      <c r="AO207" s="25">
        <v>0.53</v>
      </c>
      <c r="AP207" s="25">
        <v>0</v>
      </c>
      <c r="AQ207" s="25">
        <v>0</v>
      </c>
      <c r="AR207" s="25">
        <v>0</v>
      </c>
      <c r="AS207" s="25">
        <v>10.06</v>
      </c>
      <c r="AT207" s="19">
        <v>28.88</v>
      </c>
      <c r="AU207" s="19">
        <v>64.6374216651746</v>
      </c>
      <c r="AV207" s="19">
        <v>0</v>
      </c>
      <c r="AX207" s="19" t="s">
        <v>1074</v>
      </c>
      <c r="AY207" s="19" t="s">
        <v>1074</v>
      </c>
      <c r="AZ207" s="19" t="s">
        <v>1074</v>
      </c>
      <c r="BA207" s="19" t="s">
        <v>1074</v>
      </c>
      <c r="BC207" s="20">
        <v>4</v>
      </c>
      <c r="BD207" s="20">
        <v>4.9382716049382704</v>
      </c>
      <c r="BE207" s="24">
        <f>U207/((VLOOKUP(B207,'Cell-Characteristics'!$B$4:$E$34,3,FALSE)*VLOOKUP(B207,'Cell-Characteristics'!$B$4:$E$34,4,FALSE)*3600)/1000)</f>
        <v>1.9250114517462276</v>
      </c>
      <c r="BF207" s="2">
        <f t="shared" si="48"/>
        <v>10678.386723346901</v>
      </c>
      <c r="BG207" s="2">
        <f t="shared" si="46"/>
        <v>24224.496319392951</v>
      </c>
      <c r="BH207" s="2">
        <f t="shared" si="47"/>
        <v>24.524737743672897</v>
      </c>
      <c r="BI207" s="2">
        <f t="shared" si="49"/>
        <v>34927.407780483547</v>
      </c>
      <c r="BJ207" s="2">
        <f>BF207/((VLOOKUP(B207,'Cell-Characteristics'!$B$4:$Q$34,13,FALSE)))</f>
        <v>171.7555607564</v>
      </c>
      <c r="BK207" s="2">
        <f>BG207/((VLOOKUP(B207,'Cell-Characteristics'!$B$4:$Q$34,14,FALSE)))</f>
        <v>2833.7218530870905</v>
      </c>
      <c r="BL207" s="2">
        <f>BH207/((VLOOKUP(B207,'Cell-Characteristics'!$B$4:$Q$34,15,FALSE)))</f>
        <v>2.8688433546434702</v>
      </c>
      <c r="BM207" s="2">
        <f>BI207/((VLOOKUP(B207,'Cell-Characteristics'!$B$4:$Q$34,16,FALSE)))</f>
        <v>440.61708354285395</v>
      </c>
      <c r="BN207" s="13">
        <f t="shared" si="50"/>
        <v>2</v>
      </c>
    </row>
    <row r="208" spans="2:66">
      <c r="B208" s="19" t="s">
        <v>1220</v>
      </c>
      <c r="C208" s="19" t="s">
        <v>1148</v>
      </c>
      <c r="D208" s="19" t="s">
        <v>1071</v>
      </c>
      <c r="E208" s="23" t="s">
        <v>0</v>
      </c>
      <c r="F208" s="20" t="s">
        <v>105</v>
      </c>
      <c r="H208" s="21">
        <v>44260</v>
      </c>
      <c r="I208" s="22" t="s">
        <v>1140</v>
      </c>
      <c r="J208" s="22">
        <v>100</v>
      </c>
      <c r="K208" s="24">
        <v>4.1900000000000004</v>
      </c>
      <c r="L208" s="25">
        <v>44.71</v>
      </c>
      <c r="M208" s="25">
        <v>50.3</v>
      </c>
      <c r="N208" s="25">
        <v>47.7</v>
      </c>
      <c r="O208" s="24" t="s">
        <v>47</v>
      </c>
      <c r="P208" s="24" t="s">
        <v>47</v>
      </c>
      <c r="Q208" s="26" t="s">
        <v>4</v>
      </c>
      <c r="R208" s="27">
        <v>64.956817244459202</v>
      </c>
      <c r="S208" s="28">
        <v>1.7999999999999999E-2</v>
      </c>
      <c r="T208" s="28">
        <v>66.387662409624099</v>
      </c>
      <c r="U208" s="25">
        <v>68.007572293404095</v>
      </c>
      <c r="V208" s="25">
        <v>24.489790610711299</v>
      </c>
      <c r="W208" s="25">
        <v>43.408022583557702</v>
      </c>
      <c r="X208" s="25">
        <v>0.109759099135185</v>
      </c>
      <c r="Y208" s="25">
        <v>36.010387938942003</v>
      </c>
      <c r="Z208" s="25">
        <v>63.8282195933756</v>
      </c>
      <c r="AA208" s="25">
        <v>0.16139246768235299</v>
      </c>
      <c r="AB208" s="25">
        <v>1.6199098837799999</v>
      </c>
      <c r="AC208" s="25">
        <v>0</v>
      </c>
      <c r="AD208" s="92">
        <v>2</v>
      </c>
      <c r="AE208" s="92">
        <v>2</v>
      </c>
      <c r="AF208" s="92">
        <v>2</v>
      </c>
      <c r="AG208" s="25">
        <v>0</v>
      </c>
      <c r="AH208" s="25">
        <v>0</v>
      </c>
      <c r="AI208" s="25">
        <v>0</v>
      </c>
      <c r="AJ208" s="25">
        <v>9.0340000000000007</v>
      </c>
      <c r="AK208" s="23">
        <v>22.2943</v>
      </c>
      <c r="AL208" s="25">
        <v>21.05</v>
      </c>
      <c r="AM208" s="25">
        <v>3.96</v>
      </c>
      <c r="AN208" s="25">
        <v>9.8699999999999992</v>
      </c>
      <c r="AO208" s="25">
        <v>0.28000000000000003</v>
      </c>
      <c r="AP208" s="25">
        <v>0</v>
      </c>
      <c r="AQ208" s="25">
        <v>0</v>
      </c>
      <c r="AR208" s="25">
        <v>0</v>
      </c>
      <c r="AS208" s="25">
        <v>9.5500000000000007</v>
      </c>
      <c r="AT208" s="19">
        <v>23.66</v>
      </c>
      <c r="AU208" s="19">
        <v>52.918810109595199</v>
      </c>
      <c r="AV208" s="19">
        <v>0</v>
      </c>
      <c r="AX208" s="19" t="s">
        <v>1074</v>
      </c>
      <c r="AY208" s="19" t="s">
        <v>1074</v>
      </c>
      <c r="AZ208" s="19" t="s">
        <v>1074</v>
      </c>
      <c r="BA208" s="19" t="s">
        <v>1074</v>
      </c>
      <c r="BC208" s="20">
        <v>6</v>
      </c>
      <c r="BD208" s="20">
        <v>7.4074074074074101</v>
      </c>
      <c r="BE208" s="24">
        <f>U208/((VLOOKUP(B208,'Cell-Characteristics'!$B$4:$E$34,3,FALSE)*VLOOKUP(B208,'Cell-Characteristics'!$B$4:$E$34,4,FALSE)*3600)/1000)</f>
        <v>1.8741063793376351</v>
      </c>
      <c r="BF208" s="2">
        <f t="shared" si="48"/>
        <v>12244.895305355651</v>
      </c>
      <c r="BG208" s="2">
        <f t="shared" si="46"/>
        <v>21704.01129177885</v>
      </c>
      <c r="BH208" s="2">
        <f t="shared" si="47"/>
        <v>54.879549567592498</v>
      </c>
      <c r="BI208" s="2">
        <f t="shared" si="49"/>
        <v>34003.786146702048</v>
      </c>
      <c r="BJ208" s="2">
        <f>BF208/((VLOOKUP(B208,'Cell-Characteristics'!$B$4:$Q$34,13,FALSE)))</f>
        <v>196.95192860702005</v>
      </c>
      <c r="BK208" s="2">
        <f>BG208/((VLOOKUP(B208,'Cell-Characteristics'!$B$4:$Q$34,14,FALSE)))</f>
        <v>2538.8817289020903</v>
      </c>
      <c r="BL208" s="2">
        <f>BH208/((VLOOKUP(B208,'Cell-Characteristics'!$B$4:$Q$34,15,FALSE)))</f>
        <v>6.4196744009396234</v>
      </c>
      <c r="BM208" s="2">
        <f>BI208/((VLOOKUP(B208,'Cell-Characteristics'!$B$4:$Q$34,16,FALSE)))</f>
        <v>428.96538945975368</v>
      </c>
      <c r="BN208" s="13">
        <f t="shared" si="50"/>
        <v>2</v>
      </c>
    </row>
    <row r="209" spans="2:66">
      <c r="B209" s="19" t="s">
        <v>1220</v>
      </c>
      <c r="C209" s="19" t="s">
        <v>1149</v>
      </c>
      <c r="D209" s="19" t="s">
        <v>1071</v>
      </c>
      <c r="E209" s="23" t="s">
        <v>0</v>
      </c>
      <c r="F209" s="20" t="s">
        <v>105</v>
      </c>
      <c r="H209" s="21">
        <v>44260</v>
      </c>
      <c r="I209" s="22" t="s">
        <v>1140</v>
      </c>
      <c r="J209" s="22">
        <v>100</v>
      </c>
      <c r="K209" s="24">
        <v>4.1840000000000002</v>
      </c>
      <c r="L209" s="25">
        <v>44.2</v>
      </c>
      <c r="M209" s="25">
        <v>50.2</v>
      </c>
      <c r="N209" s="25">
        <v>51.4</v>
      </c>
      <c r="O209" s="24" t="s">
        <v>47</v>
      </c>
      <c r="P209" s="24" t="s">
        <v>47</v>
      </c>
      <c r="Q209" s="26" t="s">
        <v>4</v>
      </c>
      <c r="R209" s="27">
        <v>63.052157940447103</v>
      </c>
      <c r="S209" s="28">
        <v>0.01</v>
      </c>
      <c r="T209" s="28">
        <v>63.779120662841699</v>
      </c>
      <c r="U209" s="25">
        <v>66.047221227617101</v>
      </c>
      <c r="V209" s="25">
        <v>21.758540843839999</v>
      </c>
      <c r="W209" s="25">
        <v>44.243505156538298</v>
      </c>
      <c r="X209" s="25">
        <v>4.5175227238797397E-2</v>
      </c>
      <c r="Y209" s="25">
        <v>32.943915640075197</v>
      </c>
      <c r="Z209" s="25">
        <v>66.987685983128401</v>
      </c>
      <c r="AA209" s="25">
        <v>6.8398376796369703E-2</v>
      </c>
      <c r="AB209" s="25">
        <v>2.2681005647753998</v>
      </c>
      <c r="AC209" s="25">
        <v>0</v>
      </c>
      <c r="AD209" s="92">
        <v>2</v>
      </c>
      <c r="AE209" s="92">
        <v>2</v>
      </c>
      <c r="AF209" s="92">
        <v>2</v>
      </c>
      <c r="AG209" s="25">
        <v>0</v>
      </c>
      <c r="AH209" s="25">
        <v>0</v>
      </c>
      <c r="AI209" s="25">
        <v>0</v>
      </c>
      <c r="AJ209" s="25">
        <v>18.867699999999999</v>
      </c>
      <c r="AK209" s="23">
        <v>22.908715000000001</v>
      </c>
      <c r="AL209" s="25">
        <v>18.48</v>
      </c>
      <c r="AM209" s="25">
        <v>3.56</v>
      </c>
      <c r="AN209" s="25">
        <v>11</v>
      </c>
      <c r="AO209" s="25">
        <v>0.43</v>
      </c>
      <c r="AP209" s="25">
        <v>0</v>
      </c>
      <c r="AQ209" s="25">
        <v>0</v>
      </c>
      <c r="AR209" s="25">
        <v>0</v>
      </c>
      <c r="AS209" s="25">
        <v>10.73</v>
      </c>
      <c r="AT209" s="19">
        <v>25.72</v>
      </c>
      <c r="AU209" s="19">
        <v>58.190045248868799</v>
      </c>
      <c r="AV209" s="19">
        <v>1E-4</v>
      </c>
      <c r="AX209" s="19" t="s">
        <v>1074</v>
      </c>
      <c r="AY209" s="19" t="s">
        <v>1074</v>
      </c>
      <c r="AZ209" s="19" t="s">
        <v>1074</v>
      </c>
      <c r="BA209" s="19" t="s">
        <v>1074</v>
      </c>
      <c r="BC209" s="20">
        <v>2</v>
      </c>
      <c r="BD209" s="20">
        <v>2.4691358024691401</v>
      </c>
      <c r="BE209" s="24">
        <f>U209/((VLOOKUP(B209,'Cell-Characteristics'!$B$4:$E$34,3,FALSE)*VLOOKUP(B209,'Cell-Characteristics'!$B$4:$E$34,4,FALSE)*3600)/1000)</f>
        <v>1.8200843592266618</v>
      </c>
      <c r="BF209" s="2">
        <f t="shared" si="48"/>
        <v>10879.270421919999</v>
      </c>
      <c r="BG209" s="2">
        <f t="shared" si="46"/>
        <v>22121.752578269148</v>
      </c>
      <c r="BH209" s="2">
        <f t="shared" si="47"/>
        <v>22.587613619398699</v>
      </c>
      <c r="BI209" s="2">
        <f t="shared" si="49"/>
        <v>33023.610613808552</v>
      </c>
      <c r="BJ209" s="2">
        <f>BF209/((VLOOKUP(B209,'Cell-Characteristics'!$B$4:$Q$34,13,FALSE)))</f>
        <v>174.98665672521392</v>
      </c>
      <c r="BK209" s="2">
        <f>BG209/((VLOOKUP(B209,'Cell-Characteristics'!$B$4:$Q$34,14,FALSE)))</f>
        <v>2587.7480746397564</v>
      </c>
      <c r="BL209" s="2">
        <f>BH209/((VLOOKUP(B209,'Cell-Characteristics'!$B$4:$Q$34,15,FALSE)))</f>
        <v>2.6422433506341587</v>
      </c>
      <c r="BM209" s="2">
        <f>BI209/((VLOOKUP(B209,'Cell-Characteristics'!$B$4:$Q$34,16,FALSE)))</f>
        <v>416.60025525403353</v>
      </c>
      <c r="BN209" s="13">
        <f t="shared" si="50"/>
        <v>2</v>
      </c>
    </row>
    <row r="210" spans="2:66">
      <c r="B210" s="19" t="s">
        <v>1220</v>
      </c>
      <c r="C210" s="19" t="s">
        <v>1150</v>
      </c>
      <c r="D210" s="19" t="s">
        <v>1071</v>
      </c>
      <c r="E210" s="23" t="s">
        <v>0</v>
      </c>
      <c r="F210" s="20" t="s">
        <v>105</v>
      </c>
      <c r="H210" s="21">
        <v>44260</v>
      </c>
      <c r="I210" s="22" t="s">
        <v>1151</v>
      </c>
      <c r="J210" s="22">
        <v>60</v>
      </c>
      <c r="K210" s="24">
        <v>3.7290000000000001</v>
      </c>
      <c r="L210" s="25">
        <v>44.16</v>
      </c>
      <c r="M210" s="25">
        <v>47.8</v>
      </c>
      <c r="N210" s="25">
        <v>47.7</v>
      </c>
      <c r="O210" s="24" t="s">
        <v>47</v>
      </c>
      <c r="P210" s="24" t="s">
        <v>47</v>
      </c>
      <c r="Q210" s="26" t="s">
        <v>4</v>
      </c>
      <c r="R210" s="27">
        <v>42.1298658587828</v>
      </c>
      <c r="S210" s="28">
        <v>1.2999999999999999E-2</v>
      </c>
      <c r="T210" s="28">
        <v>44.110275589166598</v>
      </c>
      <c r="U210" s="25">
        <v>44.730193456171399</v>
      </c>
      <c r="V210" s="25">
        <v>18.464229603217099</v>
      </c>
      <c r="W210" s="25">
        <v>26.250342773275801</v>
      </c>
      <c r="X210" s="25">
        <v>1.56210796785135E-2</v>
      </c>
      <c r="Y210" s="25">
        <v>41.279118592029199</v>
      </c>
      <c r="Z210" s="25">
        <v>58.685958510322699</v>
      </c>
      <c r="AA210" s="25">
        <v>3.4922897648139502E-2</v>
      </c>
      <c r="AB210" s="25">
        <v>0.61991786700480001</v>
      </c>
      <c r="AC210" s="25">
        <v>0</v>
      </c>
      <c r="AD210" s="92">
        <v>2</v>
      </c>
      <c r="AE210" s="92">
        <v>2</v>
      </c>
      <c r="AF210" s="92">
        <v>2</v>
      </c>
      <c r="AG210" s="25">
        <v>0</v>
      </c>
      <c r="AH210" s="25">
        <v>0</v>
      </c>
      <c r="AI210" s="25">
        <v>0</v>
      </c>
      <c r="AJ210" s="25">
        <v>11.330399999999999</v>
      </c>
      <c r="AK210" s="23">
        <v>23.418030000000002</v>
      </c>
      <c r="AL210" s="25">
        <v>31.84</v>
      </c>
      <c r="AM210" s="25">
        <v>0.39</v>
      </c>
      <c r="AN210" s="25">
        <v>4.18</v>
      </c>
      <c r="AO210" s="25">
        <v>0.47</v>
      </c>
      <c r="AP210" s="25">
        <v>0</v>
      </c>
      <c r="AQ210" s="25">
        <v>0</v>
      </c>
      <c r="AR210" s="25">
        <v>0</v>
      </c>
      <c r="AS210" s="25">
        <v>7.28</v>
      </c>
      <c r="AT210" s="19">
        <v>12.32</v>
      </c>
      <c r="AU210" s="19">
        <v>27.898550724637701</v>
      </c>
      <c r="AV210" s="19">
        <v>0</v>
      </c>
      <c r="AX210" s="19" t="s">
        <v>1074</v>
      </c>
      <c r="AY210" s="19" t="s">
        <v>1074</v>
      </c>
      <c r="AZ210" s="19" t="s">
        <v>1074</v>
      </c>
      <c r="BA210" s="19" t="s">
        <v>1074</v>
      </c>
      <c r="BC210" s="20">
        <v>3</v>
      </c>
      <c r="BD210" s="20">
        <v>3.7037037037037002</v>
      </c>
      <c r="BE210" s="24">
        <f>U210/((VLOOKUP(B210,'Cell-Characteristics'!$B$4:$E$34,3,FALSE)*VLOOKUP(B210,'Cell-Characteristics'!$B$4:$E$34,4,FALSE)*3600)/1000)</f>
        <v>1.2326442200223602</v>
      </c>
      <c r="BF210" s="2">
        <f t="shared" si="48"/>
        <v>9232.1148016085499</v>
      </c>
      <c r="BG210" s="2">
        <f t="shared" si="46"/>
        <v>13125.1713866379</v>
      </c>
      <c r="BH210" s="2">
        <f t="shared" si="47"/>
        <v>7.8105398392567498</v>
      </c>
      <c r="BI210" s="2">
        <f t="shared" si="49"/>
        <v>22365.0967280857</v>
      </c>
      <c r="BJ210" s="2">
        <f>BF210/((VLOOKUP(B210,'Cell-Characteristics'!$B$4:$Q$34,13,FALSE)))</f>
        <v>148.49312876549814</v>
      </c>
      <c r="BK210" s="2">
        <f>BG210/((VLOOKUP(B210,'Cell-Characteristics'!$B$4:$Q$34,14,FALSE)))</f>
        <v>1535.3501882329845</v>
      </c>
      <c r="BL210" s="2">
        <f>BH210/((VLOOKUP(B210,'Cell-Characteristics'!$B$4:$Q$34,15,FALSE)))</f>
        <v>0.91365769323305446</v>
      </c>
      <c r="BM210" s="2">
        <f>BI210/((VLOOKUP(B210,'Cell-Characteristics'!$B$4:$Q$34,16,FALSE)))</f>
        <v>282.14071182772778</v>
      </c>
      <c r="BN210" s="13">
        <f t="shared" si="50"/>
        <v>2</v>
      </c>
    </row>
    <row r="211" spans="2:66">
      <c r="B211" s="19" t="s">
        <v>1220</v>
      </c>
      <c r="C211" s="19" t="s">
        <v>1152</v>
      </c>
      <c r="D211" s="19" t="s">
        <v>1071</v>
      </c>
      <c r="E211" s="23" t="s">
        <v>0</v>
      </c>
      <c r="F211" s="20" t="s">
        <v>105</v>
      </c>
      <c r="H211" s="21">
        <v>44260</v>
      </c>
      <c r="I211" s="22" t="s">
        <v>1151</v>
      </c>
      <c r="J211" s="22">
        <v>60</v>
      </c>
      <c r="K211" s="24">
        <v>3.73</v>
      </c>
      <c r="L211" s="25">
        <v>44.2</v>
      </c>
      <c r="M211" s="25">
        <v>49.4</v>
      </c>
      <c r="N211" s="25">
        <v>51.4</v>
      </c>
      <c r="O211" s="24" t="s">
        <v>47</v>
      </c>
      <c r="P211" s="24" t="s">
        <v>47</v>
      </c>
      <c r="Q211" s="26" t="s">
        <v>4</v>
      </c>
      <c r="R211" s="27">
        <v>42.291835914701203</v>
      </c>
      <c r="S211" s="28">
        <v>1.2E-2</v>
      </c>
      <c r="T211" s="28">
        <v>43.446078083339003</v>
      </c>
      <c r="U211" s="25">
        <v>44.899824624838999</v>
      </c>
      <c r="V211" s="25">
        <v>10.887902850574701</v>
      </c>
      <c r="W211" s="25">
        <v>34.000194933160898</v>
      </c>
      <c r="X211" s="25">
        <v>1.17268411034819E-2</v>
      </c>
      <c r="Y211" s="25">
        <v>24.249321554256898</v>
      </c>
      <c r="Z211" s="25">
        <v>75.724560657530105</v>
      </c>
      <c r="AA211" s="25">
        <v>2.6117788212906601E-2</v>
      </c>
      <c r="AB211" s="25">
        <v>1.4537465414999999</v>
      </c>
      <c r="AC211" s="25">
        <v>0</v>
      </c>
      <c r="AD211" s="92">
        <v>2</v>
      </c>
      <c r="AE211" s="92">
        <v>2</v>
      </c>
      <c r="AF211" s="92">
        <v>2</v>
      </c>
      <c r="AG211" s="25">
        <v>0</v>
      </c>
      <c r="AH211" s="25">
        <v>0</v>
      </c>
      <c r="AI211" s="25">
        <v>0</v>
      </c>
      <c r="AJ211" s="25">
        <v>12.226800000000001</v>
      </c>
      <c r="AK211" s="23">
        <v>23.885515000000002</v>
      </c>
      <c r="AL211" s="25">
        <v>11.15</v>
      </c>
      <c r="AM211" s="25">
        <v>10.1</v>
      </c>
      <c r="AN211" s="25">
        <v>13.49</v>
      </c>
      <c r="AO211" s="25">
        <v>1.21</v>
      </c>
      <c r="AP211" s="25">
        <v>0</v>
      </c>
      <c r="AQ211" s="25">
        <v>0</v>
      </c>
      <c r="AR211" s="25">
        <v>0</v>
      </c>
      <c r="AS211" s="25">
        <v>8.25</v>
      </c>
      <c r="AT211" s="19">
        <v>33.049999999999997</v>
      </c>
      <c r="AU211" s="19">
        <v>74.773755656108605</v>
      </c>
      <c r="AV211" s="19">
        <v>0</v>
      </c>
      <c r="AX211" s="19" t="s">
        <v>1074</v>
      </c>
      <c r="AY211" s="19" t="s">
        <v>1074</v>
      </c>
      <c r="AZ211" s="19" t="s">
        <v>1074</v>
      </c>
      <c r="BA211" s="19" t="s">
        <v>1074</v>
      </c>
      <c r="BB211" s="19" t="s">
        <v>1153</v>
      </c>
      <c r="BC211" s="20">
        <v>5</v>
      </c>
      <c r="BD211" s="20">
        <v>6.1728395061728403</v>
      </c>
      <c r="BE211" s="24">
        <f>U211/((VLOOKUP(B211,'Cell-Characteristics'!$B$4:$E$34,3,FALSE)*VLOOKUP(B211,'Cell-Characteristics'!$B$4:$E$34,4,FALSE)*3600)/1000)</f>
        <v>1.2373188002876709</v>
      </c>
      <c r="BF211" s="2">
        <f t="shared" si="48"/>
        <v>5443.9514252873505</v>
      </c>
      <c r="BG211" s="2">
        <f t="shared" si="46"/>
        <v>17000.09746658045</v>
      </c>
      <c r="BH211" s="2">
        <f t="shared" si="47"/>
        <v>5.8634205517409503</v>
      </c>
      <c r="BI211" s="2">
        <f t="shared" si="49"/>
        <v>22449.912312419499</v>
      </c>
      <c r="BJ211" s="2">
        <f>BF211/((VLOOKUP(B211,'Cell-Characteristics'!$B$4:$Q$34,13,FALSE)))</f>
        <v>87.562752127764114</v>
      </c>
      <c r="BK211" s="2">
        <f>BG211/((VLOOKUP(B211,'Cell-Characteristics'!$B$4:$Q$34,14,FALSE)))</f>
        <v>1988.6294872968776</v>
      </c>
      <c r="BL211" s="2">
        <f>BH211/((VLOOKUP(B211,'Cell-Characteristics'!$B$4:$Q$34,15,FALSE)))</f>
        <v>0.6858884796711705</v>
      </c>
      <c r="BM211" s="2">
        <f>BI211/((VLOOKUP(B211,'Cell-Characteristics'!$B$4:$Q$34,16,FALSE)))</f>
        <v>283.21067944865797</v>
      </c>
      <c r="BN211" s="13">
        <f t="shared" si="50"/>
        <v>2</v>
      </c>
    </row>
    <row r="212" spans="2:66">
      <c r="B212" s="19" t="s">
        <v>1220</v>
      </c>
      <c r="C212" s="19" t="s">
        <v>1154</v>
      </c>
      <c r="D212" s="19" t="s">
        <v>1071</v>
      </c>
      <c r="E212" s="23" t="s">
        <v>0</v>
      </c>
      <c r="F212" s="20" t="s">
        <v>105</v>
      </c>
      <c r="H212" s="21">
        <v>44270</v>
      </c>
      <c r="I212" s="22" t="s">
        <v>1151</v>
      </c>
      <c r="J212" s="22">
        <v>60</v>
      </c>
      <c r="K212" s="24">
        <v>3.7240000000000002</v>
      </c>
      <c r="L212" s="25">
        <v>43.98</v>
      </c>
      <c r="M212" s="25">
        <v>49.8</v>
      </c>
      <c r="N212" s="25">
        <v>51.4</v>
      </c>
      <c r="O212" s="24" t="s">
        <v>47</v>
      </c>
      <c r="P212" s="24" t="s">
        <v>47</v>
      </c>
      <c r="Q212" s="26" t="s">
        <v>4</v>
      </c>
      <c r="R212" s="27">
        <v>39.288506507642502</v>
      </c>
      <c r="S212" s="28">
        <v>0.01</v>
      </c>
      <c r="T212" s="28">
        <v>40.706089077218202</v>
      </c>
      <c r="U212" s="25">
        <v>41.233701813736602</v>
      </c>
      <c r="V212" s="25">
        <v>20.199631626678102</v>
      </c>
      <c r="W212" s="25">
        <v>21.027633424987101</v>
      </c>
      <c r="X212" s="25">
        <v>6.4367620714326701E-3</v>
      </c>
      <c r="Y212" s="25">
        <v>48.988159534948103</v>
      </c>
      <c r="Z212" s="25">
        <v>50.996230025561097</v>
      </c>
      <c r="AA212" s="25">
        <v>1.56104394907574E-2</v>
      </c>
      <c r="AB212" s="25">
        <v>0.52761273651840002</v>
      </c>
      <c r="AC212" s="25">
        <v>0</v>
      </c>
      <c r="AD212" s="92">
        <v>2</v>
      </c>
      <c r="AE212" s="92">
        <v>2</v>
      </c>
      <c r="AF212" s="92">
        <v>2</v>
      </c>
      <c r="AG212" s="25">
        <v>0</v>
      </c>
      <c r="AH212" s="25">
        <v>0</v>
      </c>
      <c r="AI212" s="25">
        <v>0</v>
      </c>
      <c r="AJ212" s="25">
        <v>17.275500000000001</v>
      </c>
      <c r="AK212" s="23">
        <v>22.860430000000001</v>
      </c>
      <c r="AL212" s="25">
        <v>31.41</v>
      </c>
      <c r="AM212" s="25">
        <v>0.34</v>
      </c>
      <c r="AN212" s="25">
        <v>4</v>
      </c>
      <c r="AO212" s="25">
        <v>1.34</v>
      </c>
      <c r="AP212" s="25">
        <v>0</v>
      </c>
      <c r="AQ212" s="25">
        <v>0</v>
      </c>
      <c r="AR212" s="25">
        <v>0</v>
      </c>
      <c r="AS212" s="25">
        <v>6.89</v>
      </c>
      <c r="AT212" s="19">
        <v>12.57</v>
      </c>
      <c r="AU212" s="19">
        <v>28.581173260572999</v>
      </c>
      <c r="AV212" s="19">
        <v>0</v>
      </c>
      <c r="AW212" s="19" t="s">
        <v>1155</v>
      </c>
      <c r="AX212" s="19" t="s">
        <v>1074</v>
      </c>
      <c r="AY212" s="19" t="s">
        <v>1074</v>
      </c>
      <c r="AZ212" s="19" t="s">
        <v>1074</v>
      </c>
      <c r="BA212" s="19" t="s">
        <v>1074</v>
      </c>
      <c r="BC212" s="20">
        <v>3</v>
      </c>
      <c r="BD212" s="20">
        <v>3.7037037037037002</v>
      </c>
      <c r="BE212" s="24">
        <f>U212/((VLOOKUP(B212,'Cell-Characteristics'!$B$4:$E$34,3,FALSE)*VLOOKUP(B212,'Cell-Characteristics'!$B$4:$E$34,4,FALSE)*3600)/1000)</f>
        <v>1.1362902836677857</v>
      </c>
      <c r="BF212" s="2">
        <f t="shared" si="48"/>
        <v>10099.815813339052</v>
      </c>
      <c r="BG212" s="2">
        <f t="shared" si="46"/>
        <v>10513.81671249355</v>
      </c>
      <c r="BH212" s="2">
        <f t="shared" si="47"/>
        <v>3.2183810357163352</v>
      </c>
      <c r="BI212" s="2">
        <f t="shared" si="49"/>
        <v>20616.850906868302</v>
      </c>
      <c r="BJ212" s="2">
        <f>BF212/((VLOOKUP(B212,'Cell-Characteristics'!$B$4:$Q$34,13,FALSE)))</f>
        <v>162.44958845362947</v>
      </c>
      <c r="BK212" s="2">
        <f>BG212/((VLOOKUP(B212,'Cell-Characteristics'!$B$4:$Q$34,14,FALSE)))</f>
        <v>1229.8803568392145</v>
      </c>
      <c r="BL212" s="2">
        <f>BH212/((VLOOKUP(B212,'Cell-Characteristics'!$B$4:$Q$34,15,FALSE)))</f>
        <v>0.37647827852542048</v>
      </c>
      <c r="BM212" s="2">
        <f>BI212/((VLOOKUP(B212,'Cell-Characteristics'!$B$4:$Q$34,16,FALSE)))</f>
        <v>260.08619865279883</v>
      </c>
      <c r="BN212" s="13">
        <f t="shared" si="50"/>
        <v>2</v>
      </c>
    </row>
    <row r="213" spans="2:66">
      <c r="B213" s="19" t="s">
        <v>1220</v>
      </c>
      <c r="C213" s="19" t="s">
        <v>1156</v>
      </c>
      <c r="D213" s="19" t="s">
        <v>1071</v>
      </c>
      <c r="E213" s="23" t="s">
        <v>0</v>
      </c>
      <c r="F213" s="20" t="s">
        <v>105</v>
      </c>
      <c r="H213" s="21">
        <v>44270</v>
      </c>
      <c r="I213" s="22" t="s">
        <v>1151</v>
      </c>
      <c r="J213" s="22">
        <v>60</v>
      </c>
      <c r="K213" s="24">
        <v>3.7309999999999999</v>
      </c>
      <c r="L213" s="25">
        <v>44.17</v>
      </c>
      <c r="M213" s="25">
        <v>50.7</v>
      </c>
      <c r="N213" s="25">
        <v>47.7</v>
      </c>
      <c r="O213" s="24" t="s">
        <v>47</v>
      </c>
      <c r="P213" s="24" t="s">
        <v>47</v>
      </c>
      <c r="Q213" s="26" t="s">
        <v>4</v>
      </c>
      <c r="R213" s="27">
        <v>39.487802444916397</v>
      </c>
      <c r="S213" s="28">
        <v>0.01</v>
      </c>
      <c r="T213" s="28">
        <v>40.857207652975198</v>
      </c>
      <c r="U213" s="25">
        <v>41.549242570269001</v>
      </c>
      <c r="V213" s="25">
        <v>22.149372054931199</v>
      </c>
      <c r="W213" s="25">
        <v>19.3875779041119</v>
      </c>
      <c r="X213" s="25">
        <v>1.22926112260175E-2</v>
      </c>
      <c r="Y213" s="25">
        <v>53.308726428578403</v>
      </c>
      <c r="Z213" s="25">
        <v>46.661687926857198</v>
      </c>
      <c r="AA213" s="25">
        <v>2.9585644564345401E-2</v>
      </c>
      <c r="AB213" s="25">
        <v>0.69203491729379996</v>
      </c>
      <c r="AC213" s="25">
        <v>0</v>
      </c>
      <c r="AD213" s="92">
        <v>2</v>
      </c>
      <c r="AE213" s="92">
        <v>2</v>
      </c>
      <c r="AF213" s="92">
        <v>2</v>
      </c>
      <c r="AG213" s="25">
        <v>0</v>
      </c>
      <c r="AH213" s="25">
        <v>0</v>
      </c>
      <c r="AI213" s="25">
        <v>0</v>
      </c>
      <c r="AJ213" s="25">
        <v>33.570900000000002</v>
      </c>
      <c r="AK213" s="23">
        <v>23.552855000000001</v>
      </c>
      <c r="AL213" s="25">
        <v>31.96</v>
      </c>
      <c r="AM213" s="25">
        <v>0.42</v>
      </c>
      <c r="AN213" s="25">
        <v>4.22</v>
      </c>
      <c r="AO213" s="25">
        <v>0.6</v>
      </c>
      <c r="AP213" s="25">
        <v>0</v>
      </c>
      <c r="AQ213" s="25">
        <v>0</v>
      </c>
      <c r="AR213" s="25">
        <v>0</v>
      </c>
      <c r="AS213" s="25">
        <v>6.97</v>
      </c>
      <c r="AT213" s="19">
        <v>12.21</v>
      </c>
      <c r="AU213" s="19">
        <v>27.643196739868699</v>
      </c>
      <c r="AV213" s="19">
        <v>0</v>
      </c>
      <c r="AW213" s="19" t="s">
        <v>1157</v>
      </c>
      <c r="AX213" s="19" t="s">
        <v>1074</v>
      </c>
      <c r="AY213" s="19" t="s">
        <v>1074</v>
      </c>
      <c r="AZ213" s="19" t="s">
        <v>1074</v>
      </c>
      <c r="BA213" s="19" t="s">
        <v>1074</v>
      </c>
      <c r="BC213" s="20">
        <v>8</v>
      </c>
      <c r="BD213" s="20">
        <v>9.8765432098765409</v>
      </c>
      <c r="BE213" s="24">
        <f>U213/((VLOOKUP(B213,'Cell-Characteristics'!$B$4:$E$34,3,FALSE)*VLOOKUP(B213,'Cell-Characteristics'!$B$4:$E$34,4,FALSE)*3600)/1000)</f>
        <v>1.144985741023727</v>
      </c>
      <c r="BF213" s="2">
        <f t="shared" si="48"/>
        <v>11074.686027465599</v>
      </c>
      <c r="BG213" s="2">
        <f t="shared" si="46"/>
        <v>9693.7889520559493</v>
      </c>
      <c r="BH213" s="2">
        <f t="shared" si="47"/>
        <v>6.1463056130087503</v>
      </c>
      <c r="BI213" s="2">
        <f t="shared" si="49"/>
        <v>20774.621285134501</v>
      </c>
      <c r="BJ213" s="2">
        <f>BF213/((VLOOKUP(B213,'Cell-Characteristics'!$B$4:$Q$34,13,FALSE)))</f>
        <v>178.12980163844819</v>
      </c>
      <c r="BK213" s="2">
        <f>BG213/((VLOOKUP(B213,'Cell-Characteristics'!$B$4:$Q$34,14,FALSE)))</f>
        <v>1133.9555312307734</v>
      </c>
      <c r="BL213" s="2">
        <f>BH213/((VLOOKUP(B213,'Cell-Characteristics'!$B$4:$Q$34,15,FALSE)))</f>
        <v>0.71897967667511842</v>
      </c>
      <c r="BM213" s="2">
        <f>BI213/((VLOOKUP(B213,'Cell-Characteristics'!$B$4:$Q$34,16,FALSE)))</f>
        <v>262.07650736331095</v>
      </c>
      <c r="BN213" s="13">
        <f t="shared" si="50"/>
        <v>2</v>
      </c>
    </row>
    <row r="214" spans="2:66">
      <c r="B214" s="19" t="s">
        <v>1220</v>
      </c>
      <c r="C214" s="19" t="s">
        <v>1158</v>
      </c>
      <c r="D214" s="19" t="s">
        <v>1071</v>
      </c>
      <c r="E214" s="23" t="s">
        <v>0</v>
      </c>
      <c r="F214" s="20" t="s">
        <v>105</v>
      </c>
      <c r="H214" s="21">
        <v>44271</v>
      </c>
      <c r="I214" s="22" t="s">
        <v>1159</v>
      </c>
      <c r="J214" s="22">
        <v>40</v>
      </c>
      <c r="K214" s="24">
        <v>3.5129999999999999</v>
      </c>
      <c r="L214" s="25">
        <v>44.42</v>
      </c>
      <c r="M214" s="25">
        <v>50.2</v>
      </c>
      <c r="N214" s="25">
        <v>47.7</v>
      </c>
      <c r="O214" s="24" t="s">
        <v>47</v>
      </c>
      <c r="P214" s="24" t="s">
        <v>47</v>
      </c>
      <c r="Q214" s="26" t="s">
        <v>1073</v>
      </c>
      <c r="R214" s="27">
        <v>5.3014914848106498</v>
      </c>
      <c r="S214" s="28">
        <v>1E-3</v>
      </c>
      <c r="T214" s="28">
        <v>5.5076724206720797</v>
      </c>
      <c r="U214" s="25">
        <v>5.5088505361742799</v>
      </c>
      <c r="V214" s="25">
        <v>5.4838324400388103</v>
      </c>
      <c r="W214" s="25">
        <v>1.2562425084281299E-2</v>
      </c>
      <c r="X214" s="25">
        <v>1.24556710511869E-2</v>
      </c>
      <c r="Y214" s="25">
        <v>99.545856327537194</v>
      </c>
      <c r="Z214" s="25">
        <v>0.22804076824719099</v>
      </c>
      <c r="AA214" s="25">
        <v>0.226102904215603</v>
      </c>
      <c r="AB214" s="25">
        <v>1.1781155022000101E-3</v>
      </c>
      <c r="AC214" s="25">
        <v>0</v>
      </c>
      <c r="AD214" s="92">
        <v>2</v>
      </c>
      <c r="AE214" s="92">
        <v>2</v>
      </c>
      <c r="AF214" s="92">
        <v>2</v>
      </c>
      <c r="AG214" s="25">
        <v>0</v>
      </c>
      <c r="AH214" s="25">
        <v>0</v>
      </c>
      <c r="AI214" s="25">
        <v>0</v>
      </c>
      <c r="AJ214" s="25">
        <v>9.6219999999999999</v>
      </c>
      <c r="AK214" s="23">
        <v>24.970365000000001</v>
      </c>
      <c r="AL214" s="25">
        <v>43.51</v>
      </c>
      <c r="AM214" s="25">
        <v>0</v>
      </c>
      <c r="AN214" s="25">
        <v>0</v>
      </c>
      <c r="AO214" s="25">
        <v>0</v>
      </c>
      <c r="AP214" s="25">
        <v>0</v>
      </c>
      <c r="AQ214" s="25">
        <v>0</v>
      </c>
      <c r="AR214" s="25">
        <v>0</v>
      </c>
      <c r="AS214" s="25">
        <v>0.91000000000000403</v>
      </c>
      <c r="AT214" s="19">
        <v>0.91000000000000403</v>
      </c>
      <c r="AU214" s="19">
        <v>2.0486267447095998</v>
      </c>
      <c r="AV214" s="19">
        <v>0</v>
      </c>
      <c r="AW214" s="19" t="s">
        <v>1160</v>
      </c>
      <c r="AX214" s="19" t="s">
        <v>1074</v>
      </c>
      <c r="AY214" s="19" t="s">
        <v>1074</v>
      </c>
      <c r="AZ214" s="19" t="s">
        <v>1074</v>
      </c>
      <c r="BA214" s="19" t="s">
        <v>1074</v>
      </c>
      <c r="BC214" s="20">
        <v>7</v>
      </c>
      <c r="BD214" s="20">
        <v>8.6419753086419693</v>
      </c>
      <c r="BE214" s="24">
        <f>U214/((VLOOKUP(B214,'Cell-Characteristics'!$B$4:$E$34,3,FALSE)*VLOOKUP(B214,'Cell-Characteristics'!$B$4:$E$34,4,FALSE)*3600)/1000)</f>
        <v>0.15180915278258048</v>
      </c>
      <c r="BF214" s="2">
        <f t="shared" si="48"/>
        <v>2741.916220019405</v>
      </c>
      <c r="BG214" s="2">
        <f t="shared" si="46"/>
        <v>6.2812125421406497</v>
      </c>
      <c r="BH214" s="2">
        <f t="shared" si="47"/>
        <v>6.2278355255934503</v>
      </c>
      <c r="BI214" s="2">
        <f t="shared" si="49"/>
        <v>2754.42526808714</v>
      </c>
      <c r="BJ214" s="2">
        <f>BF214/((VLOOKUP(B214,'Cell-Characteristics'!$B$4:$Q$34,13,FALSE)))</f>
        <v>44.102107379839886</v>
      </c>
      <c r="BK214" s="2">
        <f>BG214/((VLOOKUP(B214,'Cell-Characteristics'!$B$4:$Q$34,14,FALSE)))</f>
        <v>0.73476075662714591</v>
      </c>
      <c r="BL214" s="2">
        <f>BH214/((VLOOKUP(B214,'Cell-Characteristics'!$B$4:$Q$34,15,FALSE)))</f>
        <v>0.72851684483438339</v>
      </c>
      <c r="BM214" s="2">
        <f>BI214/((VLOOKUP(B214,'Cell-Characteristics'!$B$4:$Q$34,16,FALSE)))</f>
        <v>34.747692588267341</v>
      </c>
      <c r="BN214" s="13">
        <f t="shared" si="50"/>
        <v>2</v>
      </c>
    </row>
    <row r="215" spans="2:66">
      <c r="B215" s="19" t="s">
        <v>1220</v>
      </c>
      <c r="C215" s="19" t="s">
        <v>1161</v>
      </c>
      <c r="D215" s="19" t="s">
        <v>1071</v>
      </c>
      <c r="E215" s="23" t="s">
        <v>0</v>
      </c>
      <c r="F215" s="20" t="s">
        <v>105</v>
      </c>
      <c r="H215" s="21">
        <v>44271</v>
      </c>
      <c r="I215" s="22" t="s">
        <v>1159</v>
      </c>
      <c r="J215" s="22">
        <v>40</v>
      </c>
      <c r="K215" s="24">
        <v>3.5110000000000001</v>
      </c>
      <c r="L215" s="25">
        <v>44.32</v>
      </c>
      <c r="M215" s="25">
        <v>50.1</v>
      </c>
      <c r="N215" s="25">
        <v>51.4</v>
      </c>
      <c r="O215" s="24" t="s">
        <v>47</v>
      </c>
      <c r="P215" s="24" t="s">
        <v>47</v>
      </c>
      <c r="Q215" s="26" t="s">
        <v>1073</v>
      </c>
      <c r="R215" s="27">
        <v>5.6232578531574902</v>
      </c>
      <c r="S215" s="28">
        <v>2E-3</v>
      </c>
      <c r="T215" s="28">
        <v>5.9577701095740201</v>
      </c>
      <c r="U215" s="25">
        <v>5.9587070557116197</v>
      </c>
      <c r="V215" s="25">
        <v>5.9467561766153496</v>
      </c>
      <c r="W215" s="25">
        <v>1.17191407362312E-4</v>
      </c>
      <c r="X215" s="25">
        <v>1.1833687688901501E-2</v>
      </c>
      <c r="Y215" s="25">
        <v>99.799438385130699</v>
      </c>
      <c r="Z215" s="25">
        <v>1.9667254366864699E-3</v>
      </c>
      <c r="AA215" s="25">
        <v>0.198594889432575</v>
      </c>
      <c r="AB215" s="25">
        <v>9.3694613760000097E-4</v>
      </c>
      <c r="AC215" s="25">
        <v>0</v>
      </c>
      <c r="AD215" s="92">
        <v>2</v>
      </c>
      <c r="AE215" s="92">
        <v>2</v>
      </c>
      <c r="AF215" s="92">
        <v>2</v>
      </c>
      <c r="AG215" s="25">
        <v>0</v>
      </c>
      <c r="AH215" s="25">
        <v>0</v>
      </c>
      <c r="AI215" s="25">
        <v>0</v>
      </c>
      <c r="AJ215" s="25">
        <v>13.4384</v>
      </c>
      <c r="AK215" s="23">
        <v>23.146149999999999</v>
      </c>
      <c r="AL215" s="25">
        <v>43.36</v>
      </c>
      <c r="AM215" s="25">
        <v>0</v>
      </c>
      <c r="AN215" s="25">
        <v>0</v>
      </c>
      <c r="AO215" s="25">
        <v>0</v>
      </c>
      <c r="AP215" s="25">
        <v>0</v>
      </c>
      <c r="AQ215" s="25">
        <v>0</v>
      </c>
      <c r="AR215" s="25">
        <v>0</v>
      </c>
      <c r="AS215" s="25">
        <v>0.96000000000000096</v>
      </c>
      <c r="AT215" s="19">
        <v>0.96000000000000096</v>
      </c>
      <c r="AU215" s="19">
        <v>2.16606498194946</v>
      </c>
      <c r="AV215" s="19">
        <v>0</v>
      </c>
      <c r="AX215" s="19" t="s">
        <v>1074</v>
      </c>
      <c r="AY215" s="19" t="s">
        <v>1074</v>
      </c>
      <c r="AZ215" s="19" t="s">
        <v>1074</v>
      </c>
      <c r="BA215" s="19" t="s">
        <v>1074</v>
      </c>
      <c r="BC215" s="20">
        <v>2</v>
      </c>
      <c r="BD215" s="20">
        <v>2.4691358024691401</v>
      </c>
      <c r="BE215" s="24">
        <f>U215/((VLOOKUP(B215,'Cell-Characteristics'!$B$4:$E$34,3,FALSE)*VLOOKUP(B215,'Cell-Characteristics'!$B$4:$E$34,4,FALSE)*3600)/1000)</f>
        <v>0.1642059924964622</v>
      </c>
      <c r="BF215" s="2">
        <f t="shared" si="48"/>
        <v>2973.3780883076747</v>
      </c>
      <c r="BG215" s="2">
        <f t="shared" si="46"/>
        <v>5.8595703681155999E-2</v>
      </c>
      <c r="BH215" s="2">
        <f t="shared" si="47"/>
        <v>5.9168438444507503</v>
      </c>
      <c r="BI215" s="2">
        <f t="shared" si="49"/>
        <v>2979.3535278558097</v>
      </c>
      <c r="BJ215" s="2">
        <f>BF215/((VLOOKUP(B215,'Cell-Characteristics'!$B$4:$Q$34,13,FALSE)))</f>
        <v>47.825035197640013</v>
      </c>
      <c r="BK215" s="2">
        <f>BG215/((VLOOKUP(B215,'Cell-Characteristics'!$B$4:$Q$34,14,FALSE)))</f>
        <v>6.8543809468344132E-3</v>
      </c>
      <c r="BL215" s="2">
        <f>BH215/((VLOOKUP(B215,'Cell-Characteristics'!$B$4:$Q$34,15,FALSE)))</f>
        <v>0.69213780473533848</v>
      </c>
      <c r="BM215" s="2">
        <f>BI215/((VLOOKUP(B215,'Cell-Characteristics'!$B$4:$Q$34,16,FALSE)))</f>
        <v>37.585213037781465</v>
      </c>
      <c r="BN215" s="13">
        <f t="shared" si="50"/>
        <v>2</v>
      </c>
    </row>
    <row r="216" spans="2:66">
      <c r="B216" s="19" t="s">
        <v>1220</v>
      </c>
      <c r="C216" s="19" t="s">
        <v>1162</v>
      </c>
      <c r="D216" s="19" t="s">
        <v>1071</v>
      </c>
      <c r="E216" s="23" t="s">
        <v>0</v>
      </c>
      <c r="F216" s="20" t="s">
        <v>105</v>
      </c>
      <c r="H216" s="21">
        <v>44271</v>
      </c>
      <c r="I216" s="22" t="s">
        <v>1159</v>
      </c>
      <c r="J216" s="22">
        <v>40</v>
      </c>
      <c r="K216" s="24">
        <v>3.5019999999999998</v>
      </c>
      <c r="L216" s="25">
        <v>44.22</v>
      </c>
      <c r="M216" s="25">
        <v>50.2</v>
      </c>
      <c r="N216" s="25">
        <v>47.7</v>
      </c>
      <c r="O216" s="24" t="s">
        <v>47</v>
      </c>
      <c r="P216" s="24" t="s">
        <v>47</v>
      </c>
      <c r="Q216" s="26" t="s">
        <v>1073</v>
      </c>
      <c r="R216" s="27">
        <v>4.7975644237716004</v>
      </c>
      <c r="S216" s="28">
        <v>1E-3</v>
      </c>
      <c r="T216" s="28">
        <v>4.98430458464202</v>
      </c>
      <c r="U216" s="25">
        <v>4.9850681705368203</v>
      </c>
      <c r="V216" s="25">
        <v>4.9719065736544197</v>
      </c>
      <c r="W216" s="25">
        <v>8.8788293237766092E-3</v>
      </c>
      <c r="X216" s="25">
        <v>4.28276755861741E-3</v>
      </c>
      <c r="Y216" s="25">
        <v>99.735979600837098</v>
      </c>
      <c r="Z216" s="25">
        <v>0.17810848357607301</v>
      </c>
      <c r="AA216" s="25">
        <v>8.59119155868278E-2</v>
      </c>
      <c r="AB216" s="25">
        <v>7.63585894800002E-4</v>
      </c>
      <c r="AC216" s="25">
        <v>0</v>
      </c>
      <c r="AD216" s="92">
        <v>2</v>
      </c>
      <c r="AE216" s="92">
        <v>2</v>
      </c>
      <c r="AF216" s="92">
        <v>2</v>
      </c>
      <c r="AG216" s="25">
        <v>0</v>
      </c>
      <c r="AH216" s="25">
        <v>0</v>
      </c>
      <c r="AI216" s="25">
        <v>0</v>
      </c>
      <c r="AJ216" s="25">
        <v>16.047599999999999</v>
      </c>
      <c r="AK216" s="23">
        <v>24.31352</v>
      </c>
      <c r="AL216" s="25">
        <v>43.28</v>
      </c>
      <c r="AM216" s="25">
        <v>0</v>
      </c>
      <c r="AN216" s="25">
        <v>0</v>
      </c>
      <c r="AO216" s="25">
        <v>0</v>
      </c>
      <c r="AP216" s="25">
        <v>0</v>
      </c>
      <c r="AQ216" s="25">
        <v>0</v>
      </c>
      <c r="AR216" s="25">
        <v>0</v>
      </c>
      <c r="AS216" s="25">
        <v>0.93999999999999795</v>
      </c>
      <c r="AT216" s="19">
        <v>0.93999999999999795</v>
      </c>
      <c r="AU216" s="19">
        <v>2.1257349615558501</v>
      </c>
      <c r="AV216" s="19">
        <v>0</v>
      </c>
      <c r="AX216" s="19" t="s">
        <v>1074</v>
      </c>
      <c r="AY216" s="19" t="s">
        <v>1074</v>
      </c>
      <c r="AZ216" s="19" t="s">
        <v>1074</v>
      </c>
      <c r="BA216" s="19" t="s">
        <v>1074</v>
      </c>
      <c r="BC216" s="20">
        <v>9</v>
      </c>
      <c r="BD216" s="20">
        <v>11.1111111111111</v>
      </c>
      <c r="BE216" s="24">
        <f>U216/((VLOOKUP(B216,'Cell-Characteristics'!$B$4:$E$34,3,FALSE)*VLOOKUP(B216,'Cell-Characteristics'!$B$4:$E$34,4,FALSE)*3600)/1000)</f>
        <v>0.13737511492881452</v>
      </c>
      <c r="BF216" s="2">
        <f t="shared" si="48"/>
        <v>2485.9532868272099</v>
      </c>
      <c r="BG216" s="2">
        <f t="shared" si="46"/>
        <v>4.4394146618883044</v>
      </c>
      <c r="BH216" s="2">
        <f t="shared" si="47"/>
        <v>2.1413837793087049</v>
      </c>
      <c r="BI216" s="2">
        <f t="shared" si="49"/>
        <v>2492.5340852684103</v>
      </c>
      <c r="BJ216" s="2">
        <f>BF216/((VLOOKUP(B216,'Cell-Characteristics'!$B$4:$Q$34,13,FALSE)))</f>
        <v>39.985094364460046</v>
      </c>
      <c r="BK216" s="2">
        <f>BG216/((VLOOKUP(B216,'Cell-Characteristics'!$B$4:$Q$34,14,FALSE)))</f>
        <v>0.51931178161327285</v>
      </c>
      <c r="BL216" s="2">
        <f>BH216/((VLOOKUP(B216,'Cell-Characteristics'!$B$4:$Q$34,15,FALSE)))</f>
        <v>0.25049379484581841</v>
      </c>
      <c r="BM216" s="2">
        <f>BI216/((VLOOKUP(B216,'Cell-Characteristics'!$B$4:$Q$34,16,FALSE)))</f>
        <v>31.443876573508415</v>
      </c>
      <c r="BN216" s="13">
        <f t="shared" si="50"/>
        <v>2</v>
      </c>
    </row>
    <row r="217" spans="2:66">
      <c r="B217" s="19" t="s">
        <v>1220</v>
      </c>
      <c r="C217" s="19" t="s">
        <v>1163</v>
      </c>
      <c r="D217" s="19" t="s">
        <v>1071</v>
      </c>
      <c r="E217" s="23" t="s">
        <v>0</v>
      </c>
      <c r="F217" s="20" t="s">
        <v>105</v>
      </c>
      <c r="H217" s="21">
        <v>44271</v>
      </c>
      <c r="I217" s="22" t="s">
        <v>1159</v>
      </c>
      <c r="J217" s="22">
        <v>40</v>
      </c>
      <c r="K217" s="24">
        <v>3.5070000000000001</v>
      </c>
      <c r="L217" s="25">
        <v>44.09</v>
      </c>
      <c r="M217" s="25">
        <v>50.1</v>
      </c>
      <c r="N217" s="25">
        <v>51.4</v>
      </c>
      <c r="O217" s="24" t="s">
        <v>47</v>
      </c>
      <c r="P217" s="24" t="s">
        <v>47</v>
      </c>
      <c r="Q217" s="26" t="s">
        <v>1073</v>
      </c>
      <c r="R217" s="27">
        <v>7.0792512889067698</v>
      </c>
      <c r="S217" s="28">
        <v>2E-3</v>
      </c>
      <c r="T217" s="28">
        <v>7.4862549440232398</v>
      </c>
      <c r="U217" s="25">
        <v>7.4869083397332403</v>
      </c>
      <c r="V217" s="25">
        <v>7.4869083397332403</v>
      </c>
      <c r="W217" s="25">
        <v>0</v>
      </c>
      <c r="X217" s="25">
        <v>0</v>
      </c>
      <c r="Y217" s="25">
        <v>100</v>
      </c>
      <c r="Z217" s="25">
        <v>0</v>
      </c>
      <c r="AA217" s="25">
        <v>0</v>
      </c>
      <c r="AB217" s="25">
        <v>6.5339571000000505E-4</v>
      </c>
      <c r="AC217" s="25">
        <v>0</v>
      </c>
      <c r="AD217" s="92">
        <v>2</v>
      </c>
      <c r="AE217" s="92">
        <v>2</v>
      </c>
      <c r="AF217" s="92">
        <v>2</v>
      </c>
      <c r="AG217" s="25">
        <v>0</v>
      </c>
      <c r="AH217" s="25">
        <v>0</v>
      </c>
      <c r="AI217" s="25">
        <v>0</v>
      </c>
      <c r="AJ217" s="25">
        <v>15.6273</v>
      </c>
      <c r="AK217" s="23">
        <v>23.503630000000001</v>
      </c>
      <c r="AL217" s="25">
        <v>43.54</v>
      </c>
      <c r="AM217" s="25">
        <v>0</v>
      </c>
      <c r="AN217" s="25">
        <v>0</v>
      </c>
      <c r="AO217" s="25">
        <v>0</v>
      </c>
      <c r="AP217" s="25">
        <v>0</v>
      </c>
      <c r="AQ217" s="25">
        <v>0</v>
      </c>
      <c r="AR217" s="25">
        <v>0</v>
      </c>
      <c r="AS217" s="25">
        <v>0.55000000000000404</v>
      </c>
      <c r="AT217" s="19">
        <v>0.55000000000000404</v>
      </c>
      <c r="AU217" s="19">
        <v>1.2474484009979701</v>
      </c>
      <c r="AV217" s="19">
        <v>0</v>
      </c>
      <c r="AW217" s="19" t="s">
        <v>1164</v>
      </c>
      <c r="AX217" s="19" t="s">
        <v>1074</v>
      </c>
      <c r="AY217" s="19" t="s">
        <v>1074</v>
      </c>
      <c r="AZ217" s="19" t="s">
        <v>1074</v>
      </c>
      <c r="BA217" s="19" t="s">
        <v>1074</v>
      </c>
      <c r="BC217" s="20">
        <v>6</v>
      </c>
      <c r="BD217" s="20">
        <v>7.4074074074074101</v>
      </c>
      <c r="BE217" s="24">
        <f>U217/((VLOOKUP(B217,'Cell-Characteristics'!$B$4:$E$34,3,FALSE)*VLOOKUP(B217,'Cell-Characteristics'!$B$4:$E$34,4,FALSE)*3600)/1000)</f>
        <v>0.20631912311875114</v>
      </c>
      <c r="BF217" s="2">
        <f t="shared" si="48"/>
        <v>3743.4541698666203</v>
      </c>
      <c r="BG217" s="2">
        <f t="shared" si="46"/>
        <v>0</v>
      </c>
      <c r="BH217" s="2">
        <f t="shared" si="47"/>
        <v>0</v>
      </c>
      <c r="BI217" s="2">
        <f t="shared" si="49"/>
        <v>3743.4541698666203</v>
      </c>
      <c r="BJ217" s="2">
        <f>BF217/((VLOOKUP(B217,'Cell-Characteristics'!$B$4:$Q$34,13,FALSE)))</f>
        <v>60.211255386132351</v>
      </c>
      <c r="BK217" s="2">
        <f>BG217/((VLOOKUP(B217,'Cell-Characteristics'!$B$4:$Q$34,14,FALSE)))</f>
        <v>0</v>
      </c>
      <c r="BL217" s="2">
        <f>BH217/((VLOOKUP(B217,'Cell-Characteristics'!$B$4:$Q$34,15,FALSE)))</f>
        <v>0</v>
      </c>
      <c r="BM217" s="2">
        <f>BI217/((VLOOKUP(B217,'Cell-Characteristics'!$B$4:$Q$34,16,FALSE)))</f>
        <v>47.224514028339101</v>
      </c>
      <c r="BN217" s="13">
        <f t="shared" si="50"/>
        <v>2</v>
      </c>
    </row>
    <row r="218" spans="2:66">
      <c r="B218" s="19" t="s">
        <v>1220</v>
      </c>
      <c r="C218" s="19" t="s">
        <v>1165</v>
      </c>
      <c r="D218" s="19" t="s">
        <v>1071</v>
      </c>
      <c r="E218" s="23" t="s">
        <v>0</v>
      </c>
      <c r="F218" s="20" t="s">
        <v>105</v>
      </c>
      <c r="H218" s="21">
        <v>44271</v>
      </c>
      <c r="I218" s="22" t="s">
        <v>1159</v>
      </c>
      <c r="J218" s="22">
        <v>40</v>
      </c>
      <c r="K218" s="24">
        <v>3.4980000000000002</v>
      </c>
      <c r="L218" s="25">
        <v>44.14</v>
      </c>
      <c r="M218" s="25">
        <v>50.2</v>
      </c>
      <c r="N218" s="25">
        <v>47.7</v>
      </c>
      <c r="O218" s="24" t="s">
        <v>47</v>
      </c>
      <c r="P218" s="24" t="s">
        <v>47</v>
      </c>
      <c r="Q218" s="26" t="s">
        <v>1073</v>
      </c>
      <c r="R218" s="27">
        <v>6.3789298164411097</v>
      </c>
      <c r="S218" s="28">
        <v>2E-3</v>
      </c>
      <c r="T218" s="28">
        <v>6.8363728092892302</v>
      </c>
      <c r="U218" s="25">
        <v>6.8374837574332297</v>
      </c>
      <c r="V218" s="25">
        <v>6.6931439300850801</v>
      </c>
      <c r="W218" s="25">
        <v>3.5983955669920298E-2</v>
      </c>
      <c r="X218" s="25">
        <v>0.108355871678232</v>
      </c>
      <c r="Y218" s="25">
        <v>97.888992025886196</v>
      </c>
      <c r="Z218" s="25">
        <v>0.52627482486961796</v>
      </c>
      <c r="AA218" s="25">
        <v>1.5847331492442001</v>
      </c>
      <c r="AB218" s="25">
        <v>1.1109481439999999E-3</v>
      </c>
      <c r="AC218" s="25">
        <v>0</v>
      </c>
      <c r="AD218" s="92">
        <v>2</v>
      </c>
      <c r="AE218" s="92">
        <v>2</v>
      </c>
      <c r="AF218" s="92">
        <v>2</v>
      </c>
      <c r="AG218" s="25">
        <v>0</v>
      </c>
      <c r="AH218" s="25">
        <v>0</v>
      </c>
      <c r="AI218" s="25">
        <v>0</v>
      </c>
      <c r="AJ218" s="25">
        <v>15.95</v>
      </c>
      <c r="AK218" s="23">
        <v>24.747420000000002</v>
      </c>
      <c r="AL218" s="25">
        <v>43.34</v>
      </c>
      <c r="AM218" s="25">
        <v>0</v>
      </c>
      <c r="AN218" s="25">
        <v>0</v>
      </c>
      <c r="AO218" s="25">
        <v>0</v>
      </c>
      <c r="AP218" s="25">
        <v>0</v>
      </c>
      <c r="AQ218" s="25">
        <v>0</v>
      </c>
      <c r="AR218" s="25">
        <v>0</v>
      </c>
      <c r="AS218" s="25">
        <v>0.79999999999999705</v>
      </c>
      <c r="AT218" s="19">
        <v>0.79999999999999705</v>
      </c>
      <c r="AU218" s="19">
        <v>1.81241504304485</v>
      </c>
      <c r="AV218" s="19">
        <v>0</v>
      </c>
      <c r="AX218" s="19" t="s">
        <v>1074</v>
      </c>
      <c r="AY218" s="19" t="s">
        <v>1074</v>
      </c>
      <c r="AZ218" s="19" t="s">
        <v>1074</v>
      </c>
      <c r="BA218" s="19" t="s">
        <v>1074</v>
      </c>
      <c r="BC218" s="20">
        <v>8</v>
      </c>
      <c r="BD218" s="20">
        <v>9.8765432098765409</v>
      </c>
      <c r="BE218" s="24">
        <f>U218/((VLOOKUP(B218,'Cell-Characteristics'!$B$4:$E$34,3,FALSE)*VLOOKUP(B218,'Cell-Characteristics'!$B$4:$E$34,4,FALSE)*3600)/1000)</f>
        <v>0.18842272259240603</v>
      </c>
      <c r="BF218" s="2">
        <f t="shared" si="48"/>
        <v>3346.5719650425399</v>
      </c>
      <c r="BG218" s="2">
        <f t="shared" si="46"/>
        <v>17.991977834960149</v>
      </c>
      <c r="BH218" s="2">
        <f t="shared" si="47"/>
        <v>54.177935839116003</v>
      </c>
      <c r="BI218" s="2">
        <f t="shared" si="49"/>
        <v>3418.7418787166148</v>
      </c>
      <c r="BJ218" s="2">
        <f>BF218/((VLOOKUP(B218,'Cell-Characteristics'!$B$4:$Q$34,13,FALSE)))</f>
        <v>53.827638889573123</v>
      </c>
      <c r="BK218" s="2">
        <f>BG218/((VLOOKUP(B218,'Cell-Characteristics'!$B$4:$Q$34,14,FALSE)))</f>
        <v>2.1046572072736809</v>
      </c>
      <c r="BL218" s="2">
        <f>BH218/((VLOOKUP(B218,'Cell-Characteristics'!$B$4:$Q$34,15,FALSE)))</f>
        <v>6.337601356835993</v>
      </c>
      <c r="BM218" s="2">
        <f>BI218/((VLOOKUP(B218,'Cell-Characteristics'!$B$4:$Q$34,16,FALSE)))</f>
        <v>43.128195640892699</v>
      </c>
      <c r="BN218" s="13">
        <f t="shared" si="50"/>
        <v>2</v>
      </c>
    </row>
    <row r="219" spans="2:66">
      <c r="B219" s="19" t="s">
        <v>1220</v>
      </c>
      <c r="C219" s="19" t="s">
        <v>1166</v>
      </c>
      <c r="D219" s="19" t="s">
        <v>1071</v>
      </c>
      <c r="E219" s="23" t="s">
        <v>0</v>
      </c>
      <c r="F219" s="20" t="s">
        <v>105</v>
      </c>
      <c r="H219" s="21">
        <v>44271</v>
      </c>
      <c r="I219" s="22" t="s">
        <v>1167</v>
      </c>
      <c r="J219" s="22">
        <v>20</v>
      </c>
      <c r="K219" s="24">
        <v>2.9740000000000002</v>
      </c>
      <c r="L219" s="25">
        <v>44.59</v>
      </c>
      <c r="M219" s="25">
        <v>50.1</v>
      </c>
      <c r="N219" s="25">
        <v>51.4</v>
      </c>
      <c r="O219" s="24" t="s">
        <v>47</v>
      </c>
      <c r="P219" s="24" t="s">
        <v>47</v>
      </c>
      <c r="Q219" s="26" t="s">
        <v>1073</v>
      </c>
      <c r="R219" s="27">
        <v>1.99898362448149</v>
      </c>
      <c r="S219" s="28">
        <v>1E-3</v>
      </c>
      <c r="T219" s="28">
        <v>2.1850589244814902</v>
      </c>
      <c r="U219" s="25">
        <v>2.1850676214088902</v>
      </c>
      <c r="V219" s="25">
        <v>2.1603679282754</v>
      </c>
      <c r="W219" s="25">
        <v>3.4717259161146101E-3</v>
      </c>
      <c r="X219" s="25">
        <v>2.1227967217377498E-2</v>
      </c>
      <c r="Y219" s="25">
        <v>98.869614244818393</v>
      </c>
      <c r="Z219" s="25">
        <v>0.15888414079725799</v>
      </c>
      <c r="AA219" s="25">
        <v>0.97150161438436999</v>
      </c>
      <c r="AB219" s="25">
        <v>8.6969273999999492E-6</v>
      </c>
      <c r="AC219" s="25">
        <v>0</v>
      </c>
      <c r="AD219" s="92">
        <v>2</v>
      </c>
      <c r="AE219" s="92">
        <v>2</v>
      </c>
      <c r="AF219" s="92">
        <v>2</v>
      </c>
      <c r="AG219" s="25">
        <v>0</v>
      </c>
      <c r="AH219" s="25">
        <v>0</v>
      </c>
      <c r="AI219" s="25">
        <v>0</v>
      </c>
      <c r="AJ219" s="25">
        <v>12.732200000000001</v>
      </c>
      <c r="AK219" s="23">
        <v>25.430569999999999</v>
      </c>
      <c r="AL219" s="25">
        <v>44.52</v>
      </c>
      <c r="AM219" s="25">
        <v>0</v>
      </c>
      <c r="AN219" s="25">
        <v>0</v>
      </c>
      <c r="AO219" s="25">
        <v>0</v>
      </c>
      <c r="AP219" s="25">
        <v>0</v>
      </c>
      <c r="AQ219" s="25">
        <v>0</v>
      </c>
      <c r="AR219" s="25">
        <v>0</v>
      </c>
      <c r="AS219" s="25">
        <v>7.0000000000000298E-2</v>
      </c>
      <c r="AT219" s="19">
        <v>7.0000000000000298E-2</v>
      </c>
      <c r="AU219" s="19">
        <v>0.156985871271586</v>
      </c>
      <c r="AV219" s="19">
        <v>2.0000000000000001E-4</v>
      </c>
      <c r="AX219" s="19" t="s">
        <v>1074</v>
      </c>
      <c r="AY219" s="19" t="s">
        <v>1074</v>
      </c>
      <c r="AZ219" s="19" t="s">
        <v>1074</v>
      </c>
      <c r="BA219" s="19" t="s">
        <v>1074</v>
      </c>
      <c r="BB219" s="19" t="s">
        <v>1168</v>
      </c>
      <c r="BC219" s="20">
        <v>8</v>
      </c>
      <c r="BD219" s="20">
        <v>9.8765432098765409</v>
      </c>
      <c r="BE219" s="24">
        <f>U219/((VLOOKUP(B219,'Cell-Characteristics'!$B$4:$E$34,3,FALSE)*VLOOKUP(B219,'Cell-Characteristics'!$B$4:$E$34,4,FALSE)*3600)/1000)</f>
        <v>6.021460596916034E-2</v>
      </c>
      <c r="BF219" s="2">
        <f t="shared" si="48"/>
        <v>1080.1839641377001</v>
      </c>
      <c r="BG219" s="2">
        <f t="shared" si="46"/>
        <v>1.7358629580573051</v>
      </c>
      <c r="BH219" s="2">
        <f t="shared" si="47"/>
        <v>10.613983608688748</v>
      </c>
      <c r="BI219" s="2">
        <f t="shared" si="49"/>
        <v>1092.5338107044452</v>
      </c>
      <c r="BJ219" s="2">
        <f>BF219/((VLOOKUP(B219,'Cell-Characteristics'!$B$4:$Q$34,13,FALSE)))</f>
        <v>17.374122822777135</v>
      </c>
      <c r="BK219" s="2">
        <f>BG219/((VLOOKUP(B219,'Cell-Characteristics'!$B$4:$Q$34,14,FALSE)))</f>
        <v>0.20305696900180792</v>
      </c>
      <c r="BL219" s="2">
        <f>BH219/((VLOOKUP(B219,'Cell-Characteristics'!$B$4:$Q$34,15,FALSE)))</f>
        <v>1.241597633391091</v>
      </c>
      <c r="BM219" s="2">
        <f>BI219/((VLOOKUP(B219,'Cell-Characteristics'!$B$4:$Q$34,16,FALSE)))</f>
        <v>13.78255908282835</v>
      </c>
      <c r="BN219" s="13">
        <f t="shared" si="50"/>
        <v>2</v>
      </c>
    </row>
    <row r="220" spans="2:66">
      <c r="B220" s="19" t="s">
        <v>1220</v>
      </c>
      <c r="C220" s="19" t="s">
        <v>1169</v>
      </c>
      <c r="D220" s="19" t="s">
        <v>1071</v>
      </c>
      <c r="E220" s="23" t="s">
        <v>0</v>
      </c>
      <c r="F220" s="20" t="s">
        <v>105</v>
      </c>
      <c r="H220" s="21">
        <v>44271</v>
      </c>
      <c r="I220" s="22" t="s">
        <v>1167</v>
      </c>
      <c r="J220" s="22">
        <v>20</v>
      </c>
      <c r="K220" s="24">
        <v>2.9670000000000001</v>
      </c>
      <c r="L220" s="25">
        <v>44.62</v>
      </c>
      <c r="M220" s="25">
        <v>50.2</v>
      </c>
      <c r="N220" s="25">
        <v>47.7</v>
      </c>
      <c r="O220" s="24" t="s">
        <v>47</v>
      </c>
      <c r="P220" s="24" t="s">
        <v>47</v>
      </c>
      <c r="Q220" s="26" t="s">
        <v>1073</v>
      </c>
      <c r="R220" s="27">
        <v>1.2446840362050799</v>
      </c>
      <c r="S220" s="28">
        <v>1E-3</v>
      </c>
      <c r="T220" s="28">
        <v>1.48580122576132</v>
      </c>
      <c r="U220" s="25">
        <v>1.48580568660892</v>
      </c>
      <c r="V220" s="25">
        <v>1.46336424108261</v>
      </c>
      <c r="W220" s="25">
        <v>2.1073989644618901E-2</v>
      </c>
      <c r="X220" s="25">
        <v>1.3674558816916E-3</v>
      </c>
      <c r="Y220" s="25">
        <v>98.489611008453707</v>
      </c>
      <c r="Z220" s="25">
        <v>1.41835435377263</v>
      </c>
      <c r="AA220" s="25">
        <v>9.2034637773703104E-2</v>
      </c>
      <c r="AB220" s="25">
        <v>4.4608475999990797E-6</v>
      </c>
      <c r="AC220" s="25">
        <v>0</v>
      </c>
      <c r="AD220" s="92">
        <v>2</v>
      </c>
      <c r="AE220" s="92">
        <v>2</v>
      </c>
      <c r="AF220" s="92">
        <v>2</v>
      </c>
      <c r="AG220" s="25">
        <v>0</v>
      </c>
      <c r="AH220" s="25">
        <v>0</v>
      </c>
      <c r="AI220" s="25">
        <v>0</v>
      </c>
      <c r="AJ220" s="25">
        <v>11.9404</v>
      </c>
      <c r="AK220" s="23">
        <v>25.399619999999999</v>
      </c>
      <c r="AL220" s="25">
        <v>44.6</v>
      </c>
      <c r="AM220" s="25">
        <v>0</v>
      </c>
      <c r="AN220" s="25">
        <v>0</v>
      </c>
      <c r="AO220" s="25">
        <v>0</v>
      </c>
      <c r="AP220" s="25">
        <v>0</v>
      </c>
      <c r="AQ220" s="25">
        <v>0</v>
      </c>
      <c r="AR220" s="25">
        <v>0</v>
      </c>
      <c r="AS220" s="25">
        <v>1.9999999999996E-2</v>
      </c>
      <c r="AT220" s="19">
        <v>1.9999999999996E-2</v>
      </c>
      <c r="AU220" s="19">
        <v>4.4822949350058303E-2</v>
      </c>
      <c r="AV220" s="19">
        <v>0</v>
      </c>
      <c r="AX220" s="19" t="s">
        <v>1074</v>
      </c>
      <c r="AY220" s="19" t="s">
        <v>1074</v>
      </c>
      <c r="AZ220" s="19" t="s">
        <v>1074</v>
      </c>
      <c r="BA220" s="19" t="s">
        <v>1074</v>
      </c>
      <c r="BB220" s="19" t="s">
        <v>1170</v>
      </c>
      <c r="BC220" s="20">
        <v>6</v>
      </c>
      <c r="BD220" s="20">
        <v>7.4074074074074101</v>
      </c>
      <c r="BE220" s="24">
        <f>U220/((VLOOKUP(B220,'Cell-Characteristics'!$B$4:$E$34,3,FALSE)*VLOOKUP(B220,'Cell-Characteristics'!$B$4:$E$34,4,FALSE)*3600)/1000)</f>
        <v>4.0944821610695549E-2</v>
      </c>
      <c r="BF220" s="2">
        <f t="shared" si="48"/>
        <v>731.68212054130504</v>
      </c>
      <c r="BG220" s="2">
        <f t="shared" si="46"/>
        <v>10.536994822309451</v>
      </c>
      <c r="BH220" s="2">
        <f t="shared" si="47"/>
        <v>0.68372794084580002</v>
      </c>
      <c r="BI220" s="2">
        <f t="shared" si="49"/>
        <v>742.90284330446002</v>
      </c>
      <c r="BJ220" s="2">
        <f>BF220/((VLOOKUP(B220,'Cell-Characteristics'!$B$4:$Q$34,13,FALSE)))</f>
        <v>11.768675939993969</v>
      </c>
      <c r="BK220" s="2">
        <f>BG220/((VLOOKUP(B220,'Cell-Characteristics'!$B$4:$Q$34,14,FALSE)))</f>
        <v>1.2325916749790262</v>
      </c>
      <c r="BL220" s="2">
        <f>BH220/((VLOOKUP(B220,'Cell-Characteristics'!$B$4:$Q$34,15,FALSE)))</f>
        <v>7.9980808764635369E-2</v>
      </c>
      <c r="BM220" s="2">
        <f>BI220/((VLOOKUP(B220,'Cell-Characteristics'!$B$4:$Q$34,16,FALSE)))</f>
        <v>9.3718860051048782</v>
      </c>
      <c r="BN220" s="13">
        <f t="shared" si="50"/>
        <v>2</v>
      </c>
    </row>
    <row r="221" spans="2:66">
      <c r="B221" s="19" t="s">
        <v>1220</v>
      </c>
      <c r="C221" s="19" t="s">
        <v>1171</v>
      </c>
      <c r="D221" s="19" t="s">
        <v>1071</v>
      </c>
      <c r="E221" s="23" t="s">
        <v>0</v>
      </c>
      <c r="F221" s="20" t="s">
        <v>105</v>
      </c>
      <c r="H221" s="21">
        <v>44271</v>
      </c>
      <c r="I221" s="22" t="s">
        <v>1167</v>
      </c>
      <c r="J221" s="22">
        <v>20</v>
      </c>
      <c r="K221" s="24">
        <v>2.403</v>
      </c>
      <c r="L221" s="25">
        <v>44.62</v>
      </c>
      <c r="M221" s="25">
        <v>50.2</v>
      </c>
      <c r="N221" s="25">
        <v>47.7</v>
      </c>
      <c r="O221" s="24" t="s">
        <v>47</v>
      </c>
      <c r="P221" s="24" t="s">
        <v>47</v>
      </c>
      <c r="Q221" s="26" t="s">
        <v>1073</v>
      </c>
      <c r="R221" s="27">
        <v>1.73913793765113</v>
      </c>
      <c r="S221" s="28">
        <v>1E-3</v>
      </c>
      <c r="T221" s="28">
        <v>2.1478846022563398</v>
      </c>
      <c r="U221" s="25">
        <v>2.1478878952609399</v>
      </c>
      <c r="V221" s="25">
        <v>2.1136137389727798</v>
      </c>
      <c r="W221" s="25">
        <v>2.43992176235069E-2</v>
      </c>
      <c r="X221" s="25">
        <v>9.8749386646571208E-3</v>
      </c>
      <c r="Y221" s="25">
        <v>98.404285607093996</v>
      </c>
      <c r="Z221" s="25">
        <v>1.1359632724473601</v>
      </c>
      <c r="AA221" s="25">
        <v>0.45975112045861399</v>
      </c>
      <c r="AB221" s="25">
        <v>3.2930045999993298E-6</v>
      </c>
      <c r="AC221" s="25">
        <v>0</v>
      </c>
      <c r="AD221" s="92">
        <v>2</v>
      </c>
      <c r="AE221" s="92">
        <v>2</v>
      </c>
      <c r="AF221" s="92">
        <v>2</v>
      </c>
      <c r="AG221" s="25">
        <v>0</v>
      </c>
      <c r="AH221" s="25">
        <v>0</v>
      </c>
      <c r="AI221" s="25">
        <v>0</v>
      </c>
      <c r="AJ221" s="25">
        <v>14.354699999999999</v>
      </c>
      <c r="AK221" s="23">
        <v>25.513110000000001</v>
      </c>
      <c r="AL221" s="25">
        <v>44.61</v>
      </c>
      <c r="AM221" s="25">
        <v>0</v>
      </c>
      <c r="AN221" s="25">
        <v>0</v>
      </c>
      <c r="AO221" s="25">
        <v>0</v>
      </c>
      <c r="AP221" s="25">
        <v>0</v>
      </c>
      <c r="AQ221" s="25">
        <v>0</v>
      </c>
      <c r="AR221" s="25">
        <v>0</v>
      </c>
      <c r="AS221" s="25">
        <v>9.9999999999980105E-3</v>
      </c>
      <c r="AT221" s="19">
        <v>9.9999999999980105E-3</v>
      </c>
      <c r="AU221" s="19">
        <v>2.24114746750292E-2</v>
      </c>
      <c r="AV221" s="19">
        <v>0</v>
      </c>
      <c r="AX221" s="19" t="s">
        <v>1074</v>
      </c>
      <c r="AY221" s="19" t="s">
        <v>1074</v>
      </c>
      <c r="AZ221" s="19" t="s">
        <v>1074</v>
      </c>
      <c r="BA221" s="19" t="s">
        <v>1074</v>
      </c>
      <c r="BC221" s="20">
        <v>7</v>
      </c>
      <c r="BD221" s="20">
        <v>8.6419753086419693</v>
      </c>
      <c r="BE221" s="24">
        <f>U221/((VLOOKUP(B221,'Cell-Characteristics'!$B$4:$E$34,3,FALSE)*VLOOKUP(B221,'Cell-Characteristics'!$B$4:$E$34,4,FALSE)*3600)/1000)</f>
        <v>5.9190032387040896E-2</v>
      </c>
      <c r="BF221" s="2">
        <f t="shared" si="48"/>
        <v>1056.8068694863898</v>
      </c>
      <c r="BG221" s="2">
        <f t="shared" si="46"/>
        <v>12.19960881175345</v>
      </c>
      <c r="BH221" s="2">
        <f t="shared" si="47"/>
        <v>4.9374693323285603</v>
      </c>
      <c r="BI221" s="2">
        <f t="shared" si="49"/>
        <v>1073.9439476304699</v>
      </c>
      <c r="BJ221" s="2">
        <f>BF221/((VLOOKUP(B221,'Cell-Characteristics'!$B$4:$Q$34,13,FALSE)))</f>
        <v>16.998116024679756</v>
      </c>
      <c r="BK221" s="2">
        <f>BG221/((VLOOKUP(B221,'Cell-Characteristics'!$B$4:$Q$34,14,FALSE)))</f>
        <v>1.4270801602303815</v>
      </c>
      <c r="BL221" s="2">
        <f>BH221/((VLOOKUP(B221,'Cell-Characteristics'!$B$4:$Q$34,15,FALSE)))</f>
        <v>0.57757298898990617</v>
      </c>
      <c r="BM221" s="2">
        <f>BI221/((VLOOKUP(B221,'Cell-Characteristics'!$B$4:$Q$34,16,FALSE)))</f>
        <v>13.548043790350993</v>
      </c>
      <c r="BN221" s="13">
        <f t="shared" si="50"/>
        <v>2</v>
      </c>
    </row>
    <row r="222" spans="2:66">
      <c r="B222" s="19" t="s">
        <v>1220</v>
      </c>
      <c r="C222" s="19" t="s">
        <v>1172</v>
      </c>
      <c r="D222" s="19" t="s">
        <v>1071</v>
      </c>
      <c r="E222" s="23" t="s">
        <v>0</v>
      </c>
      <c r="F222" s="20" t="s">
        <v>105</v>
      </c>
      <c r="H222" s="21">
        <v>44271</v>
      </c>
      <c r="I222" s="22" t="s">
        <v>1167</v>
      </c>
      <c r="J222" s="22">
        <v>20</v>
      </c>
      <c r="K222" s="24">
        <v>2.9460000000000002</v>
      </c>
      <c r="L222" s="25">
        <v>44.55</v>
      </c>
      <c r="M222" s="25">
        <v>50.1</v>
      </c>
      <c r="N222" s="25">
        <v>51.4</v>
      </c>
      <c r="O222" s="24" t="s">
        <v>47</v>
      </c>
      <c r="P222" s="24" t="s">
        <v>47</v>
      </c>
      <c r="Q222" s="26" t="s">
        <v>1073</v>
      </c>
      <c r="R222" s="27">
        <v>1.78254929579549</v>
      </c>
      <c r="S222" s="28">
        <v>1E-3</v>
      </c>
      <c r="T222" s="28">
        <v>2.0464169272173698</v>
      </c>
      <c r="U222" s="25">
        <v>2.04642437338897</v>
      </c>
      <c r="V222" s="25">
        <v>2.03359847679635</v>
      </c>
      <c r="W222" s="25">
        <v>1.4475192838109799E-3</v>
      </c>
      <c r="X222" s="25">
        <v>1.1378377308806101E-2</v>
      </c>
      <c r="Y222" s="25">
        <v>99.373253331058706</v>
      </c>
      <c r="Z222" s="25">
        <v>7.0734071712302005E-2</v>
      </c>
      <c r="AA222" s="25">
        <v>0.55601259722894203</v>
      </c>
      <c r="AB222" s="25">
        <v>7.4461715999993997E-6</v>
      </c>
      <c r="AC222" s="25">
        <v>0</v>
      </c>
      <c r="AD222" s="92">
        <v>2</v>
      </c>
      <c r="AE222" s="92">
        <v>2</v>
      </c>
      <c r="AF222" s="92">
        <v>2</v>
      </c>
      <c r="AG222" s="25">
        <v>0</v>
      </c>
      <c r="AH222" s="25">
        <v>0</v>
      </c>
      <c r="AI222" s="25">
        <v>0</v>
      </c>
      <c r="AJ222" s="25">
        <v>12.726900000000001</v>
      </c>
      <c r="AK222" s="23">
        <v>24.596170000000001</v>
      </c>
      <c r="AL222" s="25">
        <v>44.49</v>
      </c>
      <c r="AM222" s="25">
        <v>0</v>
      </c>
      <c r="AN222" s="25">
        <v>0</v>
      </c>
      <c r="AO222" s="25">
        <v>0</v>
      </c>
      <c r="AP222" s="25">
        <v>0</v>
      </c>
      <c r="AQ222" s="25">
        <v>0</v>
      </c>
      <c r="AR222" s="25">
        <v>0</v>
      </c>
      <c r="AS222" s="25">
        <v>5.9999999999995203E-2</v>
      </c>
      <c r="AT222" s="19">
        <v>5.9999999999995203E-2</v>
      </c>
      <c r="AU222" s="19">
        <v>0.13468013468012399</v>
      </c>
      <c r="AV222" s="19">
        <v>0</v>
      </c>
      <c r="AX222" s="19" t="s">
        <v>1074</v>
      </c>
      <c r="AY222" s="19" t="s">
        <v>1074</v>
      </c>
      <c r="AZ222" s="19" t="s">
        <v>1074</v>
      </c>
      <c r="BA222" s="19" t="s">
        <v>1074</v>
      </c>
      <c r="BB222" s="19" t="s">
        <v>1080</v>
      </c>
      <c r="BC222" s="20">
        <v>6</v>
      </c>
      <c r="BD222" s="20">
        <v>7.4074074074074101</v>
      </c>
      <c r="BE222" s="24">
        <f>U222/((VLOOKUP(B222,'Cell-Characteristics'!$B$4:$E$34,3,FALSE)*VLOOKUP(B222,'Cell-Characteristics'!$B$4:$E$34,4,FALSE)*3600)/1000)</f>
        <v>5.6393969725225146E-2</v>
      </c>
      <c r="BF222" s="2">
        <f t="shared" si="48"/>
        <v>1016.799238398175</v>
      </c>
      <c r="BG222" s="2">
        <f t="shared" si="46"/>
        <v>0.72375964190548991</v>
      </c>
      <c r="BH222" s="2">
        <f t="shared" si="47"/>
        <v>5.6891886544030505</v>
      </c>
      <c r="BI222" s="2">
        <f t="shared" si="49"/>
        <v>1023.212186694485</v>
      </c>
      <c r="BJ222" s="2">
        <f>BF222/((VLOOKUP(B222,'Cell-Characteristics'!$B$4:$Q$34,13,FALSE)))</f>
        <v>16.354616843565836</v>
      </c>
      <c r="BK222" s="2">
        <f>BG222/((VLOOKUP(B222,'Cell-Characteristics'!$B$4:$Q$34,14,FALSE)))</f>
        <v>8.4663618455018047E-2</v>
      </c>
      <c r="BL222" s="2">
        <f>BH222/((VLOOKUP(B222,'Cell-Characteristics'!$B$4:$Q$34,15,FALSE)))</f>
        <v>0.66550726189551002</v>
      </c>
      <c r="BM222" s="2">
        <f>BI222/((VLOOKUP(B222,'Cell-Characteristics'!$B$4:$Q$34,16,FALSE)))</f>
        <v>12.908051246756123</v>
      </c>
      <c r="BN222" s="13">
        <f t="shared" si="50"/>
        <v>2</v>
      </c>
    </row>
    <row r="223" spans="2:66">
      <c r="B223" s="19" t="s">
        <v>1220</v>
      </c>
      <c r="C223" s="19" t="s">
        <v>1173</v>
      </c>
      <c r="D223" s="19" t="s">
        <v>1071</v>
      </c>
      <c r="E223" s="23" t="s">
        <v>0</v>
      </c>
      <c r="F223" s="20" t="s">
        <v>105</v>
      </c>
      <c r="H223" s="21">
        <v>44271</v>
      </c>
      <c r="I223" s="22" t="s">
        <v>1167</v>
      </c>
      <c r="J223" s="22">
        <v>20</v>
      </c>
      <c r="K223" s="24">
        <v>2.9630000000000001</v>
      </c>
      <c r="L223" s="25">
        <v>44.75</v>
      </c>
      <c r="M223" s="25">
        <v>50.2</v>
      </c>
      <c r="N223" s="25">
        <v>47.7</v>
      </c>
      <c r="O223" s="24" t="s">
        <v>47</v>
      </c>
      <c r="P223" s="24" t="s">
        <v>47</v>
      </c>
      <c r="Q223" s="26" t="s">
        <v>1073</v>
      </c>
      <c r="R223" s="27">
        <v>1.8507465078321099</v>
      </c>
      <c r="S223" s="28">
        <v>1E-3</v>
      </c>
      <c r="T223" s="28">
        <v>2.1144665482942</v>
      </c>
      <c r="U223" s="25">
        <v>2.1144799828312002</v>
      </c>
      <c r="V223" s="25">
        <v>1.0979817746371101</v>
      </c>
      <c r="W223" s="25">
        <v>0.84064928734726196</v>
      </c>
      <c r="X223" s="25">
        <v>0.17584892084682099</v>
      </c>
      <c r="Y223" s="25">
        <v>51.9267991918734</v>
      </c>
      <c r="Z223" s="25">
        <v>39.756786262959501</v>
      </c>
      <c r="AA223" s="25">
        <v>8.3164145451671398</v>
      </c>
      <c r="AB223" s="25">
        <v>1.34345369999993E-5</v>
      </c>
      <c r="AC223" s="25">
        <v>0</v>
      </c>
      <c r="AD223" s="92">
        <v>2</v>
      </c>
      <c r="AE223" s="92">
        <v>2</v>
      </c>
      <c r="AF223" s="92">
        <v>2</v>
      </c>
      <c r="AG223" s="25">
        <v>0</v>
      </c>
      <c r="AH223" s="25">
        <v>0</v>
      </c>
      <c r="AI223" s="25">
        <v>0</v>
      </c>
      <c r="AJ223" s="25">
        <v>9.4254999999999995</v>
      </c>
      <c r="AK223" s="23">
        <v>25.061644999999999</v>
      </c>
      <c r="AL223" s="25">
        <v>44.7</v>
      </c>
      <c r="AM223" s="25">
        <v>0</v>
      </c>
      <c r="AN223" s="25">
        <v>0</v>
      </c>
      <c r="AO223" s="25">
        <v>0</v>
      </c>
      <c r="AP223" s="25">
        <v>0</v>
      </c>
      <c r="AQ223" s="25">
        <v>0</v>
      </c>
      <c r="AR223" s="25">
        <v>0</v>
      </c>
      <c r="AS223" s="25">
        <v>4.9999999999997199E-2</v>
      </c>
      <c r="AT223" s="19">
        <v>4.9999999999997199E-2</v>
      </c>
      <c r="AU223" s="19">
        <v>0.11173184357541301</v>
      </c>
      <c r="AV223" s="19">
        <v>0</v>
      </c>
      <c r="AX223" s="19" t="s">
        <v>1074</v>
      </c>
      <c r="AY223" s="19" t="s">
        <v>1074</v>
      </c>
      <c r="AZ223" s="19" t="s">
        <v>1074</v>
      </c>
      <c r="BA223" s="19" t="s">
        <v>1074</v>
      </c>
      <c r="BB223" s="19" t="s">
        <v>1174</v>
      </c>
      <c r="BC223" s="20">
        <v>9</v>
      </c>
      <c r="BD223" s="20">
        <v>11.1111111111111</v>
      </c>
      <c r="BE223" s="24">
        <f>U223/((VLOOKUP(B223,'Cell-Characteristics'!$B$4:$E$34,3,FALSE)*VLOOKUP(B223,'Cell-Characteristics'!$B$4:$E$34,4,FALSE)*3600)/1000)</f>
        <v>5.8269399879607595E-2</v>
      </c>
      <c r="BF223" s="2">
        <f t="shared" si="48"/>
        <v>548.99088731855511</v>
      </c>
      <c r="BG223" s="2">
        <f t="shared" si="46"/>
        <v>420.32464367363099</v>
      </c>
      <c r="BH223" s="2">
        <f t="shared" si="47"/>
        <v>87.924460423410494</v>
      </c>
      <c r="BI223" s="2">
        <f t="shared" si="49"/>
        <v>1057.2399914156001</v>
      </c>
      <c r="BJ223" s="2">
        <f>BF223/((VLOOKUP(B223,'Cell-Characteristics'!$B$4:$Q$34,13,FALSE)))</f>
        <v>8.8301950607758339</v>
      </c>
      <c r="BK223" s="2">
        <f>BG223/((VLOOKUP(B223,'Cell-Characteristics'!$B$4:$Q$34,14,FALSE)))</f>
        <v>49.16854049161342</v>
      </c>
      <c r="BL223" s="2">
        <f>BH223/((VLOOKUP(B223,'Cell-Characteristics'!$B$4:$Q$34,15,FALSE)))</f>
        <v>10.285186599452604</v>
      </c>
      <c r="BM223" s="2">
        <f>BI223/((VLOOKUP(B223,'Cell-Characteristics'!$B$4:$Q$34,16,FALSE)))</f>
        <v>13.337319635919584</v>
      </c>
      <c r="BN223" s="13">
        <f t="shared" si="50"/>
        <v>2</v>
      </c>
    </row>
    <row r="224" spans="2:66">
      <c r="B224" s="19" t="s">
        <v>1050</v>
      </c>
      <c r="C224" s="19" t="s">
        <v>1296</v>
      </c>
      <c r="D224" s="19" t="s">
        <v>1380</v>
      </c>
      <c r="E224" s="23" t="s">
        <v>8</v>
      </c>
      <c r="F224" s="20" t="s">
        <v>841</v>
      </c>
      <c r="G224" s="20" t="s">
        <v>1297</v>
      </c>
      <c r="H224" s="21">
        <v>43012</v>
      </c>
      <c r="I224" s="22" t="s">
        <v>1309</v>
      </c>
      <c r="J224" s="22">
        <v>100</v>
      </c>
      <c r="K224" s="24" t="s">
        <v>17</v>
      </c>
      <c r="L224" s="25">
        <v>48</v>
      </c>
      <c r="M224" s="25">
        <v>37</v>
      </c>
      <c r="N224" s="25">
        <v>37</v>
      </c>
      <c r="O224" s="24" t="s">
        <v>49</v>
      </c>
      <c r="P224" s="24" t="s">
        <v>49</v>
      </c>
      <c r="Q224" s="26" t="s">
        <v>4</v>
      </c>
      <c r="R224" s="27">
        <v>38.068298789540449</v>
      </c>
      <c r="S224" s="28">
        <v>2.5999999999999999E-2</v>
      </c>
      <c r="T224" s="28">
        <v>43.709600176873771</v>
      </c>
      <c r="U224" s="25">
        <v>46.256681614329693</v>
      </c>
      <c r="V224" s="25">
        <v>20.615434818706103</v>
      </c>
      <c r="W224" s="25">
        <v>25.438887529644681</v>
      </c>
      <c r="X224" s="25">
        <v>0.20235926597891152</v>
      </c>
      <c r="Y224" s="25">
        <v>44.567474577164049</v>
      </c>
      <c r="Z224" s="25">
        <v>54.995055074949562</v>
      </c>
      <c r="AA224" s="25">
        <v>0.43747034788639777</v>
      </c>
      <c r="AB224" s="25">
        <v>2.5470814374559194</v>
      </c>
      <c r="AC224" s="25">
        <v>0</v>
      </c>
      <c r="AD224" s="122">
        <v>6.2126002309999997</v>
      </c>
      <c r="AE224" s="122">
        <v>0.80009984999999995</v>
      </c>
      <c r="AF224" s="122">
        <v>0</v>
      </c>
      <c r="AG224" s="25">
        <v>1112.8003532932387</v>
      </c>
      <c r="AH224" s="25">
        <v>40.164999961853027</v>
      </c>
      <c r="AI224" s="25">
        <v>44.611222856493939</v>
      </c>
      <c r="AJ224" s="25" t="s">
        <v>17</v>
      </c>
      <c r="AK224" s="23">
        <v>142.05671000000001</v>
      </c>
      <c r="AL224" s="25">
        <v>34.96</v>
      </c>
      <c r="AM224" s="25">
        <v>0.188</v>
      </c>
      <c r="AN224" s="25">
        <v>1.704</v>
      </c>
      <c r="AO224" s="25">
        <v>0.91</v>
      </c>
      <c r="AP224" s="25">
        <v>0</v>
      </c>
      <c r="AQ224" s="25">
        <v>0</v>
      </c>
      <c r="AR224" s="25">
        <v>0</v>
      </c>
      <c r="AS224" s="25">
        <v>10.238</v>
      </c>
      <c r="AT224" s="25">
        <f t="shared" ref="AT224:AT259" si="51">L224-AL224</f>
        <v>13.04</v>
      </c>
      <c r="AU224" s="25">
        <f t="shared" ref="AU224:AU259" si="52">100*(AT224/L224)</f>
        <v>27.166666666666668</v>
      </c>
      <c r="AV224" s="8">
        <v>0</v>
      </c>
      <c r="AW224" s="19" t="s">
        <v>842</v>
      </c>
      <c r="AX224" s="19" t="s">
        <v>843</v>
      </c>
      <c r="AY224" s="19" t="s">
        <v>17</v>
      </c>
      <c r="AZ224" s="19" t="s">
        <v>179</v>
      </c>
      <c r="BA224" s="17" t="s">
        <v>324</v>
      </c>
      <c r="BB224" s="19" t="s">
        <v>844</v>
      </c>
      <c r="BC224" s="20">
        <v>1</v>
      </c>
      <c r="BD224" s="20">
        <v>2</v>
      </c>
      <c r="BE224" s="24">
        <f>U224/((VLOOKUP(B224,'Cell-Characteristics'!$B$4:$E$34,3,FALSE)*VLOOKUP(B224,'Cell-Characteristics'!$B$4:$E$34,4,FALSE)*3600)/1000)</f>
        <v>1.4652843227509058</v>
      </c>
      <c r="BF224" s="2">
        <f t="shared" si="48"/>
        <v>3318.3263130046562</v>
      </c>
      <c r="BG224" s="2">
        <f t="shared" si="46"/>
        <v>31794.641043420623</v>
      </c>
      <c r="BH224" s="2" t="e">
        <f t="shared" si="47"/>
        <v>#DIV/0!</v>
      </c>
      <c r="BI224" s="2">
        <f t="shared" si="49"/>
        <v>19788.390097983585</v>
      </c>
      <c r="BJ224" s="2">
        <f>BF224/((VLOOKUP(B224,'Cell-Characteristics'!$B$4:$Q$34,13,FALSE)))</f>
        <v>90.324087130618324</v>
      </c>
      <c r="BK224" s="2">
        <f>BG224/((VLOOKUP(B224,'Cell-Characteristics'!$B$4:$Q$34,14,FALSE)))</f>
        <v>12500.841803656767</v>
      </c>
      <c r="BL224" s="2" t="e">
        <f>BH224/((VLOOKUP(B224,'Cell-Characteristics'!$B$4:$Q$34,15,FALSE)))</f>
        <v>#DIV/0!</v>
      </c>
      <c r="BM224" s="2">
        <f>BI224/((VLOOKUP(B224,'Cell-Characteristics'!$B$4:$Q$34,16,FALSE)))</f>
        <v>473.12575548439173</v>
      </c>
      <c r="BN224" s="13">
        <f t="shared" si="50"/>
        <v>2.3375666936666666</v>
      </c>
    </row>
    <row r="225" spans="2:66">
      <c r="B225" s="19" t="s">
        <v>1048</v>
      </c>
      <c r="C225" s="18" t="s">
        <v>867</v>
      </c>
      <c r="D225" s="19" t="s">
        <v>923</v>
      </c>
      <c r="E225" s="23" t="s">
        <v>8</v>
      </c>
      <c r="F225" s="20" t="s">
        <v>841</v>
      </c>
      <c r="H225" s="21">
        <v>43139</v>
      </c>
      <c r="I225" s="22" t="s">
        <v>868</v>
      </c>
      <c r="J225" s="22">
        <v>100</v>
      </c>
      <c r="K225" s="24" t="s">
        <v>17</v>
      </c>
      <c r="L225" s="25">
        <v>48</v>
      </c>
      <c r="M225" s="25">
        <v>37</v>
      </c>
      <c r="N225" s="25">
        <v>37</v>
      </c>
      <c r="O225" s="24" t="s">
        <v>49</v>
      </c>
      <c r="P225" s="24" t="s">
        <v>49</v>
      </c>
      <c r="Q225" s="26" t="s">
        <v>4</v>
      </c>
      <c r="R225" s="27">
        <v>41.237253518898598</v>
      </c>
      <c r="S225" s="28">
        <v>2.5000000000000001E-2</v>
      </c>
      <c r="T225" s="28">
        <v>45.27857886989171</v>
      </c>
      <c r="U225" s="25">
        <v>47.911175507103707</v>
      </c>
      <c r="V225" s="25">
        <v>17.866992736343359</v>
      </c>
      <c r="W225" s="25">
        <v>29.325825924893792</v>
      </c>
      <c r="X225" s="25">
        <v>0.71835684586657811</v>
      </c>
      <c r="Y225" s="25">
        <v>37.291910597547854</v>
      </c>
      <c r="Z225" s="25">
        <v>61.208738075202731</v>
      </c>
      <c r="AA225" s="25">
        <v>1.499351327249461</v>
      </c>
      <c r="AB225" s="25">
        <v>2.6325966372119995</v>
      </c>
      <c r="AC225" s="25">
        <v>0</v>
      </c>
      <c r="AD225" s="123">
        <v>5.9068999289999997</v>
      </c>
      <c r="AE225" s="123">
        <v>2.0034999849999999</v>
      </c>
      <c r="AF225" s="123">
        <v>0</v>
      </c>
      <c r="AG225" s="25">
        <v>658.73540755178146</v>
      </c>
      <c r="AH225" s="25">
        <v>135.44519996643066</v>
      </c>
      <c r="AI225" s="25">
        <v>86.131106907111189</v>
      </c>
      <c r="AK225" s="23">
        <v>255.08335</v>
      </c>
      <c r="AL225" s="25">
        <v>33.700000000000003</v>
      </c>
      <c r="AM225" s="25">
        <v>1</v>
      </c>
      <c r="AN225" s="25">
        <v>1.6</v>
      </c>
      <c r="AO225" s="25">
        <v>0.3</v>
      </c>
      <c r="AP225" s="25">
        <v>0</v>
      </c>
      <c r="AQ225" s="25">
        <v>0</v>
      </c>
      <c r="AR225" s="25">
        <v>0</v>
      </c>
      <c r="AS225" s="25">
        <v>11.399999999999999</v>
      </c>
      <c r="AT225" s="25">
        <f t="shared" si="51"/>
        <v>14.299999999999997</v>
      </c>
      <c r="AU225" s="25">
        <f t="shared" si="52"/>
        <v>29.791666666666661</v>
      </c>
      <c r="AV225" s="8">
        <v>0</v>
      </c>
      <c r="AW225" s="19" t="s">
        <v>869</v>
      </c>
      <c r="AX225" s="19" t="s">
        <v>856</v>
      </c>
      <c r="AY225" s="19" t="s">
        <v>870</v>
      </c>
      <c r="AZ225" s="19" t="s">
        <v>179</v>
      </c>
      <c r="BA225" s="19" t="s">
        <v>180</v>
      </c>
      <c r="BB225" s="19" t="s">
        <v>17</v>
      </c>
      <c r="BC225" s="20">
        <v>6</v>
      </c>
      <c r="BD225" s="20">
        <v>12</v>
      </c>
      <c r="BE225" s="24">
        <f>U225/((VLOOKUP(B225,'Cell-Characteristics'!$B$4:$E$34,3,FALSE)*VLOOKUP(B225,'Cell-Characteristics'!$B$4:$E$34,4,FALSE)*3600)/1000)</f>
        <v>1.517694134232451</v>
      </c>
      <c r="BF225" s="2">
        <f t="shared" si="48"/>
        <v>3024.7664512860856</v>
      </c>
      <c r="BG225" s="2">
        <f t="shared" si="46"/>
        <v>14637.297801074748</v>
      </c>
      <c r="BH225" s="2" t="e">
        <f t="shared" si="47"/>
        <v>#DIV/0!</v>
      </c>
      <c r="BI225" s="2">
        <f t="shared" si="49"/>
        <v>18170.197219350233</v>
      </c>
      <c r="BJ225" s="2">
        <f>BF225/((VLOOKUP(B225,'Cell-Characteristics'!$B$4:$Q$34,13,FALSE)))</f>
        <v>82.333454496327661</v>
      </c>
      <c r="BK225" s="2">
        <f>BG225/((VLOOKUP(B225,'Cell-Characteristics'!$B$4:$Q$34,14,FALSE)))</f>
        <v>5755.0121101968816</v>
      </c>
      <c r="BL225" s="2" t="e">
        <f>BH225/((VLOOKUP(B225,'Cell-Characteristics'!$B$4:$Q$34,15,FALSE)))</f>
        <v>#DIV/0!</v>
      </c>
      <c r="BM225" s="2">
        <f>BI225/((VLOOKUP(B225,'Cell-Characteristics'!$B$4:$Q$34,16,FALSE)))</f>
        <v>434.43596190179596</v>
      </c>
      <c r="BN225" s="13">
        <f t="shared" si="50"/>
        <v>2.6367999713333332</v>
      </c>
    </row>
    <row r="226" spans="2:66">
      <c r="B226" s="19" t="s">
        <v>1048</v>
      </c>
      <c r="C226" s="18" t="s">
        <v>874</v>
      </c>
      <c r="D226" s="19" t="s">
        <v>923</v>
      </c>
      <c r="E226" s="23" t="s">
        <v>8</v>
      </c>
      <c r="F226" s="20" t="s">
        <v>841</v>
      </c>
      <c r="H226" s="21">
        <v>43139</v>
      </c>
      <c r="I226" s="22" t="s">
        <v>871</v>
      </c>
      <c r="J226" s="22">
        <v>100</v>
      </c>
      <c r="K226" s="24" t="s">
        <v>17</v>
      </c>
      <c r="L226" s="25">
        <v>48</v>
      </c>
      <c r="M226" s="25">
        <v>37</v>
      </c>
      <c r="N226" s="25">
        <v>37</v>
      </c>
      <c r="O226" s="24" t="s">
        <v>49</v>
      </c>
      <c r="P226" s="24" t="s">
        <v>49</v>
      </c>
      <c r="Q226" s="26" t="s">
        <v>4</v>
      </c>
      <c r="R226" s="27">
        <v>36.946767684662738</v>
      </c>
      <c r="S226" s="28">
        <v>2.5999999999999999E-2</v>
      </c>
      <c r="T226" s="28">
        <v>41.121743359628951</v>
      </c>
      <c r="U226" s="25">
        <v>42.732173096918949</v>
      </c>
      <c r="V226" s="25">
        <v>17.612074380228716</v>
      </c>
      <c r="W226" s="25">
        <v>24.467330614036591</v>
      </c>
      <c r="X226" s="25">
        <v>0.65276810265364882</v>
      </c>
      <c r="Y226" s="25">
        <v>41.215021619152267</v>
      </c>
      <c r="Z226" s="25">
        <v>57.257398444360227</v>
      </c>
      <c r="AA226" s="25">
        <v>1.5275799364875136</v>
      </c>
      <c r="AB226" s="25">
        <v>1.6104297372900001</v>
      </c>
      <c r="AC226" s="25">
        <v>0</v>
      </c>
      <c r="AD226" s="123">
        <v>4.8076000209999998</v>
      </c>
      <c r="AE226" s="123">
        <v>2.404800415</v>
      </c>
      <c r="AF226" s="123">
        <v>0</v>
      </c>
      <c r="AG226" s="25">
        <v>907.53259040771025</v>
      </c>
      <c r="AH226" s="25">
        <v>128.2140998840332</v>
      </c>
      <c r="AI226" s="25">
        <v>116.33159408323637</v>
      </c>
      <c r="AK226" s="23">
        <v>336.58150499999999</v>
      </c>
      <c r="AL226" s="25">
        <v>33.9</v>
      </c>
      <c r="AM226" s="25">
        <v>0</v>
      </c>
      <c r="AN226" s="25">
        <v>2.1</v>
      </c>
      <c r="AO226" s="25">
        <v>0.5</v>
      </c>
      <c r="AP226" s="25">
        <v>0</v>
      </c>
      <c r="AQ226" s="25">
        <v>0</v>
      </c>
      <c r="AR226" s="25">
        <v>0</v>
      </c>
      <c r="AS226" s="25">
        <v>11.5</v>
      </c>
      <c r="AT226" s="25">
        <f t="shared" si="51"/>
        <v>14.100000000000001</v>
      </c>
      <c r="AU226" s="25">
        <f t="shared" si="52"/>
        <v>29.375</v>
      </c>
      <c r="AV226" s="8">
        <v>0</v>
      </c>
      <c r="AW226" s="19" t="s">
        <v>872</v>
      </c>
      <c r="AX226" s="19" t="s">
        <v>856</v>
      </c>
      <c r="AY226" s="19" t="s">
        <v>873</v>
      </c>
      <c r="AZ226" s="19" t="s">
        <v>187</v>
      </c>
      <c r="BA226" s="19" t="s">
        <v>180</v>
      </c>
      <c r="BB226" s="19" t="s">
        <v>17</v>
      </c>
      <c r="BC226" s="20">
        <v>5</v>
      </c>
      <c r="BD226" s="20">
        <v>10</v>
      </c>
      <c r="BE226" s="24">
        <f>U226/((VLOOKUP(B226,'Cell-Characteristics'!$B$4:$E$34,3,FALSE)*VLOOKUP(B226,'Cell-Characteristics'!$B$4:$E$34,4,FALSE)*3600)/1000)</f>
        <v>1.3536375963596174</v>
      </c>
      <c r="BF226" s="2">
        <f t="shared" si="48"/>
        <v>3663.3817920163278</v>
      </c>
      <c r="BG226" s="2">
        <f t="shared" si="46"/>
        <v>10174.370588686292</v>
      </c>
      <c r="BH226" s="2" t="e">
        <f t="shared" si="47"/>
        <v>#DIV/0!</v>
      </c>
      <c r="BI226" s="2">
        <f t="shared" si="49"/>
        <v>17774.459478272493</v>
      </c>
      <c r="BJ226" s="2">
        <f>BF226/((VLOOKUP(B226,'Cell-Characteristics'!$B$4:$Q$34,13,FALSE)))</f>
        <v>99.716418749423696</v>
      </c>
      <c r="BK226" s="2">
        <f>BG226/((VLOOKUP(B226,'Cell-Characteristics'!$B$4:$Q$34,14,FALSE)))</f>
        <v>4000.3029758143789</v>
      </c>
      <c r="BL226" s="2" t="e">
        <f>BH226/((VLOOKUP(B226,'Cell-Characteristics'!$B$4:$Q$34,15,FALSE)))</f>
        <v>#DIV/0!</v>
      </c>
      <c r="BM226" s="2">
        <f>BI226/((VLOOKUP(B226,'Cell-Characteristics'!$B$4:$Q$34,16,FALSE)))</f>
        <v>424.97416552553733</v>
      </c>
      <c r="BN226" s="13">
        <f t="shared" si="50"/>
        <v>2.4041334786666666</v>
      </c>
    </row>
    <row r="227" spans="2:66">
      <c r="B227" s="19" t="s">
        <v>1048</v>
      </c>
      <c r="C227" s="18" t="s">
        <v>875</v>
      </c>
      <c r="D227" s="19" t="s">
        <v>923</v>
      </c>
      <c r="E227" s="23" t="s">
        <v>8</v>
      </c>
      <c r="F227" s="20" t="s">
        <v>841</v>
      </c>
      <c r="H227" s="21">
        <v>43141</v>
      </c>
      <c r="I227" s="22">
        <v>2</v>
      </c>
      <c r="J227" s="22">
        <v>100</v>
      </c>
      <c r="K227" s="24" t="s">
        <v>17</v>
      </c>
      <c r="L227" s="25">
        <v>48</v>
      </c>
      <c r="M227" s="25">
        <v>37</v>
      </c>
      <c r="N227" s="25">
        <v>37</v>
      </c>
      <c r="O227" s="24" t="s">
        <v>49</v>
      </c>
      <c r="P227" s="24" t="s">
        <v>49</v>
      </c>
      <c r="Q227" s="26" t="s">
        <v>4</v>
      </c>
      <c r="R227" s="27">
        <v>39.438024686194311</v>
      </c>
      <c r="S227" s="28">
        <v>2.5000000000000001E-2</v>
      </c>
      <c r="T227" s="28">
        <v>41.840824925817337</v>
      </c>
      <c r="U227" s="25">
        <v>42.82385758166734</v>
      </c>
      <c r="V227" s="25">
        <v>23.614453904675692</v>
      </c>
      <c r="W227" s="25">
        <v>18.555072084439658</v>
      </c>
      <c r="X227" s="25">
        <v>0.65433159255199314</v>
      </c>
      <c r="Y227" s="25">
        <v>55.143219780333176</v>
      </c>
      <c r="Z227" s="25">
        <v>43.328819803433547</v>
      </c>
      <c r="AA227" s="25">
        <v>1.5279604162332843</v>
      </c>
      <c r="AB227" s="25">
        <v>0.98303265585000021</v>
      </c>
      <c r="AC227" s="25">
        <v>0</v>
      </c>
      <c r="AD227" s="123">
        <v>3.506299973</v>
      </c>
      <c r="AE227" s="123">
        <v>4.0065002439999997</v>
      </c>
      <c r="AF227" s="123">
        <v>0</v>
      </c>
      <c r="AG227" s="25">
        <v>904.51164254368871</v>
      </c>
      <c r="AH227" s="25">
        <v>111.82919979095459</v>
      </c>
      <c r="AI227" s="25">
        <v>101.11390853285201</v>
      </c>
      <c r="AK227" s="23">
        <v>270.69160499999998</v>
      </c>
      <c r="AL227" s="25">
        <v>35.4</v>
      </c>
      <c r="AM227" s="25">
        <v>0.5</v>
      </c>
      <c r="AN227" s="25">
        <v>2.9</v>
      </c>
      <c r="AO227" s="25">
        <v>1.7</v>
      </c>
      <c r="AP227" s="25">
        <v>0</v>
      </c>
      <c r="AQ227" s="25">
        <v>0</v>
      </c>
      <c r="AR227" s="25">
        <v>0</v>
      </c>
      <c r="AS227" s="25">
        <v>7.5</v>
      </c>
      <c r="AT227" s="25">
        <f t="shared" si="51"/>
        <v>12.600000000000001</v>
      </c>
      <c r="AU227" s="25">
        <f t="shared" si="52"/>
        <v>26.25</v>
      </c>
      <c r="AV227" s="8">
        <v>0</v>
      </c>
      <c r="AW227" s="19" t="s">
        <v>876</v>
      </c>
      <c r="AX227" s="19" t="s">
        <v>856</v>
      </c>
      <c r="AY227" s="19" t="s">
        <v>877</v>
      </c>
      <c r="AZ227" s="19" t="s">
        <v>187</v>
      </c>
      <c r="BA227" s="19" t="s">
        <v>180</v>
      </c>
      <c r="BB227" s="19" t="s">
        <v>17</v>
      </c>
      <c r="BC227" s="20">
        <v>3</v>
      </c>
      <c r="BD227" s="20">
        <v>6</v>
      </c>
      <c r="BE227" s="24">
        <f>U227/((VLOOKUP(B227,'Cell-Characteristics'!$B$4:$E$34,3,FALSE)*VLOOKUP(B227,'Cell-Characteristics'!$B$4:$E$34,4,FALSE)*3600)/1000)</f>
        <v>1.3565419084168771</v>
      </c>
      <c r="BF227" s="2">
        <f t="shared" si="48"/>
        <v>6734.8641264344242</v>
      </c>
      <c r="BG227" s="2">
        <f t="shared" si="46"/>
        <v>4631.2419704022504</v>
      </c>
      <c r="BH227" s="2" t="e">
        <f t="shared" si="47"/>
        <v>#DIV/0!</v>
      </c>
      <c r="BI227" s="2">
        <f t="shared" si="49"/>
        <v>17100.357927034442</v>
      </c>
      <c r="BJ227" s="2">
        <f>BF227/((VLOOKUP(B227,'Cell-Characteristics'!$B$4:$Q$34,13,FALSE)))</f>
        <v>183.32146895406458</v>
      </c>
      <c r="BK227" s="2">
        <f>BG227/((VLOOKUP(B227,'Cell-Characteristics'!$B$4:$Q$34,14,FALSE)))</f>
        <v>1820.8862036652711</v>
      </c>
      <c r="BL227" s="2" t="e">
        <f>BH227/((VLOOKUP(B227,'Cell-Characteristics'!$B$4:$Q$34,15,FALSE)))</f>
        <v>#DIV/0!</v>
      </c>
      <c r="BM227" s="2">
        <f>BI227/((VLOOKUP(B227,'Cell-Characteristics'!$B$4:$Q$34,16,FALSE)))</f>
        <v>408.85689655502102</v>
      </c>
      <c r="BN227" s="13">
        <f t="shared" si="50"/>
        <v>2.5042667389999997</v>
      </c>
    </row>
    <row r="228" spans="2:66">
      <c r="B228" s="19" t="s">
        <v>1049</v>
      </c>
      <c r="C228" s="18" t="s">
        <v>878</v>
      </c>
      <c r="D228" s="19" t="s">
        <v>923</v>
      </c>
      <c r="E228" s="23" t="s">
        <v>8</v>
      </c>
      <c r="F228" s="20" t="s">
        <v>841</v>
      </c>
      <c r="H228" s="21">
        <v>43139</v>
      </c>
      <c r="I228" s="22" t="s">
        <v>879</v>
      </c>
      <c r="J228" s="22">
        <v>100</v>
      </c>
      <c r="K228" s="24" t="s">
        <v>17</v>
      </c>
      <c r="L228" s="25">
        <v>48</v>
      </c>
      <c r="M228" s="25">
        <v>37</v>
      </c>
      <c r="N228" s="25">
        <v>37</v>
      </c>
      <c r="O228" s="24" t="s">
        <v>49</v>
      </c>
      <c r="P228" s="24" t="s">
        <v>49</v>
      </c>
      <c r="Q228" s="26" t="s">
        <v>4</v>
      </c>
      <c r="R228" s="27">
        <v>40.855615595788436</v>
      </c>
      <c r="S228" s="28">
        <v>2.1999999999999999E-2</v>
      </c>
      <c r="T228" s="28">
        <v>43.126147705927409</v>
      </c>
      <c r="U228" s="25">
        <v>45.58141499280741</v>
      </c>
      <c r="V228" s="25">
        <v>24.749109226307066</v>
      </c>
      <c r="W228" s="25">
        <v>20.057004763100991</v>
      </c>
      <c r="X228" s="25">
        <v>0.77530100339937624</v>
      </c>
      <c r="Y228" s="25">
        <v>54.296491739478448</v>
      </c>
      <c r="Z228" s="25">
        <v>44.002593526914239</v>
      </c>
      <c r="AA228" s="25">
        <v>1.700914733607362</v>
      </c>
      <c r="AB228" s="25">
        <v>2.4552672868799981</v>
      </c>
      <c r="AC228" s="25">
        <v>0</v>
      </c>
      <c r="AD228" s="123">
        <v>4.3056998249999996</v>
      </c>
      <c r="AE228" s="123">
        <v>2.8020000459999999</v>
      </c>
      <c r="AF228" s="123">
        <v>0</v>
      </c>
      <c r="AG228" s="25">
        <v>907.4816648275953</v>
      </c>
      <c r="AH228" s="25">
        <v>115.4028000831604</v>
      </c>
      <c r="AI228" s="25">
        <v>104.75558878912584</v>
      </c>
      <c r="AK228" s="23">
        <v>271.43</v>
      </c>
      <c r="AL228" s="25">
        <v>35.4</v>
      </c>
      <c r="AM228" s="25">
        <v>0.5</v>
      </c>
      <c r="AN228" s="25">
        <v>2.9</v>
      </c>
      <c r="AO228" s="25">
        <v>1.7</v>
      </c>
      <c r="AP228" s="25">
        <v>0</v>
      </c>
      <c r="AQ228" s="25">
        <v>0.1</v>
      </c>
      <c r="AR228" s="25">
        <v>0.2</v>
      </c>
      <c r="AS228" s="25">
        <v>7.1999999999999957</v>
      </c>
      <c r="AT228" s="25">
        <f t="shared" si="51"/>
        <v>12.600000000000001</v>
      </c>
      <c r="AU228" s="25">
        <f t="shared" si="52"/>
        <v>26.25</v>
      </c>
      <c r="AV228" s="8">
        <v>0</v>
      </c>
      <c r="AW228" s="19" t="s">
        <v>880</v>
      </c>
      <c r="AX228" s="19" t="s">
        <v>856</v>
      </c>
      <c r="AY228" s="19" t="s">
        <v>881</v>
      </c>
      <c r="AZ228" s="19" t="s">
        <v>179</v>
      </c>
      <c r="BA228" s="19" t="s">
        <v>180</v>
      </c>
      <c r="BB228" s="19" t="s">
        <v>17</v>
      </c>
      <c r="BC228" s="20">
        <v>1</v>
      </c>
      <c r="BD228" s="20">
        <v>2</v>
      </c>
      <c r="BE228" s="24">
        <f>U228/((VLOOKUP(B228,'Cell-Characteristics'!$B$4:$E$34,3,FALSE)*VLOOKUP(B228,'Cell-Characteristics'!$B$4:$E$34,4,FALSE)*3600)/1000)</f>
        <v>1.443893735279818</v>
      </c>
      <c r="BF228" s="2">
        <f t="shared" si="48"/>
        <v>5747.9876053150247</v>
      </c>
      <c r="BG228" s="2">
        <f t="shared" si="46"/>
        <v>7158.1029385539814</v>
      </c>
      <c r="BH228" s="2" t="e">
        <f t="shared" si="47"/>
        <v>#DIV/0!</v>
      </c>
      <c r="BI228" s="2">
        <f t="shared" si="49"/>
        <v>19238.888453401079</v>
      </c>
      <c r="BJ228" s="2">
        <f>BF228/((VLOOKUP(B228,'Cell-Characteristics'!$B$4:$Q$34,13,FALSE)))</f>
        <v>156.45891462014876</v>
      </c>
      <c r="BK228" s="2">
        <f>BG228/((VLOOKUP(B228,'Cell-Characteristics'!$B$4:$Q$34,14,FALSE)))</f>
        <v>2814.3834782393574</v>
      </c>
      <c r="BL228" s="2" t="e">
        <f>BH228/((VLOOKUP(B228,'Cell-Characteristics'!$B$4:$Q$34,15,FALSE)))</f>
        <v>#DIV/0!</v>
      </c>
      <c r="BM228" s="2">
        <f>BI228/((VLOOKUP(B228,'Cell-Characteristics'!$B$4:$Q$34,16,FALSE)))</f>
        <v>459.98757802550358</v>
      </c>
      <c r="BN228" s="13">
        <f t="shared" si="50"/>
        <v>2.3692332903333333</v>
      </c>
    </row>
    <row r="229" spans="2:66">
      <c r="B229" s="19" t="s">
        <v>1049</v>
      </c>
      <c r="C229" s="18" t="s">
        <v>886</v>
      </c>
      <c r="D229" s="19" t="s">
        <v>923</v>
      </c>
      <c r="E229" s="23" t="s">
        <v>8</v>
      </c>
      <c r="F229" s="20" t="s">
        <v>841</v>
      </c>
      <c r="H229" s="21">
        <v>43139</v>
      </c>
      <c r="I229" s="22" t="s">
        <v>887</v>
      </c>
      <c r="J229" s="22">
        <v>100</v>
      </c>
      <c r="K229" s="24" t="s">
        <v>17</v>
      </c>
      <c r="L229" s="25">
        <v>48</v>
      </c>
      <c r="M229" s="25">
        <v>37</v>
      </c>
      <c r="N229" s="25">
        <v>37</v>
      </c>
      <c r="O229" s="24" t="s">
        <v>49</v>
      </c>
      <c r="P229" s="24" t="s">
        <v>49</v>
      </c>
      <c r="Q229" s="26" t="s">
        <v>4</v>
      </c>
      <c r="R229" s="27">
        <v>35.855484234870097</v>
      </c>
      <c r="S229" s="28">
        <v>2.8000000000000001E-2</v>
      </c>
      <c r="T229" s="28">
        <v>39.936330790656164</v>
      </c>
      <c r="U229" s="25">
        <v>41.110101641292161</v>
      </c>
      <c r="V229" s="25">
        <v>16.432884443312464</v>
      </c>
      <c r="W229" s="25">
        <v>23.959147171568318</v>
      </c>
      <c r="X229" s="25">
        <v>0.71807002641135809</v>
      </c>
      <c r="Y229" s="25">
        <v>39.97286259882852</v>
      </c>
      <c r="Z229" s="25">
        <v>58.280437690533624</v>
      </c>
      <c r="AA229" s="25">
        <v>1.7466997106378062</v>
      </c>
      <c r="AB229" s="25">
        <v>1.1737708506360001</v>
      </c>
      <c r="AC229" s="25">
        <v>0</v>
      </c>
      <c r="AD229" s="123">
        <v>2.5020999910000001</v>
      </c>
      <c r="AE229" s="123">
        <v>2.5020999910000001</v>
      </c>
      <c r="AF229" s="123">
        <v>0</v>
      </c>
      <c r="AG229" s="25">
        <v>907.60587636681441</v>
      </c>
      <c r="AH229" s="25">
        <v>118.22429990768433</v>
      </c>
      <c r="AI229" s="25">
        <v>107.32269658394056</v>
      </c>
      <c r="AK229" s="23">
        <v>341.92106000000001</v>
      </c>
      <c r="AL229" s="25">
        <v>35.9</v>
      </c>
      <c r="AM229" s="25">
        <v>0</v>
      </c>
      <c r="AN229" s="25">
        <v>2.5</v>
      </c>
      <c r="AO229" s="25">
        <v>0.7</v>
      </c>
      <c r="AP229" s="25">
        <v>0</v>
      </c>
      <c r="AQ229" s="25">
        <v>0</v>
      </c>
      <c r="AR229" s="25">
        <v>0</v>
      </c>
      <c r="AS229" s="25">
        <v>8.8999999999999986</v>
      </c>
      <c r="AT229" s="25">
        <f t="shared" si="51"/>
        <v>12.100000000000001</v>
      </c>
      <c r="AU229" s="25">
        <f t="shared" si="52"/>
        <v>25.208333333333339</v>
      </c>
      <c r="AV229" s="8">
        <v>0</v>
      </c>
      <c r="AW229" s="19" t="s">
        <v>888</v>
      </c>
      <c r="AX229" s="19" t="s">
        <v>856</v>
      </c>
      <c r="AY229" s="19" t="s">
        <v>889</v>
      </c>
      <c r="AZ229" s="19" t="s">
        <v>187</v>
      </c>
      <c r="BA229" s="19" t="s">
        <v>180</v>
      </c>
      <c r="BB229" s="19" t="s">
        <v>17</v>
      </c>
      <c r="BC229" s="20">
        <v>5</v>
      </c>
      <c r="BD229" s="20">
        <v>10</v>
      </c>
      <c r="BE229" s="24">
        <f>U229/((VLOOKUP(B229,'Cell-Characteristics'!$B$4:$E$34,3,FALSE)*VLOOKUP(B229,'Cell-Characteristics'!$B$4:$E$34,4,FALSE)*3600)/1000)</f>
        <v>1.3022548384236186</v>
      </c>
      <c r="BF229" s="2">
        <f t="shared" si="48"/>
        <v>6567.6369859003225</v>
      </c>
      <c r="BG229" s="2">
        <f t="shared" si="46"/>
        <v>9575.6153861751554</v>
      </c>
      <c r="BH229" s="2" t="e">
        <f t="shared" si="47"/>
        <v>#DIV/0!</v>
      </c>
      <c r="BI229" s="2">
        <f t="shared" si="49"/>
        <v>24645.358971962138</v>
      </c>
      <c r="BJ229" s="2">
        <f>BF229/((VLOOKUP(B229,'Cell-Characteristics'!$B$4:$Q$34,13,FALSE)))</f>
        <v>178.76958424248252</v>
      </c>
      <c r="BK229" s="2">
        <f>BG229/((VLOOKUP(B229,'Cell-Characteristics'!$B$4:$Q$34,14,FALSE)))</f>
        <v>3764.88770392984</v>
      </c>
      <c r="BL229" s="2" t="e">
        <f>BH229/((VLOOKUP(B229,'Cell-Characteristics'!$B$4:$Q$34,15,FALSE)))</f>
        <v>#DIV/0!</v>
      </c>
      <c r="BM229" s="2">
        <f>BI229/((VLOOKUP(B229,'Cell-Characteristics'!$B$4:$Q$34,16,FALSE)))</f>
        <v>589.2522850548512</v>
      </c>
      <c r="BN229" s="13">
        <f t="shared" si="50"/>
        <v>1.6680666606666668</v>
      </c>
    </row>
    <row r="230" spans="2:66">
      <c r="B230" s="19" t="s">
        <v>1049</v>
      </c>
      <c r="C230" s="18" t="s">
        <v>882</v>
      </c>
      <c r="D230" s="19" t="s">
        <v>923</v>
      </c>
      <c r="E230" s="23" t="s">
        <v>8</v>
      </c>
      <c r="F230" s="20" t="s">
        <v>841</v>
      </c>
      <c r="H230" s="21">
        <v>43149</v>
      </c>
      <c r="I230" s="22" t="s">
        <v>883</v>
      </c>
      <c r="J230" s="22">
        <v>100</v>
      </c>
      <c r="K230" s="24" t="s">
        <v>17</v>
      </c>
      <c r="L230" s="25">
        <v>48</v>
      </c>
      <c r="M230" s="25">
        <v>37</v>
      </c>
      <c r="N230" s="25">
        <v>37</v>
      </c>
      <c r="O230" s="24" t="s">
        <v>49</v>
      </c>
      <c r="P230" s="24" t="s">
        <v>49</v>
      </c>
      <c r="Q230" s="26" t="s">
        <v>4</v>
      </c>
      <c r="R230" s="27">
        <v>37.197471323529804</v>
      </c>
      <c r="S230" s="28">
        <v>2.7E-2</v>
      </c>
      <c r="T230" s="28">
        <v>40.994024502040872</v>
      </c>
      <c r="U230" s="25">
        <v>42.219601891828873</v>
      </c>
      <c r="V230" s="25">
        <v>19.678201465688694</v>
      </c>
      <c r="W230" s="25">
        <v>21.81820858446002</v>
      </c>
      <c r="X230" s="25">
        <v>0.72319184168018491</v>
      </c>
      <c r="Y230" s="25">
        <v>46.60915921496926</v>
      </c>
      <c r="Z230" s="25">
        <v>51.677911696942566</v>
      </c>
      <c r="AA230" s="25">
        <v>1.7129290880882289</v>
      </c>
      <c r="AB230" s="25">
        <v>1.2255773897879996</v>
      </c>
      <c r="AC230" s="25">
        <v>0</v>
      </c>
      <c r="AD230" s="123">
        <v>4.5048999790000002</v>
      </c>
      <c r="AE230" s="123">
        <v>2.8038001060000002</v>
      </c>
      <c r="AF230" s="123">
        <v>0</v>
      </c>
      <c r="AG230" s="25">
        <v>828.56184706562817</v>
      </c>
      <c r="AH230" s="25">
        <v>105.71739959716797</v>
      </c>
      <c r="AI230" s="25">
        <v>88.421398947160668</v>
      </c>
      <c r="AK230" s="23">
        <v>247.197485</v>
      </c>
      <c r="AL230" s="25">
        <v>33.9</v>
      </c>
      <c r="AM230" s="25">
        <v>0.7</v>
      </c>
      <c r="AN230" s="25">
        <v>1.4</v>
      </c>
      <c r="AO230" s="25">
        <v>0.2</v>
      </c>
      <c r="AP230" s="25">
        <v>0</v>
      </c>
      <c r="AQ230" s="25">
        <v>0</v>
      </c>
      <c r="AR230" s="25">
        <v>0</v>
      </c>
      <c r="AS230" s="25">
        <v>11.799999999999997</v>
      </c>
      <c r="AT230" s="25">
        <f t="shared" si="51"/>
        <v>14.100000000000001</v>
      </c>
      <c r="AU230" s="25">
        <f t="shared" si="52"/>
        <v>29.375</v>
      </c>
      <c r="AV230" s="8">
        <v>0</v>
      </c>
      <c r="AW230" s="19" t="s">
        <v>884</v>
      </c>
      <c r="AX230" s="19" t="s">
        <v>856</v>
      </c>
      <c r="AY230" s="19" t="s">
        <v>885</v>
      </c>
      <c r="AZ230" s="19" t="s">
        <v>179</v>
      </c>
      <c r="BA230" s="19" t="s">
        <v>180</v>
      </c>
      <c r="BB230" s="19" t="s">
        <v>17</v>
      </c>
      <c r="BC230" s="20">
        <v>3</v>
      </c>
      <c r="BD230" s="20">
        <v>6</v>
      </c>
      <c r="BE230" s="24">
        <f>U230/((VLOOKUP(B230,'Cell-Characteristics'!$B$4:$E$34,3,FALSE)*VLOOKUP(B230,'Cell-Characteristics'!$B$4:$E$34,4,FALSE)*3600)/1000)</f>
        <v>1.3374007517590019</v>
      </c>
      <c r="BF230" s="2">
        <f t="shared" si="48"/>
        <v>4368.1772197874343</v>
      </c>
      <c r="BG230" s="2">
        <f t="shared" si="46"/>
        <v>7781.6562378216904</v>
      </c>
      <c r="BH230" s="2" t="e">
        <f t="shared" si="47"/>
        <v>#DIV/0!</v>
      </c>
      <c r="BI230" s="2">
        <f t="shared" si="49"/>
        <v>17329.867719628372</v>
      </c>
      <c r="BJ230" s="2">
        <f>BF230/((VLOOKUP(B230,'Cell-Characteristics'!$B$4:$Q$34,13,FALSE)))</f>
        <v>118.9007899120103</v>
      </c>
      <c r="BK230" s="2">
        <f>BG230/((VLOOKUP(B230,'Cell-Characteristics'!$B$4:$Q$34,14,FALSE)))</f>
        <v>3059.5487291899385</v>
      </c>
      <c r="BL230" s="2" t="e">
        <f>BH230/((VLOOKUP(B230,'Cell-Characteristics'!$B$4:$Q$34,15,FALSE)))</f>
        <v>#DIV/0!</v>
      </c>
      <c r="BM230" s="2">
        <f>BI230/((VLOOKUP(B230,'Cell-Characteristics'!$B$4:$Q$34,16,FALSE)))</f>
        <v>414.34430576185355</v>
      </c>
      <c r="BN230" s="13">
        <f t="shared" si="50"/>
        <v>2.4362333616666665</v>
      </c>
    </row>
    <row r="231" spans="2:66">
      <c r="B231" s="19" t="s">
        <v>16</v>
      </c>
      <c r="C231" s="104" t="s">
        <v>1285</v>
      </c>
      <c r="D231" s="19" t="s">
        <v>923</v>
      </c>
      <c r="E231" s="23" t="s">
        <v>7</v>
      </c>
      <c r="F231" s="20" t="s">
        <v>841</v>
      </c>
      <c r="H231" s="21">
        <v>43141</v>
      </c>
      <c r="I231" s="22" t="s">
        <v>17</v>
      </c>
      <c r="J231" s="22">
        <v>100</v>
      </c>
      <c r="K231" s="24" t="s">
        <v>17</v>
      </c>
      <c r="L231" s="25">
        <v>48</v>
      </c>
      <c r="M231" s="25">
        <v>37</v>
      </c>
      <c r="N231" s="25">
        <v>37</v>
      </c>
      <c r="O231" s="24" t="s">
        <v>49</v>
      </c>
      <c r="P231" s="24" t="s">
        <v>49</v>
      </c>
      <c r="Q231" s="26" t="s">
        <v>336</v>
      </c>
      <c r="R231" s="27">
        <v>59.333376055685314</v>
      </c>
      <c r="S231" s="28">
        <v>4.5999999999999999E-2</v>
      </c>
      <c r="T231" s="28">
        <v>60.830372446981698</v>
      </c>
      <c r="U231" s="25">
        <v>62.356475864044697</v>
      </c>
      <c r="V231" s="25">
        <v>13.447470529717778</v>
      </c>
      <c r="W231" s="25">
        <v>0.58551467828516124</v>
      </c>
      <c r="X231" s="25">
        <v>46.676625763344688</v>
      </c>
      <c r="Y231" s="25">
        <v>21.565475507367008</v>
      </c>
      <c r="Z231" s="25">
        <v>0.93897974536238071</v>
      </c>
      <c r="AA231" s="25">
        <v>74.854496051241497</v>
      </c>
      <c r="AB231" s="25">
        <v>0</v>
      </c>
      <c r="AC231" s="25">
        <v>1.5261034170629988</v>
      </c>
      <c r="AD231" s="123">
        <v>3.6048998829999999</v>
      </c>
      <c r="AE231" s="123">
        <v>0</v>
      </c>
      <c r="AF231" s="123">
        <v>1.501100063</v>
      </c>
      <c r="AG231" s="25">
        <v>904.73142305969338</v>
      </c>
      <c r="AH231" s="25">
        <v>106.33939981460571</v>
      </c>
      <c r="AI231" s="25">
        <v>96.288007447703976</v>
      </c>
      <c r="AJ231" s="25" t="s">
        <v>17</v>
      </c>
      <c r="AK231" s="23">
        <v>312.25053000000003</v>
      </c>
      <c r="AL231" s="25">
        <v>19.2</v>
      </c>
      <c r="AM231" s="25">
        <v>8.5</v>
      </c>
      <c r="AN231" s="25">
        <v>1.2</v>
      </c>
      <c r="AO231" s="25">
        <v>0</v>
      </c>
      <c r="AP231" s="25">
        <v>3.1</v>
      </c>
      <c r="AQ231" s="25">
        <v>11.49</v>
      </c>
      <c r="AR231" s="25">
        <v>0.6</v>
      </c>
      <c r="AS231" s="25">
        <v>3.9099999999999966</v>
      </c>
      <c r="AT231" s="25">
        <f t="shared" ref="AT231:AT232" si="53">L231-AL231</f>
        <v>28.8</v>
      </c>
      <c r="AU231" s="25">
        <f t="shared" ref="AU231:AU232" si="54">100*(AT231/L231)</f>
        <v>60</v>
      </c>
      <c r="AV231" s="8">
        <v>0</v>
      </c>
      <c r="AW231" s="19" t="s">
        <v>1287</v>
      </c>
      <c r="AX231" s="19" t="s">
        <v>856</v>
      </c>
      <c r="AY231" s="19" t="s">
        <v>1288</v>
      </c>
      <c r="AZ231" s="19" t="s">
        <v>179</v>
      </c>
      <c r="BA231" s="19" t="s">
        <v>180</v>
      </c>
      <c r="BB231" s="19" t="s">
        <v>947</v>
      </c>
      <c r="BC231" s="20">
        <v>3</v>
      </c>
      <c r="BD231" s="20">
        <v>6</v>
      </c>
      <c r="BE231" s="24">
        <f>U231/((VLOOKUP(B231,'Cell-Characteristics'!$B$4:$E$34,3,FALSE)*VLOOKUP(B231,'Cell-Characteristics'!$B$4:$E$34,4,FALSE)*3600)/1000)</f>
        <v>1.5035801471847194</v>
      </c>
      <c r="BF231" s="2">
        <f t="shared" ref="BF231:BF232" si="55">(1000*V231)/AD231</f>
        <v>3730.3312064596885</v>
      </c>
      <c r="BG231" s="2" t="e">
        <f t="shared" ref="BG231:BG232" si="56">(1000*W231)/AE231</f>
        <v>#DIV/0!</v>
      </c>
      <c r="BH231" s="2">
        <f t="shared" ref="BH231:BH232" si="57">(1000*X231)/AF231</f>
        <v>31094.946242331007</v>
      </c>
      <c r="BI231" s="2">
        <f t="shared" ref="BI231:BI232" si="58">(1000*U231)/AVERAGE(AD231:AF231)</f>
        <v>36637.177745895358</v>
      </c>
      <c r="BJ231" s="2">
        <f>BF231/((VLOOKUP(B231,'Cell-Characteristics'!$B$4:$Q$34,13,FALSE)))</f>
        <v>100.26869642107718</v>
      </c>
      <c r="BK231" s="2" t="e">
        <f>BG231/((VLOOKUP(B231,'Cell-Characteristics'!$B$4:$Q$34,14,FALSE)))</f>
        <v>#DIV/0!</v>
      </c>
      <c r="BL231" s="2">
        <f>BH231/((VLOOKUP(B231,'Cell-Characteristics'!$B$4:$Q$34,15,FALSE)))</f>
        <v>11958.518441929073</v>
      </c>
      <c r="BM231" s="2">
        <f>BI231/((VLOOKUP(B231,'Cell-Characteristics'!$B$4:$Q$34,16,FALSE)))</f>
        <v>864.00662020360051</v>
      </c>
      <c r="BN231" s="13">
        <f t="shared" si="50"/>
        <v>1.701999982</v>
      </c>
    </row>
    <row r="232" spans="2:66">
      <c r="B232" s="19" t="s">
        <v>16</v>
      </c>
      <c r="C232" s="104" t="s">
        <v>1286</v>
      </c>
      <c r="D232" s="19" t="s">
        <v>923</v>
      </c>
      <c r="E232" s="23" t="s">
        <v>7</v>
      </c>
      <c r="F232" s="20" t="s">
        <v>841</v>
      </c>
      <c r="H232" s="21">
        <v>43141</v>
      </c>
      <c r="I232" s="22" t="s">
        <v>17</v>
      </c>
      <c r="J232" s="22">
        <v>100</v>
      </c>
      <c r="K232" s="24" t="s">
        <v>17</v>
      </c>
      <c r="L232" s="25">
        <v>47</v>
      </c>
      <c r="M232" s="25">
        <v>37</v>
      </c>
      <c r="N232" s="25">
        <v>37</v>
      </c>
      <c r="O232" s="24" t="s">
        <v>49</v>
      </c>
      <c r="P232" s="24" t="s">
        <v>49</v>
      </c>
      <c r="Q232" s="26" t="s">
        <v>336</v>
      </c>
      <c r="R232" s="27">
        <v>50.695300534636893</v>
      </c>
      <c r="S232" s="28">
        <v>0.03</v>
      </c>
      <c r="T232" s="28">
        <v>51.945541362538165</v>
      </c>
      <c r="U232" s="25">
        <v>58.405236661342165</v>
      </c>
      <c r="V232" s="25">
        <v>8.5551192149777311</v>
      </c>
      <c r="W232" s="25">
        <v>1.8210201391091481</v>
      </c>
      <c r="X232" s="25">
        <v>41.102446922226619</v>
      </c>
      <c r="Y232" s="25">
        <v>14.647863280794269</v>
      </c>
      <c r="Z232" s="25">
        <v>3.1179055906719109</v>
      </c>
      <c r="AA232" s="25">
        <v>70.374591854760709</v>
      </c>
      <c r="AB232" s="25">
        <v>0</v>
      </c>
      <c r="AC232" s="25">
        <v>6.4596952988039993</v>
      </c>
      <c r="AD232" s="123">
        <v>8.8105001450000007</v>
      </c>
      <c r="AE232" s="123">
        <v>0</v>
      </c>
      <c r="AF232" s="123">
        <v>1.700700283</v>
      </c>
      <c r="AG232" s="25">
        <v>906.04602066857524</v>
      </c>
      <c r="AH232" s="25">
        <v>129.34560012817383</v>
      </c>
      <c r="AI232" s="25">
        <v>117.32029914548437</v>
      </c>
      <c r="AJ232" s="25" t="s">
        <v>17</v>
      </c>
      <c r="AK232" s="23">
        <v>299.682095</v>
      </c>
      <c r="AL232" s="25">
        <v>19.3</v>
      </c>
      <c r="AM232" s="25">
        <v>0</v>
      </c>
      <c r="AN232" s="25">
        <v>0</v>
      </c>
      <c r="AO232" s="25">
        <v>0</v>
      </c>
      <c r="AP232" s="25">
        <v>0</v>
      </c>
      <c r="AQ232" s="25">
        <v>10.8</v>
      </c>
      <c r="AR232" s="25">
        <v>0.6</v>
      </c>
      <c r="AS232" s="25">
        <v>16.299999999999997</v>
      </c>
      <c r="AT232" s="25">
        <f t="shared" si="53"/>
        <v>27.7</v>
      </c>
      <c r="AU232" s="25">
        <f t="shared" si="54"/>
        <v>58.936170212765958</v>
      </c>
      <c r="AV232" s="8">
        <v>0</v>
      </c>
      <c r="AW232" s="19" t="s">
        <v>1293</v>
      </c>
      <c r="AX232" s="19" t="s">
        <v>856</v>
      </c>
      <c r="AY232" s="19" t="s">
        <v>1294</v>
      </c>
      <c r="AZ232" s="19" t="s">
        <v>179</v>
      </c>
      <c r="BA232" s="19" t="s">
        <v>180</v>
      </c>
      <c r="BB232" s="19" t="s">
        <v>947</v>
      </c>
      <c r="BC232" s="20">
        <v>5</v>
      </c>
      <c r="BD232" s="20">
        <v>10</v>
      </c>
      <c r="BE232" s="24">
        <f>U232/((VLOOKUP(B232,'Cell-Characteristics'!$B$4:$E$34,3,FALSE)*VLOOKUP(B232,'Cell-Characteristics'!$B$4:$E$34,4,FALSE)*3600)/1000)</f>
        <v>1.4083052821504185</v>
      </c>
      <c r="BF232" s="2">
        <f t="shared" si="55"/>
        <v>971.01402578522175</v>
      </c>
      <c r="BG232" s="2" t="e">
        <f t="shared" si="56"/>
        <v>#DIV/0!</v>
      </c>
      <c r="BH232" s="2">
        <f t="shared" si="57"/>
        <v>24167.95442035369</v>
      </c>
      <c r="BI232" s="2">
        <f t="shared" si="58"/>
        <v>16669.42907084927</v>
      </c>
      <c r="BJ232" s="2">
        <f>BF232/((VLOOKUP(B232,'Cell-Characteristics'!$B$4:$Q$34,13,FALSE)))</f>
        <v>26.100178558801261</v>
      </c>
      <c r="BK232" s="2" t="e">
        <f>BG232/((VLOOKUP(B232,'Cell-Characteristics'!$B$4:$Q$34,14,FALSE)))</f>
        <v>#DIV/0!</v>
      </c>
      <c r="BL232" s="2">
        <f>BH232/((VLOOKUP(B232,'Cell-Characteristics'!$B$4:$Q$34,15,FALSE)))</f>
        <v>9294.5305769994884</v>
      </c>
      <c r="BM232" s="2">
        <f>BI232/((VLOOKUP(B232,'Cell-Characteristics'!$B$4:$Q$34,16,FALSE)))</f>
        <v>393.1115320104509</v>
      </c>
      <c r="BN232" s="13">
        <f t="shared" si="50"/>
        <v>3.5037334760000003</v>
      </c>
    </row>
    <row r="233" spans="2:66">
      <c r="B233" s="19" t="s">
        <v>178</v>
      </c>
      <c r="C233" s="18" t="s">
        <v>760</v>
      </c>
      <c r="D233" s="19" t="s">
        <v>181</v>
      </c>
      <c r="E233" s="23" t="s">
        <v>8</v>
      </c>
      <c r="F233" s="20" t="s">
        <v>22</v>
      </c>
      <c r="H233" s="21">
        <v>43400</v>
      </c>
      <c r="I233" s="22">
        <v>4</v>
      </c>
      <c r="J233" s="22">
        <v>100</v>
      </c>
      <c r="K233" s="24">
        <v>4.0750000000000002</v>
      </c>
      <c r="L233" s="25">
        <v>111.292</v>
      </c>
      <c r="M233" s="25">
        <v>48</v>
      </c>
      <c r="N233" s="25">
        <v>47.7</v>
      </c>
      <c r="O233" s="23" t="s">
        <v>372</v>
      </c>
      <c r="P233" s="23" t="s">
        <v>372</v>
      </c>
      <c r="Q233" s="26" t="s">
        <v>4</v>
      </c>
      <c r="R233" s="27">
        <v>66.232031610107981</v>
      </c>
      <c r="S233" s="28">
        <v>2.7E-2</v>
      </c>
      <c r="T233" s="28">
        <v>75.28624194957996</v>
      </c>
      <c r="U233" s="25">
        <v>78.645431492717933</v>
      </c>
      <c r="V233" s="25">
        <v>24.891578226752856</v>
      </c>
      <c r="W233" s="25">
        <v>53.316534730728023</v>
      </c>
      <c r="X233" s="25">
        <v>0.43731853523703168</v>
      </c>
      <c r="Y233" s="25">
        <v>31.650380389937411</v>
      </c>
      <c r="Z233" s="25">
        <v>67.793556114781822</v>
      </c>
      <c r="AA233" s="25">
        <v>0.55606349528074572</v>
      </c>
      <c r="AB233" s="25">
        <v>3.3591895431379775</v>
      </c>
      <c r="AC233" s="25">
        <v>0</v>
      </c>
      <c r="AD233" s="122">
        <v>4.4115000000000002</v>
      </c>
      <c r="AE233" s="122">
        <v>4.4115000000000002</v>
      </c>
      <c r="AF233" s="122">
        <v>0</v>
      </c>
      <c r="AG233" s="25">
        <v>918.34889225374252</v>
      </c>
      <c r="AH233" s="25">
        <v>112.2911</v>
      </c>
      <c r="AI233" s="25">
        <v>103.20136235443921</v>
      </c>
      <c r="AK233" s="23">
        <v>243.5090525</v>
      </c>
      <c r="AL233" s="25">
        <v>72.525499999999994</v>
      </c>
      <c r="AM233" s="25">
        <v>1.8123</v>
      </c>
      <c r="AN233" s="25">
        <v>8.9989000000000008</v>
      </c>
      <c r="AO233" s="25">
        <v>2.1295000000000002</v>
      </c>
      <c r="AP233" s="25">
        <v>0.1</v>
      </c>
      <c r="AQ233" s="25">
        <v>0.69850000000000001</v>
      </c>
      <c r="AR233" s="25">
        <v>0</v>
      </c>
      <c r="AS233" s="25">
        <v>25.027300000000025</v>
      </c>
      <c r="AT233" s="25">
        <f t="shared" si="51"/>
        <v>38.766500000000008</v>
      </c>
      <c r="AU233" s="25">
        <f t="shared" si="52"/>
        <v>34.833141645401291</v>
      </c>
      <c r="AV233" s="8">
        <v>0</v>
      </c>
      <c r="AW233" s="19" t="s">
        <v>466</v>
      </c>
      <c r="AX233" s="19" t="s">
        <v>17</v>
      </c>
      <c r="AY233" s="19" t="s">
        <v>17</v>
      </c>
      <c r="AZ233" s="19" t="s">
        <v>179</v>
      </c>
      <c r="BA233" s="19" t="s">
        <v>180</v>
      </c>
      <c r="BB233" s="19" t="s">
        <v>467</v>
      </c>
      <c r="BC233" s="20">
        <v>9</v>
      </c>
      <c r="BD233" s="20">
        <v>18</v>
      </c>
      <c r="BE233" s="24">
        <f>U233/((VLOOKUP(B233,'Cell-Characteristics'!$B$4:$E$34,3,FALSE)*VLOOKUP(B233,'Cell-Characteristics'!$B$4:$E$34,4,FALSE)*3600)/1000)</f>
        <v>1.3485156291618301</v>
      </c>
      <c r="BF233" s="2">
        <f t="shared" si="48"/>
        <v>5642.4296105072772</v>
      </c>
      <c r="BG233" s="2">
        <f t="shared" si="46"/>
        <v>12085.806354012926</v>
      </c>
      <c r="BH233" s="2" t="e">
        <f t="shared" si="47"/>
        <v>#DIV/0!</v>
      </c>
      <c r="BI233" s="2">
        <f t="shared" si="49"/>
        <v>26741.051170594332</v>
      </c>
      <c r="BJ233" s="2">
        <f>BF233/((VLOOKUP(B233,'Cell-Characteristics'!$B$4:$Q$34,13,FALSE)))</f>
        <v>153.58565002197389</v>
      </c>
      <c r="BK233" s="2">
        <f>BG233/((VLOOKUP(B233,'Cell-Characteristics'!$B$4:$Q$34,14,FALSE)))</f>
        <v>4751.8307596181985</v>
      </c>
      <c r="BL233" s="2" t="e">
        <f>BH233/((VLOOKUP(B233,'Cell-Characteristics'!$B$4:$Q$34,15,FALSE)))</f>
        <v>#DIV/0!</v>
      </c>
      <c r="BM233" s="2">
        <f>BI233/((VLOOKUP(B233,'Cell-Characteristics'!$B$4:$Q$34,16,FALSE)))</f>
        <v>639.35873382764134</v>
      </c>
      <c r="BN233" s="13">
        <f t="shared" si="50"/>
        <v>2.9410000000000003</v>
      </c>
    </row>
    <row r="234" spans="2:66">
      <c r="B234" s="19" t="s">
        <v>178</v>
      </c>
      <c r="C234" s="18" t="s">
        <v>761</v>
      </c>
      <c r="D234" s="19" t="s">
        <v>181</v>
      </c>
      <c r="E234" s="23" t="s">
        <v>8</v>
      </c>
      <c r="F234" s="20" t="s">
        <v>22</v>
      </c>
      <c r="H234" s="21">
        <v>43401</v>
      </c>
      <c r="I234" s="22">
        <v>5</v>
      </c>
      <c r="J234" s="22">
        <v>100</v>
      </c>
      <c r="K234" s="24">
        <v>4.0789999999999997</v>
      </c>
      <c r="L234" s="8">
        <v>111.00279999999999</v>
      </c>
      <c r="M234" s="8">
        <v>48.7</v>
      </c>
      <c r="N234" s="8">
        <v>51</v>
      </c>
      <c r="O234" s="23" t="s">
        <v>372</v>
      </c>
      <c r="P234" s="23" t="s">
        <v>372</v>
      </c>
      <c r="Q234" s="26" t="s">
        <v>4</v>
      </c>
      <c r="R234" s="27">
        <v>68.065019094280714</v>
      </c>
      <c r="S234" s="28">
        <v>2.1000000000000001E-2</v>
      </c>
      <c r="T234" s="28">
        <v>75.65256472318211</v>
      </c>
      <c r="U234" s="25">
        <v>79.364850532590239</v>
      </c>
      <c r="V234" s="25">
        <v>31.811775301906422</v>
      </c>
      <c r="W234" s="25">
        <v>47.059649902724892</v>
      </c>
      <c r="X234" s="25">
        <v>0.4934253279589132</v>
      </c>
      <c r="Y234" s="25">
        <v>40.082952451152529</v>
      </c>
      <c r="Z234" s="25">
        <v>59.295329843027176</v>
      </c>
      <c r="AA234" s="25">
        <v>0.62171770582027863</v>
      </c>
      <c r="AB234" s="25">
        <v>3.7122858094081317</v>
      </c>
      <c r="AC234" s="25">
        <v>0</v>
      </c>
      <c r="AD234" s="122">
        <v>3.9163999999999999</v>
      </c>
      <c r="AE234" s="122">
        <v>3.9163999999999999</v>
      </c>
      <c r="AF234" s="122">
        <v>0</v>
      </c>
      <c r="AG234" s="8">
        <v>911.08071620258488</v>
      </c>
      <c r="AH234" s="8">
        <v>113.96610000000001</v>
      </c>
      <c r="AI234" s="8">
        <v>103.83608561265429</v>
      </c>
      <c r="AJ234" s="8"/>
      <c r="AK234" s="6">
        <v>122.66852</v>
      </c>
      <c r="AL234" s="8">
        <v>71.411600000000007</v>
      </c>
      <c r="AM234" s="8">
        <v>1.8543000000000001</v>
      </c>
      <c r="AN234" s="8">
        <v>6.7404000000000002</v>
      </c>
      <c r="AO234" s="8">
        <v>1.7074</v>
      </c>
      <c r="AP234" s="8">
        <v>1.8291999999999999</v>
      </c>
      <c r="AQ234" s="8">
        <v>0</v>
      </c>
      <c r="AR234" s="8">
        <v>2.2599999999999999E-2</v>
      </c>
      <c r="AS234" s="8">
        <v>27.437299999999993</v>
      </c>
      <c r="AT234" s="25">
        <f t="shared" si="51"/>
        <v>39.591199999999986</v>
      </c>
      <c r="AU234" s="25">
        <f t="shared" si="52"/>
        <v>35.666848043472768</v>
      </c>
      <c r="AV234" s="8">
        <v>0</v>
      </c>
      <c r="AW234" s="19" t="s">
        <v>468</v>
      </c>
      <c r="AX234" s="19" t="s">
        <v>17</v>
      </c>
      <c r="AY234" s="19" t="s">
        <v>17</v>
      </c>
      <c r="AZ234" s="19" t="s">
        <v>179</v>
      </c>
      <c r="BA234" s="2" t="s">
        <v>180</v>
      </c>
      <c r="BB234" s="19" t="s">
        <v>17</v>
      </c>
      <c r="BC234" s="20">
        <v>7</v>
      </c>
      <c r="BD234" s="20">
        <v>14.000000000000002</v>
      </c>
      <c r="BE234" s="24">
        <f>U234/((VLOOKUP(B234,'Cell-Characteristics'!$B$4:$E$34,3,FALSE)*VLOOKUP(B234,'Cell-Characteristics'!$B$4:$E$34,4,FALSE)*3600)/1000)</f>
        <v>1.3608513465807655</v>
      </c>
      <c r="BF234" s="2">
        <f t="shared" si="48"/>
        <v>8122.7084316991177</v>
      </c>
      <c r="BG234" s="2">
        <f t="shared" si="46"/>
        <v>12016.047876295806</v>
      </c>
      <c r="BH234" s="2" t="e">
        <f t="shared" si="47"/>
        <v>#DIV/0!</v>
      </c>
      <c r="BI234" s="2">
        <f t="shared" si="49"/>
        <v>30397.118731203496</v>
      </c>
      <c r="BJ234" s="2">
        <f>BF234/((VLOOKUP(B234,'Cell-Characteristics'!$B$4:$Q$34,13,FALSE)))</f>
        <v>221.09827512926989</v>
      </c>
      <c r="BK234" s="2">
        <f>BG234/((VLOOKUP(B234,'Cell-Characteristics'!$B$4:$Q$34,14,FALSE)))</f>
        <v>4724.4035056600633</v>
      </c>
      <c r="BL234" s="2" t="e">
        <f>BH234/((VLOOKUP(B234,'Cell-Characteristics'!$B$4:$Q$34,15,FALSE)))</f>
        <v>#DIV/0!</v>
      </c>
      <c r="BM234" s="2">
        <f>BI234/((VLOOKUP(B234,'Cell-Characteristics'!$B$4:$Q$34,16,FALSE)))</f>
        <v>726.77260216913169</v>
      </c>
      <c r="BN234" s="13">
        <f t="shared" si="50"/>
        <v>2.6109333333333331</v>
      </c>
    </row>
    <row r="235" spans="2:66">
      <c r="B235" s="19" t="s">
        <v>178</v>
      </c>
      <c r="C235" s="18" t="s">
        <v>690</v>
      </c>
      <c r="D235" s="19" t="s">
        <v>26</v>
      </c>
      <c r="E235" s="23" t="s">
        <v>8</v>
      </c>
      <c r="F235" s="20" t="s">
        <v>21</v>
      </c>
      <c r="H235" s="21">
        <v>43512</v>
      </c>
      <c r="I235" s="22">
        <v>13</v>
      </c>
      <c r="J235" s="22">
        <v>100</v>
      </c>
      <c r="K235" s="24">
        <v>4.0469999999999997</v>
      </c>
      <c r="L235" s="25">
        <v>112.5</v>
      </c>
      <c r="M235" s="25">
        <v>49</v>
      </c>
      <c r="N235" s="25">
        <v>47.5</v>
      </c>
      <c r="O235" s="23" t="s">
        <v>371</v>
      </c>
      <c r="P235" s="23" t="s">
        <v>372</v>
      </c>
      <c r="Q235" s="26" t="s">
        <v>4</v>
      </c>
      <c r="R235" s="27">
        <v>64.722771224765012</v>
      </c>
      <c r="S235" s="28">
        <v>4.3999999999999997E-2</v>
      </c>
      <c r="T235" s="28">
        <v>77.14340765222515</v>
      </c>
      <c r="U235" s="25">
        <v>82.152256699273153</v>
      </c>
      <c r="V235" s="25">
        <v>20.082324876997731</v>
      </c>
      <c r="W235" s="25">
        <v>60.654452122851666</v>
      </c>
      <c r="X235" s="25">
        <v>1.4154796994237306</v>
      </c>
      <c r="Y235" s="25">
        <v>24.445250421435365</v>
      </c>
      <c r="Z235" s="25">
        <v>73.831754062318183</v>
      </c>
      <c r="AA235" s="25">
        <v>1.7229955162464263</v>
      </c>
      <c r="AB235" s="25">
        <v>5.0088490470479989</v>
      </c>
      <c r="AC235" s="25">
        <v>0</v>
      </c>
      <c r="AD235" s="122">
        <v>3.0091999999999999</v>
      </c>
      <c r="AE235" s="122">
        <v>3.0091999999999999</v>
      </c>
      <c r="AF235" s="122">
        <v>0</v>
      </c>
      <c r="AG235" s="25">
        <v>953.16153006550871</v>
      </c>
      <c r="AH235" s="25">
        <v>180.08160000000001</v>
      </c>
      <c r="AI235" s="25">
        <v>156.82900305106068</v>
      </c>
      <c r="AK235" s="23">
        <v>233.01760999999999</v>
      </c>
      <c r="AL235" s="25">
        <v>71</v>
      </c>
      <c r="AM235" s="25">
        <v>0.8</v>
      </c>
      <c r="AN235" s="25">
        <v>8.1999999999999993</v>
      </c>
      <c r="AO235" s="25">
        <v>1.7</v>
      </c>
      <c r="AP235" s="25">
        <v>0</v>
      </c>
      <c r="AQ235" s="25">
        <v>0</v>
      </c>
      <c r="AR235" s="25">
        <v>0</v>
      </c>
      <c r="AS235" s="25">
        <v>30.799999999999997</v>
      </c>
      <c r="AT235" s="25">
        <f t="shared" si="51"/>
        <v>41.5</v>
      </c>
      <c r="AU235" s="25">
        <f t="shared" si="52"/>
        <v>36.888888888888886</v>
      </c>
      <c r="AV235" s="8">
        <v>0</v>
      </c>
      <c r="AW235" s="19" t="s">
        <v>469</v>
      </c>
      <c r="AX235" s="19" t="s">
        <v>50</v>
      </c>
      <c r="AY235" s="19" t="s">
        <v>470</v>
      </c>
      <c r="AZ235" s="19" t="s">
        <v>187</v>
      </c>
      <c r="BA235" s="19" t="s">
        <v>180</v>
      </c>
      <c r="BB235" s="19" t="s">
        <v>471</v>
      </c>
      <c r="BC235" s="20">
        <v>9</v>
      </c>
      <c r="BD235" s="20">
        <v>18</v>
      </c>
      <c r="BE235" s="24">
        <f>U235/((VLOOKUP(B235,'Cell-Characteristics'!$B$4:$E$34,3,FALSE)*VLOOKUP(B235,'Cell-Characteristics'!$B$4:$E$34,4,FALSE)*3600)/1000)</f>
        <v>1.4086463768736823</v>
      </c>
      <c r="BF235" s="2">
        <f t="shared" si="48"/>
        <v>6673.6424554691393</v>
      </c>
      <c r="BG235" s="2">
        <f t="shared" si="46"/>
        <v>20156.337937940873</v>
      </c>
      <c r="BH235" s="2" t="e">
        <f t="shared" si="47"/>
        <v>#DIV/0!</v>
      </c>
      <c r="BI235" s="2">
        <f t="shared" si="49"/>
        <v>40950.54667317219</v>
      </c>
      <c r="BJ235" s="2">
        <f>BF235/((VLOOKUP(B235,'Cell-Characteristics'!$B$4:$Q$34,13,FALSE)))</f>
        <v>181.65502900182753</v>
      </c>
      <c r="BK235" s="2">
        <f>BG235/((VLOOKUP(B235,'Cell-Characteristics'!$B$4:$Q$34,14,FALSE)))</f>
        <v>7924.9579059294138</v>
      </c>
      <c r="BL235" s="2" t="e">
        <f>BH235/((VLOOKUP(B235,'Cell-Characteristics'!$B$4:$Q$34,15,FALSE)))</f>
        <v>#DIV/0!</v>
      </c>
      <c r="BM235" s="2">
        <f>BI235/((VLOOKUP(B235,'Cell-Characteristics'!$B$4:$Q$34,16,FALSE)))</f>
        <v>979.09725027190075</v>
      </c>
      <c r="BN235" s="13">
        <f t="shared" si="50"/>
        <v>2.0061333333333331</v>
      </c>
    </row>
    <row r="236" spans="2:66">
      <c r="B236" s="2" t="s">
        <v>178</v>
      </c>
      <c r="C236" s="14" t="s">
        <v>784</v>
      </c>
      <c r="D236" s="2" t="s">
        <v>104</v>
      </c>
      <c r="E236" s="6" t="s">
        <v>8</v>
      </c>
      <c r="F236" s="3" t="s">
        <v>105</v>
      </c>
      <c r="G236" s="3"/>
      <c r="H236" s="4">
        <v>43811</v>
      </c>
      <c r="I236" s="5" t="s">
        <v>369</v>
      </c>
      <c r="J236" s="5">
        <v>100</v>
      </c>
      <c r="K236" s="7">
        <v>4.0810000000000004</v>
      </c>
      <c r="L236" s="8">
        <v>112.5</v>
      </c>
      <c r="M236" s="8">
        <v>49.9</v>
      </c>
      <c r="N236" s="8">
        <v>46.4</v>
      </c>
      <c r="O236" s="7" t="s">
        <v>371</v>
      </c>
      <c r="P236" s="7" t="s">
        <v>372</v>
      </c>
      <c r="Q236" s="9" t="s">
        <v>4</v>
      </c>
      <c r="R236" s="10">
        <v>65.757467142147348</v>
      </c>
      <c r="S236" s="11">
        <v>3.1E-2</v>
      </c>
      <c r="T236" s="11">
        <v>74.654234461894319</v>
      </c>
      <c r="U236" s="8">
        <v>78.048637381822317</v>
      </c>
      <c r="V236" s="8">
        <v>27.55478910149915</v>
      </c>
      <c r="W236" s="8">
        <v>50.185149937834069</v>
      </c>
      <c r="X236" s="8">
        <v>0.30869834248910971</v>
      </c>
      <c r="Y236" s="8">
        <v>35.304638268952935</v>
      </c>
      <c r="Z236" s="8">
        <v>64.299841254528161</v>
      </c>
      <c r="AA236" s="8">
        <v>0.39552047651892275</v>
      </c>
      <c r="AB236" s="8">
        <v>3.3944029199279999</v>
      </c>
      <c r="AC236" s="8">
        <v>0</v>
      </c>
      <c r="AD236" s="92">
        <v>2</v>
      </c>
      <c r="AE236" s="92">
        <v>2</v>
      </c>
      <c r="AF236" s="92">
        <v>2</v>
      </c>
      <c r="AG236" s="8">
        <v>964.0136465812177</v>
      </c>
      <c r="AH236" s="8">
        <v>70.024100000000004</v>
      </c>
      <c r="AI236" s="8">
        <v>67.248966136829637</v>
      </c>
      <c r="AJ236" s="8"/>
      <c r="AK236" s="6">
        <v>135.52075500000001</v>
      </c>
      <c r="AL236" s="8">
        <v>74.3</v>
      </c>
      <c r="AM236" s="8">
        <v>0.1</v>
      </c>
      <c r="AN236" s="8">
        <v>5.4</v>
      </c>
      <c r="AO236" s="8">
        <v>0</v>
      </c>
      <c r="AP236" s="8">
        <v>0</v>
      </c>
      <c r="AQ236" s="8">
        <v>0</v>
      </c>
      <c r="AR236" s="8">
        <v>0</v>
      </c>
      <c r="AS236" s="8">
        <v>32.700000000000003</v>
      </c>
      <c r="AT236" s="8">
        <f t="shared" si="51"/>
        <v>38.200000000000003</v>
      </c>
      <c r="AU236" s="8">
        <f t="shared" si="52"/>
        <v>33.955555555555556</v>
      </c>
      <c r="AV236" s="8">
        <v>0</v>
      </c>
      <c r="AW236" s="2" t="s">
        <v>373</v>
      </c>
      <c r="AX236" s="2" t="s">
        <v>17</v>
      </c>
      <c r="AY236" s="2" t="s">
        <v>374</v>
      </c>
      <c r="AZ236" s="2" t="s">
        <v>187</v>
      </c>
      <c r="BA236" s="2" t="s">
        <v>180</v>
      </c>
      <c r="BB236" s="2" t="s">
        <v>375</v>
      </c>
      <c r="BC236" s="3">
        <v>5</v>
      </c>
      <c r="BD236" s="3">
        <v>6.1728395061728394</v>
      </c>
      <c r="BE236" s="24">
        <f>U236/((VLOOKUP(B236,'Cell-Characteristics'!$B$4:$E$34,3,FALSE)*VLOOKUP(B236,'Cell-Characteristics'!$B$4:$E$34,4,FALSE)*3600)/1000)</f>
        <v>1.338282533981864</v>
      </c>
      <c r="BF236" s="2">
        <f t="shared" si="48"/>
        <v>13777.394550749576</v>
      </c>
      <c r="BG236" s="2">
        <f t="shared" si="46"/>
        <v>25092.574968917033</v>
      </c>
      <c r="BH236" s="2">
        <f t="shared" si="47"/>
        <v>154.34917124455487</v>
      </c>
      <c r="BI236" s="2">
        <f t="shared" si="49"/>
        <v>39024.318690911161</v>
      </c>
      <c r="BJ236" s="2">
        <f>BF236/((VLOOKUP(B236,'Cell-Characteristics'!$B$4:$Q$34,13,FALSE)))</f>
        <v>375.01754452473125</v>
      </c>
      <c r="BK236" s="2">
        <f>BG236/((VLOOKUP(B236,'Cell-Characteristics'!$B$4:$Q$34,14,FALSE)))</f>
        <v>9865.7603872442523</v>
      </c>
      <c r="BL236" s="2">
        <f>BH236/((VLOOKUP(B236,'Cell-Characteristics'!$B$4:$Q$34,15,FALSE)))</f>
        <v>60.686156815504781</v>
      </c>
      <c r="BM236" s="2">
        <f>BI236/((VLOOKUP(B236,'Cell-Characteristics'!$B$4:$Q$34,16,FALSE)))</f>
        <v>933.04256543751944</v>
      </c>
      <c r="BN236" s="13">
        <f t="shared" si="50"/>
        <v>2</v>
      </c>
    </row>
    <row r="237" spans="2:66">
      <c r="B237" s="2" t="s">
        <v>178</v>
      </c>
      <c r="C237" s="14" t="s">
        <v>786</v>
      </c>
      <c r="D237" s="2" t="s">
        <v>104</v>
      </c>
      <c r="E237" s="6" t="s">
        <v>8</v>
      </c>
      <c r="F237" s="3" t="s">
        <v>105</v>
      </c>
      <c r="G237" s="3"/>
      <c r="H237" s="4">
        <v>43811</v>
      </c>
      <c r="I237" s="5" t="s">
        <v>376</v>
      </c>
      <c r="J237" s="5">
        <v>100</v>
      </c>
      <c r="K237" s="7">
        <v>4.0819999999999999</v>
      </c>
      <c r="L237" s="8">
        <v>112.3</v>
      </c>
      <c r="M237" s="8">
        <v>48.3</v>
      </c>
      <c r="N237" s="8">
        <v>49.7</v>
      </c>
      <c r="O237" s="7" t="s">
        <v>372</v>
      </c>
      <c r="P237" s="7" t="s">
        <v>372</v>
      </c>
      <c r="Q237" s="9" t="s">
        <v>4</v>
      </c>
      <c r="R237" s="10">
        <v>57.540181786594232</v>
      </c>
      <c r="S237" s="11">
        <v>4.2999999999999997E-2</v>
      </c>
      <c r="T237" s="11">
        <v>67.618693543600216</v>
      </c>
      <c r="U237" s="8">
        <v>71.417498902939215</v>
      </c>
      <c r="V237" s="8">
        <v>18.943017884104151</v>
      </c>
      <c r="W237" s="8">
        <v>51.560186550364968</v>
      </c>
      <c r="X237" s="8">
        <v>0.91429446847010731</v>
      </c>
      <c r="Y237" s="8">
        <v>26.524336717320331</v>
      </c>
      <c r="Z237" s="8">
        <v>72.1954525744992</v>
      </c>
      <c r="AA237" s="8">
        <v>1.2802107081804837</v>
      </c>
      <c r="AB237" s="8">
        <v>3.7988053593390005</v>
      </c>
      <c r="AC237" s="8">
        <v>0</v>
      </c>
      <c r="AD237" s="92">
        <v>2</v>
      </c>
      <c r="AE237" s="92">
        <v>2</v>
      </c>
      <c r="AF237" s="92">
        <v>2</v>
      </c>
      <c r="AG237" s="8">
        <v>934.78933072204029</v>
      </c>
      <c r="AH237" s="8">
        <v>153.86149999999998</v>
      </c>
      <c r="AI237" s="8">
        <v>143.63092331873455</v>
      </c>
      <c r="AJ237" s="8"/>
      <c r="AK237" s="6">
        <v>299.43232</v>
      </c>
      <c r="AL237" s="8">
        <v>73.7</v>
      </c>
      <c r="AM237" s="8">
        <v>1.1000000000000001</v>
      </c>
      <c r="AN237" s="8">
        <v>5.8</v>
      </c>
      <c r="AO237" s="8">
        <v>0.91</v>
      </c>
      <c r="AP237" s="8">
        <v>0</v>
      </c>
      <c r="AQ237" s="8">
        <v>0</v>
      </c>
      <c r="AR237" s="8">
        <v>0</v>
      </c>
      <c r="AS237" s="8">
        <v>30.790000000000006</v>
      </c>
      <c r="AT237" s="8">
        <f t="shared" si="51"/>
        <v>38.599999999999994</v>
      </c>
      <c r="AU237" s="8">
        <f t="shared" si="52"/>
        <v>34.372217275155833</v>
      </c>
      <c r="AV237" s="8">
        <v>0</v>
      </c>
      <c r="AW237" s="2" t="s">
        <v>377</v>
      </c>
      <c r="AX237" s="2" t="s">
        <v>17</v>
      </c>
      <c r="AY237" s="2" t="s">
        <v>378</v>
      </c>
      <c r="AZ237" s="2" t="s">
        <v>179</v>
      </c>
      <c r="BA237" s="2" t="s">
        <v>180</v>
      </c>
      <c r="BB237" s="2" t="s">
        <v>379</v>
      </c>
      <c r="BC237" s="3">
        <v>4</v>
      </c>
      <c r="BD237" s="3">
        <v>4.9382716049382713</v>
      </c>
      <c r="BE237" s="24">
        <f>U237/((VLOOKUP(B237,'Cell-Characteristics'!$B$4:$E$34,3,FALSE)*VLOOKUP(B237,'Cell-Characteristics'!$B$4:$E$34,4,FALSE)*3600)/1000)</f>
        <v>1.2245798851669962</v>
      </c>
      <c r="BF237" s="2">
        <f t="shared" si="48"/>
        <v>9471.5089420520762</v>
      </c>
      <c r="BG237" s="2">
        <f t="shared" si="46"/>
        <v>25780.093275182484</v>
      </c>
      <c r="BH237" s="2">
        <f t="shared" si="47"/>
        <v>457.14723423505365</v>
      </c>
      <c r="BI237" s="2">
        <f t="shared" si="49"/>
        <v>35708.749451469608</v>
      </c>
      <c r="BJ237" s="2">
        <f>BF237/((VLOOKUP(B237,'Cell-Characteristics'!$B$4:$Q$34,13,FALSE)))</f>
        <v>257.81231809167826</v>
      </c>
      <c r="BK237" s="2">
        <f>BG237/((VLOOKUP(B237,'Cell-Characteristics'!$B$4:$Q$34,14,FALSE)))</f>
        <v>10136.075047252687</v>
      </c>
      <c r="BL237" s="2">
        <f>BH237/((VLOOKUP(B237,'Cell-Characteristics'!$B$4:$Q$34,15,FALSE)))</f>
        <v>179.73863105883999</v>
      </c>
      <c r="BM237" s="2">
        <f>BI237/((VLOOKUP(B237,'Cell-Characteristics'!$B$4:$Q$34,16,FALSE)))</f>
        <v>853.76975984271564</v>
      </c>
      <c r="BN237" s="13">
        <f t="shared" si="50"/>
        <v>2</v>
      </c>
    </row>
    <row r="238" spans="2:66">
      <c r="B238" s="2" t="s">
        <v>178</v>
      </c>
      <c r="C238" s="14" t="s">
        <v>788</v>
      </c>
      <c r="D238" s="2" t="s">
        <v>104</v>
      </c>
      <c r="E238" s="6" t="s">
        <v>8</v>
      </c>
      <c r="F238" s="3" t="s">
        <v>105</v>
      </c>
      <c r="G238" s="3"/>
      <c r="H238" s="4">
        <v>43811</v>
      </c>
      <c r="I238" s="5" t="s">
        <v>380</v>
      </c>
      <c r="J238" s="5">
        <v>100</v>
      </c>
      <c r="K238" s="7">
        <v>4.0789999999999997</v>
      </c>
      <c r="L238" s="8">
        <v>111.892</v>
      </c>
      <c r="M238" s="8">
        <v>47.8</v>
      </c>
      <c r="N238" s="8">
        <v>48.3</v>
      </c>
      <c r="O238" s="7" t="s">
        <v>371</v>
      </c>
      <c r="P238" s="7" t="s">
        <v>372</v>
      </c>
      <c r="Q238" s="9" t="s">
        <v>4</v>
      </c>
      <c r="R238" s="10">
        <v>67.390345734582112</v>
      </c>
      <c r="S238" s="11">
        <v>3.4000000000000002E-2</v>
      </c>
      <c r="T238" s="11">
        <v>75.046180150322016</v>
      </c>
      <c r="U238" s="8">
        <v>75.399883164424892</v>
      </c>
      <c r="V238" s="8">
        <v>36.36483924328644</v>
      </c>
      <c r="W238" s="8">
        <v>1.1955073023136848</v>
      </c>
      <c r="X238" s="8">
        <v>37.839536618824773</v>
      </c>
      <c r="Y238" s="8">
        <v>48.229304499034114</v>
      </c>
      <c r="Z238" s="8">
        <v>1.5855559082321602</v>
      </c>
      <c r="AA238" s="8">
        <v>50.185139592733726</v>
      </c>
      <c r="AB238" s="8">
        <v>0.35370301410287963</v>
      </c>
      <c r="AC238" s="8">
        <v>0</v>
      </c>
      <c r="AD238" s="92">
        <v>2</v>
      </c>
      <c r="AE238" s="92">
        <v>2</v>
      </c>
      <c r="AF238" s="92">
        <v>2</v>
      </c>
      <c r="AG238" s="8">
        <v>965.3860305461626</v>
      </c>
      <c r="AH238" s="8">
        <v>86.291200000000003</v>
      </c>
      <c r="AI238" s="8">
        <v>83.089432782784399</v>
      </c>
      <c r="AJ238" s="8"/>
      <c r="AK238" s="6">
        <v>160.44801999999999</v>
      </c>
      <c r="AL238" s="8">
        <v>97.1</v>
      </c>
      <c r="AM238" s="8">
        <v>2.2000000000000002</v>
      </c>
      <c r="AN238" s="8">
        <v>5.4</v>
      </c>
      <c r="AO238" s="8">
        <v>0</v>
      </c>
      <c r="AP238" s="8">
        <v>0</v>
      </c>
      <c r="AQ238" s="8">
        <v>0</v>
      </c>
      <c r="AR238" s="8">
        <v>0</v>
      </c>
      <c r="AS238" s="8">
        <v>7.1919999999999931</v>
      </c>
      <c r="AT238" s="8">
        <f t="shared" si="51"/>
        <v>14.792000000000002</v>
      </c>
      <c r="AU238" s="8">
        <f t="shared" si="52"/>
        <v>13.219890608801347</v>
      </c>
      <c r="AV238" s="8">
        <v>0</v>
      </c>
      <c r="AW238" s="2" t="s">
        <v>381</v>
      </c>
      <c r="AX238" s="2" t="s">
        <v>17</v>
      </c>
      <c r="AY238" s="2" t="s">
        <v>382</v>
      </c>
      <c r="AZ238" s="2" t="s">
        <v>187</v>
      </c>
      <c r="BA238" s="2" t="s">
        <v>180</v>
      </c>
      <c r="BB238" s="2" t="s">
        <v>383</v>
      </c>
      <c r="BC238" s="3">
        <v>4</v>
      </c>
      <c r="BD238" s="3">
        <v>4.9382716049382713</v>
      </c>
      <c r="BE238" s="24">
        <f>U238/((VLOOKUP(B238,'Cell-Characteristics'!$B$4:$E$34,3,FALSE)*VLOOKUP(B238,'Cell-Characteristics'!$B$4:$E$34,4,FALSE)*3600)/1000)</f>
        <v>1.2928649376616066</v>
      </c>
      <c r="BF238" s="2">
        <f t="shared" si="48"/>
        <v>18182.419621643221</v>
      </c>
      <c r="BG238" s="2">
        <f t="shared" si="46"/>
        <v>597.75365115684247</v>
      </c>
      <c r="BH238" s="2">
        <f t="shared" si="47"/>
        <v>18919.768309412386</v>
      </c>
      <c r="BI238" s="2">
        <f t="shared" si="49"/>
        <v>37699.941582212443</v>
      </c>
      <c r="BJ238" s="2">
        <f>BF238/((VLOOKUP(B238,'Cell-Characteristics'!$B$4:$Q$34,13,FALSE)))</f>
        <v>494.92132455885519</v>
      </c>
      <c r="BK238" s="2">
        <f>BG238/((VLOOKUP(B238,'Cell-Characteristics'!$B$4:$Q$34,14,FALSE)))</f>
        <v>235.0214874407653</v>
      </c>
      <c r="BL238" s="2">
        <f>BH238/((VLOOKUP(B238,'Cell-Characteristics'!$B$4:$Q$34,15,FALSE)))</f>
        <v>7438.7702718457122</v>
      </c>
      <c r="BM238" s="2">
        <f>BI238/((VLOOKUP(B238,'Cell-Characteristics'!$B$4:$Q$34,16,FALSE)))</f>
        <v>901.37768936641532</v>
      </c>
      <c r="BN238" s="13">
        <f t="shared" si="50"/>
        <v>2</v>
      </c>
    </row>
    <row r="239" spans="2:66">
      <c r="B239" s="2" t="s">
        <v>178</v>
      </c>
      <c r="C239" s="14" t="s">
        <v>790</v>
      </c>
      <c r="D239" s="2" t="s">
        <v>104</v>
      </c>
      <c r="E239" s="6" t="s">
        <v>8</v>
      </c>
      <c r="F239" s="3" t="s">
        <v>105</v>
      </c>
      <c r="G239" s="3"/>
      <c r="H239" s="4">
        <v>43811</v>
      </c>
      <c r="I239" s="5" t="s">
        <v>393</v>
      </c>
      <c r="J239" s="5">
        <v>100</v>
      </c>
      <c r="K239" s="7">
        <v>4.0730000000000004</v>
      </c>
      <c r="L239" s="8">
        <v>112.384</v>
      </c>
      <c r="M239" s="8">
        <v>50.5</v>
      </c>
      <c r="N239" s="8">
        <v>48.3</v>
      </c>
      <c r="O239" s="7" t="s">
        <v>372</v>
      </c>
      <c r="P239" s="7" t="s">
        <v>372</v>
      </c>
      <c r="Q239" s="9" t="s">
        <v>4</v>
      </c>
      <c r="R239" s="10">
        <v>55.950230491319438</v>
      </c>
      <c r="S239" s="11">
        <v>4.1000000000000002E-2</v>
      </c>
      <c r="T239" s="11">
        <v>66.757355359731434</v>
      </c>
      <c r="U239" s="8">
        <v>69.77017736242999</v>
      </c>
      <c r="V239" s="8">
        <v>21.005734449074172</v>
      </c>
      <c r="W239" s="8">
        <v>48.003554789079338</v>
      </c>
      <c r="X239" s="8">
        <v>0.76088812427647312</v>
      </c>
      <c r="Y239" s="8">
        <v>30.107038914287454</v>
      </c>
      <c r="Z239" s="8">
        <v>68.802397534004839</v>
      </c>
      <c r="AA239" s="8">
        <v>1.0905635517076926</v>
      </c>
      <c r="AB239" s="8">
        <v>3.0128220026985595</v>
      </c>
      <c r="AC239" s="8">
        <v>0</v>
      </c>
      <c r="AD239" s="92">
        <v>2</v>
      </c>
      <c r="AE239" s="92">
        <v>2</v>
      </c>
      <c r="AF239" s="92">
        <v>2</v>
      </c>
      <c r="AG239" s="8">
        <v>970.84006262938703</v>
      </c>
      <c r="AH239" s="8">
        <v>132.6893</v>
      </c>
      <c r="AI239" s="8">
        <v>128.58965737106598</v>
      </c>
      <c r="AJ239" s="8"/>
      <c r="AK239" s="6">
        <v>236.33999999999997</v>
      </c>
      <c r="AL239" s="8">
        <v>72.7</v>
      </c>
      <c r="AM239" s="8">
        <v>1.5</v>
      </c>
      <c r="AN239" s="8">
        <v>10.3</v>
      </c>
      <c r="AO239" s="8">
        <v>0.7</v>
      </c>
      <c r="AP239" s="8">
        <v>0</v>
      </c>
      <c r="AQ239" s="8">
        <v>0</v>
      </c>
      <c r="AR239" s="8">
        <v>0</v>
      </c>
      <c r="AS239" s="8">
        <v>27.183999999999997</v>
      </c>
      <c r="AT239" s="8">
        <f t="shared" si="51"/>
        <v>39.683999999999997</v>
      </c>
      <c r="AU239" s="8">
        <f t="shared" si="52"/>
        <v>35.311076309794984</v>
      </c>
      <c r="AV239" s="8">
        <v>0</v>
      </c>
      <c r="AW239" s="2" t="s">
        <v>384</v>
      </c>
      <c r="AX239" s="2" t="s">
        <v>17</v>
      </c>
      <c r="AY239" s="2" t="s">
        <v>385</v>
      </c>
      <c r="AZ239" s="2" t="s">
        <v>179</v>
      </c>
      <c r="BA239" s="2" t="s">
        <v>180</v>
      </c>
      <c r="BB239" s="2" t="s">
        <v>379</v>
      </c>
      <c r="BC239" s="3">
        <v>8</v>
      </c>
      <c r="BD239" s="3">
        <v>9.8765432098765427</v>
      </c>
      <c r="BE239" s="24">
        <f>U239/((VLOOKUP(B239,'Cell-Characteristics'!$B$4:$E$34,3,FALSE)*VLOOKUP(B239,'Cell-Characteristics'!$B$4:$E$34,4,FALSE)*3600)/1000)</f>
        <v>1.1963336310430381</v>
      </c>
      <c r="BF239" s="2">
        <f t="shared" si="48"/>
        <v>10502.867224537085</v>
      </c>
      <c r="BG239" s="2">
        <f t="shared" si="46"/>
        <v>24001.777394539669</v>
      </c>
      <c r="BH239" s="2">
        <f t="shared" si="47"/>
        <v>380.44406213823657</v>
      </c>
      <c r="BI239" s="2">
        <f t="shared" si="49"/>
        <v>34885.088681214998</v>
      </c>
      <c r="BJ239" s="2">
        <f>BF239/((VLOOKUP(B239,'Cell-Characteristics'!$B$4:$Q$34,13,FALSE)))</f>
        <v>285.88565584781657</v>
      </c>
      <c r="BK239" s="2">
        <f>BG239/((VLOOKUP(B239,'Cell-Characteristics'!$B$4:$Q$34,14,FALSE)))</f>
        <v>9436.8866063299793</v>
      </c>
      <c r="BL239" s="2">
        <f>BH239/((VLOOKUP(B239,'Cell-Characteristics'!$B$4:$Q$34,15,FALSE)))</f>
        <v>149.58090042393511</v>
      </c>
      <c r="BM239" s="2">
        <f>BI239/((VLOOKUP(B239,'Cell-Characteristics'!$B$4:$Q$34,16,FALSE)))</f>
        <v>834.07664068244208</v>
      </c>
      <c r="BN239" s="13">
        <f t="shared" si="50"/>
        <v>2</v>
      </c>
    </row>
    <row r="240" spans="2:66">
      <c r="B240" s="2" t="s">
        <v>178</v>
      </c>
      <c r="C240" s="14" t="s">
        <v>792</v>
      </c>
      <c r="D240" s="2" t="s">
        <v>104</v>
      </c>
      <c r="E240" s="6" t="s">
        <v>8</v>
      </c>
      <c r="F240" s="3" t="s">
        <v>105</v>
      </c>
      <c r="G240" s="3"/>
      <c r="H240" s="4">
        <v>43811</v>
      </c>
      <c r="I240" s="5" t="s">
        <v>392</v>
      </c>
      <c r="J240" s="5">
        <v>100</v>
      </c>
      <c r="K240" s="7">
        <v>4.093</v>
      </c>
      <c r="L240" s="8">
        <v>112.227</v>
      </c>
      <c r="M240" s="8">
        <v>51.2</v>
      </c>
      <c r="N240" s="8">
        <v>48.3</v>
      </c>
      <c r="O240" s="7" t="s">
        <v>371</v>
      </c>
      <c r="P240" s="7" t="s">
        <v>372</v>
      </c>
      <c r="Q240" s="9" t="s">
        <v>4</v>
      </c>
      <c r="R240" s="10">
        <v>60.158624715879043</v>
      </c>
      <c r="S240" s="11">
        <v>4.2000000000000003E-2</v>
      </c>
      <c r="T240" s="11">
        <v>69.774708166403428</v>
      </c>
      <c r="U240" s="8">
        <v>73.632987878076577</v>
      </c>
      <c r="V240" s="8">
        <v>20.60414241111722</v>
      </c>
      <c r="W240" s="8">
        <v>52.080153977759977</v>
      </c>
      <c r="X240" s="8">
        <v>0.94869148919938284</v>
      </c>
      <c r="Y240" s="8">
        <v>27.982216944984085</v>
      </c>
      <c r="Z240" s="8">
        <v>70.72937752301408</v>
      </c>
      <c r="AA240" s="8">
        <v>1.2884055320018399</v>
      </c>
      <c r="AB240" s="8">
        <v>3.8582797116731418</v>
      </c>
      <c r="AC240" s="8">
        <v>0</v>
      </c>
      <c r="AD240" s="92">
        <v>2</v>
      </c>
      <c r="AE240" s="92">
        <v>2</v>
      </c>
      <c r="AF240" s="92">
        <v>2</v>
      </c>
      <c r="AG240" s="8">
        <v>971.64380804149721</v>
      </c>
      <c r="AH240" s="8">
        <v>140.32259999999999</v>
      </c>
      <c r="AI240" s="8">
        <v>136.13394480069678</v>
      </c>
      <c r="AJ240" s="8"/>
      <c r="AK240" s="6">
        <v>249.8878</v>
      </c>
      <c r="AL240" s="8">
        <v>71.099999999999994</v>
      </c>
      <c r="AM240" s="8">
        <v>0.1</v>
      </c>
      <c r="AN240" s="8">
        <v>10.5</v>
      </c>
      <c r="AO240" s="8">
        <v>1.9</v>
      </c>
      <c r="AP240" s="8">
        <v>0</v>
      </c>
      <c r="AQ240" s="8">
        <v>0.1</v>
      </c>
      <c r="AR240" s="8">
        <v>0</v>
      </c>
      <c r="AS240" s="8">
        <v>28.527000000000015</v>
      </c>
      <c r="AT240" s="8">
        <f t="shared" si="51"/>
        <v>41.12700000000001</v>
      </c>
      <c r="AU240" s="8">
        <f t="shared" si="52"/>
        <v>36.646261594803399</v>
      </c>
      <c r="AV240" s="8">
        <v>0</v>
      </c>
      <c r="AW240" s="2" t="s">
        <v>386</v>
      </c>
      <c r="AX240" s="2" t="s">
        <v>17</v>
      </c>
      <c r="AY240" s="2" t="s">
        <v>387</v>
      </c>
      <c r="AZ240" s="2" t="s">
        <v>187</v>
      </c>
      <c r="BA240" s="2" t="s">
        <v>180</v>
      </c>
      <c r="BB240" s="2" t="s">
        <v>388</v>
      </c>
      <c r="BC240" s="3">
        <v>8</v>
      </c>
      <c r="BD240" s="3">
        <v>9.8765432098765427</v>
      </c>
      <c r="BE240" s="24">
        <f>U240/((VLOOKUP(B240,'Cell-Characteristics'!$B$4:$E$34,3,FALSE)*VLOOKUP(B240,'Cell-Characteristics'!$B$4:$E$34,4,FALSE)*3600)/1000)</f>
        <v>1.2625683792537137</v>
      </c>
      <c r="BF240" s="2">
        <f t="shared" si="48"/>
        <v>10302.07120555861</v>
      </c>
      <c r="BG240" s="2">
        <f t="shared" si="46"/>
        <v>26040.076988879988</v>
      </c>
      <c r="BH240" s="2">
        <f t="shared" si="47"/>
        <v>474.34574459969144</v>
      </c>
      <c r="BI240" s="2">
        <f t="shared" si="49"/>
        <v>36816.493939038286</v>
      </c>
      <c r="BJ240" s="2">
        <f>BF240/((VLOOKUP(B240,'Cell-Characteristics'!$B$4:$Q$34,13,FALSE)))</f>
        <v>280.42003390382195</v>
      </c>
      <c r="BK240" s="2">
        <f>BG240/((VLOOKUP(B240,'Cell-Characteristics'!$B$4:$Q$34,14,FALSE)))</f>
        <v>10238.294011512144</v>
      </c>
      <c r="BL240" s="2">
        <f>BH240/((VLOOKUP(B240,'Cell-Characteristics'!$B$4:$Q$34,15,FALSE)))</f>
        <v>186.50064661464631</v>
      </c>
      <c r="BM240" s="2">
        <f>BI240/((VLOOKUP(B240,'Cell-Characteristics'!$B$4:$Q$34,16,FALSE)))</f>
        <v>880.25511034214844</v>
      </c>
      <c r="BN240" s="13">
        <f t="shared" si="50"/>
        <v>2</v>
      </c>
    </row>
    <row r="241" spans="2:66">
      <c r="B241" s="2" t="s">
        <v>178</v>
      </c>
      <c r="C241" s="14" t="s">
        <v>794</v>
      </c>
      <c r="D241" s="2" t="s">
        <v>104</v>
      </c>
      <c r="E241" s="6" t="s">
        <v>8</v>
      </c>
      <c r="F241" s="3" t="s">
        <v>105</v>
      </c>
      <c r="G241" s="3"/>
      <c r="H241" s="4">
        <v>43811</v>
      </c>
      <c r="I241" s="5" t="s">
        <v>389</v>
      </c>
      <c r="J241" s="5">
        <v>100</v>
      </c>
      <c r="K241" s="7">
        <v>4.09</v>
      </c>
      <c r="L241" s="8">
        <v>112.134</v>
      </c>
      <c r="M241" s="8">
        <v>50.4</v>
      </c>
      <c r="N241" s="8">
        <v>49.7</v>
      </c>
      <c r="O241" s="7" t="s">
        <v>372</v>
      </c>
      <c r="P241" s="7" t="s">
        <v>372</v>
      </c>
      <c r="Q241" s="9" t="s">
        <v>4</v>
      </c>
      <c r="R241" s="10">
        <v>60.536540568545064</v>
      </c>
      <c r="S241" s="11">
        <v>4.7E-2</v>
      </c>
      <c r="T241" s="11">
        <v>70.974823200044554</v>
      </c>
      <c r="U241" s="8">
        <v>74.473789297672951</v>
      </c>
      <c r="V241" s="8">
        <v>21.061614974813764</v>
      </c>
      <c r="W241" s="8">
        <v>52.515948951240951</v>
      </c>
      <c r="X241" s="8">
        <v>0.89622537161819815</v>
      </c>
      <c r="Y241" s="8">
        <v>28.28057384139559</v>
      </c>
      <c r="Z241" s="8">
        <v>70.516015696923716</v>
      </c>
      <c r="AA241" s="8">
        <v>1.2034104616806467</v>
      </c>
      <c r="AB241" s="8">
        <v>3.4989660976284007</v>
      </c>
      <c r="AC241" s="8">
        <v>0</v>
      </c>
      <c r="AD241" s="92">
        <v>2</v>
      </c>
      <c r="AE241" s="92">
        <v>2</v>
      </c>
      <c r="AF241" s="92">
        <v>2</v>
      </c>
      <c r="AG241" s="8">
        <v>935.7791940687855</v>
      </c>
      <c r="AH241" s="8">
        <v>145.6429</v>
      </c>
      <c r="AI241" s="8">
        <v>136.02930667488397</v>
      </c>
      <c r="AJ241" s="8"/>
      <c r="AK241" s="6">
        <v>259.54974500000003</v>
      </c>
      <c r="AL241" s="8">
        <v>70.900000000000006</v>
      </c>
      <c r="AM241" s="8">
        <v>1.1000000000000001</v>
      </c>
      <c r="AN241" s="8">
        <v>7.8</v>
      </c>
      <c r="AO241" s="8">
        <v>3.3</v>
      </c>
      <c r="AP241" s="8">
        <v>0</v>
      </c>
      <c r="AQ241" s="8">
        <v>0</v>
      </c>
      <c r="AR241" s="8">
        <v>0</v>
      </c>
      <c r="AS241" s="8">
        <v>29.034000000000006</v>
      </c>
      <c r="AT241" s="8">
        <f t="shared" si="51"/>
        <v>41.233999999999995</v>
      </c>
      <c r="AU241" s="8">
        <f t="shared" si="52"/>
        <v>36.772076265896153</v>
      </c>
      <c r="AV241" s="8">
        <v>0</v>
      </c>
      <c r="AW241" s="2" t="s">
        <v>390</v>
      </c>
      <c r="AX241" s="2" t="s">
        <v>17</v>
      </c>
      <c r="AY241" s="2" t="s">
        <v>391</v>
      </c>
      <c r="AZ241" s="2" t="s">
        <v>179</v>
      </c>
      <c r="BA241" s="2" t="s">
        <v>180</v>
      </c>
      <c r="BB241" s="2" t="s">
        <v>379</v>
      </c>
      <c r="BC241" s="3">
        <v>5</v>
      </c>
      <c r="BD241" s="3">
        <v>6.1728395061728394</v>
      </c>
      <c r="BE241" s="24">
        <f>U241/((VLOOKUP(B241,'Cell-Characteristics'!$B$4:$E$34,3,FALSE)*VLOOKUP(B241,'Cell-Characteristics'!$B$4:$E$34,4,FALSE)*3600)/1000)</f>
        <v>1.2769854131974101</v>
      </c>
      <c r="BF241" s="2">
        <f t="shared" si="48"/>
        <v>10530.807487406883</v>
      </c>
      <c r="BG241" s="2">
        <f t="shared" si="46"/>
        <v>26257.974475620475</v>
      </c>
      <c r="BH241" s="2">
        <f t="shared" si="47"/>
        <v>448.11268580909905</v>
      </c>
      <c r="BI241" s="2">
        <f t="shared" si="49"/>
        <v>37236.894648836475</v>
      </c>
      <c r="BJ241" s="2">
        <f>BF241/((VLOOKUP(B241,'Cell-Characteristics'!$B$4:$Q$34,13,FALSE)))</f>
        <v>286.64618344512172</v>
      </c>
      <c r="BK241" s="2">
        <f>BG241/((VLOOKUP(B241,'Cell-Characteristics'!$B$4:$Q$34,14,FALSE)))</f>
        <v>10323.965744916441</v>
      </c>
      <c r="BL241" s="2">
        <f>BH241/((VLOOKUP(B241,'Cell-Characteristics'!$B$4:$Q$34,15,FALSE)))</f>
        <v>176.18647708150468</v>
      </c>
      <c r="BM241" s="2">
        <f>BI241/((VLOOKUP(B241,'Cell-Characteristics'!$B$4:$Q$34,16,FALSE)))</f>
        <v>890.30658003950953</v>
      </c>
      <c r="BN241" s="13">
        <f t="shared" si="50"/>
        <v>2</v>
      </c>
    </row>
    <row r="242" spans="2:66">
      <c r="B242" s="19" t="s">
        <v>178</v>
      </c>
      <c r="C242" s="18" t="s">
        <v>720</v>
      </c>
      <c r="D242" s="19" t="s">
        <v>26</v>
      </c>
      <c r="E242" s="23" t="s">
        <v>7</v>
      </c>
      <c r="F242" s="20" t="s">
        <v>21</v>
      </c>
      <c r="H242" s="21">
        <v>43511</v>
      </c>
      <c r="I242" s="22">
        <v>7483</v>
      </c>
      <c r="J242" s="22">
        <v>100</v>
      </c>
      <c r="K242" s="24">
        <v>4.0439999999999996</v>
      </c>
      <c r="L242" s="8">
        <v>112.35</v>
      </c>
      <c r="M242" s="8">
        <v>47.5</v>
      </c>
      <c r="N242" s="8">
        <v>47.5</v>
      </c>
      <c r="O242" s="23" t="s">
        <v>372</v>
      </c>
      <c r="P242" s="23" t="s">
        <v>372</v>
      </c>
      <c r="Q242" s="26" t="s">
        <v>4</v>
      </c>
      <c r="R242" s="27">
        <v>57.865325437871171</v>
      </c>
      <c r="S242" s="28">
        <v>3.1E-2</v>
      </c>
      <c r="T242" s="28">
        <v>65.493473652011019</v>
      </c>
      <c r="U242" s="25">
        <v>68.806894134779014</v>
      </c>
      <c r="V242" s="25">
        <v>27.548701155064375</v>
      </c>
      <c r="W242" s="25">
        <v>40.343988853461113</v>
      </c>
      <c r="X242" s="25">
        <v>0.91420412625353298</v>
      </c>
      <c r="Y242" s="25">
        <v>40.037704799030678</v>
      </c>
      <c r="Z242" s="25">
        <v>58.633643271901313</v>
      </c>
      <c r="AA242" s="25">
        <v>1.3286519290680219</v>
      </c>
      <c r="AB242" s="25">
        <v>3.3134204827679996</v>
      </c>
      <c r="AC242" s="25">
        <v>0</v>
      </c>
      <c r="AD242" s="122">
        <v>6.0201000000000002</v>
      </c>
      <c r="AE242" s="122">
        <v>6.0201000000000002</v>
      </c>
      <c r="AF242" s="122">
        <v>0</v>
      </c>
      <c r="AG242" s="8">
        <v>822.14471233080974</v>
      </c>
      <c r="AH242" s="8">
        <v>173.68680000000001</v>
      </c>
      <c r="AI242" s="8">
        <v>143.68382300450014</v>
      </c>
      <c r="AJ242" s="8"/>
      <c r="AK242" s="6">
        <v>241.20787000000001</v>
      </c>
      <c r="AL242" s="8">
        <v>74.099999999999994</v>
      </c>
      <c r="AM242" s="8">
        <v>1.4</v>
      </c>
      <c r="AN242" s="8">
        <v>7.5</v>
      </c>
      <c r="AO242" s="8">
        <v>3.5</v>
      </c>
      <c r="AP242" s="8">
        <v>0</v>
      </c>
      <c r="AQ242" s="8">
        <v>0</v>
      </c>
      <c r="AR242" s="8">
        <v>0</v>
      </c>
      <c r="AS242" s="8">
        <v>25.849999999999994</v>
      </c>
      <c r="AT242" s="25">
        <f t="shared" si="51"/>
        <v>38.25</v>
      </c>
      <c r="AU242" s="25">
        <f t="shared" si="52"/>
        <v>34.045393858477972</v>
      </c>
      <c r="AV242" s="8">
        <v>0</v>
      </c>
      <c r="AW242" s="19" t="s">
        <v>477</v>
      </c>
      <c r="AX242" s="19" t="s">
        <v>50</v>
      </c>
      <c r="AY242" s="19" t="s">
        <v>478</v>
      </c>
      <c r="AZ242" s="19" t="s">
        <v>179</v>
      </c>
      <c r="BA242" s="2" t="s">
        <v>180</v>
      </c>
      <c r="BB242" s="19" t="s">
        <v>461</v>
      </c>
      <c r="BC242" s="20">
        <v>3</v>
      </c>
      <c r="BD242" s="20">
        <v>6</v>
      </c>
      <c r="BE242" s="24">
        <f>U242/((VLOOKUP(B242,'Cell-Characteristics'!$B$4:$E$34,3,FALSE)*VLOOKUP(B242,'Cell-Characteristics'!$B$4:$E$34,4,FALSE)*3600)/1000)</f>
        <v>1.1798164289228226</v>
      </c>
      <c r="BF242" s="2">
        <f t="shared" si="48"/>
        <v>4576.1201898746494</v>
      </c>
      <c r="BG242" s="2">
        <f t="shared" si="46"/>
        <v>6701.5479565889464</v>
      </c>
      <c r="BH242" s="2" t="e">
        <f t="shared" si="47"/>
        <v>#DIV/0!</v>
      </c>
      <c r="BI242" s="2">
        <f t="shared" si="49"/>
        <v>17144.290161653214</v>
      </c>
      <c r="BJ242" s="2">
        <f>BF242/((VLOOKUP(B242,'Cell-Characteristics'!$B$4:$Q$34,13,FALSE)))</f>
        <v>124.56095023884396</v>
      </c>
      <c r="BK242" s="2">
        <f>BG242/((VLOOKUP(B242,'Cell-Characteristics'!$B$4:$Q$34,14,FALSE)))</f>
        <v>2634.8777056652302</v>
      </c>
      <c r="BL242" s="2" t="e">
        <f>BH242/((VLOOKUP(B242,'Cell-Characteristics'!$B$4:$Q$34,15,FALSE)))</f>
        <v>#DIV/0!</v>
      </c>
      <c r="BM242" s="2">
        <f>BI242/((VLOOKUP(B242,'Cell-Characteristics'!$B$4:$Q$34,16,FALSE)))</f>
        <v>409.90728375636502</v>
      </c>
      <c r="BN242" s="13">
        <f t="shared" si="50"/>
        <v>4.0133999999999999</v>
      </c>
    </row>
    <row r="243" spans="2:66">
      <c r="B243" s="19" t="s">
        <v>178</v>
      </c>
      <c r="C243" s="18" t="s">
        <v>721</v>
      </c>
      <c r="D243" s="19" t="s">
        <v>26</v>
      </c>
      <c r="E243" s="23" t="s">
        <v>7</v>
      </c>
      <c r="F243" s="20" t="s">
        <v>21</v>
      </c>
      <c r="H243" s="21">
        <v>43512</v>
      </c>
      <c r="I243" s="22">
        <v>7487</v>
      </c>
      <c r="J243" s="22">
        <v>100</v>
      </c>
      <c r="K243" s="24">
        <v>4.0430000000000001</v>
      </c>
      <c r="L243" s="8">
        <v>112.676</v>
      </c>
      <c r="M243" s="8">
        <v>50.3</v>
      </c>
      <c r="N243" s="8">
        <v>47.5</v>
      </c>
      <c r="O243" s="23" t="s">
        <v>372</v>
      </c>
      <c r="P243" s="23" t="s">
        <v>372</v>
      </c>
      <c r="Q243" s="26" t="s">
        <v>4</v>
      </c>
      <c r="R243" s="27">
        <v>63.795717366783663</v>
      </c>
      <c r="S243" s="28">
        <v>3.5000000000000003E-2</v>
      </c>
      <c r="T243" s="28">
        <v>71.94290924654662</v>
      </c>
      <c r="U243" s="25">
        <v>75.484728234738228</v>
      </c>
      <c r="V243" s="25">
        <v>20.189253960025734</v>
      </c>
      <c r="W243" s="25">
        <v>53.516231363198635</v>
      </c>
      <c r="X243" s="25">
        <v>1.779242911513891</v>
      </c>
      <c r="Y243" s="25">
        <v>26.746143799103724</v>
      </c>
      <c r="Z243" s="25">
        <v>70.896766292615936</v>
      </c>
      <c r="AA243" s="25">
        <v>2.3570899082803876</v>
      </c>
      <c r="AB243" s="25">
        <v>3.5418189881916016</v>
      </c>
      <c r="AC243" s="25">
        <v>0</v>
      </c>
      <c r="AD243" s="122">
        <v>9.4384999999999994</v>
      </c>
      <c r="AE243" s="122">
        <v>9.4384999999999994</v>
      </c>
      <c r="AF243" s="122">
        <v>0</v>
      </c>
      <c r="AG243" s="8">
        <v>974.78225009221433</v>
      </c>
      <c r="AH243" s="8">
        <v>115.2488000000003</v>
      </c>
      <c r="AI243" s="8">
        <v>112.24758230380176</v>
      </c>
      <c r="AJ243" s="8"/>
      <c r="AK243" s="6">
        <v>219.40192999999999</v>
      </c>
      <c r="AL243" s="8">
        <v>75</v>
      </c>
      <c r="AM243" s="8">
        <v>1.1000000000000001</v>
      </c>
      <c r="AN243" s="8">
        <v>8.5</v>
      </c>
      <c r="AO243" s="8">
        <v>0.8</v>
      </c>
      <c r="AP243" s="8">
        <v>0</v>
      </c>
      <c r="AQ243" s="8">
        <v>0</v>
      </c>
      <c r="AR243" s="8">
        <v>0</v>
      </c>
      <c r="AS243" s="8">
        <v>27.27600000000001</v>
      </c>
      <c r="AT243" s="25">
        <f t="shared" si="51"/>
        <v>37.676000000000002</v>
      </c>
      <c r="AU243" s="25">
        <f t="shared" si="52"/>
        <v>33.437466718733361</v>
      </c>
      <c r="AV243" s="8">
        <v>0</v>
      </c>
      <c r="AW243" s="19" t="s">
        <v>479</v>
      </c>
      <c r="AX243" s="19" t="s">
        <v>50</v>
      </c>
      <c r="AY243" s="19" t="s">
        <v>480</v>
      </c>
      <c r="AZ243" s="19" t="s">
        <v>179</v>
      </c>
      <c r="BA243" s="2" t="s">
        <v>180</v>
      </c>
      <c r="BB243" s="19" t="s">
        <v>481</v>
      </c>
      <c r="BC243" s="20">
        <v>5</v>
      </c>
      <c r="BD243" s="20">
        <v>10</v>
      </c>
      <c r="BE243" s="24">
        <f>U243/((VLOOKUP(B243,'Cell-Characteristics'!$B$4:$E$34,3,FALSE)*VLOOKUP(B243,'Cell-Characteristics'!$B$4:$E$34,4,FALSE)*3600)/1000)</f>
        <v>1.2943197571114236</v>
      </c>
      <c r="BF243" s="2">
        <f t="shared" si="48"/>
        <v>2139.0320453489148</v>
      </c>
      <c r="BG243" s="2">
        <f t="shared" si="46"/>
        <v>5669.9932577420814</v>
      </c>
      <c r="BH243" s="2" t="e">
        <f t="shared" si="47"/>
        <v>#DIV/0!</v>
      </c>
      <c r="BI243" s="2">
        <f t="shared" si="49"/>
        <v>11996.301568269042</v>
      </c>
      <c r="BJ243" s="2">
        <f>BF243/((VLOOKUP(B243,'Cell-Characteristics'!$B$4:$Q$34,13,FALSE)))</f>
        <v>58.223965522045695</v>
      </c>
      <c r="BK243" s="2">
        <f>BG243/((VLOOKUP(B243,'Cell-Characteristics'!$B$4:$Q$34,14,FALSE)))</f>
        <v>2229.2967121735005</v>
      </c>
      <c r="BL243" s="2" t="e">
        <f>BH243/((VLOOKUP(B243,'Cell-Characteristics'!$B$4:$Q$34,15,FALSE)))</f>
        <v>#DIV/0!</v>
      </c>
      <c r="BM243" s="2">
        <f>BI243/((VLOOKUP(B243,'Cell-Characteristics'!$B$4:$Q$34,16,FALSE)))</f>
        <v>286.8226881723055</v>
      </c>
      <c r="BN243" s="13">
        <f t="shared" si="50"/>
        <v>6.2923333333333327</v>
      </c>
    </row>
    <row r="244" spans="2:66">
      <c r="B244" s="19" t="s">
        <v>178</v>
      </c>
      <c r="C244" s="18" t="s">
        <v>688</v>
      </c>
      <c r="D244" s="19" t="s">
        <v>26</v>
      </c>
      <c r="E244" s="23" t="s">
        <v>7</v>
      </c>
      <c r="F244" s="20" t="s">
        <v>21</v>
      </c>
      <c r="H244" s="21">
        <v>43512</v>
      </c>
      <c r="I244" s="22">
        <v>7500</v>
      </c>
      <c r="J244" s="22">
        <v>100</v>
      </c>
      <c r="K244" s="24">
        <v>4.0309999999999997</v>
      </c>
      <c r="L244" s="8">
        <v>112.592</v>
      </c>
      <c r="M244" s="8">
        <v>50.6</v>
      </c>
      <c r="N244" s="8">
        <v>47.5</v>
      </c>
      <c r="O244" s="23" t="s">
        <v>372</v>
      </c>
      <c r="P244" s="23" t="s">
        <v>372</v>
      </c>
      <c r="Q244" s="26" t="s">
        <v>4</v>
      </c>
      <c r="R244" s="27">
        <v>47.21631408416463</v>
      </c>
      <c r="S244" s="28">
        <v>0.05</v>
      </c>
      <c r="T244" s="28">
        <v>58.43135212346985</v>
      </c>
      <c r="U244" s="25">
        <v>63.439636741724492</v>
      </c>
      <c r="V244" s="25">
        <v>11.707524593936499</v>
      </c>
      <c r="W244" s="25">
        <v>50.597721791492241</v>
      </c>
      <c r="X244" s="25">
        <v>1.1343903562957098</v>
      </c>
      <c r="Y244" s="25">
        <v>18.454589583481042</v>
      </c>
      <c r="Z244" s="25">
        <v>79.75726909894793</v>
      </c>
      <c r="AA244" s="25">
        <v>1.7881413175709706</v>
      </c>
      <c r="AB244" s="25">
        <v>5.0082846182546401</v>
      </c>
      <c r="AC244" s="25">
        <v>0</v>
      </c>
      <c r="AD244" s="122">
        <v>2.5026000000000002</v>
      </c>
      <c r="AE244" s="122">
        <v>2.5026000000000002</v>
      </c>
      <c r="AF244" s="122">
        <v>0</v>
      </c>
      <c r="AG244" s="8">
        <v>1072.8053129775176</v>
      </c>
      <c r="AH244" s="8">
        <v>212.99349999999998</v>
      </c>
      <c r="AI244" s="8">
        <v>228.72061179452683</v>
      </c>
      <c r="AJ244" s="8"/>
      <c r="AK244" s="6">
        <v>314.55889375000004</v>
      </c>
      <c r="AL244" s="8">
        <v>69</v>
      </c>
      <c r="AM244" s="8">
        <v>1.4</v>
      </c>
      <c r="AN244" s="8">
        <v>6.5</v>
      </c>
      <c r="AO244" s="8">
        <v>3.8</v>
      </c>
      <c r="AP244" s="8">
        <v>0.1</v>
      </c>
      <c r="AQ244" s="8">
        <v>0.1</v>
      </c>
      <c r="AR244" s="8">
        <v>0</v>
      </c>
      <c r="AS244" s="8">
        <v>31.692000000000007</v>
      </c>
      <c r="AT244" s="25">
        <f t="shared" si="51"/>
        <v>43.591999999999999</v>
      </c>
      <c r="AU244" s="25">
        <f t="shared" si="52"/>
        <v>38.716782719909055</v>
      </c>
      <c r="AV244" s="8">
        <v>0</v>
      </c>
      <c r="AW244" s="19" t="s">
        <v>482</v>
      </c>
      <c r="AX244" s="19" t="s">
        <v>50</v>
      </c>
      <c r="AY244" s="19" t="s">
        <v>483</v>
      </c>
      <c r="AZ244" s="19" t="s">
        <v>179</v>
      </c>
      <c r="BA244" s="19" t="s">
        <v>180</v>
      </c>
      <c r="BB244" s="19" t="s">
        <v>484</v>
      </c>
      <c r="BC244" s="20">
        <v>10</v>
      </c>
      <c r="BD244" s="20">
        <v>20</v>
      </c>
      <c r="BE244" s="24">
        <f>U244/((VLOOKUP(B244,'Cell-Characteristics'!$B$4:$E$34,3,FALSE)*VLOOKUP(B244,'Cell-Characteristics'!$B$4:$E$34,4,FALSE)*3600)/1000)</f>
        <v>1.0877852664904748</v>
      </c>
      <c r="BF244" s="2">
        <f t="shared" si="48"/>
        <v>4678.1445672246855</v>
      </c>
      <c r="BG244" s="2">
        <f t="shared" si="46"/>
        <v>20218.061932187422</v>
      </c>
      <c r="BH244" s="2" t="e">
        <f t="shared" si="47"/>
        <v>#DIV/0!</v>
      </c>
      <c r="BI244" s="2">
        <f t="shared" si="49"/>
        <v>38024.23683872242</v>
      </c>
      <c r="BJ244" s="2">
        <f>BF244/((VLOOKUP(B244,'Cell-Characteristics'!$B$4:$Q$34,13,FALSE)))</f>
        <v>127.33803057392035</v>
      </c>
      <c r="BK244" s="2">
        <f>BG244/((VLOOKUP(B244,'Cell-Characteristics'!$B$4:$Q$34,14,FALSE)))</f>
        <v>7949.2262059398527</v>
      </c>
      <c r="BL244" s="2" t="e">
        <f>BH244/((VLOOKUP(B244,'Cell-Characteristics'!$B$4:$Q$34,15,FALSE)))</f>
        <v>#DIV/0!</v>
      </c>
      <c r="BM244" s="2">
        <f>BI244/((VLOOKUP(B244,'Cell-Characteristics'!$B$4:$Q$34,16,FALSE)))</f>
        <v>909.13134883424243</v>
      </c>
      <c r="BN244" s="13">
        <f t="shared" si="50"/>
        <v>1.6684000000000001</v>
      </c>
    </row>
    <row r="245" spans="2:66">
      <c r="B245" s="19" t="s">
        <v>178</v>
      </c>
      <c r="C245" s="18" t="s">
        <v>689</v>
      </c>
      <c r="D245" s="19" t="s">
        <v>26</v>
      </c>
      <c r="E245" s="23" t="s">
        <v>7</v>
      </c>
      <c r="F245" s="20" t="s">
        <v>21</v>
      </c>
      <c r="H245" s="21">
        <v>43512</v>
      </c>
      <c r="I245" s="22">
        <v>7485</v>
      </c>
      <c r="J245" s="22">
        <v>100</v>
      </c>
      <c r="K245" s="24">
        <v>4.0170000000000003</v>
      </c>
      <c r="L245" s="8">
        <v>112.64400000000001</v>
      </c>
      <c r="M245" s="8">
        <v>47.5</v>
      </c>
      <c r="N245" s="8">
        <v>47.5</v>
      </c>
      <c r="O245" s="23" t="s">
        <v>371</v>
      </c>
      <c r="P245" s="23" t="s">
        <v>372</v>
      </c>
      <c r="Q245" s="26" t="s">
        <v>4</v>
      </c>
      <c r="R245" s="27">
        <v>53.408140316517233</v>
      </c>
      <c r="S245" s="28">
        <v>3.6999999999999998E-2</v>
      </c>
      <c r="T245" s="28">
        <v>65.483656510390048</v>
      </c>
      <c r="U245" s="25">
        <v>66.452778224195484</v>
      </c>
      <c r="V245" s="25">
        <v>15.719954955029941</v>
      </c>
      <c r="W245" s="25">
        <v>49.416650053527071</v>
      </c>
      <c r="X245" s="25">
        <v>1.3161732156384645</v>
      </c>
      <c r="Y245" s="25">
        <v>23.655828055818287</v>
      </c>
      <c r="Z245" s="25">
        <v>74.363557663168478</v>
      </c>
      <c r="AA245" s="25">
        <v>1.9806142810132283</v>
      </c>
      <c r="AB245" s="25">
        <v>0.9691217138054411</v>
      </c>
      <c r="AC245" s="25">
        <v>0</v>
      </c>
      <c r="AD245" s="122">
        <v>8.5120000000000005</v>
      </c>
      <c r="AE245" s="122">
        <v>8.5120000000000005</v>
      </c>
      <c r="AF245" s="122">
        <v>0</v>
      </c>
      <c r="AG245" s="8">
        <v>984.89593408596409</v>
      </c>
      <c r="AH245" s="8">
        <v>180.22469999999998</v>
      </c>
      <c r="AI245" s="8">
        <v>177.75253475622006</v>
      </c>
      <c r="AJ245" s="8"/>
      <c r="AK245" s="6">
        <v>238.29554000000002</v>
      </c>
      <c r="AL245" s="8">
        <v>75.900000000000006</v>
      </c>
      <c r="AM245" s="8">
        <v>4.5999999999999996</v>
      </c>
      <c r="AN245" s="8">
        <v>9.24</v>
      </c>
      <c r="AO245" s="8">
        <v>8.8000000000000007</v>
      </c>
      <c r="AP245" s="25">
        <v>3.7</v>
      </c>
      <c r="AQ245" s="25">
        <v>2.5</v>
      </c>
      <c r="AR245" s="25">
        <v>0</v>
      </c>
      <c r="AS245" s="25">
        <v>7.9040000000000106</v>
      </c>
      <c r="AT245" s="25">
        <f t="shared" si="51"/>
        <v>36.744</v>
      </c>
      <c r="AU245" s="25">
        <f t="shared" si="52"/>
        <v>32.61958027058698</v>
      </c>
      <c r="AV245" s="8">
        <v>0</v>
      </c>
      <c r="AW245" s="19" t="s">
        <v>485</v>
      </c>
      <c r="AX245" s="19" t="s">
        <v>50</v>
      </c>
      <c r="AY245" s="19" t="s">
        <v>486</v>
      </c>
      <c r="AZ245" s="19" t="s">
        <v>187</v>
      </c>
      <c r="BA245" s="19" t="s">
        <v>180</v>
      </c>
      <c r="BB245" s="19" t="s">
        <v>487</v>
      </c>
      <c r="BC245" s="20">
        <v>11</v>
      </c>
      <c r="BD245" s="20">
        <v>22</v>
      </c>
      <c r="BE245" s="24">
        <f>U245/((VLOOKUP(B245,'Cell-Characteristics'!$B$4:$E$34,3,FALSE)*VLOOKUP(B245,'Cell-Characteristics'!$B$4:$E$34,4,FALSE)*3600)/1000)</f>
        <v>1.1394509297701558</v>
      </c>
      <c r="BF245" s="2">
        <f t="shared" si="48"/>
        <v>1846.7992193409234</v>
      </c>
      <c r="BG245" s="2">
        <f t="shared" si="46"/>
        <v>5805.5274968899275</v>
      </c>
      <c r="BH245" s="2" t="e">
        <f t="shared" si="47"/>
        <v>#DIV/0!</v>
      </c>
      <c r="BI245" s="2">
        <f t="shared" si="49"/>
        <v>11710.4284934555</v>
      </c>
      <c r="BJ245" s="2">
        <f>BF245/((VLOOKUP(B245,'Cell-Characteristics'!$B$4:$Q$34,13,FALSE)))</f>
        <v>50.269454497820334</v>
      </c>
      <c r="BK245" s="2">
        <f>BG245/((VLOOKUP(B245,'Cell-Characteristics'!$B$4:$Q$34,14,FALSE)))</f>
        <v>2282.5853176417108</v>
      </c>
      <c r="BL245" s="2" t="e">
        <f>BH245/((VLOOKUP(B245,'Cell-Characteristics'!$B$4:$Q$34,15,FALSE)))</f>
        <v>#DIV/0!</v>
      </c>
      <c r="BM245" s="2">
        <f>BI245/((VLOOKUP(B245,'Cell-Characteristics'!$B$4:$Q$34,16,FALSE)))</f>
        <v>279.9876746202134</v>
      </c>
      <c r="BN245" s="13">
        <f t="shared" si="50"/>
        <v>5.674666666666667</v>
      </c>
    </row>
    <row r="246" spans="2:66">
      <c r="B246" s="19" t="s">
        <v>178</v>
      </c>
      <c r="C246" s="18" t="s">
        <v>796</v>
      </c>
      <c r="D246" s="19" t="s">
        <v>104</v>
      </c>
      <c r="E246" s="23" t="s">
        <v>7</v>
      </c>
      <c r="F246" s="20" t="s">
        <v>105</v>
      </c>
      <c r="H246" s="21">
        <v>43811</v>
      </c>
      <c r="I246" s="22" t="s">
        <v>394</v>
      </c>
      <c r="J246" s="22">
        <v>100</v>
      </c>
      <c r="K246" s="24">
        <v>4.0759999999999996</v>
      </c>
      <c r="L246" s="25">
        <v>111.5</v>
      </c>
      <c r="M246" s="25">
        <v>51.5</v>
      </c>
      <c r="N246" s="25">
        <v>46.4</v>
      </c>
      <c r="O246" s="23" t="s">
        <v>371</v>
      </c>
      <c r="P246" s="23" t="s">
        <v>372</v>
      </c>
      <c r="Q246" s="26" t="s">
        <v>4</v>
      </c>
      <c r="R246" s="27">
        <v>58.393255752897502</v>
      </c>
      <c r="S246" s="28">
        <v>4.5999999999999999E-2</v>
      </c>
      <c r="T246" s="28">
        <v>68.966153507071169</v>
      </c>
      <c r="U246" s="25">
        <v>72.253216133467163</v>
      </c>
      <c r="V246" s="25">
        <v>22.972227999241134</v>
      </c>
      <c r="W246" s="25">
        <v>48.260540348414622</v>
      </c>
      <c r="X246" s="25">
        <v>1.0204477858113785</v>
      </c>
      <c r="Y246" s="25">
        <v>31.79405599995232</v>
      </c>
      <c r="Z246" s="25">
        <v>66.79362238944087</v>
      </c>
      <c r="AA246" s="25">
        <v>1.4123216106067762</v>
      </c>
      <c r="AB246" s="25">
        <v>3.2870626263960001</v>
      </c>
      <c r="AC246" s="25">
        <v>0</v>
      </c>
      <c r="AD246" s="92">
        <v>2</v>
      </c>
      <c r="AE246" s="92">
        <v>2</v>
      </c>
      <c r="AF246" s="92">
        <v>2</v>
      </c>
      <c r="AG246" s="25">
        <v>968.27361577222086</v>
      </c>
      <c r="AH246" s="25">
        <v>157.48660000000001</v>
      </c>
      <c r="AI246" s="25">
        <v>152.29599824892392</v>
      </c>
      <c r="AK246" s="23">
        <v>314.44486000000001</v>
      </c>
      <c r="AL246" s="25">
        <v>73</v>
      </c>
      <c r="AM246" s="25">
        <v>0.2</v>
      </c>
      <c r="AN246" s="25">
        <v>9.6999999999999993</v>
      </c>
      <c r="AO246" s="25">
        <v>0.8</v>
      </c>
      <c r="AP246" s="25">
        <v>0</v>
      </c>
      <c r="AQ246" s="25">
        <v>0</v>
      </c>
      <c r="AR246" s="25">
        <v>0</v>
      </c>
      <c r="AS246" s="25">
        <v>27.799999999999997</v>
      </c>
      <c r="AT246" s="25">
        <f t="shared" si="51"/>
        <v>38.5</v>
      </c>
      <c r="AU246" s="25">
        <f t="shared" si="52"/>
        <v>34.529147982062781</v>
      </c>
      <c r="AV246" s="8">
        <v>0</v>
      </c>
      <c r="AW246" s="19" t="s">
        <v>395</v>
      </c>
      <c r="AX246" s="19" t="s">
        <v>17</v>
      </c>
      <c r="AY246" s="19" t="s">
        <v>396</v>
      </c>
      <c r="AZ246" s="19" t="s">
        <v>187</v>
      </c>
      <c r="BA246" s="19" t="s">
        <v>180</v>
      </c>
      <c r="BB246" s="19" t="s">
        <v>379</v>
      </c>
      <c r="BC246" s="20">
        <v>9</v>
      </c>
      <c r="BD246" s="20">
        <v>11.111111111111111</v>
      </c>
      <c r="BE246" s="24">
        <f>U246/((VLOOKUP(B246,'Cell-Characteristics'!$B$4:$E$34,3,FALSE)*VLOOKUP(B246,'Cell-Characteristics'!$B$4:$E$34,4,FALSE)*3600)/1000)</f>
        <v>1.2389097416575303</v>
      </c>
      <c r="BF246" s="2">
        <f t="shared" si="48"/>
        <v>11486.113999620567</v>
      </c>
      <c r="BG246" s="2">
        <f t="shared" si="46"/>
        <v>24130.270174207311</v>
      </c>
      <c r="BH246" s="2">
        <f t="shared" si="47"/>
        <v>510.22389290568924</v>
      </c>
      <c r="BI246" s="2">
        <f t="shared" si="49"/>
        <v>36126.608066733585</v>
      </c>
      <c r="BJ246" s="2">
        <f>BF246/((VLOOKUP(B246,'Cell-Characteristics'!$B$4:$Q$34,13,FALSE)))</f>
        <v>312.64940932060995</v>
      </c>
      <c r="BK246" s="2">
        <f>BG246/((VLOOKUP(B246,'Cell-Characteristics'!$B$4:$Q$34,14,FALSE)))</f>
        <v>9487.4066895522956</v>
      </c>
      <c r="BL246" s="2">
        <f>BH246/((VLOOKUP(B246,'Cell-Characteristics'!$B$4:$Q$34,15,FALSE)))</f>
        <v>200.60701930710437</v>
      </c>
      <c r="BM246" s="2">
        <f>BI246/((VLOOKUP(B246,'Cell-Characteristics'!$B$4:$Q$34,16,FALSE)))</f>
        <v>863.76044994198628</v>
      </c>
      <c r="BN246" s="13">
        <f t="shared" si="50"/>
        <v>2</v>
      </c>
    </row>
    <row r="247" spans="2:66">
      <c r="B247" s="19" t="s">
        <v>178</v>
      </c>
      <c r="C247" s="19" t="s">
        <v>798</v>
      </c>
      <c r="D247" s="19" t="s">
        <v>104</v>
      </c>
      <c r="E247" s="23" t="s">
        <v>7</v>
      </c>
      <c r="F247" s="20" t="s">
        <v>105</v>
      </c>
      <c r="H247" s="21">
        <v>43811</v>
      </c>
      <c r="I247" s="22" t="s">
        <v>397</v>
      </c>
      <c r="J247" s="22">
        <v>100</v>
      </c>
      <c r="K247" s="24">
        <v>4.0839999999999996</v>
      </c>
      <c r="L247" s="25">
        <v>111.51900000000001</v>
      </c>
      <c r="M247" s="25">
        <v>50.3</v>
      </c>
      <c r="N247" s="25">
        <v>49.7</v>
      </c>
      <c r="O247" s="23" t="s">
        <v>371</v>
      </c>
      <c r="P247" s="23" t="s">
        <v>372</v>
      </c>
      <c r="Q247" s="26" t="s">
        <v>4</v>
      </c>
      <c r="R247" s="27">
        <v>61.583951049173514</v>
      </c>
      <c r="S247" s="28">
        <v>4.9000000000000002E-2</v>
      </c>
      <c r="T247" s="28">
        <v>71.160507648578218</v>
      </c>
      <c r="U247" s="25">
        <v>73.654556339767311</v>
      </c>
      <c r="V247" s="25">
        <v>27.447903205509636</v>
      </c>
      <c r="W247" s="25">
        <v>44.927112262100387</v>
      </c>
      <c r="X247" s="25">
        <v>1.2795408721572996</v>
      </c>
      <c r="Y247" s="25">
        <v>37.265723357144246</v>
      </c>
      <c r="Z247" s="25">
        <v>60.997057744604867</v>
      </c>
      <c r="AA247" s="25">
        <v>1.7372188982509074</v>
      </c>
      <c r="AB247" s="25">
        <v>2.4940486911890996</v>
      </c>
      <c r="AC247" s="25">
        <v>0</v>
      </c>
      <c r="AD247" s="92">
        <v>2</v>
      </c>
      <c r="AE247" s="92">
        <v>2</v>
      </c>
      <c r="AF247" s="92">
        <v>2</v>
      </c>
      <c r="AG247" s="25">
        <v>937.03384691100882</v>
      </c>
      <c r="AH247" s="25">
        <v>166.8664</v>
      </c>
      <c r="AI247" s="25">
        <v>156.13167803083937</v>
      </c>
      <c r="AK247" s="23">
        <v>275.61868000000004</v>
      </c>
      <c r="AL247" s="25">
        <v>73.900000000000006</v>
      </c>
      <c r="AM247" s="25">
        <v>2.1</v>
      </c>
      <c r="AN247" s="25">
        <v>1.9</v>
      </c>
      <c r="AO247" s="25">
        <v>1.1000000000000001</v>
      </c>
      <c r="AP247" s="25">
        <v>1.9</v>
      </c>
      <c r="AQ247" s="25">
        <v>1.9</v>
      </c>
      <c r="AR247" s="25">
        <v>4</v>
      </c>
      <c r="AS247" s="25">
        <v>24.718999999999994</v>
      </c>
      <c r="AT247" s="25">
        <f t="shared" si="51"/>
        <v>37.619</v>
      </c>
      <c r="AU247" s="25">
        <f t="shared" si="52"/>
        <v>33.733265183511328</v>
      </c>
      <c r="AV247" s="8">
        <v>0</v>
      </c>
      <c r="AW247" s="19" t="s">
        <v>398</v>
      </c>
      <c r="AX247" s="19" t="s">
        <v>17</v>
      </c>
      <c r="AY247" s="19" t="s">
        <v>399</v>
      </c>
      <c r="AZ247" s="19" t="s">
        <v>187</v>
      </c>
      <c r="BA247" s="17" t="s">
        <v>324</v>
      </c>
      <c r="BB247" s="19" t="s">
        <v>400</v>
      </c>
      <c r="BC247" s="20">
        <v>5</v>
      </c>
      <c r="BD247" s="20">
        <v>6.1728395061728394</v>
      </c>
      <c r="BE247" s="24">
        <f>U247/((VLOOKUP(B247,'Cell-Characteristics'!$B$4:$E$34,3,FALSE)*VLOOKUP(B247,'Cell-Characteristics'!$B$4:$E$34,4,FALSE)*3600)/1000)</f>
        <v>1.2629382088437469</v>
      </c>
      <c r="BF247" s="2">
        <f t="shared" si="48"/>
        <v>13723.951602754818</v>
      </c>
      <c r="BG247" s="2">
        <f t="shared" si="46"/>
        <v>22463.556131050194</v>
      </c>
      <c r="BH247" s="2">
        <f t="shared" si="47"/>
        <v>639.77043607864982</v>
      </c>
      <c r="BI247" s="2">
        <f t="shared" si="49"/>
        <v>36827.278169883655</v>
      </c>
      <c r="BJ247" s="2">
        <f>BF247/((VLOOKUP(B247,'Cell-Characteristics'!$B$4:$Q$34,13,FALSE)))</f>
        <v>373.56283964164675</v>
      </c>
      <c r="BK247" s="2">
        <f>BG247/((VLOOKUP(B247,'Cell-Characteristics'!$B$4:$Q$34,14,FALSE)))</f>
        <v>8832.0972442597285</v>
      </c>
      <c r="BL247" s="2">
        <f>BH247/((VLOOKUP(B247,'Cell-Characteristics'!$B$4:$Q$34,15,FALSE)))</f>
        <v>251.5414154590901</v>
      </c>
      <c r="BM247" s="2">
        <f>BI247/((VLOOKUP(B247,'Cell-Characteristics'!$B$4:$Q$34,16,FALSE)))</f>
        <v>880.51295331678</v>
      </c>
      <c r="BN247" s="13">
        <f t="shared" si="50"/>
        <v>2</v>
      </c>
    </row>
    <row r="248" spans="2:66">
      <c r="B248" s="19" t="s">
        <v>178</v>
      </c>
      <c r="C248" s="18" t="s">
        <v>800</v>
      </c>
      <c r="D248" s="19" t="s">
        <v>104</v>
      </c>
      <c r="E248" s="23" t="s">
        <v>7</v>
      </c>
      <c r="F248" s="20" t="s">
        <v>105</v>
      </c>
      <c r="H248" s="21">
        <v>43813</v>
      </c>
      <c r="I248" s="22" t="s">
        <v>401</v>
      </c>
      <c r="J248" s="22">
        <v>100</v>
      </c>
      <c r="K248" s="24">
        <v>4.0880000000000001</v>
      </c>
      <c r="L248" s="25">
        <v>111.667</v>
      </c>
      <c r="M248" s="25">
        <v>53.6</v>
      </c>
      <c r="N248" s="25">
        <v>53.7</v>
      </c>
      <c r="O248" s="23" t="s">
        <v>372</v>
      </c>
      <c r="P248" s="23" t="s">
        <v>372</v>
      </c>
      <c r="Q248" s="26" t="s">
        <v>4</v>
      </c>
      <c r="R248" s="27">
        <v>55.989375139781174</v>
      </c>
      <c r="S248" s="28">
        <v>5.0999999999999997E-2</v>
      </c>
      <c r="T248" s="28">
        <v>65.915688158874133</v>
      </c>
      <c r="U248" s="25">
        <v>68.592387785886487</v>
      </c>
      <c r="V248" s="25">
        <v>25.113607369452648</v>
      </c>
      <c r="W248" s="25">
        <v>42.495739764643318</v>
      </c>
      <c r="X248" s="25">
        <v>0.98304065179053957</v>
      </c>
      <c r="Y248" s="25">
        <v>36.612819847948202</v>
      </c>
      <c r="Z248" s="25">
        <v>61.954017255231349</v>
      </c>
      <c r="AA248" s="25">
        <v>1.4331628968204679</v>
      </c>
      <c r="AB248" s="25">
        <v>2.6766996270123586</v>
      </c>
      <c r="AC248" s="25">
        <v>0</v>
      </c>
      <c r="AD248" s="92">
        <v>2</v>
      </c>
      <c r="AE248" s="92">
        <v>2</v>
      </c>
      <c r="AF248" s="92">
        <v>2</v>
      </c>
      <c r="AG248" s="25">
        <v>941.9546448371492</v>
      </c>
      <c r="AH248" s="25">
        <v>159.3364</v>
      </c>
      <c r="AI248" s="25">
        <v>149.85574440100919</v>
      </c>
      <c r="AK248" s="23">
        <v>271.99342999999999</v>
      </c>
      <c r="AL248" s="25">
        <v>73.400000000000006</v>
      </c>
      <c r="AM248" s="25">
        <v>1.7</v>
      </c>
      <c r="AN248" s="25">
        <v>6.9</v>
      </c>
      <c r="AO248" s="25">
        <v>1</v>
      </c>
      <c r="AP248" s="25">
        <v>0</v>
      </c>
      <c r="AQ248" s="25">
        <v>0</v>
      </c>
      <c r="AR248" s="25">
        <v>0</v>
      </c>
      <c r="AS248" s="25">
        <v>28.666999999999987</v>
      </c>
      <c r="AT248" s="25">
        <f t="shared" si="51"/>
        <v>38.266999999999996</v>
      </c>
      <c r="AU248" s="25">
        <f t="shared" si="52"/>
        <v>34.268852928797223</v>
      </c>
      <c r="AV248" s="8">
        <v>0</v>
      </c>
      <c r="AW248" s="19" t="s">
        <v>402</v>
      </c>
      <c r="AX248" s="19" t="s">
        <v>17</v>
      </c>
      <c r="AY248" s="19" t="s">
        <v>403</v>
      </c>
      <c r="AZ248" s="19" t="s">
        <v>179</v>
      </c>
      <c r="BA248" s="19" t="s">
        <v>180</v>
      </c>
      <c r="BB248" s="19" t="s">
        <v>379</v>
      </c>
      <c r="BC248" s="20">
        <v>6</v>
      </c>
      <c r="BD248" s="20">
        <v>7.4074074074074066</v>
      </c>
      <c r="BE248" s="24">
        <f>U248/((VLOOKUP(B248,'Cell-Characteristics'!$B$4:$E$34,3,FALSE)*VLOOKUP(B248,'Cell-Characteristics'!$B$4:$E$34,4,FALSE)*3600)/1000)</f>
        <v>1.1761383365206874</v>
      </c>
      <c r="BF248" s="2">
        <f t="shared" si="48"/>
        <v>12556.803684726325</v>
      </c>
      <c r="BG248" s="2">
        <f t="shared" si="46"/>
        <v>21247.869882321658</v>
      </c>
      <c r="BH248" s="2">
        <f t="shared" si="47"/>
        <v>491.52032589526976</v>
      </c>
      <c r="BI248" s="2">
        <f t="shared" si="49"/>
        <v>34296.193892943244</v>
      </c>
      <c r="BJ248" s="2">
        <f>BF248/((VLOOKUP(B248,'Cell-Characteristics'!$B$4:$Q$34,13,FALSE)))</f>
        <v>341.79333890593733</v>
      </c>
      <c r="BK248" s="2">
        <f>BG248/((VLOOKUP(B248,'Cell-Characteristics'!$B$4:$Q$34,14,FALSE)))</f>
        <v>8354.1204223958703</v>
      </c>
      <c r="BL248" s="2">
        <f>BH248/((VLOOKUP(B248,'Cell-Characteristics'!$B$4:$Q$34,15,FALSE)))</f>
        <v>193.25325387090891</v>
      </c>
      <c r="BM248" s="2">
        <f>BI248/((VLOOKUP(B248,'Cell-Characteristics'!$B$4:$Q$34,16,FALSE)))</f>
        <v>819.99660232549218</v>
      </c>
      <c r="BN248" s="13">
        <f t="shared" si="50"/>
        <v>2</v>
      </c>
    </row>
    <row r="249" spans="2:66">
      <c r="B249" s="19" t="s">
        <v>178</v>
      </c>
      <c r="C249" s="18" t="s">
        <v>801</v>
      </c>
      <c r="D249" s="19" t="s">
        <v>104</v>
      </c>
      <c r="E249" s="23" t="s">
        <v>7</v>
      </c>
      <c r="F249" s="20" t="s">
        <v>105</v>
      </c>
      <c r="H249" s="21">
        <v>43813</v>
      </c>
      <c r="I249" s="22" t="s">
        <v>404</v>
      </c>
      <c r="J249" s="22">
        <v>100</v>
      </c>
      <c r="K249" s="24">
        <v>4.0739999999999998</v>
      </c>
      <c r="L249" s="25">
        <v>111.49</v>
      </c>
      <c r="M249" s="25">
        <v>52.3</v>
      </c>
      <c r="N249" s="25">
        <v>52</v>
      </c>
      <c r="O249" s="23" t="s">
        <v>372</v>
      </c>
      <c r="P249" s="23" t="s">
        <v>372</v>
      </c>
      <c r="Q249" s="26" t="s">
        <v>4</v>
      </c>
      <c r="R249" s="27">
        <v>61.277667557399745</v>
      </c>
      <c r="S249" s="28">
        <v>4.8000000000000001E-2</v>
      </c>
      <c r="T249" s="28">
        <v>71.189757045352593</v>
      </c>
      <c r="U249" s="25">
        <v>75.555322902500194</v>
      </c>
      <c r="V249" s="25">
        <v>28.181609255778152</v>
      </c>
      <c r="W249" s="25">
        <v>46.230018974760043</v>
      </c>
      <c r="X249" s="25">
        <v>1.1436946719619896</v>
      </c>
      <c r="Y249" s="25">
        <v>37.299303574077634</v>
      </c>
      <c r="Z249" s="25">
        <v>61.186978228413146</v>
      </c>
      <c r="AA249" s="25">
        <v>1.5137181975092104</v>
      </c>
      <c r="AB249" s="25">
        <v>4.3655658571476001</v>
      </c>
      <c r="AC249" s="25">
        <v>0</v>
      </c>
      <c r="AD249" s="92">
        <v>2</v>
      </c>
      <c r="AE249" s="92">
        <v>2</v>
      </c>
      <c r="AF249" s="92">
        <v>2</v>
      </c>
      <c r="AG249" s="25">
        <v>977.90441910275354</v>
      </c>
      <c r="AH249" s="25">
        <v>151.52879999999999</v>
      </c>
      <c r="AI249" s="25">
        <v>147.9190421057217</v>
      </c>
      <c r="AK249" s="23">
        <v>270.89331500000003</v>
      </c>
      <c r="AL249" s="25">
        <v>72.3</v>
      </c>
      <c r="AM249" s="25">
        <v>0.8</v>
      </c>
      <c r="AN249" s="25">
        <v>5.8</v>
      </c>
      <c r="AO249" s="25">
        <v>1.3</v>
      </c>
      <c r="AP249" s="25">
        <v>0</v>
      </c>
      <c r="AQ249" s="25">
        <v>0</v>
      </c>
      <c r="AR249" s="25">
        <v>0</v>
      </c>
      <c r="AS249" s="25">
        <v>31.290000000000006</v>
      </c>
      <c r="AT249" s="25">
        <f t="shared" si="51"/>
        <v>39.19</v>
      </c>
      <c r="AU249" s="25">
        <f t="shared" si="52"/>
        <v>35.151134630908601</v>
      </c>
      <c r="AV249" s="8">
        <v>0</v>
      </c>
      <c r="AW249" s="19" t="s">
        <v>405</v>
      </c>
      <c r="AX249" s="19" t="s">
        <v>17</v>
      </c>
      <c r="AY249" s="19" t="s">
        <v>406</v>
      </c>
      <c r="AZ249" s="19" t="s">
        <v>179</v>
      </c>
      <c r="BA249" s="19" t="s">
        <v>180</v>
      </c>
      <c r="BB249" s="19" t="s">
        <v>17</v>
      </c>
      <c r="BC249" s="20">
        <v>9</v>
      </c>
      <c r="BD249" s="20">
        <v>11.111111111111111</v>
      </c>
      <c r="BE249" s="24">
        <f>U249/((VLOOKUP(B249,'Cell-Characteristics'!$B$4:$E$34,3,FALSE)*VLOOKUP(B249,'Cell-Characteristics'!$B$4:$E$34,4,FALSE)*3600)/1000)</f>
        <v>1.2955302280949965</v>
      </c>
      <c r="BF249" s="2">
        <f t="shared" si="48"/>
        <v>14090.804627889076</v>
      </c>
      <c r="BG249" s="2">
        <f t="shared" si="46"/>
        <v>23115.009487380023</v>
      </c>
      <c r="BH249" s="2">
        <f t="shared" si="47"/>
        <v>571.84733598099479</v>
      </c>
      <c r="BI249" s="2">
        <f t="shared" si="49"/>
        <v>37777.661451250096</v>
      </c>
      <c r="BJ249" s="2">
        <f>BF249/((VLOOKUP(B249,'Cell-Characteristics'!$B$4:$Q$34,13,FALSE)))</f>
        <v>383.54849550571822</v>
      </c>
      <c r="BK249" s="2">
        <f>BG249/((VLOOKUP(B249,'Cell-Characteristics'!$B$4:$Q$34,14,FALSE)))</f>
        <v>9088.2320859400879</v>
      </c>
      <c r="BL249" s="2">
        <f>BH249/((VLOOKUP(B249,'Cell-Characteristics'!$B$4:$Q$34,15,FALSE)))</f>
        <v>224.83578516198583</v>
      </c>
      <c r="BM249" s="2">
        <f>BI249/((VLOOKUP(B249,'Cell-Characteristics'!$B$4:$Q$34,16,FALSE)))</f>
        <v>903.23591388960858</v>
      </c>
      <c r="BN249" s="13">
        <f t="shared" si="50"/>
        <v>2</v>
      </c>
    </row>
    <row r="250" spans="2:66">
      <c r="B250" s="19" t="s">
        <v>178</v>
      </c>
      <c r="C250" s="18" t="s">
        <v>802</v>
      </c>
      <c r="D250" s="19" t="s">
        <v>104</v>
      </c>
      <c r="E250" s="23" t="s">
        <v>7</v>
      </c>
      <c r="F250" s="20" t="s">
        <v>105</v>
      </c>
      <c r="H250" s="21">
        <v>43813</v>
      </c>
      <c r="I250" s="22" t="s">
        <v>407</v>
      </c>
      <c r="J250" s="22">
        <v>100</v>
      </c>
      <c r="K250" s="24">
        <v>4.0579999999999998</v>
      </c>
      <c r="L250" s="25">
        <v>111.70099999999999</v>
      </c>
      <c r="M250" s="25">
        <v>48.6</v>
      </c>
      <c r="N250" s="25">
        <v>52</v>
      </c>
      <c r="O250" s="23" t="s">
        <v>372</v>
      </c>
      <c r="P250" s="23" t="s">
        <v>372</v>
      </c>
      <c r="Q250" s="26" t="s">
        <v>4</v>
      </c>
      <c r="R250" s="27">
        <v>52.161112737412253</v>
      </c>
      <c r="S250" s="28">
        <v>5.2999999999999999E-2</v>
      </c>
      <c r="T250" s="28">
        <v>61.803018668099043</v>
      </c>
      <c r="U250" s="25">
        <v>63.868690361404681</v>
      </c>
      <c r="V250" s="25">
        <v>25.014011344936044</v>
      </c>
      <c r="W250" s="25">
        <v>37.563659019812256</v>
      </c>
      <c r="X250" s="25">
        <v>1.29101999665638</v>
      </c>
      <c r="Y250" s="25">
        <v>39.164747552193127</v>
      </c>
      <c r="Z250" s="25">
        <v>58.813886439906817</v>
      </c>
      <c r="AA250" s="25">
        <v>2.0213660079000659</v>
      </c>
      <c r="AB250" s="25">
        <v>2.0656716933056392</v>
      </c>
      <c r="AC250" s="25">
        <v>0</v>
      </c>
      <c r="AD250" s="92">
        <v>2</v>
      </c>
      <c r="AE250" s="92">
        <v>2</v>
      </c>
      <c r="AF250" s="92">
        <v>2</v>
      </c>
      <c r="AG250" s="25">
        <v>942.69862037149494</v>
      </c>
      <c r="AH250" s="25">
        <v>172.22320000000002</v>
      </c>
      <c r="AI250" s="25">
        <v>162.15299423499232</v>
      </c>
      <c r="AK250" s="23">
        <v>289.89017000000001</v>
      </c>
      <c r="AL250" s="25">
        <v>73.3</v>
      </c>
      <c r="AM250" s="25">
        <v>1.9</v>
      </c>
      <c r="AN250" s="25">
        <v>10.9</v>
      </c>
      <c r="AO250" s="25">
        <v>3.2</v>
      </c>
      <c r="AP250" s="25">
        <v>0</v>
      </c>
      <c r="AQ250" s="25">
        <v>0</v>
      </c>
      <c r="AR250" s="25">
        <v>0</v>
      </c>
      <c r="AS250" s="25">
        <v>22.400999999999982</v>
      </c>
      <c r="AT250" s="25">
        <f t="shared" si="51"/>
        <v>38.400999999999996</v>
      </c>
      <c r="AU250" s="25">
        <f t="shared" si="52"/>
        <v>34.378385153221544</v>
      </c>
      <c r="AV250" s="8">
        <v>0</v>
      </c>
      <c r="AW250" s="19" t="s">
        <v>408</v>
      </c>
      <c r="AX250" s="19" t="s">
        <v>17</v>
      </c>
      <c r="AY250" s="19" t="s">
        <v>409</v>
      </c>
      <c r="AZ250" s="19" t="s">
        <v>179</v>
      </c>
      <c r="BA250" s="19" t="s">
        <v>180</v>
      </c>
      <c r="BB250" s="19" t="s">
        <v>17</v>
      </c>
      <c r="BC250" s="20">
        <v>5</v>
      </c>
      <c r="BD250" s="20">
        <v>6.1728395061728394</v>
      </c>
      <c r="BE250" s="24">
        <f>U250/((VLOOKUP(B250,'Cell-Characteristics'!$B$4:$E$34,3,FALSE)*VLOOKUP(B250,'Cell-Characteristics'!$B$4:$E$34,4,FALSE)*3600)/1000)</f>
        <v>1.0951421529733314</v>
      </c>
      <c r="BF250" s="2">
        <f t="shared" si="48"/>
        <v>12507.005672468022</v>
      </c>
      <c r="BG250" s="2">
        <f t="shared" si="46"/>
        <v>18781.829509906129</v>
      </c>
      <c r="BH250" s="2">
        <f t="shared" si="47"/>
        <v>645.50999832819002</v>
      </c>
      <c r="BI250" s="2">
        <f t="shared" si="49"/>
        <v>31934.345180702341</v>
      </c>
      <c r="BJ250" s="2">
        <f>BF250/((VLOOKUP(B250,'Cell-Characteristics'!$B$4:$Q$34,13,FALSE)))</f>
        <v>340.43784834416738</v>
      </c>
      <c r="BK250" s="2">
        <f>BG250/((VLOOKUP(B250,'Cell-Characteristics'!$B$4:$Q$34,14,FALSE)))</f>
        <v>7384.5362545828921</v>
      </c>
      <c r="BL250" s="2">
        <f>BH250/((VLOOKUP(B250,'Cell-Characteristics'!$B$4:$Q$34,15,FALSE)))</f>
        <v>253.79806492419203</v>
      </c>
      <c r="BM250" s="2">
        <f>BI250/((VLOOKUP(B250,'Cell-Characteristics'!$B$4:$Q$34,16,FALSE)))</f>
        <v>763.52654838044282</v>
      </c>
      <c r="BN250" s="13">
        <f t="shared" si="50"/>
        <v>2</v>
      </c>
    </row>
    <row r="251" spans="2:66">
      <c r="B251" s="19" t="s">
        <v>178</v>
      </c>
      <c r="C251" s="18" t="s">
        <v>686</v>
      </c>
      <c r="D251" s="19" t="s">
        <v>26</v>
      </c>
      <c r="E251" s="23" t="s">
        <v>0</v>
      </c>
      <c r="F251" s="20" t="s">
        <v>21</v>
      </c>
      <c r="H251" s="21">
        <v>43511</v>
      </c>
      <c r="I251" s="22">
        <v>7483</v>
      </c>
      <c r="J251" s="22">
        <v>100</v>
      </c>
      <c r="K251" s="24">
        <v>4.0579999999999998</v>
      </c>
      <c r="L251" s="8">
        <v>112.33499999999999</v>
      </c>
      <c r="M251" s="8">
        <v>51.5</v>
      </c>
      <c r="N251" s="8">
        <v>47.5</v>
      </c>
      <c r="O251" s="23" t="s">
        <v>372</v>
      </c>
      <c r="P251" s="23" t="s">
        <v>372</v>
      </c>
      <c r="Q251" s="26" t="s">
        <v>4</v>
      </c>
      <c r="R251" s="27">
        <v>75.259332469596515</v>
      </c>
      <c r="S251" s="28">
        <v>1.4999999999999999E-2</v>
      </c>
      <c r="T251" s="28">
        <v>81.362547171868229</v>
      </c>
      <c r="U251" s="25">
        <v>83.774347185784535</v>
      </c>
      <c r="V251" s="25">
        <v>39.007336655525421</v>
      </c>
      <c r="W251" s="25">
        <v>44.651790776114524</v>
      </c>
      <c r="X251" s="25">
        <v>0.11521975414455168</v>
      </c>
      <c r="Y251" s="25">
        <v>46.562388088825934</v>
      </c>
      <c r="Z251" s="25">
        <v>53.30007606874122</v>
      </c>
      <c r="AA251" s="25">
        <v>0.13753584243280506</v>
      </c>
      <c r="AB251" s="25">
        <v>2.4118000139162987</v>
      </c>
      <c r="AC251" s="25">
        <v>0</v>
      </c>
      <c r="AD251" s="122">
        <v>4.5156999999999998</v>
      </c>
      <c r="AE251" s="122">
        <v>4.5156999999999998</v>
      </c>
      <c r="AF251" s="122">
        <v>0</v>
      </c>
      <c r="AG251" s="8" t="s">
        <v>17</v>
      </c>
      <c r="AH251" s="8" t="s">
        <v>17</v>
      </c>
      <c r="AI251" s="8" t="s">
        <v>17</v>
      </c>
      <c r="AJ251" s="8"/>
      <c r="AK251" s="6" t="s">
        <v>17</v>
      </c>
      <c r="AL251" s="8">
        <v>74.2</v>
      </c>
      <c r="AM251" s="8">
        <v>2.2999999999999998</v>
      </c>
      <c r="AN251" s="8">
        <v>11</v>
      </c>
      <c r="AO251" s="8">
        <v>2.7</v>
      </c>
      <c r="AP251" s="8">
        <v>0</v>
      </c>
      <c r="AQ251" s="8">
        <v>0</v>
      </c>
      <c r="AR251" s="8">
        <v>0</v>
      </c>
      <c r="AS251" s="8">
        <v>22.134999999999991</v>
      </c>
      <c r="AT251" s="25">
        <f t="shared" si="51"/>
        <v>38.134999999999991</v>
      </c>
      <c r="AU251" s="25">
        <f t="shared" si="52"/>
        <v>33.947567543508249</v>
      </c>
      <c r="AV251" s="8">
        <v>0</v>
      </c>
      <c r="AW251" s="19" t="s">
        <v>472</v>
      </c>
      <c r="AX251" s="19" t="s">
        <v>17</v>
      </c>
      <c r="AY251" s="19" t="s">
        <v>473</v>
      </c>
      <c r="AZ251" s="19" t="s">
        <v>179</v>
      </c>
      <c r="BA251" s="19" t="s">
        <v>180</v>
      </c>
      <c r="BB251" s="19" t="s">
        <v>474</v>
      </c>
      <c r="BC251" s="20">
        <v>5</v>
      </c>
      <c r="BD251" s="20">
        <v>10</v>
      </c>
      <c r="BE251" s="24">
        <f>U251/((VLOOKUP(B251,'Cell-Characteristics'!$B$4:$E$34,3,FALSE)*VLOOKUP(B251,'Cell-Characteristics'!$B$4:$E$34,4,FALSE)*3600)/1000)</f>
        <v>1.4364599997562506</v>
      </c>
      <c r="BF251" s="2">
        <f t="shared" si="48"/>
        <v>8638.1594560146641</v>
      </c>
      <c r="BG251" s="2">
        <f t="shared" si="46"/>
        <v>9888.1216148359126</v>
      </c>
      <c r="BH251" s="2" t="e">
        <f t="shared" si="47"/>
        <v>#DIV/0!</v>
      </c>
      <c r="BI251" s="2">
        <f t="shared" si="49"/>
        <v>27827.694660556903</v>
      </c>
      <c r="BJ251" s="2">
        <f>BF251/((VLOOKUP(B251,'Cell-Characteristics'!$B$4:$Q$34,13,FALSE)))</f>
        <v>235.12873471649692</v>
      </c>
      <c r="BK251" s="2">
        <f>BG251/((VLOOKUP(B251,'Cell-Characteristics'!$B$4:$Q$34,14,FALSE)))</f>
        <v>3887.7571812675601</v>
      </c>
      <c r="BL251" s="2" t="e">
        <f>BH251/((VLOOKUP(B251,'Cell-Characteristics'!$B$4:$Q$34,15,FALSE)))</f>
        <v>#DIV/0!</v>
      </c>
      <c r="BM251" s="2">
        <f>BI251/((VLOOKUP(B251,'Cell-Characteristics'!$B$4:$Q$34,16,FALSE)))</f>
        <v>665.33957509795403</v>
      </c>
      <c r="BN251" s="13">
        <f t="shared" si="50"/>
        <v>3.0104666666666664</v>
      </c>
    </row>
    <row r="252" spans="2:66">
      <c r="B252" s="19" t="s">
        <v>178</v>
      </c>
      <c r="C252" s="18" t="s">
        <v>687</v>
      </c>
      <c r="D252" s="19" t="s">
        <v>26</v>
      </c>
      <c r="E252" s="23" t="s">
        <v>0</v>
      </c>
      <c r="F252" s="20" t="s">
        <v>21</v>
      </c>
      <c r="H252" s="21">
        <v>43512</v>
      </c>
      <c r="I252" s="22">
        <v>7491</v>
      </c>
      <c r="J252" s="22">
        <v>100</v>
      </c>
      <c r="K252" s="24">
        <v>4.0469999999999997</v>
      </c>
      <c r="L252" s="8">
        <v>112.18300000000001</v>
      </c>
      <c r="M252" s="8">
        <v>47</v>
      </c>
      <c r="N252" s="8">
        <v>47.5</v>
      </c>
      <c r="O252" s="23" t="s">
        <v>372</v>
      </c>
      <c r="P252" s="23" t="s">
        <v>372</v>
      </c>
      <c r="Q252" s="26" t="s">
        <v>4</v>
      </c>
      <c r="R252" s="27">
        <v>77.089138307130582</v>
      </c>
      <c r="S252" s="28">
        <v>1.2E-2</v>
      </c>
      <c r="T252" s="28">
        <v>82.092391220165666</v>
      </c>
      <c r="U252" s="25">
        <v>85.364914533951392</v>
      </c>
      <c r="V252" s="25">
        <v>31.001696944250632</v>
      </c>
      <c r="W252" s="25">
        <v>54.158541827285198</v>
      </c>
      <c r="X252" s="25">
        <v>0.20467576241556792</v>
      </c>
      <c r="Y252" s="25">
        <v>36.316673089294333</v>
      </c>
      <c r="Z252" s="25">
        <v>63.443561237029321</v>
      </c>
      <c r="AA252" s="25">
        <v>0.23976567367634877</v>
      </c>
      <c r="AB252" s="25">
        <v>3.2725233137857206</v>
      </c>
      <c r="AC252" s="25">
        <v>0</v>
      </c>
      <c r="AD252" s="122">
        <v>2.6078999999999999</v>
      </c>
      <c r="AE252" s="122">
        <v>2.6078999999999999</v>
      </c>
      <c r="AF252" s="122">
        <v>0</v>
      </c>
      <c r="AG252" s="8" t="s">
        <v>17</v>
      </c>
      <c r="AH252" s="8" t="s">
        <v>17</v>
      </c>
      <c r="AI252" s="8" t="s">
        <v>17</v>
      </c>
      <c r="AJ252" s="8"/>
      <c r="AK252" s="6" t="s">
        <v>17</v>
      </c>
      <c r="AL252" s="8">
        <v>74.599999999999994</v>
      </c>
      <c r="AM252" s="8">
        <v>1.2</v>
      </c>
      <c r="AN252" s="8">
        <v>9.1999999999999993</v>
      </c>
      <c r="AO252" s="8">
        <v>1.7</v>
      </c>
      <c r="AP252" s="8">
        <v>0</v>
      </c>
      <c r="AQ252" s="8">
        <v>0</v>
      </c>
      <c r="AR252" s="8">
        <v>0</v>
      </c>
      <c r="AS252" s="8">
        <v>25.483000000000004</v>
      </c>
      <c r="AT252" s="25">
        <f t="shared" si="51"/>
        <v>37.583000000000013</v>
      </c>
      <c r="AU252" s="25">
        <f t="shared" si="52"/>
        <v>33.501510924115067</v>
      </c>
      <c r="AV252" s="8">
        <v>0</v>
      </c>
      <c r="AW252" s="19" t="s">
        <v>475</v>
      </c>
      <c r="AX252" s="19" t="s">
        <v>50</v>
      </c>
      <c r="AY252" s="19" t="s">
        <v>476</v>
      </c>
      <c r="AZ252" s="19" t="s">
        <v>179</v>
      </c>
      <c r="BA252" s="19" t="s">
        <v>180</v>
      </c>
      <c r="BB252" s="19" t="s">
        <v>474</v>
      </c>
      <c r="BC252" s="20">
        <v>8</v>
      </c>
      <c r="BD252" s="20">
        <v>16</v>
      </c>
      <c r="BE252" s="24">
        <f>U252/((VLOOKUP(B252,'Cell-Characteristics'!$B$4:$E$34,3,FALSE)*VLOOKUP(B252,'Cell-Characteristics'!$B$4:$E$34,4,FALSE)*3600)/1000)</f>
        <v>1.4637331024340088</v>
      </c>
      <c r="BF252" s="2">
        <f t="shared" si="48"/>
        <v>11887.60954954202</v>
      </c>
      <c r="BG252" s="2">
        <f t="shared" si="46"/>
        <v>20767.108335168221</v>
      </c>
      <c r="BH252" s="2" t="e">
        <f t="shared" si="47"/>
        <v>#DIV/0!</v>
      </c>
      <c r="BI252" s="2">
        <f t="shared" si="49"/>
        <v>49099.801296417463</v>
      </c>
      <c r="BJ252" s="2">
        <f>BF252/((VLOOKUP(B252,'Cell-Characteristics'!$B$4:$Q$34,13,FALSE)))</f>
        <v>323.57802682622952</v>
      </c>
      <c r="BK252" s="2">
        <f>BG252/((VLOOKUP(B252,'Cell-Characteristics'!$B$4:$Q$34,14,FALSE)))</f>
        <v>8165.0972458788319</v>
      </c>
      <c r="BL252" s="2" t="e">
        <f>BH252/((VLOOKUP(B252,'Cell-Characteristics'!$B$4:$Q$34,15,FALSE)))</f>
        <v>#DIV/0!</v>
      </c>
      <c r="BM252" s="2">
        <f>BI252/((VLOOKUP(B252,'Cell-Characteristics'!$B$4:$Q$34,16,FALSE)))</f>
        <v>1173.9398944266911</v>
      </c>
      <c r="BN252" s="13">
        <f t="shared" si="50"/>
        <v>1.7385999999999999</v>
      </c>
    </row>
    <row r="253" spans="2:66">
      <c r="B253" s="19" t="s">
        <v>178</v>
      </c>
      <c r="C253" s="18" t="s">
        <v>819</v>
      </c>
      <c r="D253" s="19" t="s">
        <v>104</v>
      </c>
      <c r="E253" s="23" t="s">
        <v>0</v>
      </c>
      <c r="F253" s="20" t="s">
        <v>105</v>
      </c>
      <c r="H253" s="21">
        <v>43812</v>
      </c>
      <c r="I253" s="22" t="s">
        <v>410</v>
      </c>
      <c r="J253" s="22">
        <v>100</v>
      </c>
      <c r="K253" s="24">
        <v>3.93</v>
      </c>
      <c r="L253" s="8">
        <v>111.58199999999999</v>
      </c>
      <c r="M253" s="8">
        <v>45.5</v>
      </c>
      <c r="N253" s="8">
        <v>45.9</v>
      </c>
      <c r="O253" s="23" t="s">
        <v>372</v>
      </c>
      <c r="P253" s="23" t="s">
        <v>372</v>
      </c>
      <c r="Q253" s="26" t="s">
        <v>4</v>
      </c>
      <c r="R253" s="27">
        <v>72.380526709874289</v>
      </c>
      <c r="S253" s="28">
        <v>1.4999999999999999E-2</v>
      </c>
      <c r="T253" s="28">
        <v>78.19235986616853</v>
      </c>
      <c r="U253" s="25">
        <v>80.493988804566087</v>
      </c>
      <c r="V253" s="25">
        <v>34.336515220337795</v>
      </c>
      <c r="W253" s="25">
        <v>46.138726053537248</v>
      </c>
      <c r="X253" s="25">
        <v>1.8747530691067275E-2</v>
      </c>
      <c r="Y253" s="25">
        <v>42.657241528562473</v>
      </c>
      <c r="Z253" s="25">
        <v>57.319467874251984</v>
      </c>
      <c r="AA253" s="25">
        <v>2.3290597185567485E-2</v>
      </c>
      <c r="AB253" s="25">
        <v>2.3016289383975606</v>
      </c>
      <c r="AC253" s="25">
        <v>0</v>
      </c>
      <c r="AD253" s="92">
        <v>2</v>
      </c>
      <c r="AE253" s="92">
        <v>2</v>
      </c>
      <c r="AF253" s="92">
        <v>2</v>
      </c>
      <c r="AG253" s="8" t="s">
        <v>17</v>
      </c>
      <c r="AH253" s="8" t="s">
        <v>17</v>
      </c>
      <c r="AI253" s="8" t="s">
        <v>17</v>
      </c>
      <c r="AJ253" s="8"/>
      <c r="AK253" s="6" t="s">
        <v>17</v>
      </c>
      <c r="AL253" s="8">
        <v>75.599999999999994</v>
      </c>
      <c r="AM253" s="8">
        <v>0.5</v>
      </c>
      <c r="AN253" s="8">
        <v>4.9000000000000004</v>
      </c>
      <c r="AO253" s="8">
        <v>0.8</v>
      </c>
      <c r="AP253" s="25">
        <v>0.1</v>
      </c>
      <c r="AQ253" s="25">
        <v>0.3</v>
      </c>
      <c r="AR253" s="25">
        <v>0</v>
      </c>
      <c r="AS253" s="25">
        <v>29.382000000000005</v>
      </c>
      <c r="AT253" s="25">
        <f t="shared" si="51"/>
        <v>35.981999999999999</v>
      </c>
      <c r="AU253" s="25">
        <f t="shared" si="52"/>
        <v>32.247136634941121</v>
      </c>
      <c r="AV253" s="8">
        <v>0</v>
      </c>
      <c r="AW253" s="19" t="s">
        <v>411</v>
      </c>
      <c r="AX253" s="19" t="s">
        <v>17</v>
      </c>
      <c r="AY253" s="19" t="s">
        <v>412</v>
      </c>
      <c r="AZ253" s="19" t="s">
        <v>179</v>
      </c>
      <c r="BA253" s="19" t="s">
        <v>180</v>
      </c>
      <c r="BB253" s="19" t="s">
        <v>413</v>
      </c>
      <c r="BC253" s="20">
        <v>5</v>
      </c>
      <c r="BD253" s="20">
        <v>6.1728395061728394</v>
      </c>
      <c r="BE253" s="24">
        <f>U253/((VLOOKUP(B253,'Cell-Characteristics'!$B$4:$E$34,3,FALSE)*VLOOKUP(B253,'Cell-Characteristics'!$B$4:$E$34,4,FALSE)*3600)/1000)</f>
        <v>1.3802124280618329</v>
      </c>
      <c r="BF253" s="2">
        <f t="shared" si="48"/>
        <v>17168.257610168897</v>
      </c>
      <c r="BG253" s="2">
        <f t="shared" si="46"/>
        <v>23069.363026768624</v>
      </c>
      <c r="BH253" s="2">
        <f t="shared" si="47"/>
        <v>9.3737653455336378</v>
      </c>
      <c r="BI253" s="2">
        <f t="shared" si="49"/>
        <v>40246.994402283046</v>
      </c>
      <c r="BJ253" s="2">
        <f>BF253/((VLOOKUP(B253,'Cell-Characteristics'!$B$4:$Q$34,13,FALSE)))</f>
        <v>467.31606538649078</v>
      </c>
      <c r="BK253" s="2">
        <f>BG253/((VLOOKUP(B253,'Cell-Characteristics'!$B$4:$Q$34,14,FALSE)))</f>
        <v>9070.2850620305981</v>
      </c>
      <c r="BL253" s="2">
        <f>BH253/((VLOOKUP(B253,'Cell-Characteristics'!$B$4:$Q$34,15,FALSE)))</f>
        <v>3.6855254169747731</v>
      </c>
      <c r="BM253" s="2">
        <f>BI253/((VLOOKUP(B253,'Cell-Characteristics'!$B$4:$Q$34,16,FALSE)))</f>
        <v>962.27583640048601</v>
      </c>
      <c r="BN253" s="13">
        <f t="shared" si="50"/>
        <v>2</v>
      </c>
    </row>
    <row r="254" spans="2:66">
      <c r="B254" s="19" t="s">
        <v>178</v>
      </c>
      <c r="C254" s="18" t="s">
        <v>820</v>
      </c>
      <c r="D254" s="19" t="s">
        <v>104</v>
      </c>
      <c r="E254" s="23" t="s">
        <v>0</v>
      </c>
      <c r="F254" s="20" t="s">
        <v>105</v>
      </c>
      <c r="H254" s="21">
        <v>43812</v>
      </c>
      <c r="I254" s="22" t="s">
        <v>414</v>
      </c>
      <c r="J254" s="22">
        <v>100</v>
      </c>
      <c r="K254" s="24">
        <v>4.0860000000000003</v>
      </c>
      <c r="L254" s="8">
        <v>111.401</v>
      </c>
      <c r="M254" s="8">
        <v>49.3</v>
      </c>
      <c r="N254" s="8">
        <v>49.7</v>
      </c>
      <c r="O254" s="23" t="s">
        <v>372</v>
      </c>
      <c r="P254" s="23" t="s">
        <v>372</v>
      </c>
      <c r="Q254" s="26" t="s">
        <v>4</v>
      </c>
      <c r="R254" s="27">
        <v>85.085915481521994</v>
      </c>
      <c r="S254" s="28">
        <v>1.9E-2</v>
      </c>
      <c r="T254" s="28">
        <v>91.620129092168582</v>
      </c>
      <c r="U254" s="25">
        <v>94.809591477037685</v>
      </c>
      <c r="V254" s="25">
        <v>40.2508866210147</v>
      </c>
      <c r="W254" s="25">
        <v>54.530613236616681</v>
      </c>
      <c r="X254" s="25">
        <v>2.8091619406285368E-2</v>
      </c>
      <c r="Y254" s="25">
        <v>42.454445793876481</v>
      </c>
      <c r="Z254" s="25">
        <v>57.51592469399435</v>
      </c>
      <c r="AA254" s="25">
        <v>2.9629512129148865E-2</v>
      </c>
      <c r="AB254" s="25">
        <v>3.1894623848691026</v>
      </c>
      <c r="AC254" s="25">
        <v>0</v>
      </c>
      <c r="AD254" s="92">
        <v>2</v>
      </c>
      <c r="AE254" s="92">
        <v>2</v>
      </c>
      <c r="AF254" s="92">
        <v>2</v>
      </c>
      <c r="AG254" s="8" t="s">
        <v>17</v>
      </c>
      <c r="AH254" s="8" t="s">
        <v>17</v>
      </c>
      <c r="AI254" s="8" t="s">
        <v>17</v>
      </c>
      <c r="AJ254" s="8"/>
      <c r="AK254" s="6" t="s">
        <v>17</v>
      </c>
      <c r="AL254" s="8">
        <v>72.2</v>
      </c>
      <c r="AM254" s="8">
        <v>1.3</v>
      </c>
      <c r="AN254" s="8">
        <v>5.0999999999999996</v>
      </c>
      <c r="AO254" s="8">
        <v>2.6</v>
      </c>
      <c r="AP254" s="25">
        <v>0.1</v>
      </c>
      <c r="AQ254" s="25">
        <v>0.1</v>
      </c>
      <c r="AR254" s="25">
        <v>0</v>
      </c>
      <c r="AS254" s="25">
        <v>30.001000000000019</v>
      </c>
      <c r="AT254" s="25">
        <f t="shared" si="51"/>
        <v>39.200999999999993</v>
      </c>
      <c r="AU254" s="25">
        <f t="shared" si="52"/>
        <v>35.189091659859422</v>
      </c>
      <c r="AV254" s="8">
        <v>0</v>
      </c>
      <c r="AW254" s="19" t="s">
        <v>415</v>
      </c>
      <c r="AX254" s="19" t="s">
        <v>17</v>
      </c>
      <c r="AY254" s="19" t="s">
        <v>416</v>
      </c>
      <c r="AZ254" s="19" t="s">
        <v>179</v>
      </c>
      <c r="BA254" s="19" t="s">
        <v>180</v>
      </c>
      <c r="BB254" s="19" t="s">
        <v>17</v>
      </c>
      <c r="BC254" s="20">
        <v>7</v>
      </c>
      <c r="BD254" s="20">
        <v>8.6419753086419746</v>
      </c>
      <c r="BE254" s="24">
        <f>U254/((VLOOKUP(B254,'Cell-Characteristics'!$B$4:$E$34,3,FALSE)*VLOOKUP(B254,'Cell-Characteristics'!$B$4:$E$34,4,FALSE)*3600)/1000)</f>
        <v>1.62567886620435</v>
      </c>
      <c r="BF254" s="2">
        <f t="shared" si="48"/>
        <v>20125.443310507351</v>
      </c>
      <c r="BG254" s="2">
        <f t="shared" si="46"/>
        <v>27265.306618308339</v>
      </c>
      <c r="BH254" s="2">
        <f t="shared" si="47"/>
        <v>14.045809703142684</v>
      </c>
      <c r="BI254" s="2">
        <f t="shared" si="49"/>
        <v>47404.795738518842</v>
      </c>
      <c r="BJ254" s="2">
        <f>BF254/((VLOOKUP(B254,'Cell-Characteristics'!$B$4:$Q$34,13,FALSE)))</f>
        <v>547.80998722051697</v>
      </c>
      <c r="BK254" s="2">
        <f>BG254/((VLOOKUP(B254,'Cell-Characteristics'!$B$4:$Q$34,14,FALSE)))</f>
        <v>10720.023047223534</v>
      </c>
      <c r="BL254" s="2">
        <f>BH254/((VLOOKUP(B254,'Cell-Characteristics'!$B$4:$Q$34,15,FALSE)))</f>
        <v>5.5224540784550928</v>
      </c>
      <c r="BM254" s="2">
        <f>BI254/((VLOOKUP(B254,'Cell-Characteristics'!$B$4:$Q$34,16,FALSE)))</f>
        <v>1133.4135665566564</v>
      </c>
      <c r="BN254" s="13">
        <f t="shared" si="50"/>
        <v>2</v>
      </c>
    </row>
    <row r="255" spans="2:66">
      <c r="B255" s="19" t="s">
        <v>178</v>
      </c>
      <c r="C255" s="18" t="s">
        <v>822</v>
      </c>
      <c r="D255" s="19" t="s">
        <v>104</v>
      </c>
      <c r="E255" s="23" t="s">
        <v>0</v>
      </c>
      <c r="F255" s="20" t="s">
        <v>105</v>
      </c>
      <c r="H255" s="21">
        <v>43812</v>
      </c>
      <c r="I255" s="22" t="s">
        <v>417</v>
      </c>
      <c r="J255" s="22">
        <v>100</v>
      </c>
      <c r="K255" s="24">
        <v>4.085</v>
      </c>
      <c r="L255" s="8">
        <v>111.41200000000001</v>
      </c>
      <c r="M255" s="8">
        <v>48.69</v>
      </c>
      <c r="N255" s="8">
        <v>49.5</v>
      </c>
      <c r="O255" s="23" t="s">
        <v>372</v>
      </c>
      <c r="P255" s="23" t="s">
        <v>372</v>
      </c>
      <c r="Q255" s="26" t="s">
        <v>4</v>
      </c>
      <c r="R255" s="27">
        <v>84.28771022238324</v>
      </c>
      <c r="S255" s="28">
        <v>1.9E-2</v>
      </c>
      <c r="T255" s="28">
        <v>89.675719175514814</v>
      </c>
      <c r="U255" s="25">
        <v>94.593034484442938</v>
      </c>
      <c r="V255" s="25">
        <v>34.291688145225535</v>
      </c>
      <c r="W255" s="25">
        <v>60.221904061319044</v>
      </c>
      <c r="X255" s="25">
        <v>7.944227789835602E-2</v>
      </c>
      <c r="Y255" s="25">
        <v>36.251811068462182</v>
      </c>
      <c r="Z255" s="25">
        <v>63.664205709801315</v>
      </c>
      <c r="AA255" s="25">
        <v>8.3983221736502522E-2</v>
      </c>
      <c r="AB255" s="25">
        <v>4.9173153089281234</v>
      </c>
      <c r="AC255" s="25">
        <v>0</v>
      </c>
      <c r="AD255" s="92">
        <v>2</v>
      </c>
      <c r="AE255" s="92">
        <v>2</v>
      </c>
      <c r="AF255" s="92">
        <v>2</v>
      </c>
      <c r="AG255" s="8" t="s">
        <v>17</v>
      </c>
      <c r="AH255" s="8" t="s">
        <v>17</v>
      </c>
      <c r="AI255" s="8" t="s">
        <v>17</v>
      </c>
      <c r="AJ255" s="8"/>
      <c r="AK255" s="6" t="s">
        <v>17</v>
      </c>
      <c r="AL255" s="8">
        <v>70.8</v>
      </c>
      <c r="AM255" s="8">
        <v>0.7</v>
      </c>
      <c r="AN255" s="8">
        <v>7.8</v>
      </c>
      <c r="AO255" s="8">
        <v>1.51</v>
      </c>
      <c r="AP255" s="25">
        <v>0.1</v>
      </c>
      <c r="AQ255" s="25">
        <v>0.1</v>
      </c>
      <c r="AR255" s="25">
        <v>0</v>
      </c>
      <c r="AS255" s="25">
        <v>30.402000000000015</v>
      </c>
      <c r="AT255" s="25">
        <f t="shared" si="51"/>
        <v>40.612000000000009</v>
      </c>
      <c r="AU255" s="25">
        <f t="shared" si="52"/>
        <v>36.452087746382801</v>
      </c>
      <c r="AV255" s="8">
        <v>0</v>
      </c>
      <c r="AW255" s="19" t="s">
        <v>418</v>
      </c>
      <c r="AX255" s="19" t="s">
        <v>17</v>
      </c>
      <c r="AY255" s="19" t="s">
        <v>419</v>
      </c>
      <c r="AZ255" s="19" t="s">
        <v>179</v>
      </c>
      <c r="BA255" s="19" t="s">
        <v>180</v>
      </c>
      <c r="BB255" s="19" t="s">
        <v>420</v>
      </c>
      <c r="BC255" s="20">
        <v>6</v>
      </c>
      <c r="BD255" s="20">
        <v>7.4074074074074066</v>
      </c>
      <c r="BE255" s="24">
        <f>U255/((VLOOKUP(B255,'Cell-Characteristics'!$B$4:$E$34,3,FALSE)*VLOOKUP(B255,'Cell-Characteristics'!$B$4:$E$34,4,FALSE)*3600)/1000)</f>
        <v>1.6219656118731642</v>
      </c>
      <c r="BF255" s="2">
        <f t="shared" si="48"/>
        <v>17145.844072612766</v>
      </c>
      <c r="BG255" s="2">
        <f t="shared" si="46"/>
        <v>30110.952030659522</v>
      </c>
      <c r="BH255" s="2">
        <f t="shared" si="47"/>
        <v>39.721138949178012</v>
      </c>
      <c r="BI255" s="2">
        <f t="shared" si="49"/>
        <v>47296.517242221467</v>
      </c>
      <c r="BJ255" s="2">
        <f>BF255/((VLOOKUP(B255,'Cell-Characteristics'!$B$4:$Q$34,13,FALSE)))</f>
        <v>466.70597399457694</v>
      </c>
      <c r="BK255" s="2">
        <f>BG255/((VLOOKUP(B255,'Cell-Characteristics'!$B$4:$Q$34,14,FALSE)))</f>
        <v>11838.858233333145</v>
      </c>
      <c r="BL255" s="2">
        <f>BH255/((VLOOKUP(B255,'Cell-Characteristics'!$B$4:$Q$34,15,FALSE)))</f>
        <v>15.617338581889602</v>
      </c>
      <c r="BM255" s="2">
        <f>BI255/((VLOOKUP(B255,'Cell-Characteristics'!$B$4:$Q$34,16,FALSE)))</f>
        <v>1130.8247078819618</v>
      </c>
      <c r="BN255" s="13">
        <f t="shared" si="50"/>
        <v>2</v>
      </c>
    </row>
    <row r="256" spans="2:66">
      <c r="B256" s="19" t="s">
        <v>178</v>
      </c>
      <c r="C256" s="18" t="s">
        <v>824</v>
      </c>
      <c r="D256" s="19" t="s">
        <v>104</v>
      </c>
      <c r="E256" s="23" t="s">
        <v>0</v>
      </c>
      <c r="F256" s="20" t="s">
        <v>105</v>
      </c>
      <c r="H256" s="21">
        <v>43813</v>
      </c>
      <c r="I256" s="22" t="s">
        <v>421</v>
      </c>
      <c r="J256" s="22">
        <v>100</v>
      </c>
      <c r="K256" s="24">
        <v>4.0830000000000002</v>
      </c>
      <c r="L256" s="8">
        <v>111.37</v>
      </c>
      <c r="M256" s="8">
        <v>50.8</v>
      </c>
      <c r="N256" s="8">
        <v>46</v>
      </c>
      <c r="O256" s="23" t="s">
        <v>372</v>
      </c>
      <c r="P256" s="23" t="s">
        <v>372</v>
      </c>
      <c r="Q256" s="26" t="s">
        <v>4</v>
      </c>
      <c r="R256" s="27">
        <v>84.958839035185079</v>
      </c>
      <c r="S256" s="28">
        <v>1.7999999999999999E-2</v>
      </c>
      <c r="T256" s="28">
        <v>90.920260804263506</v>
      </c>
      <c r="U256" s="25">
        <v>94.552586667983917</v>
      </c>
      <c r="V256" s="25">
        <v>35.434492371436548</v>
      </c>
      <c r="W256" s="25">
        <v>59.071950666579028</v>
      </c>
      <c r="X256" s="25">
        <v>4.6143629968288649E-2</v>
      </c>
      <c r="Y256" s="25">
        <v>37.475962974828782</v>
      </c>
      <c r="Z256" s="25">
        <v>62.475234944134158</v>
      </c>
      <c r="AA256" s="25">
        <v>4.8802081036999449E-2</v>
      </c>
      <c r="AB256" s="25">
        <v>3.6323258637204043</v>
      </c>
      <c r="AC256" s="25">
        <v>0</v>
      </c>
      <c r="AD256" s="92">
        <v>2</v>
      </c>
      <c r="AE256" s="92">
        <v>2</v>
      </c>
      <c r="AF256" s="92">
        <v>2</v>
      </c>
      <c r="AG256" s="8" t="s">
        <v>17</v>
      </c>
      <c r="AH256" s="8" t="s">
        <v>17</v>
      </c>
      <c r="AI256" s="8" t="s">
        <v>17</v>
      </c>
      <c r="AJ256" s="8"/>
      <c r="AK256" s="6" t="s">
        <v>17</v>
      </c>
      <c r="AL256" s="8">
        <v>70.099999999999994</v>
      </c>
      <c r="AM256" s="8">
        <v>1.3</v>
      </c>
      <c r="AN256" s="8">
        <v>6.8</v>
      </c>
      <c r="AO256" s="8">
        <v>2</v>
      </c>
      <c r="AP256" s="25">
        <v>0.1</v>
      </c>
      <c r="AQ256" s="25">
        <v>0.1</v>
      </c>
      <c r="AR256" s="25">
        <v>0.1</v>
      </c>
      <c r="AS256" s="25">
        <v>30.870000000000033</v>
      </c>
      <c r="AT256" s="25">
        <f t="shared" si="51"/>
        <v>41.27000000000001</v>
      </c>
      <c r="AU256" s="25">
        <f t="shared" si="52"/>
        <v>37.056657986890549</v>
      </c>
      <c r="AV256" s="8">
        <v>0</v>
      </c>
      <c r="AW256" s="19" t="s">
        <v>422</v>
      </c>
      <c r="AX256" s="19" t="s">
        <v>17</v>
      </c>
      <c r="AY256" s="19" t="s">
        <v>423</v>
      </c>
      <c r="AZ256" s="19" t="s">
        <v>179</v>
      </c>
      <c r="BA256" s="19" t="s">
        <v>180</v>
      </c>
      <c r="BB256" s="19" t="s">
        <v>424</v>
      </c>
      <c r="BC256" s="20">
        <v>7</v>
      </c>
      <c r="BD256" s="20">
        <v>8.6419753086419746</v>
      </c>
      <c r="BE256" s="24">
        <f>U256/((VLOOKUP(B256,'Cell-Characteristics'!$B$4:$E$34,3,FALSE)*VLOOKUP(B256,'Cell-Characteristics'!$B$4:$E$34,4,FALSE)*3600)/1000)</f>
        <v>1.6212720622082291</v>
      </c>
      <c r="BF256" s="2">
        <f t="shared" si="48"/>
        <v>17717.246185718275</v>
      </c>
      <c r="BG256" s="2">
        <f t="shared" si="46"/>
        <v>29535.975333289512</v>
      </c>
      <c r="BH256" s="2">
        <f t="shared" si="47"/>
        <v>23.071814984144325</v>
      </c>
      <c r="BI256" s="2">
        <f t="shared" si="49"/>
        <v>47276.293333991962</v>
      </c>
      <c r="BJ256" s="2">
        <f>BF256/((VLOOKUP(B256,'Cell-Characteristics'!$B$4:$Q$34,13,FALSE)))</f>
        <v>482.25940948658814</v>
      </c>
      <c r="BK256" s="2">
        <f>BG256/((VLOOKUP(B256,'Cell-Characteristics'!$B$4:$Q$34,14,FALSE)))</f>
        <v>11612.792063100382</v>
      </c>
      <c r="BL256" s="2">
        <f>BH256/((VLOOKUP(B256,'Cell-Characteristics'!$B$4:$Q$34,15,FALSE)))</f>
        <v>9.0712491091233485</v>
      </c>
      <c r="BM256" s="2">
        <f>BI256/((VLOOKUP(B256,'Cell-Characteristics'!$B$4:$Q$34,16,FALSE)))</f>
        <v>1130.3411692104198</v>
      </c>
      <c r="BN256" s="13">
        <f t="shared" si="50"/>
        <v>2</v>
      </c>
    </row>
    <row r="257" spans="2:66">
      <c r="B257" s="19" t="s">
        <v>178</v>
      </c>
      <c r="C257" s="18" t="s">
        <v>826</v>
      </c>
      <c r="D257" s="19" t="s">
        <v>104</v>
      </c>
      <c r="E257" s="23" t="s">
        <v>0</v>
      </c>
      <c r="F257" s="20" t="s">
        <v>105</v>
      </c>
      <c r="H257" s="21">
        <v>43813</v>
      </c>
      <c r="I257" s="22" t="s">
        <v>425</v>
      </c>
      <c r="J257" s="22">
        <v>100</v>
      </c>
      <c r="K257" s="24">
        <v>4.085</v>
      </c>
      <c r="L257" s="8">
        <v>111.411</v>
      </c>
      <c r="M257" s="8">
        <v>47.1</v>
      </c>
      <c r="N257" s="8">
        <v>48.4</v>
      </c>
      <c r="O257" s="23" t="s">
        <v>372</v>
      </c>
      <c r="P257" s="23" t="s">
        <v>372</v>
      </c>
      <c r="Q257" s="26" t="s">
        <v>4</v>
      </c>
      <c r="R257" s="27">
        <v>84.662143028642774</v>
      </c>
      <c r="S257" s="28">
        <v>1.7999999999999999E-2</v>
      </c>
      <c r="T257" s="28">
        <v>90.673982782567975</v>
      </c>
      <c r="U257" s="25">
        <v>93.518052410059198</v>
      </c>
      <c r="V257" s="25">
        <v>45.14012885561354</v>
      </c>
      <c r="W257" s="25">
        <v>48.330331762487674</v>
      </c>
      <c r="X257" s="25">
        <v>4.7591791958006141E-2</v>
      </c>
      <c r="Y257" s="25">
        <v>48.26889321612741</v>
      </c>
      <c r="Z257" s="25">
        <v>51.680216297243007</v>
      </c>
      <c r="AA257" s="25">
        <v>5.0890486629602834E-2</v>
      </c>
      <c r="AB257" s="25">
        <v>2.8440696274912223</v>
      </c>
      <c r="AC257" s="25">
        <v>0</v>
      </c>
      <c r="AD257" s="92">
        <v>2</v>
      </c>
      <c r="AE257" s="92">
        <v>2</v>
      </c>
      <c r="AF257" s="92">
        <v>2</v>
      </c>
      <c r="AG257" s="8" t="s">
        <v>17</v>
      </c>
      <c r="AH257" s="8" t="s">
        <v>17</v>
      </c>
      <c r="AI257" s="8" t="s">
        <v>17</v>
      </c>
      <c r="AJ257" s="8"/>
      <c r="AK257" s="6" t="s">
        <v>17</v>
      </c>
      <c r="AL257" s="8">
        <v>72.900000000000006</v>
      </c>
      <c r="AM257" s="8">
        <v>1.8</v>
      </c>
      <c r="AN257" s="8">
        <v>9.3000000000000007</v>
      </c>
      <c r="AO257" s="8">
        <v>1</v>
      </c>
      <c r="AP257" s="25">
        <v>0.1</v>
      </c>
      <c r="AQ257" s="25">
        <v>0.1</v>
      </c>
      <c r="AR257" s="25">
        <v>0.1</v>
      </c>
      <c r="AS257" s="25">
        <v>26.111000000000018</v>
      </c>
      <c r="AT257" s="25">
        <f t="shared" si="51"/>
        <v>38.510999999999996</v>
      </c>
      <c r="AU257" s="25">
        <f t="shared" si="52"/>
        <v>34.566604733823411</v>
      </c>
      <c r="AV257" s="8">
        <v>0</v>
      </c>
      <c r="AW257" s="19" t="s">
        <v>426</v>
      </c>
      <c r="AX257" s="19" t="s">
        <v>17</v>
      </c>
      <c r="AY257" s="19" t="s">
        <v>427</v>
      </c>
      <c r="AZ257" s="19" t="s">
        <v>179</v>
      </c>
      <c r="BA257" s="19" t="s">
        <v>180</v>
      </c>
      <c r="BB257" s="19" t="s">
        <v>17</v>
      </c>
      <c r="BC257" s="20">
        <v>7</v>
      </c>
      <c r="BD257" s="20">
        <v>8.6419753086419746</v>
      </c>
      <c r="BE257" s="24">
        <f>U257/((VLOOKUP(B257,'Cell-Characteristics'!$B$4:$E$34,3,FALSE)*VLOOKUP(B257,'Cell-Characteristics'!$B$4:$E$34,4,FALSE)*3600)/1000)</f>
        <v>1.6035331346032098</v>
      </c>
      <c r="BF257" s="2">
        <f t="shared" si="48"/>
        <v>22570.06442780677</v>
      </c>
      <c r="BG257" s="2">
        <f t="shared" si="46"/>
        <v>24165.165881243836</v>
      </c>
      <c r="BH257" s="2">
        <f t="shared" si="47"/>
        <v>23.79589597900307</v>
      </c>
      <c r="BI257" s="2">
        <f t="shared" si="49"/>
        <v>46759.026205029601</v>
      </c>
      <c r="BJ257" s="2">
        <f>BF257/((VLOOKUP(B257,'Cell-Characteristics'!$B$4:$Q$34,13,FALSE)))</f>
        <v>614.35201774203199</v>
      </c>
      <c r="BK257" s="2">
        <f>BG257/((VLOOKUP(B257,'Cell-Characteristics'!$B$4:$Q$34,14,FALSE)))</f>
        <v>9501.1267913988504</v>
      </c>
      <c r="BL257" s="2">
        <f>BH257/((VLOOKUP(B257,'Cell-Characteristics'!$B$4:$Q$34,15,FALSE)))</f>
        <v>9.3559392856031565</v>
      </c>
      <c r="BM257" s="2">
        <f>BI257/((VLOOKUP(B257,'Cell-Characteristics'!$B$4:$Q$34,16,FALSE)))</f>
        <v>1117.9736951528664</v>
      </c>
      <c r="BN257" s="13">
        <f t="shared" si="50"/>
        <v>2</v>
      </c>
    </row>
    <row r="258" spans="2:66">
      <c r="B258" s="19" t="s">
        <v>178</v>
      </c>
      <c r="C258" s="18" t="s">
        <v>828</v>
      </c>
      <c r="D258" s="19" t="s">
        <v>104</v>
      </c>
      <c r="E258" s="23" t="s">
        <v>0</v>
      </c>
      <c r="F258" s="20" t="s">
        <v>105</v>
      </c>
      <c r="H258" s="21">
        <v>43813</v>
      </c>
      <c r="I258" s="22" t="s">
        <v>428</v>
      </c>
      <c r="J258" s="22">
        <v>100</v>
      </c>
      <c r="K258" s="24">
        <v>4.0890000000000004</v>
      </c>
      <c r="L258" s="8">
        <v>111.47799999999999</v>
      </c>
      <c r="M258" s="8">
        <v>48.1</v>
      </c>
      <c r="N258" s="8">
        <v>47.99</v>
      </c>
      <c r="O258" s="23" t="s">
        <v>372</v>
      </c>
      <c r="P258" s="23" t="s">
        <v>372</v>
      </c>
      <c r="Q258" s="26" t="s">
        <v>4</v>
      </c>
      <c r="R258" s="27">
        <v>83.05213117820756</v>
      </c>
      <c r="S258" s="28">
        <v>1.9E-2</v>
      </c>
      <c r="T258" s="28">
        <v>88.726160882549749</v>
      </c>
      <c r="U258" s="25">
        <v>91.907803918495674</v>
      </c>
      <c r="V258" s="25">
        <v>35.865884406935002</v>
      </c>
      <c r="W258" s="25">
        <v>55.987802293431876</v>
      </c>
      <c r="X258" s="25">
        <v>5.4117218128833092E-2</v>
      </c>
      <c r="Y258" s="25">
        <v>39.023763900115661</v>
      </c>
      <c r="Z258" s="25">
        <v>60.917354029133541</v>
      </c>
      <c r="AA258" s="25">
        <v>5.8882070750841273E-2</v>
      </c>
      <c r="AB258" s="25">
        <v>3.1816430359459202</v>
      </c>
      <c r="AC258" s="25">
        <v>0</v>
      </c>
      <c r="AD258" s="92">
        <v>2</v>
      </c>
      <c r="AE258" s="92">
        <v>2</v>
      </c>
      <c r="AF258" s="92">
        <v>2</v>
      </c>
      <c r="AG258" s="8" t="s">
        <v>17</v>
      </c>
      <c r="AH258" s="8" t="s">
        <v>17</v>
      </c>
      <c r="AI258" s="8" t="s">
        <v>17</v>
      </c>
      <c r="AJ258" s="8"/>
      <c r="AK258" s="6" t="s">
        <v>17</v>
      </c>
      <c r="AL258" s="8">
        <v>70.3</v>
      </c>
      <c r="AM258" s="8">
        <v>1.2</v>
      </c>
      <c r="AN258" s="8">
        <v>8.5</v>
      </c>
      <c r="AO258" s="8">
        <v>2.5</v>
      </c>
      <c r="AP258" s="25">
        <v>0.1</v>
      </c>
      <c r="AQ258" s="25">
        <v>1.2</v>
      </c>
      <c r="AR258" s="25">
        <v>0.21</v>
      </c>
      <c r="AS258" s="25">
        <v>27.468000000000004</v>
      </c>
      <c r="AT258" s="25">
        <f t="shared" si="51"/>
        <v>41.177999999999997</v>
      </c>
      <c r="AU258" s="25">
        <f t="shared" si="52"/>
        <v>36.938229964656706</v>
      </c>
      <c r="AV258" s="8">
        <v>0</v>
      </c>
      <c r="AW258" s="19" t="s">
        <v>429</v>
      </c>
      <c r="AX258" s="19" t="s">
        <v>17</v>
      </c>
      <c r="AY258" s="19" t="s">
        <v>430</v>
      </c>
      <c r="AZ258" s="19" t="s">
        <v>179</v>
      </c>
      <c r="BA258" s="19" t="s">
        <v>180</v>
      </c>
      <c r="BB258" s="19" t="s">
        <v>431</v>
      </c>
      <c r="BC258" s="20">
        <v>7</v>
      </c>
      <c r="BD258" s="20">
        <v>8.6419753086419746</v>
      </c>
      <c r="BE258" s="24">
        <f>U258/((VLOOKUP(B258,'Cell-Characteristics'!$B$4:$E$34,3,FALSE)*VLOOKUP(B258,'Cell-Characteristics'!$B$4:$E$34,4,FALSE)*3600)/1000)</f>
        <v>1.5759225637602139</v>
      </c>
      <c r="BF258" s="2">
        <f t="shared" si="48"/>
        <v>17932.942203467501</v>
      </c>
      <c r="BG258" s="2">
        <f t="shared" si="46"/>
        <v>27993.90114671594</v>
      </c>
      <c r="BH258" s="2">
        <f t="shared" si="47"/>
        <v>27.058609064416547</v>
      </c>
      <c r="BI258" s="2">
        <f t="shared" si="49"/>
        <v>45953.901959247836</v>
      </c>
      <c r="BJ258" s="2">
        <f>BF258/((VLOOKUP(B258,'Cell-Characteristics'!$B$4:$Q$34,13,FALSE)))</f>
        <v>488.13060600651914</v>
      </c>
      <c r="BK258" s="2">
        <f>BG258/((VLOOKUP(B258,'Cell-Characteristics'!$B$4:$Q$34,14,FALSE)))</f>
        <v>11006.4878299583</v>
      </c>
      <c r="BL258" s="2">
        <f>BH258/((VLOOKUP(B258,'Cell-Characteristics'!$B$4:$Q$34,15,FALSE)))</f>
        <v>10.638754841714455</v>
      </c>
      <c r="BM258" s="2">
        <f>BI258/((VLOOKUP(B258,'Cell-Characteristics'!$B$4:$Q$34,16,FALSE)))</f>
        <v>1098.723770567889</v>
      </c>
      <c r="BN258" s="13">
        <f t="shared" si="50"/>
        <v>2</v>
      </c>
    </row>
    <row r="259" spans="2:66">
      <c r="B259" s="19" t="s">
        <v>178</v>
      </c>
      <c r="C259" s="18" t="s">
        <v>830</v>
      </c>
      <c r="D259" s="19" t="s">
        <v>104</v>
      </c>
      <c r="E259" s="23" t="s">
        <v>0</v>
      </c>
      <c r="F259" s="20" t="s">
        <v>105</v>
      </c>
      <c r="H259" s="21">
        <v>43813</v>
      </c>
      <c r="I259" s="22" t="s">
        <v>432</v>
      </c>
      <c r="J259" s="22">
        <v>100</v>
      </c>
      <c r="K259" s="24">
        <v>4.0759999999999996</v>
      </c>
      <c r="L259" s="8">
        <v>111.5</v>
      </c>
      <c r="M259" s="8">
        <v>48.5</v>
      </c>
      <c r="N259" s="8">
        <v>49.4</v>
      </c>
      <c r="O259" s="23" t="s">
        <v>372</v>
      </c>
      <c r="P259" s="23" t="s">
        <v>372</v>
      </c>
      <c r="Q259" s="26" t="s">
        <v>4</v>
      </c>
      <c r="R259" s="27">
        <v>78.706055195520378</v>
      </c>
      <c r="S259" s="28">
        <v>1.9E-2</v>
      </c>
      <c r="T259" s="28">
        <v>84.808687501150729</v>
      </c>
      <c r="U259" s="25">
        <v>87.679922610586729</v>
      </c>
      <c r="V259" s="25">
        <v>34.39281658911429</v>
      </c>
      <c r="W259" s="25">
        <v>53.269064955394654</v>
      </c>
      <c r="X259" s="25">
        <v>1.8041066077787941E-2</v>
      </c>
      <c r="Y259" s="25">
        <v>39.225418505286861</v>
      </c>
      <c r="Z259" s="25">
        <v>60.754005443160366</v>
      </c>
      <c r="AA259" s="25">
        <v>2.0576051552775448E-2</v>
      </c>
      <c r="AB259" s="25">
        <v>2.8712351094360011</v>
      </c>
      <c r="AC259" s="25">
        <v>0</v>
      </c>
      <c r="AD259" s="92">
        <v>2</v>
      </c>
      <c r="AE259" s="92">
        <v>2</v>
      </c>
      <c r="AF259" s="92">
        <v>2</v>
      </c>
      <c r="AG259" s="8" t="s">
        <v>17</v>
      </c>
      <c r="AH259" s="8" t="s">
        <v>17</v>
      </c>
      <c r="AI259" s="8" t="s">
        <v>17</v>
      </c>
      <c r="AJ259" s="8"/>
      <c r="AK259" s="6" t="s">
        <v>17</v>
      </c>
      <c r="AL259" s="8">
        <v>72.3</v>
      </c>
      <c r="AM259" s="8">
        <v>1.5</v>
      </c>
      <c r="AN259" s="8">
        <v>9.8000000000000007</v>
      </c>
      <c r="AO259" s="8">
        <v>2.5</v>
      </c>
      <c r="AP259" s="25">
        <v>0</v>
      </c>
      <c r="AQ259" s="25">
        <v>0</v>
      </c>
      <c r="AR259" s="25">
        <v>0</v>
      </c>
      <c r="AS259" s="25">
        <v>25.400000000000006</v>
      </c>
      <c r="AT259" s="25">
        <f t="shared" si="51"/>
        <v>39.200000000000003</v>
      </c>
      <c r="AU259" s="25">
        <f t="shared" si="52"/>
        <v>35.156950672645742</v>
      </c>
      <c r="AV259" s="8">
        <v>0</v>
      </c>
      <c r="AW259" s="19" t="s">
        <v>433</v>
      </c>
      <c r="AX259" s="19" t="s">
        <v>17</v>
      </c>
      <c r="AY259" s="19" t="s">
        <v>434</v>
      </c>
      <c r="AZ259" s="19" t="s">
        <v>179</v>
      </c>
      <c r="BA259" s="19" t="s">
        <v>180</v>
      </c>
      <c r="BB259" s="19" t="s">
        <v>435</v>
      </c>
      <c r="BC259" s="20">
        <v>7</v>
      </c>
      <c r="BD259" s="20">
        <v>8.6419753086419746</v>
      </c>
      <c r="BE259" s="24">
        <f>U259/((VLOOKUP(B259,'Cell-Characteristics'!$B$4:$E$34,3,FALSE)*VLOOKUP(B259,'Cell-Characteristics'!$B$4:$E$34,4,FALSE)*3600)/1000)</f>
        <v>1.5034280283022416</v>
      </c>
      <c r="BF259" s="2">
        <f t="shared" si="48"/>
        <v>17196.408294557146</v>
      </c>
      <c r="BG259" s="2">
        <f t="shared" si="46"/>
        <v>26634.532477697328</v>
      </c>
      <c r="BH259" s="2">
        <f t="shared" si="47"/>
        <v>9.0205330388939711</v>
      </c>
      <c r="BI259" s="2">
        <f t="shared" si="49"/>
        <v>43839.961305293364</v>
      </c>
      <c r="BJ259" s="2">
        <f>BF259/((VLOOKUP(B259,'Cell-Characteristics'!$B$4:$Q$34,13,FALSE)))</f>
        <v>468.08232060964525</v>
      </c>
      <c r="BK259" s="2">
        <f>BG259/((VLOOKUP(B259,'Cell-Characteristics'!$B$4:$Q$34,14,FALSE)))</f>
        <v>10472.018745654372</v>
      </c>
      <c r="BL259" s="2">
        <f>BH259/((VLOOKUP(B259,'Cell-Characteristics'!$B$4:$Q$34,15,FALSE)))</f>
        <v>3.5466434846638242</v>
      </c>
      <c r="BM259" s="2">
        <f>BI259/((VLOOKUP(B259,'Cell-Characteristics'!$B$4:$Q$34,16,FALSE)))</f>
        <v>1048.1810147398999</v>
      </c>
      <c r="BN259" s="13">
        <f t="shared" si="50"/>
        <v>2</v>
      </c>
    </row>
    <row r="260" spans="2:66">
      <c r="B260" s="19" t="s">
        <v>465</v>
      </c>
      <c r="C260" s="18" t="s">
        <v>776</v>
      </c>
      <c r="D260" s="19" t="s">
        <v>104</v>
      </c>
      <c r="E260" s="23" t="s">
        <v>7</v>
      </c>
      <c r="F260" s="20" t="s">
        <v>105</v>
      </c>
      <c r="H260" s="21">
        <v>43810</v>
      </c>
      <c r="I260" s="22" t="s">
        <v>17</v>
      </c>
      <c r="J260" s="22">
        <v>100</v>
      </c>
      <c r="K260" s="24">
        <v>4.1509999999999998</v>
      </c>
      <c r="L260" s="25">
        <v>44.083799999999997</v>
      </c>
      <c r="M260" s="25">
        <v>47.3</v>
      </c>
      <c r="N260" s="25">
        <v>50.4</v>
      </c>
      <c r="O260" s="23" t="s">
        <v>49</v>
      </c>
      <c r="P260" s="23" t="s">
        <v>47</v>
      </c>
      <c r="Q260" s="26" t="s">
        <v>4</v>
      </c>
      <c r="R260" s="27">
        <v>30.57191667231</v>
      </c>
      <c r="S260" s="28">
        <v>4.0399999999999998E-2</v>
      </c>
      <c r="T260" s="28">
        <v>34.556425408824602</v>
      </c>
      <c r="U260" s="25">
        <v>35.551850831514997</v>
      </c>
      <c r="V260" s="25">
        <v>13.5849565417035</v>
      </c>
      <c r="W260" s="25">
        <v>21.1720002236951</v>
      </c>
      <c r="X260" s="25">
        <v>0.79489406611639601</v>
      </c>
      <c r="Y260" s="25">
        <v>38.211671752574603</v>
      </c>
      <c r="Z260" s="25">
        <v>59.552455718921898</v>
      </c>
      <c r="AA260" s="25">
        <v>2.2358725285035299</v>
      </c>
      <c r="AB260" s="25">
        <v>0.99542542269033496</v>
      </c>
      <c r="AC260" s="25">
        <v>0</v>
      </c>
      <c r="AD260" s="92">
        <v>2</v>
      </c>
      <c r="AE260" s="92">
        <v>2</v>
      </c>
      <c r="AF260" s="92">
        <v>2</v>
      </c>
      <c r="AG260" s="25">
        <v>938.79546611871604</v>
      </c>
      <c r="AH260" s="25">
        <v>188.85329999999999</v>
      </c>
      <c r="AI260" s="25">
        <v>114.159453625761</v>
      </c>
      <c r="AJ260" s="25">
        <v>212.1756</v>
      </c>
      <c r="AK260" s="23">
        <v>288.55151999999998</v>
      </c>
      <c r="AL260" s="25">
        <v>28</v>
      </c>
      <c r="AM260" s="25">
        <v>0.5</v>
      </c>
      <c r="AN260" s="25">
        <v>3.4</v>
      </c>
      <c r="AO260" s="25">
        <v>1.00000000000001</v>
      </c>
      <c r="AP260" s="25">
        <v>0</v>
      </c>
      <c r="AQ260" s="25">
        <v>0</v>
      </c>
      <c r="AR260" s="25">
        <v>0</v>
      </c>
      <c r="AS260" s="25">
        <v>11.1838</v>
      </c>
      <c r="AT260" s="25">
        <v>16.0838</v>
      </c>
      <c r="AU260" s="25">
        <v>36.484604321768998</v>
      </c>
      <c r="AV260" s="8">
        <v>0</v>
      </c>
      <c r="AW260" s="19" t="s">
        <v>488</v>
      </c>
      <c r="AX260" s="19" t="s">
        <v>489</v>
      </c>
      <c r="AY260" s="19" t="s">
        <v>578</v>
      </c>
      <c r="AZ260" s="19" t="s">
        <v>578</v>
      </c>
      <c r="BA260" s="19" t="s">
        <v>180</v>
      </c>
      <c r="BC260" s="20">
        <v>4</v>
      </c>
      <c r="BD260" s="20">
        <v>4.9382716049382704</v>
      </c>
      <c r="BE260" s="24">
        <f>U260/((VLOOKUP(B260,'Cell-Characteristics'!$B$4:$E$34,3,FALSE)*VLOOKUP(B260,'Cell-Characteristics'!$B$4:$E$34,4,FALSE)*3600)/1000)</f>
        <v>1.0463566560569268</v>
      </c>
      <c r="BF260" s="2">
        <f t="shared" si="48"/>
        <v>6792.4782708517496</v>
      </c>
      <c r="BG260" s="2">
        <f t="shared" si="46"/>
        <v>10586.00011184755</v>
      </c>
      <c r="BH260" s="2">
        <f t="shared" si="47"/>
        <v>397.44703305819803</v>
      </c>
      <c r="BI260" s="2">
        <f t="shared" si="49"/>
        <v>17775.925415757498</v>
      </c>
      <c r="BJ260" s="2">
        <f>BF260/((VLOOKUP(B260,'Cell-Characteristics'!$B$4:$Q$34,13,FALSE)))</f>
        <v>184.88971285458516</v>
      </c>
      <c r="BK260" s="2">
        <f>BG260/((VLOOKUP(B260,'Cell-Characteristics'!$B$4:$Q$34,14,FALSE)))</f>
        <v>4162.1452039976211</v>
      </c>
      <c r="BL260" s="2">
        <f>BH260/((VLOOKUP(B260,'Cell-Characteristics'!$B$4:$Q$34,15,FALSE)))</f>
        <v>156.26603485814186</v>
      </c>
      <c r="BM260" s="2">
        <f>BI260/((VLOOKUP(B260,'Cell-Characteristics'!$B$4:$Q$34,16,FALSE)))</f>
        <v>425.00921500539152</v>
      </c>
      <c r="BN260" s="13">
        <f t="shared" si="50"/>
        <v>2</v>
      </c>
    </row>
    <row r="261" spans="2:66">
      <c r="B261" s="19" t="s">
        <v>465</v>
      </c>
      <c r="C261" s="18" t="s">
        <v>777</v>
      </c>
      <c r="D261" s="19" t="s">
        <v>104</v>
      </c>
      <c r="E261" s="23" t="s">
        <v>7</v>
      </c>
      <c r="F261" s="20" t="s">
        <v>105</v>
      </c>
      <c r="H261" s="21">
        <v>43810</v>
      </c>
      <c r="I261" s="22" t="s">
        <v>490</v>
      </c>
      <c r="J261" s="22">
        <v>100</v>
      </c>
      <c r="K261" s="24">
        <v>4.1420000000000003</v>
      </c>
      <c r="L261" s="25">
        <v>44.105200000000004</v>
      </c>
      <c r="M261" s="25">
        <v>46.8</v>
      </c>
      <c r="N261" s="25">
        <v>51.3</v>
      </c>
      <c r="O261" s="24" t="s">
        <v>49</v>
      </c>
      <c r="P261" s="24" t="s">
        <v>47</v>
      </c>
      <c r="Q261" s="26" t="s">
        <v>4</v>
      </c>
      <c r="R261" s="27">
        <v>46.065839620831497</v>
      </c>
      <c r="S261" s="28">
        <v>4.19E-2</v>
      </c>
      <c r="T261" s="28">
        <v>48.679012640402703</v>
      </c>
      <c r="U261" s="25">
        <v>51.105129922988503</v>
      </c>
      <c r="V261" s="25">
        <v>10.915054629683601</v>
      </c>
      <c r="W261" s="25">
        <v>39.596593529161602</v>
      </c>
      <c r="X261" s="25">
        <v>0.59348176414331599</v>
      </c>
      <c r="Y261" s="25">
        <v>21.3580410540619</v>
      </c>
      <c r="Z261" s="25">
        <v>77.480663074001896</v>
      </c>
      <c r="AA261" s="25">
        <v>1.1612958719362401</v>
      </c>
      <c r="AB261" s="25">
        <v>2.4261172825857602</v>
      </c>
      <c r="AC261" s="25">
        <v>0</v>
      </c>
      <c r="AD261" s="92">
        <v>2</v>
      </c>
      <c r="AE261" s="92">
        <v>2</v>
      </c>
      <c r="AF261" s="92">
        <v>2</v>
      </c>
      <c r="AG261" s="25">
        <v>931.05995367045296</v>
      </c>
      <c r="AH261" s="25">
        <v>119.79689999999999</v>
      </c>
      <c r="AI261" s="25">
        <v>111.292790583753</v>
      </c>
      <c r="AJ261" s="25">
        <v>199.2139</v>
      </c>
      <c r="AK261" s="23">
        <v>300.64115500000003</v>
      </c>
      <c r="AL261" s="25">
        <v>14.2</v>
      </c>
      <c r="AM261" s="25">
        <v>6.2</v>
      </c>
      <c r="AN261" s="25">
        <v>9.8000000000000007</v>
      </c>
      <c r="AO261" s="25">
        <v>1.3</v>
      </c>
      <c r="AP261" s="25">
        <v>0</v>
      </c>
      <c r="AQ261" s="25">
        <v>0</v>
      </c>
      <c r="AR261" s="25">
        <v>0</v>
      </c>
      <c r="AS261" s="25">
        <v>12.6052</v>
      </c>
      <c r="AT261" s="25">
        <v>29.905200000000001</v>
      </c>
      <c r="AU261" s="25">
        <v>67.804249839021296</v>
      </c>
      <c r="AV261" s="8">
        <v>0</v>
      </c>
      <c r="AW261" s="19" t="s">
        <v>491</v>
      </c>
      <c r="AX261" s="19" t="s">
        <v>492</v>
      </c>
      <c r="AY261" s="19" t="s">
        <v>578</v>
      </c>
      <c r="AZ261" s="19" t="s">
        <v>578</v>
      </c>
      <c r="BA261" s="19" t="s">
        <v>180</v>
      </c>
      <c r="BC261" s="20">
        <v>1</v>
      </c>
      <c r="BD261" s="20">
        <v>1.2345679012345701</v>
      </c>
      <c r="BE261" s="24">
        <f>U261/((VLOOKUP(B261,'Cell-Characteristics'!$B$4:$E$34,3,FALSE)*VLOOKUP(B261,'Cell-Characteristics'!$B$4:$E$34,4,FALSE)*3600)/1000)</f>
        <v>1.5041183961699893</v>
      </c>
      <c r="BF261" s="2">
        <f t="shared" si="48"/>
        <v>5457.5273148418</v>
      </c>
      <c r="BG261" s="2">
        <f t="shared" si="46"/>
        <v>19798.296764580802</v>
      </c>
      <c r="BH261" s="2">
        <f t="shared" si="47"/>
        <v>296.74088207165801</v>
      </c>
      <c r="BI261" s="2">
        <f t="shared" si="49"/>
        <v>25552.564961494252</v>
      </c>
      <c r="BJ261" s="2">
        <f>BF261/((VLOOKUP(B261,'Cell-Characteristics'!$B$4:$Q$34,13,FALSE)))</f>
        <v>148.55265160982634</v>
      </c>
      <c r="BK261" s="2">
        <f>BG261/((VLOOKUP(B261,'Cell-Characteristics'!$B$4:$Q$34,14,FALSE)))</f>
        <v>7784.185249894158</v>
      </c>
      <c r="BL261" s="2">
        <f>BH261/((VLOOKUP(B261,'Cell-Characteristics'!$B$4:$Q$34,15,FALSE)))</f>
        <v>116.67094521965008</v>
      </c>
      <c r="BM261" s="2">
        <f>BI261/((VLOOKUP(B261,'Cell-Characteristics'!$B$4:$Q$34,16,FALSE)))</f>
        <v>610.9429085493357</v>
      </c>
      <c r="BN261" s="13">
        <f t="shared" si="50"/>
        <v>2</v>
      </c>
    </row>
    <row r="262" spans="2:66">
      <c r="B262" s="19" t="s">
        <v>465</v>
      </c>
      <c r="C262" s="18" t="s">
        <v>778</v>
      </c>
      <c r="D262" s="19" t="s">
        <v>104</v>
      </c>
      <c r="E262" s="23" t="s">
        <v>7</v>
      </c>
      <c r="F262" s="20" t="s">
        <v>105</v>
      </c>
      <c r="H262" s="21">
        <v>43810</v>
      </c>
      <c r="I262" s="22" t="s">
        <v>493</v>
      </c>
      <c r="J262" s="22">
        <v>100</v>
      </c>
      <c r="K262" s="24">
        <v>4.1459999999999999</v>
      </c>
      <c r="L262" s="25">
        <v>44.104500000000002</v>
      </c>
      <c r="M262" s="25">
        <v>50.4</v>
      </c>
      <c r="N262" s="25">
        <v>50.4</v>
      </c>
      <c r="O262" s="24" t="s">
        <v>49</v>
      </c>
      <c r="P262" s="24" t="s">
        <v>47</v>
      </c>
      <c r="Q262" s="26" t="s">
        <v>4</v>
      </c>
      <c r="R262" s="27">
        <v>39.065244066032498</v>
      </c>
      <c r="S262" s="28">
        <v>4.2999999999999997E-2</v>
      </c>
      <c r="T262" s="28">
        <v>42.815191979926801</v>
      </c>
      <c r="U262" s="25">
        <v>43.929724337723201</v>
      </c>
      <c r="V262" s="25">
        <v>6.8394688483688704</v>
      </c>
      <c r="W262" s="25">
        <v>35.962172701103903</v>
      </c>
      <c r="X262" s="25">
        <v>1.1280827882504101</v>
      </c>
      <c r="Y262" s="25">
        <v>15.569113968911701</v>
      </c>
      <c r="Z262" s="25">
        <v>81.862960087419907</v>
      </c>
      <c r="AA262" s="25">
        <v>2.5679259436684001</v>
      </c>
      <c r="AB262" s="25">
        <v>1.1145323577964199</v>
      </c>
      <c r="AC262" s="25">
        <v>0</v>
      </c>
      <c r="AD262" s="92">
        <v>2</v>
      </c>
      <c r="AE262" s="92">
        <v>2</v>
      </c>
      <c r="AF262" s="92">
        <v>2</v>
      </c>
      <c r="AG262" s="25">
        <v>940.20038350597099</v>
      </c>
      <c r="AH262" s="25">
        <v>125.684</v>
      </c>
      <c r="AI262" s="25">
        <v>117.973580524542</v>
      </c>
      <c r="AJ262" s="25">
        <v>156.21379999999999</v>
      </c>
      <c r="AK262" s="23">
        <v>306.95515999999998</v>
      </c>
      <c r="AL262" s="25">
        <v>12.2</v>
      </c>
      <c r="AM262" s="25">
        <v>12.4</v>
      </c>
      <c r="AN262" s="25">
        <v>7.3</v>
      </c>
      <c r="AO262" s="25">
        <v>1.9000000000000099</v>
      </c>
      <c r="AP262" s="25">
        <v>0</v>
      </c>
      <c r="AQ262" s="25">
        <v>0</v>
      </c>
      <c r="AR262" s="25">
        <v>0</v>
      </c>
      <c r="AS262" s="25">
        <v>10.304500000000001</v>
      </c>
      <c r="AT262" s="25">
        <v>31.904499999999999</v>
      </c>
      <c r="AU262" s="25">
        <v>72.338423516874698</v>
      </c>
      <c r="AV262" s="8">
        <v>0</v>
      </c>
      <c r="AW262" s="19" t="s">
        <v>494</v>
      </c>
      <c r="AX262" s="19" t="s">
        <v>495</v>
      </c>
      <c r="AY262" s="19" t="s">
        <v>578</v>
      </c>
      <c r="AZ262" s="19" t="s">
        <v>578</v>
      </c>
      <c r="BA262" s="19" t="s">
        <v>180</v>
      </c>
      <c r="BC262" s="20">
        <v>5</v>
      </c>
      <c r="BD262" s="20">
        <v>6.1728395061728403</v>
      </c>
      <c r="BE262" s="24">
        <f>U262/((VLOOKUP(B262,'Cell-Characteristics'!$B$4:$E$34,3,FALSE)*VLOOKUP(B262,'Cell-Characteristics'!$B$4:$E$34,4,FALSE)*3600)/1000)</f>
        <v>1.2929329524182147</v>
      </c>
      <c r="BF262" s="2">
        <f t="shared" si="48"/>
        <v>3419.7344241844353</v>
      </c>
      <c r="BG262" s="2">
        <f t="shared" si="46"/>
        <v>17981.086350551952</v>
      </c>
      <c r="BH262" s="2">
        <f t="shared" si="47"/>
        <v>564.04139412520499</v>
      </c>
      <c r="BI262" s="2">
        <f t="shared" si="49"/>
        <v>21964.8621688616</v>
      </c>
      <c r="BJ262" s="2">
        <f>BF262/((VLOOKUP(B262,'Cell-Characteristics'!$B$4:$Q$34,13,FALSE)))</f>
        <v>93.084392840776175</v>
      </c>
      <c r="BK262" s="2">
        <f>BG262/((VLOOKUP(B262,'Cell-Characteristics'!$B$4:$Q$34,14,FALSE)))</f>
        <v>7069.7044706109737</v>
      </c>
      <c r="BL262" s="2">
        <f>BH262/((VLOOKUP(B262,'Cell-Characteristics'!$B$4:$Q$34,15,FALSE)))</f>
        <v>221.76668794731657</v>
      </c>
      <c r="BM262" s="2">
        <f>BI262/((VLOOKUP(B262,'Cell-Characteristics'!$B$4:$Q$34,16,FALSE)))</f>
        <v>525.16359119138895</v>
      </c>
      <c r="BN262" s="13">
        <f t="shared" si="50"/>
        <v>2</v>
      </c>
    </row>
    <row r="263" spans="2:66">
      <c r="B263" s="19" t="s">
        <v>465</v>
      </c>
      <c r="C263" s="18" t="s">
        <v>779</v>
      </c>
      <c r="D263" s="19" t="s">
        <v>104</v>
      </c>
      <c r="E263" s="23" t="s">
        <v>7</v>
      </c>
      <c r="F263" s="20" t="s">
        <v>105</v>
      </c>
      <c r="H263" s="21">
        <v>43810</v>
      </c>
      <c r="I263" s="22" t="s">
        <v>1226</v>
      </c>
      <c r="J263" s="22">
        <v>100</v>
      </c>
      <c r="K263" s="24">
        <v>4.1459999999999999</v>
      </c>
      <c r="L263" s="25">
        <v>44.255000000000003</v>
      </c>
      <c r="M263" s="25">
        <v>50.5</v>
      </c>
      <c r="N263" s="25">
        <v>51.3</v>
      </c>
      <c r="O263" s="24" t="s">
        <v>49</v>
      </c>
      <c r="P263" s="24" t="s">
        <v>47</v>
      </c>
      <c r="Q263" s="26" t="s">
        <v>4</v>
      </c>
      <c r="R263" s="27">
        <v>30.977211819212599</v>
      </c>
      <c r="S263" s="28">
        <v>3.8800000000000001E-2</v>
      </c>
      <c r="T263" s="28">
        <v>34.4844437914956</v>
      </c>
      <c r="U263" s="25">
        <v>35.146601517180599</v>
      </c>
      <c r="V263" s="25">
        <v>14.952874325978801</v>
      </c>
      <c r="W263" s="25">
        <v>19.5314664795333</v>
      </c>
      <c r="X263" s="25">
        <v>0.66226071166851497</v>
      </c>
      <c r="Y263" s="25">
        <v>42.544296405640999</v>
      </c>
      <c r="Z263" s="25">
        <v>55.571422659416299</v>
      </c>
      <c r="AA263" s="25">
        <v>1.8842809349427001</v>
      </c>
      <c r="AB263" s="25">
        <v>0.66215772568499998</v>
      </c>
      <c r="AC263" s="25">
        <v>0</v>
      </c>
      <c r="AD263" s="92">
        <v>2</v>
      </c>
      <c r="AE263" s="92">
        <v>2</v>
      </c>
      <c r="AF263" s="92">
        <v>2</v>
      </c>
      <c r="AG263" s="25">
        <v>930.29395643984196</v>
      </c>
      <c r="AH263" s="25">
        <v>125.94889999999999</v>
      </c>
      <c r="AI263" s="25">
        <v>116.981390249832</v>
      </c>
      <c r="AJ263" s="25">
        <v>152.88849999999999</v>
      </c>
      <c r="AK263" s="23">
        <v>325.37776000000002</v>
      </c>
      <c r="AL263" s="25">
        <v>29.3</v>
      </c>
      <c r="AM263" s="25">
        <v>0.89999999999999902</v>
      </c>
      <c r="AN263" s="25">
        <v>6</v>
      </c>
      <c r="AO263" s="25">
        <v>0.5</v>
      </c>
      <c r="AP263" s="25">
        <v>0</v>
      </c>
      <c r="AQ263" s="25">
        <v>0</v>
      </c>
      <c r="AR263" s="25">
        <v>0</v>
      </c>
      <c r="AS263" s="25">
        <v>7.5549999999999997</v>
      </c>
      <c r="AT263" s="25">
        <v>14.955</v>
      </c>
      <c r="AU263" s="25">
        <v>33.792791774940703</v>
      </c>
      <c r="AV263" s="8">
        <v>0</v>
      </c>
      <c r="AW263" s="19" t="s">
        <v>496</v>
      </c>
      <c r="AX263" s="19" t="s">
        <v>497</v>
      </c>
      <c r="AY263" s="19" t="s">
        <v>578</v>
      </c>
      <c r="AZ263" s="19" t="s">
        <v>578</v>
      </c>
      <c r="BA263" s="19" t="s">
        <v>180</v>
      </c>
      <c r="BC263" s="20">
        <v>2</v>
      </c>
      <c r="BD263" s="20">
        <v>2.4691358024691401</v>
      </c>
      <c r="BE263" s="24">
        <f>U263/((VLOOKUP(B263,'Cell-Characteristics'!$B$4:$E$34,3,FALSE)*VLOOKUP(B263,'Cell-Characteristics'!$B$4:$E$34,4,FALSE)*3600)/1000)</f>
        <v>1.0344294199918944</v>
      </c>
      <c r="BF263" s="2">
        <f t="shared" si="48"/>
        <v>7476.4371629894003</v>
      </c>
      <c r="BG263" s="2">
        <f t="shared" si="46"/>
        <v>9765.7332397666505</v>
      </c>
      <c r="BH263" s="2">
        <f t="shared" si="47"/>
        <v>331.1303558342575</v>
      </c>
      <c r="BI263" s="2">
        <f t="shared" si="49"/>
        <v>17573.3007585903</v>
      </c>
      <c r="BJ263" s="2">
        <f>BF263/((VLOOKUP(B263,'Cell-Characteristics'!$B$4:$Q$34,13,FALSE)))</f>
        <v>203.50691825873483</v>
      </c>
      <c r="BK263" s="2">
        <f>BG263/((VLOOKUP(B263,'Cell-Characteristics'!$B$4:$Q$34,14,FALSE)))</f>
        <v>3839.6371942150863</v>
      </c>
      <c r="BL263" s="2">
        <f>BH263/((VLOOKUP(B263,'Cell-Characteristics'!$B$4:$Q$34,15,FALSE)))</f>
        <v>130.19200905648245</v>
      </c>
      <c r="BM263" s="2">
        <f>BI263/((VLOOKUP(B263,'Cell-Characteristics'!$B$4:$Q$34,16,FALSE)))</f>
        <v>420.1646094802677</v>
      </c>
      <c r="BN263" s="13">
        <f t="shared" si="50"/>
        <v>2</v>
      </c>
    </row>
    <row r="264" spans="2:66">
      <c r="B264" s="19" t="s">
        <v>465</v>
      </c>
      <c r="C264" s="18" t="s">
        <v>780</v>
      </c>
      <c r="D264" s="19" t="s">
        <v>104</v>
      </c>
      <c r="E264" s="23" t="s">
        <v>7</v>
      </c>
      <c r="F264" s="20" t="s">
        <v>105</v>
      </c>
      <c r="H264" s="21">
        <v>43810</v>
      </c>
      <c r="I264" s="22" t="s">
        <v>498</v>
      </c>
      <c r="J264" s="22">
        <v>100</v>
      </c>
      <c r="K264" s="24">
        <v>4.1379999999999999</v>
      </c>
      <c r="L264" s="25">
        <v>44.024999999999999</v>
      </c>
      <c r="M264" s="25">
        <v>50.8</v>
      </c>
      <c r="N264" s="25">
        <v>50.2</v>
      </c>
      <c r="O264" s="24" t="s">
        <v>47</v>
      </c>
      <c r="P264" s="24" t="s">
        <v>47</v>
      </c>
      <c r="Q264" s="26" t="s">
        <v>4</v>
      </c>
      <c r="R264" s="27">
        <v>35.945948656693702</v>
      </c>
      <c r="S264" s="28">
        <v>3.9800000000000002E-2</v>
      </c>
      <c r="T264" s="28">
        <v>40.254373230492597</v>
      </c>
      <c r="U264" s="25">
        <v>41.319930611013604</v>
      </c>
      <c r="V264" s="25">
        <v>15.596481072552701</v>
      </c>
      <c r="W264" s="25">
        <v>24.428855696131102</v>
      </c>
      <c r="X264" s="25">
        <v>1.29459384232981</v>
      </c>
      <c r="Y264" s="25">
        <v>37.745661335635397</v>
      </c>
      <c r="Z264" s="25">
        <v>59.121240851308897</v>
      </c>
      <c r="AA264" s="25">
        <v>3.1330978130557199</v>
      </c>
      <c r="AB264" s="25">
        <v>1.0655573805209999</v>
      </c>
      <c r="AC264" s="25">
        <v>0</v>
      </c>
      <c r="AD264" s="92">
        <v>2</v>
      </c>
      <c r="AE264" s="92">
        <v>2</v>
      </c>
      <c r="AF264" s="92">
        <v>2</v>
      </c>
      <c r="AG264" s="25">
        <v>940.8954983054</v>
      </c>
      <c r="AH264" s="25">
        <v>130.88749999999999</v>
      </c>
      <c r="AI264" s="25">
        <v>122.94045862939799</v>
      </c>
      <c r="AJ264" s="25">
        <v>137.49029999999999</v>
      </c>
      <c r="AK264" s="23">
        <v>280.09053</v>
      </c>
      <c r="AL264" s="25">
        <v>28.7</v>
      </c>
      <c r="AM264" s="25">
        <v>1.1000000000000001</v>
      </c>
      <c r="AN264" s="25">
        <v>3.3</v>
      </c>
      <c r="AO264" s="25">
        <v>0.70000000000000295</v>
      </c>
      <c r="AP264" s="25">
        <v>0</v>
      </c>
      <c r="AQ264" s="25">
        <v>0</v>
      </c>
      <c r="AR264" s="25">
        <v>0</v>
      </c>
      <c r="AS264" s="25">
        <v>10.225</v>
      </c>
      <c r="AT264" s="25">
        <v>15.324999999999999</v>
      </c>
      <c r="AU264" s="25">
        <v>34.8097671777399</v>
      </c>
      <c r="AV264" s="8">
        <v>0</v>
      </c>
      <c r="AW264" s="19" t="s">
        <v>1227</v>
      </c>
      <c r="AX264" s="19" t="s">
        <v>1228</v>
      </c>
      <c r="AY264" s="19" t="s">
        <v>578</v>
      </c>
      <c r="AZ264" s="19" t="s">
        <v>578</v>
      </c>
      <c r="BA264" s="19" t="s">
        <v>180</v>
      </c>
      <c r="BC264" s="20">
        <v>4</v>
      </c>
      <c r="BD264" s="20">
        <v>4.9382716049382704</v>
      </c>
      <c r="BE264" s="24">
        <f>U264/((VLOOKUP(B264,'Cell-Characteristics'!$B$4:$E$34,3,FALSE)*VLOOKUP(B264,'Cell-Characteristics'!$B$4:$E$34,4,FALSE)*3600)/1000)</f>
        <v>1.2161219011505968</v>
      </c>
      <c r="BF264" s="2">
        <f t="shared" si="48"/>
        <v>7798.2405362763502</v>
      </c>
      <c r="BG264" s="2">
        <f t="shared" si="46"/>
        <v>12214.42784806555</v>
      </c>
      <c r="BH264" s="2">
        <f t="shared" si="47"/>
        <v>647.29692116490503</v>
      </c>
      <c r="BI264" s="2">
        <f t="shared" si="49"/>
        <v>20659.965305506801</v>
      </c>
      <c r="BJ264" s="2">
        <f>BF264/((VLOOKUP(B264,'Cell-Characteristics'!$B$4:$Q$34,13,FALSE)))</f>
        <v>212.26633285089963</v>
      </c>
      <c r="BK264" s="2">
        <f>BG264/((VLOOKUP(B264,'Cell-Characteristics'!$B$4:$Q$34,14,FALSE)))</f>
        <v>4802.4014500532949</v>
      </c>
      <c r="BL264" s="2">
        <f>BH264/((VLOOKUP(B264,'Cell-Characteristics'!$B$4:$Q$34,15,FALSE)))</f>
        <v>254.50063740068609</v>
      </c>
      <c r="BM264" s="2">
        <f>BI264/((VLOOKUP(B264,'Cell-Characteristics'!$B$4:$Q$34,16,FALSE)))</f>
        <v>493.96447336285655</v>
      </c>
      <c r="BN264" s="13">
        <f t="shared" si="50"/>
        <v>2</v>
      </c>
    </row>
    <row r="265" spans="2:66">
      <c r="B265" s="19" t="s">
        <v>465</v>
      </c>
      <c r="C265" s="18" t="s">
        <v>781</v>
      </c>
      <c r="D265" s="19" t="s">
        <v>104</v>
      </c>
      <c r="E265" s="23" t="s">
        <v>7</v>
      </c>
      <c r="F265" s="20" t="s">
        <v>105</v>
      </c>
      <c r="H265" s="21">
        <v>43810</v>
      </c>
      <c r="I265" s="22" t="s">
        <v>499</v>
      </c>
      <c r="J265" s="22">
        <v>100</v>
      </c>
      <c r="K265" s="24">
        <v>4.157</v>
      </c>
      <c r="L265" s="25">
        <v>44.1</v>
      </c>
      <c r="M265" s="25">
        <v>48</v>
      </c>
      <c r="N265" s="25">
        <v>51.3</v>
      </c>
      <c r="O265" s="24" t="s">
        <v>47</v>
      </c>
      <c r="P265" s="24" t="s">
        <v>47</v>
      </c>
      <c r="Q265" s="26" t="s">
        <v>4</v>
      </c>
      <c r="R265" s="27">
        <v>33.865841519345302</v>
      </c>
      <c r="S265" s="28">
        <v>4.0800000000000003E-2</v>
      </c>
      <c r="T265" s="28">
        <v>37.931374513030804</v>
      </c>
      <c r="U265" s="25">
        <v>39.246539178586801</v>
      </c>
      <c r="V265" s="25">
        <v>4.7896050365934704</v>
      </c>
      <c r="W265" s="25">
        <v>33.295196106173201</v>
      </c>
      <c r="X265" s="25">
        <v>1.1617380358201601</v>
      </c>
      <c r="Y265" s="25">
        <v>12.2038914432657</v>
      </c>
      <c r="Z265" s="25">
        <v>84.836005423732502</v>
      </c>
      <c r="AA265" s="25">
        <v>2.9601031330018799</v>
      </c>
      <c r="AB265" s="25">
        <v>1.3151646655560001</v>
      </c>
      <c r="AC265" s="25">
        <v>0</v>
      </c>
      <c r="AD265" s="92">
        <v>2</v>
      </c>
      <c r="AE265" s="92">
        <v>2</v>
      </c>
      <c r="AF265" s="92">
        <v>2</v>
      </c>
      <c r="AG265" s="25">
        <v>930.48065987553605</v>
      </c>
      <c r="AH265" s="25">
        <v>128.05869999999999</v>
      </c>
      <c r="AI265" s="25">
        <v>118.962661459777</v>
      </c>
      <c r="AJ265" s="25">
        <v>131.86609999999999</v>
      </c>
      <c r="AK265" s="23">
        <v>307.344945</v>
      </c>
      <c r="AL265" s="25">
        <v>10.7</v>
      </c>
      <c r="AM265" s="25">
        <v>15.6</v>
      </c>
      <c r="AN265" s="25">
        <v>4.3</v>
      </c>
      <c r="AO265" s="25">
        <v>0.89999999999999902</v>
      </c>
      <c r="AP265" s="25">
        <v>0</v>
      </c>
      <c r="AQ265" s="25">
        <v>0</v>
      </c>
      <c r="AR265" s="25">
        <v>0</v>
      </c>
      <c r="AS265" s="25">
        <v>12.6</v>
      </c>
      <c r="AT265" s="25">
        <v>33.4</v>
      </c>
      <c r="AU265" s="25">
        <v>75.736961451247197</v>
      </c>
      <c r="AV265" s="8">
        <v>0</v>
      </c>
      <c r="AW265" s="19" t="s">
        <v>500</v>
      </c>
      <c r="AX265" s="19" t="s">
        <v>501</v>
      </c>
      <c r="AY265" s="19" t="s">
        <v>578</v>
      </c>
      <c r="AZ265" s="19" t="s">
        <v>578</v>
      </c>
      <c r="BA265" s="19" t="s">
        <v>180</v>
      </c>
      <c r="BC265" s="20">
        <v>4</v>
      </c>
      <c r="BD265" s="20">
        <v>4.9382716049382704</v>
      </c>
      <c r="BE265" s="24">
        <f>U265/((VLOOKUP(B265,'Cell-Characteristics'!$B$4:$E$34,3,FALSE)*VLOOKUP(B265,'Cell-Characteristics'!$B$4:$E$34,4,FALSE)*3600)/1000)</f>
        <v>1.1550981604679309</v>
      </c>
      <c r="BF265" s="2">
        <f t="shared" si="48"/>
        <v>2394.8025182967353</v>
      </c>
      <c r="BG265" s="2">
        <f t="shared" si="46"/>
        <v>16647.5980530866</v>
      </c>
      <c r="BH265" s="2">
        <f t="shared" si="47"/>
        <v>580.86901791008006</v>
      </c>
      <c r="BI265" s="2">
        <f t="shared" si="49"/>
        <v>19623.269589293399</v>
      </c>
      <c r="BJ265" s="2">
        <f>BF265/((VLOOKUP(B265,'Cell-Characteristics'!$B$4:$Q$34,13,FALSE)))</f>
        <v>65.185979593247737</v>
      </c>
      <c r="BK265" s="2">
        <f>BG265/((VLOOKUP(B265,'Cell-Characteristics'!$B$4:$Q$34,14,FALSE)))</f>
        <v>6545.4108882152232</v>
      </c>
      <c r="BL265" s="2">
        <f>BH265/((VLOOKUP(B265,'Cell-Characteristics'!$B$4:$Q$34,15,FALSE)))</f>
        <v>228.38288036096566</v>
      </c>
      <c r="BM265" s="2">
        <f>BI265/((VLOOKUP(B265,'Cell-Characteristics'!$B$4:$Q$34,16,FALSE)))</f>
        <v>469.1778463804585</v>
      </c>
      <c r="BN265" s="13">
        <f t="shared" si="50"/>
        <v>2</v>
      </c>
    </row>
    <row r="266" spans="2:66">
      <c r="B266" s="19" t="s">
        <v>465</v>
      </c>
      <c r="C266" s="18" t="s">
        <v>782</v>
      </c>
      <c r="D266" s="19" t="s">
        <v>104</v>
      </c>
      <c r="E266" s="23" t="s">
        <v>7</v>
      </c>
      <c r="F266" s="20" t="s">
        <v>105</v>
      </c>
      <c r="H266" s="21">
        <v>43810</v>
      </c>
      <c r="I266" s="22" t="s">
        <v>502</v>
      </c>
      <c r="J266" s="22">
        <v>100</v>
      </c>
      <c r="K266" s="24">
        <v>4.1580000000000004</v>
      </c>
      <c r="L266" s="25">
        <v>44.121600000000001</v>
      </c>
      <c r="M266" s="25">
        <v>52.6</v>
      </c>
      <c r="N266" s="25">
        <v>50.2</v>
      </c>
      <c r="O266" s="24" t="s">
        <v>47</v>
      </c>
      <c r="P266" s="24" t="s">
        <v>47</v>
      </c>
      <c r="Q266" s="26" t="s">
        <v>4</v>
      </c>
      <c r="R266" s="27">
        <v>43.602512126383999</v>
      </c>
      <c r="S266" s="28">
        <v>4.1399999999999999E-2</v>
      </c>
      <c r="T266" s="28">
        <v>47.989121760426499</v>
      </c>
      <c r="U266" s="25">
        <v>50.1293070408923</v>
      </c>
      <c r="V266" s="25">
        <v>8.0641322861503806</v>
      </c>
      <c r="W266" s="25">
        <v>40.886838023313302</v>
      </c>
      <c r="X266" s="25">
        <v>1.1783367314286299</v>
      </c>
      <c r="Y266" s="25">
        <v>16.086662198566099</v>
      </c>
      <c r="Z266" s="25">
        <v>81.562743306944995</v>
      </c>
      <c r="AA266" s="25">
        <v>2.3505944944888602</v>
      </c>
      <c r="AB266" s="25">
        <v>2.1401852804658201</v>
      </c>
      <c r="AC266" s="25">
        <v>0</v>
      </c>
      <c r="AD266" s="92">
        <v>2</v>
      </c>
      <c r="AE266" s="92">
        <v>2</v>
      </c>
      <c r="AF266" s="92">
        <v>2</v>
      </c>
      <c r="AG266" s="25">
        <v>947.97717433585399</v>
      </c>
      <c r="AH266" s="25">
        <v>129.8004</v>
      </c>
      <c r="AI266" s="25">
        <v>122.794955144141</v>
      </c>
      <c r="AJ266" s="25">
        <v>132.20179999999999</v>
      </c>
      <c r="AK266" s="23">
        <v>291.56814000000003</v>
      </c>
      <c r="AL266" s="25">
        <v>10.6</v>
      </c>
      <c r="AM266" s="25">
        <v>13.1</v>
      </c>
      <c r="AN266" s="25">
        <v>8</v>
      </c>
      <c r="AO266" s="25">
        <v>0.5</v>
      </c>
      <c r="AP266" s="25">
        <v>0</v>
      </c>
      <c r="AQ266" s="25">
        <v>0</v>
      </c>
      <c r="AR266" s="25">
        <v>0</v>
      </c>
      <c r="AS266" s="25">
        <v>11.9216</v>
      </c>
      <c r="AT266" s="25">
        <v>33.521599999999999</v>
      </c>
      <c r="AU266" s="25">
        <v>75.975485929794004</v>
      </c>
      <c r="AV266" s="8">
        <v>0</v>
      </c>
      <c r="AW266" s="19" t="s">
        <v>1229</v>
      </c>
      <c r="AX266" s="19" t="s">
        <v>503</v>
      </c>
      <c r="AY266" s="19" t="s">
        <v>578</v>
      </c>
      <c r="AZ266" s="19" t="s">
        <v>578</v>
      </c>
      <c r="BA266" s="19" t="s">
        <v>180</v>
      </c>
      <c r="BC266" s="20">
        <v>5</v>
      </c>
      <c r="BD266" s="20">
        <v>6.1728395061728403</v>
      </c>
      <c r="BE266" s="24">
        <f>U266/((VLOOKUP(B266,'Cell-Characteristics'!$B$4:$E$34,3,FALSE)*VLOOKUP(B266,'Cell-Characteristics'!$B$4:$E$34,4,FALSE)*3600)/1000)</f>
        <v>1.4753981258062059</v>
      </c>
      <c r="BF266" s="2">
        <f t="shared" si="48"/>
        <v>4032.0661430751902</v>
      </c>
      <c r="BG266" s="2">
        <f t="shared" si="46"/>
        <v>20443.41901165665</v>
      </c>
      <c r="BH266" s="2">
        <f t="shared" si="47"/>
        <v>589.16836571431497</v>
      </c>
      <c r="BI266" s="2">
        <f t="shared" si="49"/>
        <v>25064.653520446151</v>
      </c>
      <c r="BJ266" s="2">
        <f>BF266/((VLOOKUP(B266,'Cell-Characteristics'!$B$4:$Q$34,13,FALSE)))</f>
        <v>109.75192288843134</v>
      </c>
      <c r="BK266" s="2">
        <f>BG266/((VLOOKUP(B266,'Cell-Characteristics'!$B$4:$Q$34,14,FALSE)))</f>
        <v>8037.8308609171381</v>
      </c>
      <c r="BL266" s="2">
        <f>BH266/((VLOOKUP(B266,'Cell-Characteristics'!$B$4:$Q$34,15,FALSE)))</f>
        <v>231.64597220819178</v>
      </c>
      <c r="BM266" s="2">
        <f>BI266/((VLOOKUP(B266,'Cell-Characteristics'!$B$4:$Q$34,16,FALSE)))</f>
        <v>599.27730725421645</v>
      </c>
      <c r="BN266" s="13">
        <f t="shared" ref="BN266:BN330" si="59">AVERAGE(AD266:AF266)</f>
        <v>2</v>
      </c>
    </row>
    <row r="267" spans="2:66">
      <c r="B267" s="19" t="s">
        <v>465</v>
      </c>
      <c r="C267" s="18" t="s">
        <v>783</v>
      </c>
      <c r="D267" s="19" t="s">
        <v>104</v>
      </c>
      <c r="E267" s="23" t="s">
        <v>7</v>
      </c>
      <c r="F267" s="20" t="s">
        <v>105</v>
      </c>
      <c r="H267" s="21">
        <v>43810</v>
      </c>
      <c r="I267" s="22" t="s">
        <v>504</v>
      </c>
      <c r="J267" s="22">
        <v>100</v>
      </c>
      <c r="K267" s="24">
        <v>4.1500000000000004</v>
      </c>
      <c r="L267" s="25">
        <v>44.112000000000002</v>
      </c>
      <c r="M267" s="25">
        <v>49.69</v>
      </c>
      <c r="N267" s="25">
        <v>51.3</v>
      </c>
      <c r="O267" s="24" t="s">
        <v>47</v>
      </c>
      <c r="P267" s="24" t="s">
        <v>47</v>
      </c>
      <c r="Q267" s="26" t="s">
        <v>4</v>
      </c>
      <c r="R267" s="27">
        <v>30.8041542149717</v>
      </c>
      <c r="S267" s="28">
        <v>4.02E-2</v>
      </c>
      <c r="T267" s="28">
        <v>35.344400843494299</v>
      </c>
      <c r="U267" s="25">
        <v>36.414961053574601</v>
      </c>
      <c r="V267" s="25">
        <v>11.5839272753754</v>
      </c>
      <c r="W267" s="25">
        <v>23.622259211873001</v>
      </c>
      <c r="X267" s="25">
        <v>1.2087745663262599</v>
      </c>
      <c r="Y267" s="25">
        <v>31.810901179690401</v>
      </c>
      <c r="Z267" s="25">
        <v>64.869653923614905</v>
      </c>
      <c r="AA267" s="25">
        <v>3.3194448966947498</v>
      </c>
      <c r="AB267" s="25">
        <v>1.07056021008024</v>
      </c>
      <c r="AC267" s="25">
        <v>0</v>
      </c>
      <c r="AD267" s="92">
        <v>2</v>
      </c>
      <c r="AE267" s="92">
        <v>2</v>
      </c>
      <c r="AF267" s="92">
        <v>2</v>
      </c>
      <c r="AG267" s="25">
        <v>942.69109119214295</v>
      </c>
      <c r="AH267" s="25">
        <v>134.02070000000001</v>
      </c>
      <c r="AI267" s="25">
        <v>126.13482892605499</v>
      </c>
      <c r="AJ267" s="25">
        <v>137.02629999999999</v>
      </c>
      <c r="AK267" s="23">
        <v>297.61860000000001</v>
      </c>
      <c r="AL267" s="25">
        <v>27.3</v>
      </c>
      <c r="AM267" s="25">
        <v>1.3</v>
      </c>
      <c r="AN267" s="25">
        <v>4</v>
      </c>
      <c r="AO267" s="25">
        <v>0.71000000000000096</v>
      </c>
      <c r="AP267" s="25">
        <v>0</v>
      </c>
      <c r="AQ267" s="25">
        <v>0</v>
      </c>
      <c r="AR267" s="25">
        <v>0</v>
      </c>
      <c r="AS267" s="25">
        <v>10.802</v>
      </c>
      <c r="AT267" s="25">
        <v>16.812000000000001</v>
      </c>
      <c r="AU267" s="25">
        <v>38.112078346028298</v>
      </c>
      <c r="AV267" s="8">
        <v>0</v>
      </c>
      <c r="AW267" s="19" t="s">
        <v>505</v>
      </c>
      <c r="AX267" s="19" t="s">
        <v>506</v>
      </c>
      <c r="AY267" s="19" t="s">
        <v>578</v>
      </c>
      <c r="AZ267" s="19" t="s">
        <v>578</v>
      </c>
      <c r="BA267" s="19" t="s">
        <v>180</v>
      </c>
      <c r="BC267" s="20">
        <v>6</v>
      </c>
      <c r="BD267" s="20">
        <v>7.4074074074074101</v>
      </c>
      <c r="BE267" s="24">
        <f>U267/((VLOOKUP(B267,'Cell-Characteristics'!$B$4:$E$34,3,FALSE)*VLOOKUP(B267,'Cell-Characteristics'!$B$4:$E$34,4,FALSE)*3600)/1000)</f>
        <v>1.0717595845863823</v>
      </c>
      <c r="BF267" s="2">
        <f t="shared" si="48"/>
        <v>5791.9636376876997</v>
      </c>
      <c r="BG267" s="2">
        <f t="shared" ref="BG267:BG331" si="60">(1000*W267)/AE267</f>
        <v>11811.1296059365</v>
      </c>
      <c r="BH267" s="2">
        <f t="shared" ref="BH267:BH331" si="61">(1000*X267)/AF267</f>
        <v>604.38728316312995</v>
      </c>
      <c r="BI267" s="2">
        <f t="shared" si="49"/>
        <v>18207.480526787302</v>
      </c>
      <c r="BJ267" s="2">
        <f>BF267/((VLOOKUP(B267,'Cell-Characteristics'!$B$4:$Q$34,13,FALSE)))</f>
        <v>157.65593221426587</v>
      </c>
      <c r="BK267" s="2">
        <f>BG267/((VLOOKUP(B267,'Cell-Characteristics'!$B$4:$Q$34,14,FALSE)))</f>
        <v>4643.8348690479279</v>
      </c>
      <c r="BL267" s="2">
        <f>BH267/((VLOOKUP(B267,'Cell-Characteristics'!$B$4:$Q$34,15,FALSE)))</f>
        <v>237.62966232725088</v>
      </c>
      <c r="BM267" s="2">
        <f>BI267/((VLOOKUP(B267,'Cell-Characteristics'!$B$4:$Q$34,16,FALSE)))</f>
        <v>435.32737817723705</v>
      </c>
      <c r="BN267" s="13">
        <f t="shared" si="59"/>
        <v>2</v>
      </c>
    </row>
    <row r="268" spans="2:66">
      <c r="B268" s="19" t="s">
        <v>465</v>
      </c>
      <c r="C268" s="18" t="s">
        <v>797</v>
      </c>
      <c r="D268" s="19" t="s">
        <v>104</v>
      </c>
      <c r="E268" s="23" t="s">
        <v>7</v>
      </c>
      <c r="F268" s="20" t="s">
        <v>105</v>
      </c>
      <c r="H268" s="21">
        <v>43811</v>
      </c>
      <c r="I268" s="22" t="s">
        <v>845</v>
      </c>
      <c r="J268" s="22">
        <v>100</v>
      </c>
      <c r="K268" s="24">
        <v>4.1379999999999999</v>
      </c>
      <c r="L268" s="25">
        <v>44.068899999999999</v>
      </c>
      <c r="M268" s="25">
        <v>48.1</v>
      </c>
      <c r="N268" s="25">
        <v>48.2</v>
      </c>
      <c r="O268" s="24" t="s">
        <v>49</v>
      </c>
      <c r="P268" s="24" t="s">
        <v>47</v>
      </c>
      <c r="Q268" s="26" t="s">
        <v>4</v>
      </c>
      <c r="R268" s="27">
        <v>38.1993516667685</v>
      </c>
      <c r="S268" s="28">
        <v>4.36E-2</v>
      </c>
      <c r="T268" s="28">
        <v>42.171426054678697</v>
      </c>
      <c r="U268" s="25">
        <v>43.360915111185101</v>
      </c>
      <c r="V268" s="25">
        <v>15.588413161562499</v>
      </c>
      <c r="W268" s="25">
        <v>26.876275626105599</v>
      </c>
      <c r="X268" s="25">
        <v>0.89622632351700904</v>
      </c>
      <c r="Y268" s="25">
        <v>35.950378633824997</v>
      </c>
      <c r="Z268" s="25">
        <v>61.9827223599642</v>
      </c>
      <c r="AA268" s="25">
        <v>2.0668990062108401</v>
      </c>
      <c r="AB268" s="25">
        <v>1.18948905650644</v>
      </c>
      <c r="AC268" s="25">
        <v>0</v>
      </c>
      <c r="AD268" s="92">
        <v>2</v>
      </c>
      <c r="AE268" s="92">
        <v>2</v>
      </c>
      <c r="AF268" s="92">
        <v>2</v>
      </c>
      <c r="AG268" s="25">
        <v>934.83064093993198</v>
      </c>
      <c r="AH268" s="25">
        <v>121.11360000000001</v>
      </c>
      <c r="AI268" s="25">
        <v>113.00864628968201</v>
      </c>
      <c r="AJ268" s="25">
        <v>133.62889999999999</v>
      </c>
      <c r="AK268" s="23">
        <v>288.38287000000003</v>
      </c>
      <c r="AL268" s="25">
        <v>26.7</v>
      </c>
      <c r="AM268" s="25">
        <v>0.39999999999999902</v>
      </c>
      <c r="AN268" s="25">
        <v>4.9000000000000004</v>
      </c>
      <c r="AO268" s="25">
        <v>1.1000000000000001</v>
      </c>
      <c r="AP268" s="25">
        <v>0</v>
      </c>
      <c r="AQ268" s="25">
        <v>0</v>
      </c>
      <c r="AR268" s="25">
        <v>0</v>
      </c>
      <c r="AS268" s="25">
        <v>10.9689</v>
      </c>
      <c r="AT268" s="25">
        <v>17.3689</v>
      </c>
      <c r="AU268" s="25">
        <v>39.4130554654189</v>
      </c>
      <c r="AV268" s="8">
        <v>0</v>
      </c>
      <c r="AW268" s="19" t="s">
        <v>846</v>
      </c>
      <c r="AX268" s="19" t="s">
        <v>1230</v>
      </c>
      <c r="AY268" s="19" t="s">
        <v>578</v>
      </c>
      <c r="AZ268" s="19" t="s">
        <v>578</v>
      </c>
      <c r="BA268" s="19" t="s">
        <v>180</v>
      </c>
      <c r="BC268" s="20">
        <v>3</v>
      </c>
      <c r="BD268" s="20">
        <v>3.7037037037037002</v>
      </c>
      <c r="BE268" s="24">
        <f>U268/((VLOOKUP(B268,'Cell-Characteristics'!$B$4:$E$34,3,FALSE)*VLOOKUP(B268,'Cell-Characteristics'!$B$4:$E$34,4,FALSE)*3600)/1000)</f>
        <v>1.2761918459414983</v>
      </c>
      <c r="BF268" s="2">
        <f t="shared" ref="BF268:BF332" si="62">(1000*V268)/AD268</f>
        <v>7794.2065807812496</v>
      </c>
      <c r="BG268" s="2">
        <f t="shared" si="60"/>
        <v>13438.137813052799</v>
      </c>
      <c r="BH268" s="2">
        <f t="shared" si="61"/>
        <v>448.11316175850453</v>
      </c>
      <c r="BI268" s="2">
        <f t="shared" ref="BI268:BI332" si="63">(1000*U268)/AVERAGE(AD268:AF268)</f>
        <v>21680.457555592551</v>
      </c>
      <c r="BJ268" s="2">
        <f>BF268/((VLOOKUP(B268,'Cell-Characteristics'!$B$4:$Q$34,13,FALSE)))</f>
        <v>212.15652950027899</v>
      </c>
      <c r="BK268" s="2">
        <f>BG268/((VLOOKUP(B268,'Cell-Characteristics'!$B$4:$Q$34,14,FALSE)))</f>
        <v>5283.5329924718089</v>
      </c>
      <c r="BL268" s="2">
        <f>BH268/((VLOOKUP(B268,'Cell-Characteristics'!$B$4:$Q$34,15,FALSE)))</f>
        <v>176.18666421266985</v>
      </c>
      <c r="BM268" s="2">
        <f>BI268/((VLOOKUP(B268,'Cell-Characteristics'!$B$4:$Q$34,16,FALSE)))</f>
        <v>518.36368746754442</v>
      </c>
      <c r="BN268" s="13">
        <f t="shared" si="59"/>
        <v>2</v>
      </c>
    </row>
    <row r="269" spans="2:66">
      <c r="B269" s="19" t="s">
        <v>465</v>
      </c>
      <c r="C269" s="18" t="s">
        <v>808</v>
      </c>
      <c r="D269" s="19" t="s">
        <v>104</v>
      </c>
      <c r="E269" s="23" t="s">
        <v>7</v>
      </c>
      <c r="F269" s="20" t="s">
        <v>105</v>
      </c>
      <c r="H269" s="21">
        <v>43813</v>
      </c>
      <c r="I269" s="22" t="s">
        <v>562</v>
      </c>
      <c r="J269" s="22">
        <v>100</v>
      </c>
      <c r="K269" s="24">
        <v>4.1399999999999997</v>
      </c>
      <c r="L269" s="25">
        <v>44.137599999999999</v>
      </c>
      <c r="M269" s="25">
        <v>51.6</v>
      </c>
      <c r="N269" s="25">
        <v>54.3</v>
      </c>
      <c r="O269" s="24" t="s">
        <v>47</v>
      </c>
      <c r="P269" s="24" t="s">
        <v>47</v>
      </c>
      <c r="Q269" s="26" t="s">
        <v>4</v>
      </c>
      <c r="R269" s="27">
        <v>34.8290643916202</v>
      </c>
      <c r="S269" s="28">
        <v>4.3900000000000002E-2</v>
      </c>
      <c r="T269" s="28">
        <v>40.042100308521199</v>
      </c>
      <c r="U269" s="25">
        <v>41.3691294384355</v>
      </c>
      <c r="V269" s="25">
        <v>7.22101037586663</v>
      </c>
      <c r="W269" s="25">
        <v>32.681660717108201</v>
      </c>
      <c r="X269" s="25">
        <v>1.4664583454606499</v>
      </c>
      <c r="Y269" s="25">
        <v>17.4550696954181</v>
      </c>
      <c r="Z269" s="25">
        <v>79.000117142286598</v>
      </c>
      <c r="AA269" s="25">
        <v>3.5448131622953198</v>
      </c>
      <c r="AB269" s="25">
        <v>1.32702912991426</v>
      </c>
      <c r="AC269" s="25">
        <v>0</v>
      </c>
      <c r="AD269" s="92">
        <v>2</v>
      </c>
      <c r="AE269" s="92">
        <v>2</v>
      </c>
      <c r="AF269" s="92">
        <v>2</v>
      </c>
      <c r="AG269" s="25">
        <v>950.88773935382301</v>
      </c>
      <c r="AH269" s="25">
        <v>132.6087</v>
      </c>
      <c r="AI269" s="25">
        <v>119.413390779235</v>
      </c>
      <c r="AJ269" s="25">
        <v>140.62729999999999</v>
      </c>
      <c r="AK269" s="23">
        <v>291.308245</v>
      </c>
      <c r="AL269" s="25">
        <v>10.199999999999999</v>
      </c>
      <c r="AM269" s="25">
        <v>17.3</v>
      </c>
      <c r="AN269" s="25">
        <v>3.8</v>
      </c>
      <c r="AO269" s="25">
        <v>0.60000000000000098</v>
      </c>
      <c r="AP269" s="25">
        <v>0</v>
      </c>
      <c r="AQ269" s="25">
        <v>0</v>
      </c>
      <c r="AR269" s="25">
        <v>0</v>
      </c>
      <c r="AS269" s="25">
        <v>12.2376</v>
      </c>
      <c r="AT269" s="25">
        <v>33.937600000000003</v>
      </c>
      <c r="AU269" s="25">
        <v>76.890451678387606</v>
      </c>
      <c r="AV269" s="8">
        <v>0</v>
      </c>
      <c r="AW269" s="19" t="s">
        <v>563</v>
      </c>
      <c r="AX269" s="19" t="s">
        <v>564</v>
      </c>
      <c r="AY269" s="19" t="s">
        <v>578</v>
      </c>
      <c r="AZ269" s="19" t="s">
        <v>578</v>
      </c>
      <c r="BA269" s="19" t="s">
        <v>180</v>
      </c>
      <c r="BC269" s="20">
        <v>3</v>
      </c>
      <c r="BD269" s="20">
        <v>3.7037037037037002</v>
      </c>
      <c r="BE269" s="24">
        <f>U269/((VLOOKUP(B269,'Cell-Characteristics'!$B$4:$E$34,3,FALSE)*VLOOKUP(B269,'Cell-Characteristics'!$B$4:$E$34,4,FALSE)*3600)/1000)</f>
        <v>1.2175699135420492</v>
      </c>
      <c r="BF269" s="2">
        <f t="shared" si="62"/>
        <v>3610.505187933315</v>
      </c>
      <c r="BG269" s="2">
        <f t="shared" si="60"/>
        <v>16340.8303585541</v>
      </c>
      <c r="BH269" s="2">
        <f t="shared" si="61"/>
        <v>733.22917273032499</v>
      </c>
      <c r="BI269" s="2">
        <f t="shared" si="63"/>
        <v>20684.564719217749</v>
      </c>
      <c r="BJ269" s="2">
        <f>BF269/((VLOOKUP(B269,'Cell-Characteristics'!$B$4:$Q$34,13,FALSE)))</f>
        <v>98.277129618741228</v>
      </c>
      <c r="BK269" s="2">
        <f>BG269/((VLOOKUP(B269,'Cell-Characteristics'!$B$4:$Q$34,14,FALSE)))</f>
        <v>6424.7976561115429</v>
      </c>
      <c r="BL269" s="2">
        <f>BH269/((VLOOKUP(B269,'Cell-Characteristics'!$B$4:$Q$34,15,FALSE)))</f>
        <v>288.28700665657192</v>
      </c>
      <c r="BM269" s="2">
        <f>BI269/((VLOOKUP(B269,'Cell-Characteristics'!$B$4:$Q$34,16,FALSE)))</f>
        <v>494.55262713073944</v>
      </c>
      <c r="BN269" s="13">
        <f t="shared" si="59"/>
        <v>2</v>
      </c>
    </row>
    <row r="270" spans="2:66">
      <c r="B270" s="19" t="s">
        <v>5</v>
      </c>
      <c r="C270" s="18" t="s">
        <v>1044</v>
      </c>
      <c r="D270" s="19" t="s">
        <v>923</v>
      </c>
      <c r="E270" s="23" t="s">
        <v>7</v>
      </c>
      <c r="F270" s="20" t="s">
        <v>841</v>
      </c>
      <c r="H270" s="21">
        <v>43141</v>
      </c>
      <c r="I270" s="22" t="s">
        <v>17</v>
      </c>
      <c r="J270" s="22">
        <v>100</v>
      </c>
      <c r="K270" s="24" t="s">
        <v>17</v>
      </c>
      <c r="L270" s="25">
        <v>48</v>
      </c>
      <c r="M270" s="25">
        <v>37</v>
      </c>
      <c r="N270" s="25">
        <v>37</v>
      </c>
      <c r="O270" s="24" t="s">
        <v>49</v>
      </c>
      <c r="P270" s="24" t="s">
        <v>49</v>
      </c>
      <c r="Q270" s="26" t="s">
        <v>4</v>
      </c>
      <c r="R270" s="27">
        <v>65.922539740558236</v>
      </c>
      <c r="S270" s="28">
        <v>5.7000000000000002E-2</v>
      </c>
      <c r="T270" s="28">
        <v>67.285717542167276</v>
      </c>
      <c r="U270" s="25">
        <v>81.435267839783279</v>
      </c>
      <c r="V270" s="25">
        <v>9.2489411851925105</v>
      </c>
      <c r="W270" s="25">
        <v>70.794139516297278</v>
      </c>
      <c r="X270" s="25">
        <v>1.3921871382935087</v>
      </c>
      <c r="Y270" s="25">
        <v>11.357414828411921</v>
      </c>
      <c r="Z270" s="25">
        <v>86.933022257111631</v>
      </c>
      <c r="AA270" s="25">
        <v>1.7095629144764579</v>
      </c>
      <c r="AB270" s="25">
        <v>14.149550297615999</v>
      </c>
      <c r="AC270" s="25">
        <v>0</v>
      </c>
      <c r="AD270" s="123">
        <v>3.203199863</v>
      </c>
      <c r="AE270" s="123">
        <v>1.6029000280000001</v>
      </c>
      <c r="AF270" s="123">
        <v>0</v>
      </c>
      <c r="AG270" s="25">
        <v>904.16185180378011</v>
      </c>
      <c r="AH270" s="25">
        <v>102.40019989013672</v>
      </c>
      <c r="AI270" s="25">
        <v>92.670007159328975</v>
      </c>
      <c r="AK270" s="23">
        <v>306.90413000000001</v>
      </c>
      <c r="AL270" s="25">
        <v>11.9</v>
      </c>
      <c r="AM270" s="25">
        <v>12.1</v>
      </c>
      <c r="AN270" s="25">
        <v>0.8</v>
      </c>
      <c r="AO270" s="25">
        <v>0</v>
      </c>
      <c r="AP270" s="25">
        <v>0</v>
      </c>
      <c r="AQ270" s="25">
        <v>0</v>
      </c>
      <c r="AR270" s="25">
        <v>0</v>
      </c>
      <c r="AS270" s="25">
        <v>23.2</v>
      </c>
      <c r="AT270" s="25">
        <f>L270-AL270</f>
        <v>36.1</v>
      </c>
      <c r="AU270" s="25">
        <f>100*(AT270/L270)</f>
        <v>75.208333333333329</v>
      </c>
      <c r="AV270" s="8">
        <v>0</v>
      </c>
      <c r="AW270" s="19" t="s">
        <v>1045</v>
      </c>
      <c r="AX270" s="19" t="s">
        <v>856</v>
      </c>
      <c r="AY270" s="19" t="s">
        <v>1046</v>
      </c>
      <c r="AZ270" s="19" t="s">
        <v>187</v>
      </c>
      <c r="BA270" s="19" t="s">
        <v>180</v>
      </c>
      <c r="BB270" s="19" t="s">
        <v>930</v>
      </c>
      <c r="BC270" s="20">
        <v>3</v>
      </c>
      <c r="BD270" s="20">
        <v>6</v>
      </c>
      <c r="BE270" s="24">
        <f>U270/((VLOOKUP(B270,'Cell-Characteristics'!$B$4:$E$34,3,FALSE)*VLOOKUP(B270,'Cell-Characteristics'!$B$4:$E$34,4,FALSE)*3600)/1000)</f>
        <v>2.0945284938215862</v>
      </c>
      <c r="BF270" s="2">
        <f t="shared" si="62"/>
        <v>2887.4068371526123</v>
      </c>
      <c r="BG270" s="2">
        <f t="shared" si="60"/>
        <v>44166.285033153217</v>
      </c>
      <c r="BH270" s="2" t="e">
        <f t="shared" si="61"/>
        <v>#DIV/0!</v>
      </c>
      <c r="BI270" s="2">
        <f t="shared" si="63"/>
        <v>50832.443989947402</v>
      </c>
      <c r="BJ270" s="2">
        <f>BF270/((VLOOKUP(B270,'Cell-Characteristics'!$B$4:$Q$34,13,FALSE)))</f>
        <v>78.594557056797115</v>
      </c>
      <c r="BK270" s="2">
        <f>BG270/((VLOOKUP(B270,'Cell-Characteristics'!$B$4:$Q$34,14,FALSE)))</f>
        <v>17365.056630161678</v>
      </c>
      <c r="BL270" s="2" t="e">
        <f>BH270/((VLOOKUP(B270,'Cell-Characteristics'!$B$4:$Q$34,15,FALSE)))</f>
        <v>#DIV/0!</v>
      </c>
      <c r="BM270" s="2">
        <f>BI270/((VLOOKUP(B270,'Cell-Characteristics'!$B$4:$Q$34,16,FALSE)))</f>
        <v>1215.366098342309</v>
      </c>
      <c r="BN270" s="13">
        <f t="shared" si="59"/>
        <v>1.6020332970000002</v>
      </c>
    </row>
    <row r="271" spans="2:66">
      <c r="B271" s="19" t="s">
        <v>5</v>
      </c>
      <c r="C271" s="18" t="s">
        <v>951</v>
      </c>
      <c r="D271" s="19" t="s">
        <v>923</v>
      </c>
      <c r="E271" s="23" t="s">
        <v>7</v>
      </c>
      <c r="F271" s="20" t="s">
        <v>841</v>
      </c>
      <c r="H271" s="21">
        <v>43141</v>
      </c>
      <c r="I271" s="22" t="s">
        <v>17</v>
      </c>
      <c r="J271" s="22">
        <v>100</v>
      </c>
      <c r="K271" s="24" t="s">
        <v>17</v>
      </c>
      <c r="L271" s="25">
        <v>48</v>
      </c>
      <c r="M271" s="25">
        <v>37</v>
      </c>
      <c r="N271" s="25">
        <v>37</v>
      </c>
      <c r="O271" s="24" t="s">
        <v>49</v>
      </c>
      <c r="P271" s="24" t="s">
        <v>49</v>
      </c>
      <c r="Q271" s="26" t="s">
        <v>890</v>
      </c>
      <c r="R271" s="27">
        <v>59.203452233118107</v>
      </c>
      <c r="S271" s="28">
        <v>2.9000000000000001E-2</v>
      </c>
      <c r="T271" s="28">
        <v>60.317917456762309</v>
      </c>
      <c r="U271" s="25">
        <v>67.258803545470315</v>
      </c>
      <c r="V271" s="25">
        <v>8.6452359589828589</v>
      </c>
      <c r="W271" s="25">
        <v>53.322882387291209</v>
      </c>
      <c r="X271" s="25">
        <v>5.2906851991962345</v>
      </c>
      <c r="Y271" s="25">
        <v>12.853686808654347</v>
      </c>
      <c r="Z271" s="25">
        <v>79.28015304530696</v>
      </c>
      <c r="AA271" s="25">
        <v>7.866160146038677</v>
      </c>
      <c r="AB271" s="25">
        <v>6.6276019012319987</v>
      </c>
      <c r="AC271" s="25">
        <v>0.3132841874759999</v>
      </c>
      <c r="AD271" s="123">
        <v>8.4135999679999998</v>
      </c>
      <c r="AE271" s="123">
        <v>1.5055999760000001</v>
      </c>
      <c r="AF271" s="123">
        <v>1.704999924</v>
      </c>
      <c r="AG271" s="25">
        <v>903.62622309212372</v>
      </c>
      <c r="AH271" s="25">
        <v>96.039599895477295</v>
      </c>
      <c r="AI271" s="25">
        <v>86.915107700832436</v>
      </c>
      <c r="AK271" s="23">
        <v>289.53518000000003</v>
      </c>
      <c r="AL271" s="25">
        <v>8.9</v>
      </c>
      <c r="AM271" s="25">
        <v>14.3</v>
      </c>
      <c r="AN271" s="25">
        <v>7.5</v>
      </c>
      <c r="AO271" s="25">
        <v>0.1</v>
      </c>
      <c r="AP271" s="25">
        <v>0.2</v>
      </c>
      <c r="AQ271" s="25">
        <v>0.9</v>
      </c>
      <c r="AR271" s="25">
        <v>0.5</v>
      </c>
      <c r="AS271" s="25">
        <v>15.599999999999994</v>
      </c>
      <c r="AT271" s="25">
        <f>L271-AL271</f>
        <v>39.1</v>
      </c>
      <c r="AU271" s="25">
        <f>100*(AT271/L271)</f>
        <v>81.458333333333329</v>
      </c>
      <c r="AV271" s="8">
        <v>0</v>
      </c>
      <c r="AW271" s="19" t="s">
        <v>952</v>
      </c>
      <c r="AX271" s="19" t="s">
        <v>856</v>
      </c>
      <c r="AY271" s="19" t="s">
        <v>953</v>
      </c>
      <c r="AZ271" s="19" t="s">
        <v>179</v>
      </c>
      <c r="BA271" s="19" t="s">
        <v>180</v>
      </c>
      <c r="BB271" s="19" t="s">
        <v>947</v>
      </c>
      <c r="BC271" s="20">
        <v>4</v>
      </c>
      <c r="BD271" s="20">
        <v>8</v>
      </c>
      <c r="BE271" s="24">
        <f>U271/((VLOOKUP(B271,'Cell-Characteristics'!$B$4:$E$34,3,FALSE)*VLOOKUP(B271,'Cell-Characteristics'!$B$4:$E$34,4,FALSE)*3600)/1000)</f>
        <v>1.7299074985974874</v>
      </c>
      <c r="BF271" s="2">
        <f t="shared" si="62"/>
        <v>1027.5311390919292</v>
      </c>
      <c r="BG271" s="2">
        <f t="shared" si="60"/>
        <v>35416.367718706184</v>
      </c>
      <c r="BH271" s="2">
        <f t="shared" si="61"/>
        <v>3103.0413108664952</v>
      </c>
      <c r="BI271" s="2">
        <f t="shared" si="63"/>
        <v>17358.305339525068</v>
      </c>
      <c r="BJ271" s="2">
        <f>BF271/((VLOOKUP(B271,'Cell-Characteristics'!$B$4:$Q$34,13,FALSE)))</f>
        <v>27.969163783873078</v>
      </c>
      <c r="BK271" s="2">
        <f>BG271/((VLOOKUP(B271,'Cell-Characteristics'!$B$4:$Q$34,14,FALSE)))</f>
        <v>13924.812345170316</v>
      </c>
      <c r="BL271" s="2">
        <f>BH271/((VLOOKUP(B271,'Cell-Characteristics'!$B$4:$Q$34,15,FALSE)))</f>
        <v>1220.0366874524238</v>
      </c>
      <c r="BM271" s="2">
        <f>BI271/((VLOOKUP(B271,'Cell-Characteristics'!$B$4:$Q$34,16,FALSE)))</f>
        <v>415.02422819774557</v>
      </c>
      <c r="BN271" s="13">
        <f t="shared" si="59"/>
        <v>3.8747332893333328</v>
      </c>
    </row>
    <row r="272" spans="2:66">
      <c r="B272" s="19" t="s">
        <v>5</v>
      </c>
      <c r="C272" s="18" t="s">
        <v>511</v>
      </c>
      <c r="D272" s="19" t="s">
        <v>181</v>
      </c>
      <c r="E272" s="23" t="s">
        <v>7</v>
      </c>
      <c r="F272" s="20" t="s">
        <v>22</v>
      </c>
      <c r="H272" s="21">
        <v>43401</v>
      </c>
      <c r="I272" s="22">
        <v>136</v>
      </c>
      <c r="J272" s="22">
        <v>100</v>
      </c>
      <c r="K272" s="24">
        <v>4.1479999999999997</v>
      </c>
      <c r="L272" s="25">
        <v>45.436599999999999</v>
      </c>
      <c r="M272" s="25">
        <v>47.9</v>
      </c>
      <c r="N272" s="25">
        <v>45.9</v>
      </c>
      <c r="O272" s="24" t="s">
        <v>47</v>
      </c>
      <c r="P272" s="24" t="s">
        <v>47</v>
      </c>
      <c r="Q272" s="26" t="s">
        <v>4</v>
      </c>
      <c r="R272" s="27">
        <v>53.765590946964124</v>
      </c>
      <c r="S272" s="28">
        <v>3.3000000000000002E-2</v>
      </c>
      <c r="T272" s="28">
        <v>56.943379450547461</v>
      </c>
      <c r="U272" s="25">
        <v>59.566650475260097</v>
      </c>
      <c r="V272" s="25">
        <v>4.7424920769657071</v>
      </c>
      <c r="W272" s="25">
        <v>54.077388701850822</v>
      </c>
      <c r="X272" s="25">
        <v>0.74676969644355784</v>
      </c>
      <c r="Y272" s="25">
        <v>7.9616564623445019</v>
      </c>
      <c r="Z272" s="25">
        <v>90.78467274957967</v>
      </c>
      <c r="AA272" s="25">
        <v>1.2536707880758122</v>
      </c>
      <c r="AB272" s="25">
        <v>2.6232710247126336</v>
      </c>
      <c r="AC272" s="25">
        <v>0</v>
      </c>
      <c r="AD272" s="123">
        <v>1.7069000000000001</v>
      </c>
      <c r="AE272" s="123">
        <v>1.7069000000000001</v>
      </c>
      <c r="AF272" s="123">
        <v>0</v>
      </c>
      <c r="AG272" s="25">
        <v>960.41017720975412</v>
      </c>
      <c r="AH272" s="25">
        <v>97.981099999999998</v>
      </c>
      <c r="AI272" s="25">
        <v>94.16573158239845</v>
      </c>
      <c r="AK272" s="23">
        <v>215.27785</v>
      </c>
      <c r="AL272" s="25">
        <v>15</v>
      </c>
      <c r="AM272" s="25">
        <v>9.65</v>
      </c>
      <c r="AN272" s="25">
        <v>11.42</v>
      </c>
      <c r="AO272" s="25">
        <v>1.81</v>
      </c>
      <c r="AP272" s="25">
        <v>0.2</v>
      </c>
      <c r="AQ272" s="25">
        <v>0</v>
      </c>
      <c r="AR272" s="25">
        <v>0</v>
      </c>
      <c r="AS272" s="25">
        <v>7.3565999999999931</v>
      </c>
      <c r="AT272" s="25">
        <f>L272-AL272</f>
        <v>30.436599999999999</v>
      </c>
      <c r="AU272" s="25">
        <f>100*(AT272/L272)</f>
        <v>66.986966454356178</v>
      </c>
      <c r="AV272" s="8">
        <v>0</v>
      </c>
      <c r="AW272" s="19" t="s">
        <v>512</v>
      </c>
      <c r="AX272" s="19" t="s">
        <v>17</v>
      </c>
      <c r="AY272" s="19" t="s">
        <v>17</v>
      </c>
      <c r="AZ272" s="19" t="s">
        <v>179</v>
      </c>
      <c r="BA272" s="19" t="s">
        <v>180</v>
      </c>
      <c r="BB272" s="19" t="s">
        <v>922</v>
      </c>
      <c r="BC272" s="20">
        <v>9</v>
      </c>
      <c r="BD272" s="20">
        <v>18</v>
      </c>
      <c r="BE272" s="24">
        <f>U272/((VLOOKUP(B272,'Cell-Characteristics'!$B$4:$E$34,3,FALSE)*VLOOKUP(B272,'Cell-Characteristics'!$B$4:$E$34,4,FALSE)*3600)/1000)</f>
        <v>1.5320640554336444</v>
      </c>
      <c r="BF272" s="2">
        <f t="shared" si="62"/>
        <v>2778.4240886787202</v>
      </c>
      <c r="BG272" s="2">
        <f t="shared" si="60"/>
        <v>31681.638468481353</v>
      </c>
      <c r="BH272" s="2" t="e">
        <f t="shared" si="61"/>
        <v>#DIV/0!</v>
      </c>
      <c r="BI272" s="2">
        <f t="shared" si="63"/>
        <v>52346.344667461555</v>
      </c>
      <c r="BJ272" s="2">
        <f>BF272/((VLOOKUP(B272,'Cell-Characteristics'!$B$4:$Q$34,13,FALSE)))</f>
        <v>75.628071443157495</v>
      </c>
      <c r="BK272" s="2">
        <f>BG272/((VLOOKUP(B272,'Cell-Characteristics'!$B$4:$Q$34,14,FALSE)))</f>
        <v>12456.41207379152</v>
      </c>
      <c r="BL272" s="2" t="e">
        <f>BH272/((VLOOKUP(B272,'Cell-Characteristics'!$B$4:$Q$34,15,FALSE)))</f>
        <v>#DIV/0!</v>
      </c>
      <c r="BM272" s="2">
        <f>BI272/((VLOOKUP(B272,'Cell-Characteristics'!$B$4:$Q$34,16,FALSE)))</f>
        <v>1251.5623426163797</v>
      </c>
      <c r="BN272" s="13">
        <f t="shared" si="59"/>
        <v>1.1379333333333335</v>
      </c>
    </row>
    <row r="273" spans="2:66">
      <c r="B273" s="19" t="s">
        <v>5</v>
      </c>
      <c r="C273" s="18" t="s">
        <v>513</v>
      </c>
      <c r="D273" s="19" t="s">
        <v>181</v>
      </c>
      <c r="E273" s="23" t="s">
        <v>7</v>
      </c>
      <c r="F273" s="20" t="s">
        <v>22</v>
      </c>
      <c r="H273" s="21">
        <v>43401</v>
      </c>
      <c r="I273" s="22">
        <v>137</v>
      </c>
      <c r="J273" s="22">
        <v>100</v>
      </c>
      <c r="K273" s="24">
        <v>4.1479999999999997</v>
      </c>
      <c r="L273" s="25">
        <v>45.433599999999998</v>
      </c>
      <c r="M273" s="25">
        <v>50.1</v>
      </c>
      <c r="N273" s="25">
        <v>47.5</v>
      </c>
      <c r="O273" s="24" t="s">
        <v>47</v>
      </c>
      <c r="P273" s="24" t="s">
        <v>47</v>
      </c>
      <c r="Q273" s="26" t="s">
        <v>4</v>
      </c>
      <c r="R273" s="27">
        <v>65.069789564100475</v>
      </c>
      <c r="S273" s="28">
        <v>3.6999999999999998E-2</v>
      </c>
      <c r="T273" s="28">
        <v>65.820909126280341</v>
      </c>
      <c r="U273" s="25">
        <v>72.228660289787683</v>
      </c>
      <c r="V273" s="25">
        <v>4.4463423681376142</v>
      </c>
      <c r="W273" s="25">
        <v>67.432796173309598</v>
      </c>
      <c r="X273" s="25">
        <v>0.34952174834046418</v>
      </c>
      <c r="Y273" s="25">
        <v>6.1559252937801983</v>
      </c>
      <c r="Z273" s="25">
        <v>93.360164653149241</v>
      </c>
      <c r="AA273" s="25">
        <v>0.4839100530705574</v>
      </c>
      <c r="AB273" s="25">
        <v>6.4077511635073421</v>
      </c>
      <c r="AC273" s="25">
        <v>0</v>
      </c>
      <c r="AD273" s="123">
        <v>1.006</v>
      </c>
      <c r="AE273" s="123">
        <v>1.006</v>
      </c>
      <c r="AF273" s="123">
        <v>0</v>
      </c>
      <c r="AG273" s="25">
        <v>957.26791601821617</v>
      </c>
      <c r="AH273" s="25">
        <v>98.619799999999998</v>
      </c>
      <c r="AI273" s="25">
        <v>94.424409748413865</v>
      </c>
      <c r="AK273" s="23">
        <v>247.8527</v>
      </c>
      <c r="AL273" s="25">
        <v>7.8346999999999998</v>
      </c>
      <c r="AM273" s="25">
        <v>7.867</v>
      </c>
      <c r="AN273" s="25">
        <v>11.203900000000001</v>
      </c>
      <c r="AO273" s="25">
        <v>2.8632</v>
      </c>
      <c r="AP273" s="25">
        <v>0</v>
      </c>
      <c r="AQ273" s="25">
        <v>0</v>
      </c>
      <c r="AR273" s="25">
        <v>0</v>
      </c>
      <c r="AS273" s="25">
        <v>15.6648</v>
      </c>
      <c r="AT273" s="25">
        <f>L273-AL273</f>
        <v>37.5989</v>
      </c>
      <c r="AU273" s="25">
        <f>100*(AT273/L273)</f>
        <v>82.755713832934219</v>
      </c>
      <c r="AV273" s="8">
        <v>0</v>
      </c>
      <c r="AW273" s="19" t="s">
        <v>514</v>
      </c>
      <c r="AX273" s="19" t="s">
        <v>17</v>
      </c>
      <c r="AY273" s="19" t="s">
        <v>17</v>
      </c>
      <c r="AZ273" s="19" t="s">
        <v>179</v>
      </c>
      <c r="BA273" s="2" t="s">
        <v>180</v>
      </c>
      <c r="BB273" s="19" t="s">
        <v>515</v>
      </c>
      <c r="BC273" s="20">
        <v>10</v>
      </c>
      <c r="BD273" s="20">
        <v>20</v>
      </c>
      <c r="BE273" s="24">
        <f>U273/((VLOOKUP(B273,'Cell-Characteristics'!$B$4:$E$34,3,FALSE)*VLOOKUP(B273,'Cell-Characteristics'!$B$4:$E$34,4,FALSE)*3600)/1000)</f>
        <v>1.8577330321447447</v>
      </c>
      <c r="BF273" s="2">
        <f t="shared" si="62"/>
        <v>4419.8234275721816</v>
      </c>
      <c r="BG273" s="2">
        <f t="shared" si="60"/>
        <v>67030.612498319679</v>
      </c>
      <c r="BH273" s="2" t="e">
        <f t="shared" si="61"/>
        <v>#DIV/0!</v>
      </c>
      <c r="BI273" s="2">
        <f t="shared" si="63"/>
        <v>107696.80957721823</v>
      </c>
      <c r="BJ273" s="2">
        <f>BF273/((VLOOKUP(B273,'Cell-Characteristics'!$B$4:$Q$34,13,FALSE)))</f>
        <v>120.30658793543964</v>
      </c>
      <c r="BK273" s="2">
        <f>BG273/((VLOOKUP(B273,'Cell-Characteristics'!$B$4:$Q$34,14,FALSE)))</f>
        <v>26354.726939655451</v>
      </c>
      <c r="BL273" s="2" t="e">
        <f>BH273/((VLOOKUP(B273,'Cell-Characteristics'!$B$4:$Q$34,15,FALSE)))</f>
        <v>#DIV/0!</v>
      </c>
      <c r="BM273" s="2">
        <f>BI273/((VLOOKUP(B273,'Cell-Characteristics'!$B$4:$Q$34,16,FALSE)))</f>
        <v>2574.9509759094663</v>
      </c>
      <c r="BN273" s="13">
        <f t="shared" si="59"/>
        <v>0.67066666666666663</v>
      </c>
    </row>
    <row r="274" spans="2:66">
      <c r="B274" s="19" t="s">
        <v>5</v>
      </c>
      <c r="C274" s="18" t="s">
        <v>516</v>
      </c>
      <c r="D274" s="19" t="s">
        <v>181</v>
      </c>
      <c r="E274" s="23" t="s">
        <v>7</v>
      </c>
      <c r="F274" s="20" t="s">
        <v>22</v>
      </c>
      <c r="H274" s="21">
        <v>43401</v>
      </c>
      <c r="I274" s="22">
        <v>138</v>
      </c>
      <c r="J274" s="22">
        <v>100</v>
      </c>
      <c r="K274" s="24">
        <v>4.1500000000000004</v>
      </c>
      <c r="L274" s="25">
        <v>45.429200000000002</v>
      </c>
      <c r="M274" s="25">
        <v>45.5</v>
      </c>
      <c r="N274" s="25">
        <v>45.5</v>
      </c>
      <c r="O274" s="24" t="s">
        <v>49</v>
      </c>
      <c r="P274" s="24" t="s">
        <v>47</v>
      </c>
      <c r="Q274" s="26" t="s">
        <v>4</v>
      </c>
      <c r="R274" s="27">
        <v>59.577733255740654</v>
      </c>
      <c r="S274" s="28">
        <v>3.4000000000000002E-2</v>
      </c>
      <c r="T274" s="28">
        <v>60.328534855740656</v>
      </c>
      <c r="U274" s="25">
        <v>65.960024744007853</v>
      </c>
      <c r="V274" s="25">
        <v>6.2983424423312115</v>
      </c>
      <c r="W274" s="25">
        <v>58.172050892238957</v>
      </c>
      <c r="X274" s="25">
        <v>1.4896314094376968</v>
      </c>
      <c r="Y274" s="25">
        <v>9.5487266215790587</v>
      </c>
      <c r="Z274" s="25">
        <v>88.192888219805596</v>
      </c>
      <c r="AA274" s="25">
        <v>2.2583851586153667</v>
      </c>
      <c r="AB274" s="25">
        <v>5.6314898882671978</v>
      </c>
      <c r="AC274" s="25">
        <v>0</v>
      </c>
      <c r="AD274" s="123">
        <v>1.3017000000000001</v>
      </c>
      <c r="AE274" s="123">
        <v>1.3017000000000001</v>
      </c>
      <c r="AF274" s="123">
        <v>0</v>
      </c>
      <c r="AG274" s="25">
        <v>961.9138646701258</v>
      </c>
      <c r="AH274" s="25">
        <v>101.32669999999999</v>
      </c>
      <c r="AI274" s="25">
        <v>97.673039487090165</v>
      </c>
      <c r="AK274" s="23">
        <v>289.58046999999999</v>
      </c>
      <c r="AL274" s="25">
        <v>6.9823000000000004</v>
      </c>
      <c r="AM274" s="25">
        <v>10.413500000000001</v>
      </c>
      <c r="AN274" s="25">
        <v>8.9749999999999996</v>
      </c>
      <c r="AO274" s="25">
        <v>2.2795000000000001</v>
      </c>
      <c r="AP274" s="25">
        <v>0</v>
      </c>
      <c r="AQ274" s="25">
        <v>0</v>
      </c>
      <c r="AR274" s="25">
        <v>0</v>
      </c>
      <c r="AS274" s="25">
        <v>16.7789</v>
      </c>
      <c r="AT274" s="25">
        <f>L274-AL274</f>
        <v>38.446899999999999</v>
      </c>
      <c r="AU274" s="25">
        <f>100*(AT274/L274)</f>
        <v>84.630369894253036</v>
      </c>
      <c r="AV274" s="8">
        <v>0</v>
      </c>
      <c r="AW274" s="19" t="s">
        <v>517</v>
      </c>
      <c r="AX274" s="19" t="s">
        <v>17</v>
      </c>
      <c r="AY274" s="19" t="s">
        <v>17</v>
      </c>
      <c r="AZ274" s="19" t="s">
        <v>187</v>
      </c>
      <c r="BA274" s="19" t="s">
        <v>180</v>
      </c>
      <c r="BB274" s="19" t="s">
        <v>518</v>
      </c>
      <c r="BC274" s="20">
        <v>9</v>
      </c>
      <c r="BD274" s="20">
        <v>18</v>
      </c>
      <c r="BE274" s="24">
        <f>U274/((VLOOKUP(B274,'Cell-Characteristics'!$B$4:$E$34,3,FALSE)*VLOOKUP(B274,'Cell-Characteristics'!$B$4:$E$34,4,FALSE)*3600)/1000)</f>
        <v>1.6965026940331236</v>
      </c>
      <c r="BF274" s="2">
        <f t="shared" si="62"/>
        <v>4838.551465261743</v>
      </c>
      <c r="BG274" s="2">
        <f t="shared" si="60"/>
        <v>44689.291612690293</v>
      </c>
      <c r="BH274" s="2" t="e">
        <f t="shared" si="61"/>
        <v>#DIV/0!</v>
      </c>
      <c r="BI274" s="2">
        <f t="shared" si="63"/>
        <v>76008.32535608187</v>
      </c>
      <c r="BJ274" s="2">
        <f>BF274/((VLOOKUP(B274,'Cell-Characteristics'!$B$4:$Q$34,13,FALSE)))</f>
        <v>131.7042698367288</v>
      </c>
      <c r="BK274" s="2">
        <f>BG274/((VLOOKUP(B274,'Cell-Characteristics'!$B$4:$Q$34,14,FALSE)))</f>
        <v>17570.689475776635</v>
      </c>
      <c r="BL274" s="2" t="e">
        <f>BH274/((VLOOKUP(B274,'Cell-Characteristics'!$B$4:$Q$34,15,FALSE)))</f>
        <v>#DIV/0!</v>
      </c>
      <c r="BM274" s="2">
        <f>BI274/((VLOOKUP(B274,'Cell-Characteristics'!$B$4:$Q$34,16,FALSE)))</f>
        <v>1817.3027810313947</v>
      </c>
      <c r="BN274" s="13">
        <f t="shared" si="59"/>
        <v>0.86780000000000002</v>
      </c>
    </row>
    <row r="275" spans="2:66">
      <c r="B275" s="19" t="s">
        <v>5</v>
      </c>
      <c r="C275" s="30" t="s">
        <v>1180</v>
      </c>
      <c r="D275" s="19" t="s">
        <v>1071</v>
      </c>
      <c r="E275" s="23" t="s">
        <v>7</v>
      </c>
      <c r="F275" s="20" t="s">
        <v>105</v>
      </c>
      <c r="H275" s="21">
        <v>44300</v>
      </c>
      <c r="I275" s="22" t="s">
        <v>1181</v>
      </c>
      <c r="J275" s="22">
        <v>100</v>
      </c>
      <c r="K275" s="24">
        <v>4.1551</v>
      </c>
      <c r="L275" s="25">
        <v>45.22</v>
      </c>
      <c r="M275" s="25">
        <v>51</v>
      </c>
      <c r="N275" s="25">
        <v>52.3</v>
      </c>
      <c r="O275" s="24" t="s">
        <v>47</v>
      </c>
      <c r="P275" s="24" t="s">
        <v>47</v>
      </c>
      <c r="Q275" s="26" t="s">
        <v>4</v>
      </c>
      <c r="R275" s="27">
        <v>58.103904806576601</v>
      </c>
      <c r="S275" s="28">
        <v>3.6999999999999998E-2</v>
      </c>
      <c r="T275" s="28">
        <v>59.805238409656702</v>
      </c>
      <c r="U275" s="25">
        <v>62.7604118654315</v>
      </c>
      <c r="V275" s="25">
        <v>6.18806868744164</v>
      </c>
      <c r="W275" s="25">
        <v>55.204795460537099</v>
      </c>
      <c r="X275" s="25">
        <v>1.3675477174527899</v>
      </c>
      <c r="Y275" s="25">
        <v>9.8598280405008492</v>
      </c>
      <c r="Z275" s="25">
        <v>87.961174599849798</v>
      </c>
      <c r="AA275" s="25">
        <v>2.17899735964932</v>
      </c>
      <c r="AB275" s="25">
        <v>2.9551734557748</v>
      </c>
      <c r="AC275" s="25">
        <v>0</v>
      </c>
      <c r="AD275" s="92">
        <v>2</v>
      </c>
      <c r="AE275" s="92">
        <v>2</v>
      </c>
      <c r="AF275" s="92">
        <v>2</v>
      </c>
      <c r="AG275" s="25">
        <v>965.58412500844702</v>
      </c>
      <c r="AH275" s="25">
        <v>108.46980000000001</v>
      </c>
      <c r="AI275" s="25">
        <v>104.44502754817501</v>
      </c>
      <c r="AJ275" s="25">
        <v>124.02460000000001</v>
      </c>
      <c r="AK275" s="23">
        <v>196.07204999999999</v>
      </c>
      <c r="AL275" s="25">
        <v>7.69</v>
      </c>
      <c r="AM275" s="25">
        <v>13.77</v>
      </c>
      <c r="AN275" s="25">
        <v>6.9</v>
      </c>
      <c r="AO275" s="25">
        <v>0.6</v>
      </c>
      <c r="AP275" s="25">
        <v>0</v>
      </c>
      <c r="AQ275" s="25">
        <v>0</v>
      </c>
      <c r="AR275" s="25">
        <v>0</v>
      </c>
      <c r="AS275" s="25">
        <v>16.260000000000002</v>
      </c>
      <c r="AT275" s="25">
        <v>37.53</v>
      </c>
      <c r="AU275" s="25">
        <v>82.994250331711598</v>
      </c>
      <c r="AV275" s="25">
        <v>0</v>
      </c>
      <c r="AZ275" s="19" t="s">
        <v>179</v>
      </c>
      <c r="BC275" s="20">
        <v>6</v>
      </c>
      <c r="BD275" s="20">
        <v>7.4074074074074101</v>
      </c>
      <c r="BE275" s="24">
        <f>U275/((VLOOKUP(B275,'Cell-Characteristics'!$B$4:$E$34,3,FALSE)*VLOOKUP(B275,'Cell-Characteristics'!$B$4:$E$34,4,FALSE)*3600)/1000)</f>
        <v>1.6142081241108923</v>
      </c>
      <c r="BF275" s="2">
        <f t="shared" si="62"/>
        <v>3094.0343437208198</v>
      </c>
      <c r="BG275" s="2">
        <f t="shared" si="60"/>
        <v>27602.397730268549</v>
      </c>
      <c r="BH275" s="2">
        <f t="shared" si="61"/>
        <v>683.77385872639491</v>
      </c>
      <c r="BI275" s="2">
        <f t="shared" si="63"/>
        <v>31380.205932715751</v>
      </c>
      <c r="BJ275" s="2">
        <f>BF275/((VLOOKUP(B275,'Cell-Characteristics'!$B$4:$Q$34,13,FALSE)))</f>
        <v>84.218910765986706</v>
      </c>
      <c r="BK275" s="2">
        <f>BG275/((VLOOKUP(B275,'Cell-Characteristics'!$B$4:$Q$34,14,FALSE)))</f>
        <v>10852.558673534853</v>
      </c>
      <c r="BL275" s="2">
        <f>BH275/((VLOOKUP(B275,'Cell-Characteristics'!$B$4:$Q$34,15,FALSE)))</f>
        <v>268.84243875379212</v>
      </c>
      <c r="BM275" s="2">
        <f>BI275/((VLOOKUP(B275,'Cell-Characteristics'!$B$4:$Q$34,16,FALSE)))</f>
        <v>750.27748925794629</v>
      </c>
      <c r="BN275" s="13">
        <f t="shared" si="59"/>
        <v>2</v>
      </c>
    </row>
    <row r="276" spans="2:66">
      <c r="B276" s="19" t="s">
        <v>5</v>
      </c>
      <c r="C276" s="30" t="s">
        <v>1182</v>
      </c>
      <c r="D276" s="19" t="s">
        <v>1071</v>
      </c>
      <c r="E276" s="23" t="s">
        <v>7</v>
      </c>
      <c r="F276" s="20" t="s">
        <v>105</v>
      </c>
      <c r="H276" s="21">
        <v>44300</v>
      </c>
      <c r="I276" s="22" t="s">
        <v>1181</v>
      </c>
      <c r="J276" s="22">
        <v>100</v>
      </c>
      <c r="K276" s="24">
        <v>4.1561000000000003</v>
      </c>
      <c r="L276" s="25">
        <v>45.28</v>
      </c>
      <c r="M276" s="25">
        <v>49.4</v>
      </c>
      <c r="N276" s="25">
        <v>52.3</v>
      </c>
      <c r="O276" s="24" t="s">
        <v>47</v>
      </c>
      <c r="P276" s="24" t="s">
        <v>47</v>
      </c>
      <c r="Q276" s="26" t="s">
        <v>4</v>
      </c>
      <c r="R276" s="27">
        <v>61.558348485542801</v>
      </c>
      <c r="S276" s="28">
        <v>4.1000000000000002E-2</v>
      </c>
      <c r="T276" s="28">
        <v>63.320295536500304</v>
      </c>
      <c r="U276" s="25">
        <v>65.9309487261295</v>
      </c>
      <c r="V276" s="25">
        <v>7.76748866144312</v>
      </c>
      <c r="W276" s="25">
        <v>56.9613248726344</v>
      </c>
      <c r="X276" s="25">
        <v>1.2021351920519501</v>
      </c>
      <c r="Y276" s="25">
        <v>11.781248126291199</v>
      </c>
      <c r="Z276" s="25">
        <v>86.395427296588807</v>
      </c>
      <c r="AA276" s="25">
        <v>1.8233245771200599</v>
      </c>
      <c r="AB276" s="25">
        <v>2.6106531896292</v>
      </c>
      <c r="AC276" s="25">
        <v>0</v>
      </c>
      <c r="AD276" s="92">
        <v>2</v>
      </c>
      <c r="AE276" s="92">
        <v>2</v>
      </c>
      <c r="AF276" s="92">
        <v>2</v>
      </c>
      <c r="AG276" s="25">
        <v>966.27381917335504</v>
      </c>
      <c r="AH276" s="25">
        <v>103.601</v>
      </c>
      <c r="AI276" s="25">
        <v>99.942070349274104</v>
      </c>
      <c r="AJ276" s="25">
        <v>109.8177</v>
      </c>
      <c r="AK276" s="23">
        <v>226.44471999999999</v>
      </c>
      <c r="AL276" s="25">
        <v>9.91</v>
      </c>
      <c r="AM276" s="25">
        <v>9.49</v>
      </c>
      <c r="AN276" s="25">
        <v>11.17</v>
      </c>
      <c r="AO276" s="25">
        <v>0.48</v>
      </c>
      <c r="AP276" s="25">
        <v>0</v>
      </c>
      <c r="AQ276" s="25">
        <v>0</v>
      </c>
      <c r="AR276" s="25">
        <v>0</v>
      </c>
      <c r="AS276" s="25">
        <v>14.23</v>
      </c>
      <c r="AT276" s="25">
        <v>35.369999999999997</v>
      </c>
      <c r="AU276" s="25">
        <v>78.113957597173197</v>
      </c>
      <c r="AV276" s="25">
        <v>0</v>
      </c>
      <c r="AZ276" s="19" t="s">
        <v>179</v>
      </c>
      <c r="BC276" s="20">
        <v>2</v>
      </c>
      <c r="BD276" s="20">
        <v>2.4691358024691401</v>
      </c>
      <c r="BE276" s="24">
        <f>U276/((VLOOKUP(B276,'Cell-Characteristics'!$B$4:$E$34,3,FALSE)*VLOOKUP(B276,'Cell-Characteristics'!$B$4:$E$34,4,FALSE)*3600)/1000)</f>
        <v>1.6957548540671166</v>
      </c>
      <c r="BF276" s="2">
        <f t="shared" si="62"/>
        <v>3883.7443307215599</v>
      </c>
      <c r="BG276" s="2">
        <f t="shared" si="60"/>
        <v>28480.662436317201</v>
      </c>
      <c r="BH276" s="2">
        <f t="shared" si="61"/>
        <v>601.06759602597504</v>
      </c>
      <c r="BI276" s="2">
        <f t="shared" si="63"/>
        <v>32965.47436306475</v>
      </c>
      <c r="BJ276" s="2">
        <f>BF276/((VLOOKUP(B276,'Cell-Characteristics'!$B$4:$Q$34,13,FALSE)))</f>
        <v>105.71463690787631</v>
      </c>
      <c r="BK276" s="2">
        <f>BG276/((VLOOKUP(B276,'Cell-Characteristics'!$B$4:$Q$34,14,FALSE)))</f>
        <v>11197.869952157427</v>
      </c>
      <c r="BL276" s="2">
        <f>BH276/((VLOOKUP(B276,'Cell-Characteristics'!$B$4:$Q$34,15,FALSE)))</f>
        <v>236.32444602735512</v>
      </c>
      <c r="BM276" s="2">
        <f>BI276/((VLOOKUP(B276,'Cell-Characteristics'!$B$4:$Q$34,16,FALSE)))</f>
        <v>788.18008366004744</v>
      </c>
      <c r="BN276" s="13">
        <f t="shared" si="59"/>
        <v>2</v>
      </c>
    </row>
    <row r="277" spans="2:66">
      <c r="B277" s="19" t="s">
        <v>5</v>
      </c>
      <c r="C277" s="30" t="s">
        <v>1183</v>
      </c>
      <c r="D277" s="19" t="s">
        <v>1071</v>
      </c>
      <c r="E277" s="23" t="s">
        <v>7</v>
      </c>
      <c r="F277" s="20" t="s">
        <v>105</v>
      </c>
      <c r="H277" s="21">
        <v>44300</v>
      </c>
      <c r="I277" s="22" t="s">
        <v>1181</v>
      </c>
      <c r="J277" s="22">
        <v>100</v>
      </c>
      <c r="K277" s="24">
        <v>4.1548999999999996</v>
      </c>
      <c r="L277" s="25">
        <v>45.3</v>
      </c>
      <c r="M277" s="25">
        <v>50</v>
      </c>
      <c r="N277" s="25">
        <v>52.3</v>
      </c>
      <c r="O277" s="24" t="s">
        <v>47</v>
      </c>
      <c r="P277" s="24" t="s">
        <v>47</v>
      </c>
      <c r="Q277" s="26" t="s">
        <v>4</v>
      </c>
      <c r="R277" s="27">
        <v>64.148835059564902</v>
      </c>
      <c r="S277" s="28">
        <v>4.4999999999999998E-2</v>
      </c>
      <c r="T277" s="28">
        <v>65.747827942971796</v>
      </c>
      <c r="U277" s="25">
        <v>69.621630684445293</v>
      </c>
      <c r="V277" s="25">
        <v>8.1206918171183595</v>
      </c>
      <c r="W277" s="25">
        <v>59.432760523430701</v>
      </c>
      <c r="X277" s="25">
        <v>2.0681783438963302</v>
      </c>
      <c r="Y277" s="25">
        <v>11.6640356413437</v>
      </c>
      <c r="Z277" s="25">
        <v>85.365366968787399</v>
      </c>
      <c r="AA277" s="25">
        <v>2.97059738986894</v>
      </c>
      <c r="AB277" s="25">
        <v>3.8738027414735998</v>
      </c>
      <c r="AC277" s="25">
        <v>0</v>
      </c>
      <c r="AD277" s="92">
        <v>2</v>
      </c>
      <c r="AE277" s="92">
        <v>2</v>
      </c>
      <c r="AF277" s="92">
        <v>2</v>
      </c>
      <c r="AG277" s="25">
        <v>965.70075967719697</v>
      </c>
      <c r="AH277" s="25">
        <v>100.5063</v>
      </c>
      <c r="AI277" s="25">
        <v>96.898343588732303</v>
      </c>
      <c r="AJ277" s="25">
        <v>114.9444</v>
      </c>
      <c r="AK277" s="23">
        <v>227.73078000000001</v>
      </c>
      <c r="AL277" s="25">
        <v>9.35</v>
      </c>
      <c r="AM277" s="25">
        <v>5.7</v>
      </c>
      <c r="AN277" s="25">
        <v>14.12</v>
      </c>
      <c r="AO277" s="25">
        <v>1.05</v>
      </c>
      <c r="AP277" s="25">
        <v>0</v>
      </c>
      <c r="AQ277" s="25">
        <v>0</v>
      </c>
      <c r="AR277" s="25">
        <v>0</v>
      </c>
      <c r="AS277" s="25">
        <v>15.08</v>
      </c>
      <c r="AT277" s="25">
        <v>35.950000000000003</v>
      </c>
      <c r="AU277" s="25">
        <v>79.359823399558493</v>
      </c>
      <c r="AV277" s="25">
        <v>0</v>
      </c>
      <c r="AZ277" s="19" t="s">
        <v>179</v>
      </c>
      <c r="BC277" s="20">
        <v>3</v>
      </c>
      <c r="BD277" s="20">
        <v>3.7037037037037002</v>
      </c>
      <c r="BE277" s="24">
        <f>U277/((VLOOKUP(B277,'Cell-Characteristics'!$B$4:$E$34,3,FALSE)*VLOOKUP(B277,'Cell-Characteristics'!$B$4:$E$34,4,FALSE)*3600)/1000)</f>
        <v>1.7906798015546628</v>
      </c>
      <c r="BF277" s="2">
        <f t="shared" si="62"/>
        <v>4060.3459085591799</v>
      </c>
      <c r="BG277" s="2">
        <f t="shared" si="60"/>
        <v>29716.380261715352</v>
      </c>
      <c r="BH277" s="2">
        <f t="shared" si="61"/>
        <v>1034.0891719481651</v>
      </c>
      <c r="BI277" s="2">
        <f t="shared" si="63"/>
        <v>34810.815342222646</v>
      </c>
      <c r="BJ277" s="2">
        <f>BF277/((VLOOKUP(B277,'Cell-Characteristics'!$B$4:$Q$34,13,FALSE)))</f>
        <v>110.52169166963851</v>
      </c>
      <c r="BK277" s="2">
        <f>BG277/((VLOOKUP(B277,'Cell-Characteristics'!$B$4:$Q$34,14,FALSE)))</f>
        <v>11683.722678979064</v>
      </c>
      <c r="BL277" s="2">
        <f>BH277/((VLOOKUP(B277,'Cell-Characteristics'!$B$4:$Q$34,15,FALSE)))</f>
        <v>406.57748366287848</v>
      </c>
      <c r="BM277" s="2">
        <f>BI277/((VLOOKUP(B277,'Cell-Characteristics'!$B$4:$Q$34,16,FALSE)))</f>
        <v>832.30082014074537</v>
      </c>
      <c r="BN277" s="13">
        <f t="shared" si="59"/>
        <v>2</v>
      </c>
    </row>
    <row r="278" spans="2:66">
      <c r="B278" s="19" t="s">
        <v>5</v>
      </c>
      <c r="C278" s="30" t="s">
        <v>1184</v>
      </c>
      <c r="D278" s="19" t="s">
        <v>1071</v>
      </c>
      <c r="E278" s="23" t="s">
        <v>7</v>
      </c>
      <c r="F278" s="20" t="s">
        <v>105</v>
      </c>
      <c r="H278" s="21">
        <v>44300</v>
      </c>
      <c r="I278" s="22" t="s">
        <v>1181</v>
      </c>
      <c r="J278" s="22">
        <v>100</v>
      </c>
      <c r="K278" s="24">
        <v>4.1548999999999996</v>
      </c>
      <c r="L278" s="25">
        <v>45.26</v>
      </c>
      <c r="M278" s="25">
        <v>51.1</v>
      </c>
      <c r="N278" s="25">
        <v>52.3</v>
      </c>
      <c r="O278" s="24" t="s">
        <v>47</v>
      </c>
      <c r="P278" s="24" t="s">
        <v>47</v>
      </c>
      <c r="Q278" s="26" t="s">
        <v>4</v>
      </c>
      <c r="R278" s="27">
        <v>59.327827407731</v>
      </c>
      <c r="S278" s="28">
        <v>4.2000000000000003E-2</v>
      </c>
      <c r="T278" s="28">
        <v>60.833014444701199</v>
      </c>
      <c r="U278" s="25">
        <v>64.326670682711594</v>
      </c>
      <c r="V278" s="25">
        <v>4.9320184156769598</v>
      </c>
      <c r="W278" s="25">
        <v>58.450726482368196</v>
      </c>
      <c r="X278" s="25">
        <v>0.94392578466647703</v>
      </c>
      <c r="Y278" s="25">
        <v>7.6671439129873704</v>
      </c>
      <c r="Z278" s="25">
        <v>90.865461964717198</v>
      </c>
      <c r="AA278" s="25">
        <v>1.4673941222954801</v>
      </c>
      <c r="AB278" s="25">
        <v>3.4936562380103999</v>
      </c>
      <c r="AC278" s="25">
        <v>0</v>
      </c>
      <c r="AD278" s="92">
        <v>2</v>
      </c>
      <c r="AE278" s="92">
        <v>2</v>
      </c>
      <c r="AF278" s="92">
        <v>2</v>
      </c>
      <c r="AG278" s="25">
        <v>966.38733085697595</v>
      </c>
      <c r="AH278" s="25">
        <v>103.8973</v>
      </c>
      <c r="AI278" s="25">
        <v>100.25357956741701</v>
      </c>
      <c r="AJ278" s="25">
        <v>112.32640000000001</v>
      </c>
      <c r="AK278" s="23">
        <v>235.61096499999999</v>
      </c>
      <c r="AL278" s="25">
        <v>7.39</v>
      </c>
      <c r="AM278" s="25">
        <v>9.73</v>
      </c>
      <c r="AN278" s="25">
        <v>11.51</v>
      </c>
      <c r="AO278" s="25">
        <v>0.99</v>
      </c>
      <c r="AP278" s="25">
        <v>0</v>
      </c>
      <c r="AQ278" s="25">
        <v>0</v>
      </c>
      <c r="AR278" s="25">
        <v>0</v>
      </c>
      <c r="AS278" s="25">
        <v>15.64</v>
      </c>
      <c r="AT278" s="25">
        <v>37.869999999999997</v>
      </c>
      <c r="AU278" s="25">
        <v>83.672116659301807</v>
      </c>
      <c r="AV278" s="25">
        <v>0</v>
      </c>
      <c r="AZ278" s="19" t="s">
        <v>179</v>
      </c>
      <c r="BC278" s="20">
        <v>2</v>
      </c>
      <c r="BD278" s="20">
        <v>2.4691358024691401</v>
      </c>
      <c r="BE278" s="24">
        <f>U278/((VLOOKUP(B278,'Cell-Characteristics'!$B$4:$E$34,3,FALSE)*VLOOKUP(B278,'Cell-Characteristics'!$B$4:$E$34,4,FALSE)*3600)/1000)</f>
        <v>1.6544925587117179</v>
      </c>
      <c r="BF278" s="2">
        <f t="shared" si="62"/>
        <v>2466.0092078384801</v>
      </c>
      <c r="BG278" s="2">
        <f t="shared" si="60"/>
        <v>29225.363241184099</v>
      </c>
      <c r="BH278" s="2">
        <f t="shared" si="61"/>
        <v>471.96289233323853</v>
      </c>
      <c r="BI278" s="2">
        <f t="shared" si="63"/>
        <v>32163.335341355796</v>
      </c>
      <c r="BJ278" s="2">
        <f>BF278/((VLOOKUP(B278,'Cell-Characteristics'!$B$4:$Q$34,13,FALSE)))</f>
        <v>67.12420947897219</v>
      </c>
      <c r="BK278" s="2">
        <f>BG278/((VLOOKUP(B278,'Cell-Characteristics'!$B$4:$Q$34,14,FALSE)))</f>
        <v>11490.667311938389</v>
      </c>
      <c r="BL278" s="2">
        <f>BH278/((VLOOKUP(B278,'Cell-Characteristics'!$B$4:$Q$34,15,FALSE)))</f>
        <v>185.56376988803905</v>
      </c>
      <c r="BM278" s="2">
        <f>BI278/((VLOOKUP(B278,'Cell-Characteristics'!$B$4:$Q$34,16,FALSE)))</f>
        <v>769.00153357232546</v>
      </c>
      <c r="BN278" s="13">
        <f t="shared" si="59"/>
        <v>2</v>
      </c>
    </row>
    <row r="279" spans="2:66">
      <c r="B279" s="19" t="s">
        <v>5</v>
      </c>
      <c r="C279" s="30" t="s">
        <v>1185</v>
      </c>
      <c r="D279" s="19" t="s">
        <v>1071</v>
      </c>
      <c r="E279" s="23" t="s">
        <v>7</v>
      </c>
      <c r="F279" s="20" t="s">
        <v>105</v>
      </c>
      <c r="H279" s="21">
        <v>44300</v>
      </c>
      <c r="I279" s="22" t="s">
        <v>1181</v>
      </c>
      <c r="J279" s="22">
        <v>100</v>
      </c>
      <c r="K279" s="24">
        <v>4.1520000000000001</v>
      </c>
      <c r="L279" s="25">
        <v>45.21</v>
      </c>
      <c r="M279" s="25">
        <v>48.5</v>
      </c>
      <c r="N279" s="25">
        <v>52.3</v>
      </c>
      <c r="O279" s="24" t="s">
        <v>47</v>
      </c>
      <c r="P279" s="24" t="s">
        <v>47</v>
      </c>
      <c r="Q279" s="26" t="s">
        <v>4</v>
      </c>
      <c r="R279" s="27">
        <v>59.482743590319799</v>
      </c>
      <c r="S279" s="28">
        <v>4.2999999999999997E-2</v>
      </c>
      <c r="T279" s="28">
        <v>61.042522073338603</v>
      </c>
      <c r="U279" s="25">
        <v>64.577586841713398</v>
      </c>
      <c r="V279" s="25">
        <v>5.9523520465115398</v>
      </c>
      <c r="W279" s="25">
        <v>57.566556259884997</v>
      </c>
      <c r="X279" s="25">
        <v>1.05867853531684</v>
      </c>
      <c r="Y279" s="25">
        <v>9.2173652463994902</v>
      </c>
      <c r="Z279" s="25">
        <v>89.143244700342905</v>
      </c>
      <c r="AA279" s="25">
        <v>1.63939005325761</v>
      </c>
      <c r="AB279" s="25">
        <v>3.5350647683748</v>
      </c>
      <c r="AC279" s="25">
        <v>0</v>
      </c>
      <c r="AD279" s="92">
        <v>2</v>
      </c>
      <c r="AE279" s="92">
        <v>2</v>
      </c>
      <c r="AF279" s="92">
        <v>2</v>
      </c>
      <c r="AG279" s="25">
        <v>965.00485879944995</v>
      </c>
      <c r="AH279" s="25">
        <v>104.9252</v>
      </c>
      <c r="AI279" s="25">
        <v>101.10098321107</v>
      </c>
      <c r="AJ279" s="25">
        <v>114.3583</v>
      </c>
      <c r="AK279" s="23">
        <v>226.82863</v>
      </c>
      <c r="AL279" s="25">
        <v>7.2</v>
      </c>
      <c r="AM279" s="25">
        <v>10.87</v>
      </c>
      <c r="AN279" s="25">
        <v>9.19</v>
      </c>
      <c r="AO279" s="25">
        <v>0.98</v>
      </c>
      <c r="AP279" s="25">
        <v>0</v>
      </c>
      <c r="AQ279" s="25">
        <v>0</v>
      </c>
      <c r="AR279" s="25">
        <v>0</v>
      </c>
      <c r="AS279" s="25">
        <v>16.97</v>
      </c>
      <c r="AT279" s="25">
        <v>38.01</v>
      </c>
      <c r="AU279" s="25">
        <v>84.0743198407432</v>
      </c>
      <c r="AV279" s="25">
        <v>0</v>
      </c>
      <c r="AZ279" s="19" t="s">
        <v>179</v>
      </c>
      <c r="BC279" s="20">
        <v>3</v>
      </c>
      <c r="BD279" s="20">
        <v>3.7037037037037002</v>
      </c>
      <c r="BE279" s="24">
        <f>U279/((VLOOKUP(B279,'Cell-Characteristics'!$B$4:$E$34,3,FALSE)*VLOOKUP(B279,'Cell-Characteristics'!$B$4:$E$34,4,FALSE)*3600)/1000)</f>
        <v>1.6609461636243157</v>
      </c>
      <c r="BF279" s="2">
        <f t="shared" si="62"/>
        <v>2976.1760232557699</v>
      </c>
      <c r="BG279" s="2">
        <f t="shared" si="60"/>
        <v>28783.278129942497</v>
      </c>
      <c r="BH279" s="2">
        <f t="shared" si="61"/>
        <v>529.33926765842</v>
      </c>
      <c r="BI279" s="2">
        <f t="shared" si="63"/>
        <v>32288.793420856699</v>
      </c>
      <c r="BJ279" s="2">
        <f>BF279/((VLOOKUP(B279,'Cell-Characteristics'!$B$4:$Q$34,13,FALSE)))</f>
        <v>81.010834102448968</v>
      </c>
      <c r="BK279" s="2">
        <f>BG279/((VLOOKUP(B279,'Cell-Characteristics'!$B$4:$Q$34,14,FALSE)))</f>
        <v>11316.850723418454</v>
      </c>
      <c r="BL279" s="2">
        <f>BH279/((VLOOKUP(B279,'Cell-Characteristics'!$B$4:$Q$34,15,FALSE)))</f>
        <v>208.12269704270659</v>
      </c>
      <c r="BM279" s="2">
        <f>BI279/((VLOOKUP(B279,'Cell-Characteristics'!$B$4:$Q$34,16,FALSE)))</f>
        <v>772.00114336127615</v>
      </c>
      <c r="BN279" s="13">
        <f t="shared" si="59"/>
        <v>2</v>
      </c>
    </row>
    <row r="280" spans="2:66">
      <c r="B280" s="19" t="s">
        <v>1225</v>
      </c>
      <c r="C280" s="19" t="s">
        <v>1100</v>
      </c>
      <c r="D280" s="19" t="s">
        <v>1071</v>
      </c>
      <c r="E280" s="23" t="s">
        <v>7</v>
      </c>
      <c r="F280" s="20" t="s">
        <v>105</v>
      </c>
      <c r="H280" s="21">
        <v>44273</v>
      </c>
      <c r="I280" s="22" t="s">
        <v>1101</v>
      </c>
      <c r="J280" s="22">
        <v>100</v>
      </c>
      <c r="K280" s="24">
        <v>4.17</v>
      </c>
      <c r="L280" s="25">
        <v>41.43</v>
      </c>
      <c r="M280" s="25">
        <v>50.1</v>
      </c>
      <c r="N280" s="25">
        <v>51.4</v>
      </c>
      <c r="O280" s="24" t="s">
        <v>47</v>
      </c>
      <c r="P280" s="24" t="s">
        <v>47</v>
      </c>
      <c r="Q280" s="26" t="s">
        <v>4</v>
      </c>
      <c r="R280" s="27">
        <v>26.309703868497301</v>
      </c>
      <c r="S280" s="28">
        <v>3.2000000000000001E-2</v>
      </c>
      <c r="T280" s="28">
        <v>27.908858683058</v>
      </c>
      <c r="U280" s="25">
        <v>29.152048512884001</v>
      </c>
      <c r="V280" s="25">
        <v>10.414279262787501</v>
      </c>
      <c r="W280" s="25">
        <v>18.1686745273316</v>
      </c>
      <c r="X280" s="25">
        <v>0.56909472276486595</v>
      </c>
      <c r="Y280" s="25">
        <v>35.724004980935803</v>
      </c>
      <c r="Z280" s="25">
        <v>62.3238347017083</v>
      </c>
      <c r="AA280" s="25">
        <v>1.9521603173559201</v>
      </c>
      <c r="AB280" s="25">
        <v>1.243189829826</v>
      </c>
      <c r="AC280" s="25">
        <v>0</v>
      </c>
      <c r="AD280" s="92">
        <v>2</v>
      </c>
      <c r="AE280" s="92">
        <v>2</v>
      </c>
      <c r="AF280" s="92">
        <v>2</v>
      </c>
      <c r="AG280" s="25">
        <v>915.42664570424404</v>
      </c>
      <c r="AH280" s="25">
        <v>119.6542</v>
      </c>
      <c r="AI280" s="25">
        <v>0</v>
      </c>
      <c r="AJ280" s="25">
        <v>124.96850000000001</v>
      </c>
      <c r="AK280" s="23">
        <v>289.04095999999998</v>
      </c>
      <c r="AL280" s="25">
        <v>23.97</v>
      </c>
      <c r="AM280" s="25">
        <v>1.73</v>
      </c>
      <c r="AN280" s="25">
        <v>4.2300000000000004</v>
      </c>
      <c r="AO280" s="25">
        <v>1.48</v>
      </c>
      <c r="AP280" s="25">
        <v>0</v>
      </c>
      <c r="AQ280" s="25">
        <v>0</v>
      </c>
      <c r="AR280" s="25">
        <v>0</v>
      </c>
      <c r="AS280" s="25">
        <v>10.02</v>
      </c>
      <c r="AT280" s="19">
        <v>17.46</v>
      </c>
      <c r="AU280" s="19">
        <v>42.143374366401197</v>
      </c>
      <c r="AV280" s="19">
        <v>0</v>
      </c>
      <c r="AW280" s="19" t="s">
        <v>1102</v>
      </c>
      <c r="AX280" s="19" t="s">
        <v>1074</v>
      </c>
      <c r="AY280" s="19" t="s">
        <v>1074</v>
      </c>
      <c r="AZ280" s="19" t="s">
        <v>1074</v>
      </c>
      <c r="BA280" s="19" t="s">
        <v>1074</v>
      </c>
      <c r="BB280" s="19" t="s">
        <v>1103</v>
      </c>
      <c r="BC280" s="20">
        <v>3</v>
      </c>
      <c r="BD280" s="20">
        <v>3.7037037037037002</v>
      </c>
      <c r="BE280" s="24">
        <f>U280/((VLOOKUP(B280,'Cell-Characteristics'!$B$4:$E$34,3,FALSE)*VLOOKUP(B280,'Cell-Characteristics'!$B$4:$E$34,4,FALSE)*3600)/1000)</f>
        <v>1.0462262601523111</v>
      </c>
      <c r="BF280" s="2">
        <f t="shared" si="62"/>
        <v>5207.1396313937503</v>
      </c>
      <c r="BG280" s="2">
        <f t="shared" si="60"/>
        <v>9084.3372636658005</v>
      </c>
      <c r="BH280" s="2">
        <f t="shared" si="61"/>
        <v>284.547361382433</v>
      </c>
      <c r="BI280" s="2">
        <f t="shared" si="63"/>
        <v>14576.024256442</v>
      </c>
      <c r="BJ280" s="2">
        <f>BF280/((VLOOKUP(B280,'Cell-Characteristics'!$B$4:$Q$34,13,FALSE)))</f>
        <v>141.73715584391502</v>
      </c>
      <c r="BK280" s="2">
        <f>BG280/((VLOOKUP(B280,'Cell-Characteristics'!$B$4:$Q$34,14,FALSE)))</f>
        <v>3571.7296782518674</v>
      </c>
      <c r="BL280" s="2">
        <f>BH280/((VLOOKUP(B280,'Cell-Characteristics'!$B$4:$Q$34,15,FALSE)))</f>
        <v>111.87676393112879</v>
      </c>
      <c r="BM280" s="2">
        <f>BI280/((VLOOKUP(B280,'Cell-Characteristics'!$B$4:$Q$34,16,FALSE)))</f>
        <v>348.50194756321611</v>
      </c>
      <c r="BN280" s="13">
        <f t="shared" si="59"/>
        <v>2</v>
      </c>
    </row>
    <row r="281" spans="2:66">
      <c r="B281" s="19" t="s">
        <v>1225</v>
      </c>
      <c r="C281" s="19" t="s">
        <v>1104</v>
      </c>
      <c r="D281" s="19" t="s">
        <v>1071</v>
      </c>
      <c r="E281" s="23" t="s">
        <v>7</v>
      </c>
      <c r="F281" s="20" t="s">
        <v>105</v>
      </c>
      <c r="H281" s="21">
        <v>44273</v>
      </c>
      <c r="I281" s="22" t="s">
        <v>1101</v>
      </c>
      <c r="J281" s="22">
        <v>100</v>
      </c>
      <c r="K281" s="24">
        <v>4.17</v>
      </c>
      <c r="L281" s="25">
        <v>41.58</v>
      </c>
      <c r="M281" s="25">
        <v>48.2</v>
      </c>
      <c r="N281" s="25">
        <v>51.4</v>
      </c>
      <c r="O281" s="24" t="s">
        <v>47</v>
      </c>
      <c r="P281" s="24" t="s">
        <v>47</v>
      </c>
      <c r="Q281" s="26" t="s">
        <v>4</v>
      </c>
      <c r="R281" s="27">
        <v>27.236407498796101</v>
      </c>
      <c r="S281" s="28">
        <v>2.4E-2</v>
      </c>
      <c r="T281" s="28">
        <v>28.647049833065999</v>
      </c>
      <c r="U281" s="25">
        <v>29.405784235450799</v>
      </c>
      <c r="V281" s="25">
        <v>13.9877240656896</v>
      </c>
      <c r="W281" s="25">
        <v>14.9780937748373</v>
      </c>
      <c r="X281" s="25">
        <v>0.43996639492390699</v>
      </c>
      <c r="Y281" s="25">
        <v>47.5679340965387</v>
      </c>
      <c r="Z281" s="25">
        <v>50.935875931443803</v>
      </c>
      <c r="AA281" s="25">
        <v>1.4961899720174601</v>
      </c>
      <c r="AB281" s="25">
        <v>0.75873440238480006</v>
      </c>
      <c r="AC281" s="25">
        <v>0</v>
      </c>
      <c r="AD281" s="92">
        <v>2</v>
      </c>
      <c r="AE281" s="92">
        <v>2</v>
      </c>
      <c r="AF281" s="92">
        <v>2</v>
      </c>
      <c r="AG281" s="25">
        <v>947.69226221454801</v>
      </c>
      <c r="AH281" s="25">
        <v>74.471599999999995</v>
      </c>
      <c r="AI281" s="25">
        <v>70.284471309275702</v>
      </c>
      <c r="AJ281" s="25">
        <v>90.927400000000006</v>
      </c>
      <c r="AK281" s="23">
        <v>175.01911000000001</v>
      </c>
      <c r="AL281" s="25">
        <v>25</v>
      </c>
      <c r="AM281" s="25">
        <v>1.54</v>
      </c>
      <c r="AN281" s="25">
        <v>4.87</v>
      </c>
      <c r="AO281" s="25">
        <v>1.43</v>
      </c>
      <c r="AP281" s="25">
        <v>0</v>
      </c>
      <c r="AQ281" s="25">
        <v>0</v>
      </c>
      <c r="AR281" s="25">
        <v>0</v>
      </c>
      <c r="AS281" s="25">
        <v>8.74</v>
      </c>
      <c r="AT281" s="19">
        <v>16.579999999999998</v>
      </c>
      <c r="AU281" s="19">
        <v>39.874939874939898</v>
      </c>
      <c r="AV281" s="19">
        <v>0</v>
      </c>
      <c r="AX281" s="19" t="s">
        <v>1074</v>
      </c>
      <c r="AY281" s="19" t="s">
        <v>1074</v>
      </c>
      <c r="AZ281" s="19" t="s">
        <v>1074</v>
      </c>
      <c r="BA281" s="19" t="s">
        <v>1074</v>
      </c>
      <c r="BC281" s="20">
        <v>3</v>
      </c>
      <c r="BD281" s="20">
        <v>3.7037037037037002</v>
      </c>
      <c r="BE281" s="24">
        <f>U281/((VLOOKUP(B281,'Cell-Characteristics'!$B$4:$E$34,3,FALSE)*VLOOKUP(B281,'Cell-Characteristics'!$B$4:$E$34,4,FALSE)*3600)/1000)</f>
        <v>1.0553324804568907</v>
      </c>
      <c r="BF281" s="2">
        <f t="shared" si="62"/>
        <v>6993.8620328447996</v>
      </c>
      <c r="BG281" s="2">
        <f t="shared" si="60"/>
        <v>7489.0468874186499</v>
      </c>
      <c r="BH281" s="2">
        <f t="shared" si="61"/>
        <v>219.98319746195349</v>
      </c>
      <c r="BI281" s="2">
        <f t="shared" si="63"/>
        <v>14702.8921177254</v>
      </c>
      <c r="BJ281" s="2">
        <f>BF281/((VLOOKUP(B281,'Cell-Characteristics'!$B$4:$Q$34,13,FALSE)))</f>
        <v>190.37133302969133</v>
      </c>
      <c r="BK281" s="2">
        <f>BG281/((VLOOKUP(B281,'Cell-Characteristics'!$B$4:$Q$34,14,FALSE)))</f>
        <v>2944.5021968304827</v>
      </c>
      <c r="BL281" s="2">
        <f>BH281/((VLOOKUP(B281,'Cell-Characteristics'!$B$4:$Q$34,15,FALSE)))</f>
        <v>86.491781655246314</v>
      </c>
      <c r="BM281" s="2">
        <f>BI281/((VLOOKUP(B281,'Cell-Characteristics'!$B$4:$Q$34,16,FALSE)))</f>
        <v>351.53526419075286</v>
      </c>
      <c r="BN281" s="13">
        <f t="shared" si="59"/>
        <v>2</v>
      </c>
    </row>
    <row r="282" spans="2:66">
      <c r="B282" s="19" t="s">
        <v>1225</v>
      </c>
      <c r="C282" s="19" t="s">
        <v>1105</v>
      </c>
      <c r="D282" s="19" t="s">
        <v>1071</v>
      </c>
      <c r="E282" s="23" t="s">
        <v>7</v>
      </c>
      <c r="F282" s="20" t="s">
        <v>105</v>
      </c>
      <c r="H282" s="21">
        <v>44273</v>
      </c>
      <c r="I282" s="22" t="s">
        <v>1101</v>
      </c>
      <c r="J282" s="22">
        <v>100</v>
      </c>
      <c r="K282" s="24">
        <v>4.16</v>
      </c>
      <c r="L282" s="25">
        <v>41.43</v>
      </c>
      <c r="M282" s="25">
        <v>50.2</v>
      </c>
      <c r="N282" s="25">
        <v>47.7</v>
      </c>
      <c r="O282" s="24" t="s">
        <v>47</v>
      </c>
      <c r="P282" s="24" t="s">
        <v>47</v>
      </c>
      <c r="Q282" s="26" t="s">
        <v>4</v>
      </c>
      <c r="R282" s="27">
        <v>26.1750602153767</v>
      </c>
      <c r="S282" s="28">
        <v>2.9000000000000001E-2</v>
      </c>
      <c r="T282" s="28">
        <v>28.359923872515601</v>
      </c>
      <c r="U282" s="25">
        <v>29.667392312120398</v>
      </c>
      <c r="V282" s="25">
        <v>8.2640065841589507</v>
      </c>
      <c r="W282" s="25">
        <v>20.405837249416798</v>
      </c>
      <c r="X282" s="25">
        <v>0.99754847854465201</v>
      </c>
      <c r="Y282" s="25">
        <v>27.855520624179501</v>
      </c>
      <c r="Z282" s="25">
        <v>68.782038659596495</v>
      </c>
      <c r="AA282" s="25">
        <v>3.36244071622402</v>
      </c>
      <c r="AB282" s="25">
        <v>1.3074684396048</v>
      </c>
      <c r="AC282" s="25">
        <v>0</v>
      </c>
      <c r="AD282" s="92">
        <v>2</v>
      </c>
      <c r="AE282" s="92">
        <v>2</v>
      </c>
      <c r="AF282" s="92">
        <v>2</v>
      </c>
      <c r="AG282" s="25">
        <v>950.46957044668295</v>
      </c>
      <c r="AH282" s="25">
        <v>137.85919999999999</v>
      </c>
      <c r="AI282" s="25">
        <v>130.84061743293</v>
      </c>
      <c r="AJ282" s="25">
        <v>147.78129999999999</v>
      </c>
      <c r="AK282" s="23">
        <v>314.10970500000002</v>
      </c>
      <c r="AL282" s="25">
        <v>24.25</v>
      </c>
      <c r="AM282" s="25">
        <v>0.38</v>
      </c>
      <c r="AN282" s="25">
        <v>4.6900000000000004</v>
      </c>
      <c r="AO282" s="25">
        <v>1.49</v>
      </c>
      <c r="AP282" s="25">
        <v>0</v>
      </c>
      <c r="AQ282" s="25">
        <v>0</v>
      </c>
      <c r="AR282" s="25">
        <v>0</v>
      </c>
      <c r="AS282" s="25">
        <v>10.62</v>
      </c>
      <c r="AT282" s="19">
        <v>17.18</v>
      </c>
      <c r="AU282" s="19">
        <v>41.4675356022206</v>
      </c>
      <c r="AV282" s="19">
        <v>0</v>
      </c>
      <c r="AX282" s="19" t="s">
        <v>1074</v>
      </c>
      <c r="AY282" s="19" t="s">
        <v>1074</v>
      </c>
      <c r="AZ282" s="19" t="s">
        <v>1074</v>
      </c>
      <c r="BA282" s="19" t="s">
        <v>1074</v>
      </c>
      <c r="BC282" s="20">
        <v>6</v>
      </c>
      <c r="BD282" s="20">
        <v>7.4074074074074101</v>
      </c>
      <c r="BE282" s="24">
        <f>U282/((VLOOKUP(B282,'Cell-Characteristics'!$B$4:$E$34,3,FALSE)*VLOOKUP(B282,'Cell-Characteristics'!$B$4:$E$34,4,FALSE)*3600)/1000)</f>
        <v>1.064721228542937</v>
      </c>
      <c r="BF282" s="2">
        <f t="shared" si="62"/>
        <v>4132.0032920794756</v>
      </c>
      <c r="BG282" s="2">
        <f t="shared" si="60"/>
        <v>10202.9186247084</v>
      </c>
      <c r="BH282" s="2">
        <f t="shared" si="61"/>
        <v>498.77423927232599</v>
      </c>
      <c r="BI282" s="2">
        <f t="shared" si="63"/>
        <v>14833.696156060199</v>
      </c>
      <c r="BJ282" s="2">
        <f>BF282/((VLOOKUP(B282,'Cell-Characteristics'!$B$4:$Q$34,13,FALSE)))</f>
        <v>112.47218934290042</v>
      </c>
      <c r="BK282" s="2">
        <f>BG282/((VLOOKUP(B282,'Cell-Characteristics'!$B$4:$Q$34,14,FALSE)))</f>
        <v>4011.5273353418256</v>
      </c>
      <c r="BL282" s="2">
        <f>BH282/((VLOOKUP(B282,'Cell-Characteristics'!$B$4:$Q$34,15,FALSE)))</f>
        <v>196.10530756952346</v>
      </c>
      <c r="BM282" s="2">
        <f>BI282/((VLOOKUP(B282,'Cell-Characteristics'!$B$4:$Q$34,16,FALSE)))</f>
        <v>354.66269189715672</v>
      </c>
      <c r="BN282" s="13">
        <f t="shared" si="59"/>
        <v>2</v>
      </c>
    </row>
    <row r="283" spans="2:66">
      <c r="B283" s="19" t="s">
        <v>1225</v>
      </c>
      <c r="C283" s="19" t="s">
        <v>1106</v>
      </c>
      <c r="D283" s="19" t="s">
        <v>1071</v>
      </c>
      <c r="E283" s="23" t="s">
        <v>7</v>
      </c>
      <c r="F283" s="20" t="s">
        <v>105</v>
      </c>
      <c r="H283" s="21">
        <v>44273</v>
      </c>
      <c r="I283" s="22" t="s">
        <v>1101</v>
      </c>
      <c r="J283" s="22">
        <v>100</v>
      </c>
      <c r="K283" s="24">
        <v>4.17</v>
      </c>
      <c r="L283" s="25">
        <v>41.55</v>
      </c>
      <c r="M283" s="25">
        <v>49</v>
      </c>
      <c r="N283" s="25">
        <v>51.4</v>
      </c>
      <c r="O283" s="24" t="s">
        <v>47</v>
      </c>
      <c r="P283" s="24" t="s">
        <v>47</v>
      </c>
      <c r="Q283" s="26" t="s">
        <v>4</v>
      </c>
      <c r="R283" s="27">
        <v>23.8089547610967</v>
      </c>
      <c r="S283" s="28">
        <v>3.4000000000000002E-2</v>
      </c>
      <c r="T283" s="28">
        <v>25.147256174625699</v>
      </c>
      <c r="U283" s="25">
        <v>25.8583401744337</v>
      </c>
      <c r="V283" s="25">
        <v>10.611485382222201</v>
      </c>
      <c r="W283" s="25">
        <v>14.682955810499401</v>
      </c>
      <c r="X283" s="25">
        <v>0.56389898171211805</v>
      </c>
      <c r="Y283" s="25">
        <v>41.036993521780097</v>
      </c>
      <c r="Z283" s="25">
        <v>56.7822826656774</v>
      </c>
      <c r="AA283" s="25">
        <v>2.1807238125424901</v>
      </c>
      <c r="AB283" s="25">
        <v>0.71108399980799997</v>
      </c>
      <c r="AC283" s="25">
        <v>0</v>
      </c>
      <c r="AD283" s="92">
        <v>2</v>
      </c>
      <c r="AE283" s="92">
        <v>2</v>
      </c>
      <c r="AF283" s="92">
        <v>2</v>
      </c>
      <c r="AG283" s="25">
        <v>966.71228202347595</v>
      </c>
      <c r="AH283" s="25">
        <v>114.7567</v>
      </c>
      <c r="AI283" s="25">
        <v>110.760419439072</v>
      </c>
      <c r="AJ283" s="25">
        <v>125.7859</v>
      </c>
      <c r="AK283" s="23">
        <v>285.76166999999998</v>
      </c>
      <c r="AL283" s="25">
        <v>25.97</v>
      </c>
      <c r="AM283" s="25">
        <v>0.81</v>
      </c>
      <c r="AN283" s="25">
        <v>4.67</v>
      </c>
      <c r="AO283" s="25">
        <v>1.7</v>
      </c>
      <c r="AP283" s="25">
        <v>0</v>
      </c>
      <c r="AQ283" s="25">
        <v>0</v>
      </c>
      <c r="AR283" s="25">
        <v>0</v>
      </c>
      <c r="AS283" s="25">
        <v>8.4</v>
      </c>
      <c r="AT283" s="19">
        <v>15.58</v>
      </c>
      <c r="AU283" s="19">
        <v>37.496991576413997</v>
      </c>
      <c r="AV283" s="19">
        <v>1E-4</v>
      </c>
      <c r="AX283" s="19" t="s">
        <v>1074</v>
      </c>
      <c r="AY283" s="19" t="s">
        <v>1074</v>
      </c>
      <c r="AZ283" s="19" t="s">
        <v>1074</v>
      </c>
      <c r="BA283" s="19" t="s">
        <v>1074</v>
      </c>
      <c r="BC283" s="20">
        <v>5</v>
      </c>
      <c r="BD283" s="20">
        <v>6.1728395061728403</v>
      </c>
      <c r="BE283" s="24">
        <f>U283/((VLOOKUP(B283,'Cell-Characteristics'!$B$4:$E$34,3,FALSE)*VLOOKUP(B283,'Cell-Characteristics'!$B$4:$E$34,4,FALSE)*3600)/1000)</f>
        <v>0.92801967321395706</v>
      </c>
      <c r="BF283" s="2">
        <f t="shared" si="62"/>
        <v>5305.7426911111006</v>
      </c>
      <c r="BG283" s="2">
        <f t="shared" si="60"/>
        <v>7341.4779052497006</v>
      </c>
      <c r="BH283" s="2">
        <f t="shared" si="61"/>
        <v>281.94949085605901</v>
      </c>
      <c r="BI283" s="2">
        <f t="shared" si="63"/>
        <v>12929.170087216849</v>
      </c>
      <c r="BJ283" s="2">
        <f>BF283/((VLOOKUP(B283,'Cell-Characteristics'!$B$4:$Q$34,13,FALSE)))</f>
        <v>144.42110869157551</v>
      </c>
      <c r="BK283" s="2">
        <f>BG283/((VLOOKUP(B283,'Cell-Characteristics'!$B$4:$Q$34,14,FALSE)))</f>
        <v>2886.4818374025713</v>
      </c>
      <c r="BL283" s="2">
        <f>BH283/((VLOOKUP(B283,'Cell-Characteristics'!$B$4:$Q$34,15,FALSE)))</f>
        <v>110.85534750965597</v>
      </c>
      <c r="BM283" s="2">
        <f>BI283/((VLOOKUP(B283,'Cell-Characteristics'!$B$4:$Q$34,16,FALSE)))</f>
        <v>309.1268837440191</v>
      </c>
      <c r="BN283" s="13">
        <f t="shared" si="59"/>
        <v>2</v>
      </c>
    </row>
    <row r="284" spans="2:66">
      <c r="B284" s="19" t="s">
        <v>1225</v>
      </c>
      <c r="C284" s="19" t="s">
        <v>1107</v>
      </c>
      <c r="D284" s="19" t="s">
        <v>1071</v>
      </c>
      <c r="E284" s="23" t="s">
        <v>7</v>
      </c>
      <c r="F284" s="20" t="s">
        <v>105</v>
      </c>
      <c r="H284" s="21">
        <v>44274</v>
      </c>
      <c r="I284" s="22" t="s">
        <v>1101</v>
      </c>
      <c r="J284" s="22">
        <v>100</v>
      </c>
      <c r="K284" s="24">
        <v>4.17</v>
      </c>
      <c r="L284" s="25">
        <v>41.49</v>
      </c>
      <c r="M284" s="25">
        <v>49</v>
      </c>
      <c r="N284" s="25">
        <v>47.7</v>
      </c>
      <c r="O284" s="24" t="s">
        <v>47</v>
      </c>
      <c r="P284" s="24" t="s">
        <v>47</v>
      </c>
      <c r="Q284" s="26" t="s">
        <v>4</v>
      </c>
      <c r="R284" s="27">
        <v>26.378868446722901</v>
      </c>
      <c r="S284" s="28">
        <v>2.7E-2</v>
      </c>
      <c r="T284" s="28">
        <v>29.0132489562118</v>
      </c>
      <c r="U284" s="25">
        <v>29.4531033751318</v>
      </c>
      <c r="V284" s="25">
        <v>15.3593174529412</v>
      </c>
      <c r="W284" s="25">
        <v>13.5215243507111</v>
      </c>
      <c r="X284" s="25">
        <v>0.57226157147955004</v>
      </c>
      <c r="Y284" s="25">
        <v>52.148384016842002</v>
      </c>
      <c r="Z284" s="25">
        <v>45.9086574969472</v>
      </c>
      <c r="AA284" s="25">
        <v>1.9429584862107601</v>
      </c>
      <c r="AB284" s="25">
        <v>0.43985441891999999</v>
      </c>
      <c r="AC284" s="25">
        <v>0</v>
      </c>
      <c r="AD284" s="92">
        <v>2</v>
      </c>
      <c r="AE284" s="92">
        <v>2</v>
      </c>
      <c r="AF284" s="92">
        <v>2</v>
      </c>
      <c r="AG284" s="25">
        <v>942.24896073120794</v>
      </c>
      <c r="AH284" s="25">
        <v>94.18</v>
      </c>
      <c r="AI284" s="25">
        <v>88.594144836675596</v>
      </c>
      <c r="AJ284" s="25">
        <v>104.48569999999999</v>
      </c>
      <c r="AK284" s="23">
        <v>221.15555499999999</v>
      </c>
      <c r="AL284" s="25">
        <v>28.18</v>
      </c>
      <c r="AM284" s="25">
        <v>1.46</v>
      </c>
      <c r="AN284" s="25">
        <v>4.1500000000000004</v>
      </c>
      <c r="AO284" s="25">
        <v>0.3</v>
      </c>
      <c r="AP284" s="25">
        <v>0.45</v>
      </c>
      <c r="AQ284" s="25">
        <v>0</v>
      </c>
      <c r="AR284" s="25">
        <v>0</v>
      </c>
      <c r="AS284" s="25">
        <v>6.95</v>
      </c>
      <c r="AT284" s="19">
        <v>13.31</v>
      </c>
      <c r="AU284" s="19">
        <v>32.080019281754602</v>
      </c>
      <c r="AV284" s="19">
        <v>0</v>
      </c>
      <c r="AW284" s="19" t="s">
        <v>1108</v>
      </c>
      <c r="AX284" s="19" t="s">
        <v>1074</v>
      </c>
      <c r="AY284" s="19" t="s">
        <v>1074</v>
      </c>
      <c r="AZ284" s="19" t="s">
        <v>1074</v>
      </c>
      <c r="BA284" s="19" t="s">
        <v>1074</v>
      </c>
      <c r="BC284" s="20">
        <v>7</v>
      </c>
      <c r="BD284" s="20">
        <v>8.6419753086419693</v>
      </c>
      <c r="BE284" s="24">
        <f>U284/((VLOOKUP(B284,'Cell-Characteristics'!$B$4:$E$34,3,FALSE)*VLOOKUP(B284,'Cell-Characteristics'!$B$4:$E$34,4,FALSE)*3600)/1000)</f>
        <v>1.0570306982174777</v>
      </c>
      <c r="BF284" s="2">
        <f t="shared" si="62"/>
        <v>7679.6587264706004</v>
      </c>
      <c r="BG284" s="2">
        <f t="shared" si="60"/>
        <v>6760.7621753555504</v>
      </c>
      <c r="BH284" s="2">
        <f t="shared" si="61"/>
        <v>286.13078573977504</v>
      </c>
      <c r="BI284" s="2">
        <f t="shared" si="63"/>
        <v>14726.5516875659</v>
      </c>
      <c r="BJ284" s="2">
        <f>BF284/((VLOOKUP(B284,'Cell-Characteristics'!$B$4:$Q$34,13,FALSE)))</f>
        <v>209.0385629721433</v>
      </c>
      <c r="BK284" s="2">
        <f>BG284/((VLOOKUP(B284,'Cell-Characteristics'!$B$4:$Q$34,14,FALSE)))</f>
        <v>2658.159225979221</v>
      </c>
      <c r="BL284" s="2">
        <f>BH284/((VLOOKUP(B284,'Cell-Characteristics'!$B$4:$Q$34,15,FALSE)))</f>
        <v>112.49932599660887</v>
      </c>
      <c r="BM284" s="2">
        <f>BI284/((VLOOKUP(B284,'Cell-Characteristics'!$B$4:$Q$34,16,FALSE)))</f>
        <v>352.10094698757439</v>
      </c>
      <c r="BN284" s="13">
        <f t="shared" si="59"/>
        <v>2</v>
      </c>
    </row>
    <row r="285" spans="2:66">
      <c r="B285" s="19" t="s">
        <v>1225</v>
      </c>
      <c r="C285" s="19" t="s">
        <v>1109</v>
      </c>
      <c r="D285" s="19" t="s">
        <v>1071</v>
      </c>
      <c r="E285" s="23" t="s">
        <v>7</v>
      </c>
      <c r="F285" s="20" t="s">
        <v>105</v>
      </c>
      <c r="H285" s="21">
        <v>44274</v>
      </c>
      <c r="I285" s="22" t="s">
        <v>1101</v>
      </c>
      <c r="J285" s="22">
        <v>100</v>
      </c>
      <c r="K285" s="24">
        <v>4.17</v>
      </c>
      <c r="L285" s="25">
        <v>41.5</v>
      </c>
      <c r="M285" s="25">
        <v>49</v>
      </c>
      <c r="N285" s="25">
        <v>51.4</v>
      </c>
      <c r="O285" s="24" t="s">
        <v>47</v>
      </c>
      <c r="P285" s="24" t="s">
        <v>47</v>
      </c>
      <c r="Q285" s="26" t="s">
        <v>4</v>
      </c>
      <c r="R285" s="27">
        <v>25.020246452829699</v>
      </c>
      <c r="S285" s="28">
        <v>3.2000000000000001E-2</v>
      </c>
      <c r="T285" s="28">
        <v>27.308827311042901</v>
      </c>
      <c r="U285" s="25">
        <v>28.056485845485302</v>
      </c>
      <c r="V285" s="25">
        <v>10.9020796555556</v>
      </c>
      <c r="W285" s="25">
        <v>15.957886001100499</v>
      </c>
      <c r="X285" s="25">
        <v>1.19652018882928</v>
      </c>
      <c r="Y285" s="25">
        <v>38.857609308579399</v>
      </c>
      <c r="Z285" s="25">
        <v>56.877707667969901</v>
      </c>
      <c r="AA285" s="25">
        <v>4.26468302345077</v>
      </c>
      <c r="AB285" s="25">
        <v>0.74765853444240005</v>
      </c>
      <c r="AC285" s="25">
        <v>0</v>
      </c>
      <c r="AD285" s="92">
        <v>2</v>
      </c>
      <c r="AE285" s="92">
        <v>2</v>
      </c>
      <c r="AF285" s="92">
        <v>2</v>
      </c>
      <c r="AG285" s="25">
        <v>964.24728173233405</v>
      </c>
      <c r="AH285" s="25">
        <v>122.42959999999999</v>
      </c>
      <c r="AI285" s="25">
        <v>117.860413946216</v>
      </c>
      <c r="AJ285" s="25">
        <v>135.88159999999999</v>
      </c>
      <c r="AK285" s="23">
        <v>294.82756000000001</v>
      </c>
      <c r="AL285" s="25">
        <v>25.81</v>
      </c>
      <c r="AM285" s="25">
        <v>0.94</v>
      </c>
      <c r="AN285" s="25">
        <v>5.12</v>
      </c>
      <c r="AO285" s="25">
        <v>0.81</v>
      </c>
      <c r="AP285" s="25">
        <v>0</v>
      </c>
      <c r="AQ285" s="25">
        <v>0</v>
      </c>
      <c r="AR285" s="25">
        <v>0</v>
      </c>
      <c r="AS285" s="25">
        <v>8.82</v>
      </c>
      <c r="AT285" s="19">
        <v>15.69</v>
      </c>
      <c r="AU285" s="19">
        <v>37.807228915662698</v>
      </c>
      <c r="AV285" s="19">
        <v>0</v>
      </c>
      <c r="AW285" s="19" t="s">
        <v>1110</v>
      </c>
      <c r="AX285" s="19" t="s">
        <v>1074</v>
      </c>
      <c r="AY285" s="19" t="s">
        <v>1074</v>
      </c>
      <c r="AZ285" s="19" t="s">
        <v>1074</v>
      </c>
      <c r="BA285" s="19" t="s">
        <v>1074</v>
      </c>
      <c r="BC285" s="20">
        <v>4</v>
      </c>
      <c r="BD285" s="20">
        <v>4.9382716049382704</v>
      </c>
      <c r="BE285" s="24">
        <f>U285/((VLOOKUP(B285,'Cell-Characteristics'!$B$4:$E$34,3,FALSE)*VLOOKUP(B285,'Cell-Characteristics'!$B$4:$E$34,4,FALSE)*3600)/1000)</f>
        <v>1.006908047856923</v>
      </c>
      <c r="BF285" s="2">
        <f t="shared" si="62"/>
        <v>5451.0398277777995</v>
      </c>
      <c r="BG285" s="2">
        <f t="shared" si="60"/>
        <v>7978.94300055025</v>
      </c>
      <c r="BH285" s="2">
        <f t="shared" si="61"/>
        <v>598.26009441463998</v>
      </c>
      <c r="BI285" s="2">
        <f t="shared" si="63"/>
        <v>14028.242922742651</v>
      </c>
      <c r="BJ285" s="2">
        <f>BF285/((VLOOKUP(B285,'Cell-Characteristics'!$B$4:$Q$34,13,FALSE)))</f>
        <v>148.37606368821926</v>
      </c>
      <c r="BK285" s="2">
        <f>BG285/((VLOOKUP(B285,'Cell-Characteristics'!$B$4:$Q$34,14,FALSE)))</f>
        <v>3137.1168516750213</v>
      </c>
      <c r="BL285" s="2">
        <f>BH285/((VLOOKUP(B285,'Cell-Characteristics'!$B$4:$Q$34,15,FALSE)))</f>
        <v>235.22060801078868</v>
      </c>
      <c r="BM285" s="2">
        <f>BI285/((VLOOKUP(B285,'Cell-Characteristics'!$B$4:$Q$34,16,FALSE)))</f>
        <v>335.40490146378829</v>
      </c>
      <c r="BN285" s="13">
        <f t="shared" si="59"/>
        <v>2</v>
      </c>
    </row>
    <row r="286" spans="2:66">
      <c r="B286" s="19" t="s">
        <v>1225</v>
      </c>
      <c r="C286" s="19" t="s">
        <v>1111</v>
      </c>
      <c r="D286" s="19" t="s">
        <v>1071</v>
      </c>
      <c r="E286" s="23" t="s">
        <v>7</v>
      </c>
      <c r="F286" s="20" t="s">
        <v>105</v>
      </c>
      <c r="H286" s="21">
        <v>44274</v>
      </c>
      <c r="I286" s="22" t="s">
        <v>1101</v>
      </c>
      <c r="J286" s="22">
        <v>100</v>
      </c>
      <c r="K286" s="24">
        <v>4.16</v>
      </c>
      <c r="L286" s="25">
        <v>41.55</v>
      </c>
      <c r="M286" s="25">
        <v>50.4</v>
      </c>
      <c r="N286" s="25">
        <v>47.7</v>
      </c>
      <c r="O286" s="24" t="s">
        <v>47</v>
      </c>
      <c r="P286" s="24" t="s">
        <v>47</v>
      </c>
      <c r="Q286" s="26" t="s">
        <v>4</v>
      </c>
      <c r="R286" s="27">
        <v>35.073463752413197</v>
      </c>
      <c r="S286" s="28">
        <v>3.1E-2</v>
      </c>
      <c r="T286" s="28">
        <v>38.610653899141298</v>
      </c>
      <c r="U286" s="25">
        <v>39.716733635356903</v>
      </c>
      <c r="V286" s="25">
        <v>15.0906212530191</v>
      </c>
      <c r="W286" s="25">
        <v>23.476824537252199</v>
      </c>
      <c r="X286" s="25">
        <v>1.14928784508569</v>
      </c>
      <c r="Y286" s="25">
        <v>37.9956251981029</v>
      </c>
      <c r="Z286" s="25">
        <v>59.110662907970003</v>
      </c>
      <c r="AA286" s="25">
        <v>2.89371189392716</v>
      </c>
      <c r="AB286" s="25">
        <v>1.1060797362156001</v>
      </c>
      <c r="AC286" s="25">
        <v>0</v>
      </c>
      <c r="AD286" s="92">
        <v>2</v>
      </c>
      <c r="AE286" s="92">
        <v>2</v>
      </c>
      <c r="AF286" s="92">
        <v>2</v>
      </c>
      <c r="AG286" s="25">
        <v>948.20733494080503</v>
      </c>
      <c r="AH286" s="25">
        <v>130.7296</v>
      </c>
      <c r="AI286" s="25">
        <v>0</v>
      </c>
      <c r="AJ286" s="25">
        <v>167.17949999999999</v>
      </c>
      <c r="AK286" s="23">
        <v>296.43925999999999</v>
      </c>
      <c r="AL286" s="25">
        <v>23.66</v>
      </c>
      <c r="AM286" s="25">
        <v>0.76</v>
      </c>
      <c r="AN286" s="25">
        <v>5.28</v>
      </c>
      <c r="AO286" s="25">
        <v>1.67</v>
      </c>
      <c r="AP286" s="25">
        <v>0</v>
      </c>
      <c r="AQ286" s="25">
        <v>0</v>
      </c>
      <c r="AR286" s="25">
        <v>0</v>
      </c>
      <c r="AS286" s="25">
        <v>10.18</v>
      </c>
      <c r="AT286" s="19">
        <v>17.89</v>
      </c>
      <c r="AU286" s="19">
        <v>43.056558363417601</v>
      </c>
      <c r="AV286" s="19">
        <v>0</v>
      </c>
      <c r="AW286" s="19" t="s">
        <v>1112</v>
      </c>
      <c r="AX286" s="19" t="s">
        <v>1074</v>
      </c>
      <c r="AY286" s="19" t="s">
        <v>1074</v>
      </c>
      <c r="AZ286" s="19" t="s">
        <v>1074</v>
      </c>
      <c r="BA286" s="19" t="s">
        <v>1074</v>
      </c>
      <c r="BB286" s="19" t="s">
        <v>1113</v>
      </c>
      <c r="BC286" s="20">
        <v>4</v>
      </c>
      <c r="BD286" s="20">
        <v>4.9382716049382704</v>
      </c>
      <c r="BE286" s="24">
        <f>U286/((VLOOKUP(B286,'Cell-Characteristics'!$B$4:$E$34,3,FALSE)*VLOOKUP(B286,'Cell-Characteristics'!$B$4:$E$34,4,FALSE)*3600)/1000)</f>
        <v>1.4253780374446203</v>
      </c>
      <c r="BF286" s="2">
        <f t="shared" si="62"/>
        <v>7545.3106265095494</v>
      </c>
      <c r="BG286" s="2">
        <f t="shared" si="60"/>
        <v>11738.4122686261</v>
      </c>
      <c r="BH286" s="2">
        <f t="shared" si="61"/>
        <v>574.64392254284508</v>
      </c>
      <c r="BI286" s="2">
        <f t="shared" si="63"/>
        <v>19858.366817678452</v>
      </c>
      <c r="BJ286" s="2">
        <f>BF286/((VLOOKUP(B286,'Cell-Characteristics'!$B$4:$Q$34,13,FALSE)))</f>
        <v>205.38163826309406</v>
      </c>
      <c r="BK286" s="2">
        <f>BG286/((VLOOKUP(B286,'Cell-Characteristics'!$B$4:$Q$34,14,FALSE)))</f>
        <v>4615.2442669757411</v>
      </c>
      <c r="BL286" s="2">
        <f>BH286/((VLOOKUP(B286,'Cell-Characteristics'!$B$4:$Q$34,15,FALSE)))</f>
        <v>225.9353316595286</v>
      </c>
      <c r="BM286" s="2">
        <f>BI286/((VLOOKUP(B286,'Cell-Characteristics'!$B$4:$Q$34,16,FALSE)))</f>
        <v>474.7988470399967</v>
      </c>
      <c r="BN286" s="13">
        <f t="shared" si="59"/>
        <v>2</v>
      </c>
    </row>
    <row r="287" spans="2:66">
      <c r="B287" s="19" t="s">
        <v>1225</v>
      </c>
      <c r="C287" s="19" t="s">
        <v>1114</v>
      </c>
      <c r="D287" s="19" t="s">
        <v>1071</v>
      </c>
      <c r="E287" s="23" t="s">
        <v>7</v>
      </c>
      <c r="F287" s="20" t="s">
        <v>105</v>
      </c>
      <c r="H287" s="21">
        <v>44274</v>
      </c>
      <c r="I287" s="22" t="s">
        <v>1101</v>
      </c>
      <c r="J287" s="22">
        <v>100</v>
      </c>
      <c r="K287" s="24">
        <v>4.16</v>
      </c>
      <c r="L287" s="25">
        <v>41.54</v>
      </c>
      <c r="M287" s="25">
        <v>51.2</v>
      </c>
      <c r="N287" s="25">
        <v>51.4</v>
      </c>
      <c r="O287" s="24" t="s">
        <v>47</v>
      </c>
      <c r="P287" s="24" t="s">
        <v>47</v>
      </c>
      <c r="Q287" s="26" t="s">
        <v>4</v>
      </c>
      <c r="R287" s="27">
        <v>25.739903218063699</v>
      </c>
      <c r="S287" s="28">
        <v>2.5000000000000001E-2</v>
      </c>
      <c r="T287" s="28">
        <v>27.145852898819101</v>
      </c>
      <c r="U287" s="25">
        <v>27.579152884883101</v>
      </c>
      <c r="V287" s="25">
        <v>14.165205689879199</v>
      </c>
      <c r="W287" s="25">
        <v>12.864594550233999</v>
      </c>
      <c r="X287" s="25">
        <v>0.54935264476991297</v>
      </c>
      <c r="Y287" s="25">
        <v>51.362004297251403</v>
      </c>
      <c r="Z287" s="25">
        <v>46.646083017602301</v>
      </c>
      <c r="AA287" s="25">
        <v>1.9919126851464299</v>
      </c>
      <c r="AB287" s="25">
        <v>0.433299986064</v>
      </c>
      <c r="AC287" s="25">
        <v>0</v>
      </c>
      <c r="AD287" s="92">
        <v>2</v>
      </c>
      <c r="AE287" s="92">
        <v>2</v>
      </c>
      <c r="AF287" s="92">
        <v>2</v>
      </c>
      <c r="AG287" s="25">
        <v>962.76803884782305</v>
      </c>
      <c r="AH287" s="25">
        <v>84.266400000000004</v>
      </c>
      <c r="AI287" s="25">
        <v>80.940144561486306</v>
      </c>
      <c r="AJ287" s="25">
        <v>102.90900000000001</v>
      </c>
      <c r="AK287" s="23">
        <v>216.42669000000001</v>
      </c>
      <c r="AL287" s="25">
        <v>26.3</v>
      </c>
      <c r="AM287" s="25">
        <v>1.86</v>
      </c>
      <c r="AN287" s="25">
        <v>5.37</v>
      </c>
      <c r="AO287" s="25">
        <v>0.81</v>
      </c>
      <c r="AP287" s="25">
        <v>0</v>
      </c>
      <c r="AQ287" s="25">
        <v>0</v>
      </c>
      <c r="AR287" s="25">
        <v>0</v>
      </c>
      <c r="AS287" s="25">
        <v>7.2</v>
      </c>
      <c r="AT287" s="19">
        <v>15.24</v>
      </c>
      <c r="AU287" s="19">
        <v>36.687530091478102</v>
      </c>
      <c r="AV287" s="19">
        <v>0</v>
      </c>
      <c r="AX287" s="19" t="s">
        <v>1074</v>
      </c>
      <c r="AY287" s="19" t="s">
        <v>1074</v>
      </c>
      <c r="AZ287" s="19" t="s">
        <v>1074</v>
      </c>
      <c r="BA287" s="19" t="s">
        <v>1074</v>
      </c>
      <c r="BC287" s="20">
        <v>2</v>
      </c>
      <c r="BD287" s="20">
        <v>2.4691358024691401</v>
      </c>
      <c r="BE287" s="24">
        <f>U287/((VLOOKUP(B287,'Cell-Characteristics'!$B$4:$E$34,3,FALSE)*VLOOKUP(B287,'Cell-Characteristics'!$B$4:$E$34,4,FALSE)*3600)/1000)</f>
        <v>0.9897772353173665</v>
      </c>
      <c r="BF287" s="2">
        <f t="shared" si="62"/>
        <v>7082.6028449395999</v>
      </c>
      <c r="BG287" s="2">
        <f t="shared" si="60"/>
        <v>6432.2972751169991</v>
      </c>
      <c r="BH287" s="2">
        <f t="shared" si="61"/>
        <v>274.67632238495651</v>
      </c>
      <c r="BI287" s="2">
        <f t="shared" si="63"/>
        <v>13789.57644244155</v>
      </c>
      <c r="BJ287" s="2">
        <f>BF287/((VLOOKUP(B287,'Cell-Characteristics'!$B$4:$Q$34,13,FALSE)))</f>
        <v>192.7868377412924</v>
      </c>
      <c r="BK287" s="2">
        <f>BG287/((VLOOKUP(B287,'Cell-Characteristics'!$B$4:$Q$34,14,FALSE)))</f>
        <v>2529.015206069434</v>
      </c>
      <c r="BL287" s="2">
        <f>BH287/((VLOOKUP(B287,'Cell-Characteristics'!$B$4:$Q$34,15,FALSE)))</f>
        <v>107.99572319924373</v>
      </c>
      <c r="BM287" s="2">
        <f>BI287/((VLOOKUP(B287,'Cell-Characteristics'!$B$4:$Q$34,16,FALSE)))</f>
        <v>329.69856263368985</v>
      </c>
      <c r="BN287" s="13">
        <f t="shared" si="59"/>
        <v>2</v>
      </c>
    </row>
    <row r="288" spans="2:66">
      <c r="B288" s="19" t="s">
        <v>1225</v>
      </c>
      <c r="C288" s="19" t="s">
        <v>1115</v>
      </c>
      <c r="D288" s="19" t="s">
        <v>1071</v>
      </c>
      <c r="E288" s="23" t="s">
        <v>7</v>
      </c>
      <c r="F288" s="20" t="s">
        <v>105</v>
      </c>
      <c r="H288" s="21">
        <v>44274</v>
      </c>
      <c r="I288" s="22" t="s">
        <v>1101</v>
      </c>
      <c r="J288" s="22">
        <v>100</v>
      </c>
      <c r="K288" s="24">
        <v>4.17</v>
      </c>
      <c r="L288" s="25">
        <v>41.56</v>
      </c>
      <c r="M288" s="25">
        <v>49.2</v>
      </c>
      <c r="N288" s="25">
        <v>51.4</v>
      </c>
      <c r="O288" s="24" t="s">
        <v>47</v>
      </c>
      <c r="P288" s="24" t="s">
        <v>47</v>
      </c>
      <c r="Q288" s="26" t="s">
        <v>4</v>
      </c>
      <c r="R288" s="27">
        <v>25.1233832164836</v>
      </c>
      <c r="S288" s="28">
        <v>3.4000000000000002E-2</v>
      </c>
      <c r="T288" s="28">
        <v>28.092333807052398</v>
      </c>
      <c r="U288" s="25">
        <v>28.632393205361598</v>
      </c>
      <c r="V288" s="25">
        <v>12.9676698954664</v>
      </c>
      <c r="W288" s="25">
        <v>14.484333953611801</v>
      </c>
      <c r="X288" s="25">
        <v>1.18038935628344</v>
      </c>
      <c r="Y288" s="25">
        <v>45.290206104874599</v>
      </c>
      <c r="Z288" s="25">
        <v>50.587227723945503</v>
      </c>
      <c r="AA288" s="25">
        <v>4.12256617117988</v>
      </c>
      <c r="AB288" s="25">
        <v>0.54005939830920002</v>
      </c>
      <c r="AC288" s="25">
        <v>0</v>
      </c>
      <c r="AD288" s="92">
        <v>2</v>
      </c>
      <c r="AE288" s="92">
        <v>2</v>
      </c>
      <c r="AF288" s="92">
        <v>2</v>
      </c>
      <c r="AG288" s="25">
        <v>967.01388243756901</v>
      </c>
      <c r="AH288" s="25">
        <v>129.83869999999999</v>
      </c>
      <c r="AI288" s="25">
        <v>125.373478353558</v>
      </c>
      <c r="AJ288" s="25">
        <v>139.36439999999999</v>
      </c>
      <c r="AK288" s="23">
        <v>311.66840500000001</v>
      </c>
      <c r="AL288" s="25">
        <v>27.34</v>
      </c>
      <c r="AM288" s="25">
        <v>0.96</v>
      </c>
      <c r="AN288" s="25">
        <v>4.0999999999999996</v>
      </c>
      <c r="AO288" s="25">
        <v>0.93</v>
      </c>
      <c r="AP288" s="25">
        <v>0</v>
      </c>
      <c r="AQ288" s="25">
        <v>0</v>
      </c>
      <c r="AR288" s="25">
        <v>0</v>
      </c>
      <c r="AS288" s="25">
        <v>8.23</v>
      </c>
      <c r="AT288" s="19">
        <v>14.22</v>
      </c>
      <c r="AU288" s="19">
        <v>34.2155919153032</v>
      </c>
      <c r="AV288" s="19">
        <v>0</v>
      </c>
      <c r="AX288" s="19" t="s">
        <v>1074</v>
      </c>
      <c r="AY288" s="19" t="s">
        <v>1074</v>
      </c>
      <c r="AZ288" s="19" t="s">
        <v>1074</v>
      </c>
      <c r="BA288" s="19" t="s">
        <v>1074</v>
      </c>
      <c r="BC288" s="20">
        <v>5</v>
      </c>
      <c r="BD288" s="20">
        <v>6.1728395061728403</v>
      </c>
      <c r="BE288" s="24">
        <f>U288/((VLOOKUP(B288,'Cell-Characteristics'!$B$4:$E$34,3,FALSE)*VLOOKUP(B288,'Cell-Characteristics'!$B$4:$E$34,4,FALSE)*3600)/1000)</f>
        <v>1.0275765577577376</v>
      </c>
      <c r="BF288" s="2">
        <f t="shared" si="62"/>
        <v>6483.8349477332004</v>
      </c>
      <c r="BG288" s="2">
        <f t="shared" si="60"/>
        <v>7242.1669768059</v>
      </c>
      <c r="BH288" s="2">
        <f t="shared" si="61"/>
        <v>590.19467814172003</v>
      </c>
      <c r="BI288" s="2">
        <f t="shared" si="63"/>
        <v>14316.196602680799</v>
      </c>
      <c r="BJ288" s="2">
        <f>BF288/((VLOOKUP(B288,'Cell-Characteristics'!$B$4:$Q$34,13,FALSE)))</f>
        <v>176.48851183333878</v>
      </c>
      <c r="BK288" s="2">
        <f>BG288/((VLOOKUP(B288,'Cell-Characteristics'!$B$4:$Q$34,14,FALSE)))</f>
        <v>2847.4353136769282</v>
      </c>
      <c r="BL288" s="2">
        <f>BH288/((VLOOKUP(B288,'Cell-Characteristics'!$B$4:$Q$34,15,FALSE)))</f>
        <v>232.04949207427853</v>
      </c>
      <c r="BM288" s="2">
        <f>BI288/((VLOOKUP(B288,'Cell-Characteristics'!$B$4:$Q$34,16,FALSE)))</f>
        <v>342.28966074388399</v>
      </c>
      <c r="BN288" s="13">
        <f t="shared" si="59"/>
        <v>2</v>
      </c>
    </row>
    <row r="289" spans="2:66">
      <c r="B289" s="19" t="s">
        <v>1225</v>
      </c>
      <c r="C289" s="19" t="s">
        <v>1116</v>
      </c>
      <c r="D289" s="19" t="s">
        <v>1071</v>
      </c>
      <c r="E289" s="23" t="s">
        <v>7</v>
      </c>
      <c r="F289" s="20" t="s">
        <v>105</v>
      </c>
      <c r="H289" s="21">
        <v>44274</v>
      </c>
      <c r="I289" s="22" t="s">
        <v>1101</v>
      </c>
      <c r="J289" s="22">
        <v>100</v>
      </c>
      <c r="K289" s="24">
        <v>4.16</v>
      </c>
      <c r="L289" s="25">
        <v>41.64</v>
      </c>
      <c r="M289" s="25">
        <v>49.4</v>
      </c>
      <c r="N289" s="25">
        <v>51.4</v>
      </c>
      <c r="O289" s="24" t="s">
        <v>47</v>
      </c>
      <c r="P289" s="24" t="s">
        <v>47</v>
      </c>
      <c r="Q289" s="26" t="s">
        <v>4</v>
      </c>
      <c r="R289" s="27">
        <v>27.226203929015</v>
      </c>
      <c r="S289" s="28">
        <v>2.7E-2</v>
      </c>
      <c r="T289" s="28">
        <v>29.2437320480105</v>
      </c>
      <c r="U289" s="25">
        <v>29.911122928319902</v>
      </c>
      <c r="V289" s="25">
        <v>12.456410926299</v>
      </c>
      <c r="W289" s="25">
        <v>16.5904019258804</v>
      </c>
      <c r="X289" s="25">
        <v>0.86431007614043698</v>
      </c>
      <c r="Y289" s="25">
        <v>41.644745187768599</v>
      </c>
      <c r="Z289" s="25">
        <v>55.465660602707104</v>
      </c>
      <c r="AA289" s="25">
        <v>2.8895942095243399</v>
      </c>
      <c r="AB289" s="25">
        <v>0.66739088030939997</v>
      </c>
      <c r="AC289" s="25">
        <v>0</v>
      </c>
      <c r="AD289" s="92">
        <v>2</v>
      </c>
      <c r="AE289" s="92">
        <v>2</v>
      </c>
      <c r="AF289" s="92">
        <v>2</v>
      </c>
      <c r="AG289" s="25">
        <v>962.89196654294904</v>
      </c>
      <c r="AH289" s="25">
        <v>92.321899999999999</v>
      </c>
      <c r="AI289" s="25">
        <v>88.713514400163405</v>
      </c>
      <c r="AJ289" s="25">
        <v>100.2576</v>
      </c>
      <c r="AK289" s="23">
        <v>222.43766500000001</v>
      </c>
      <c r="AL289" s="25">
        <v>24.62</v>
      </c>
      <c r="AM289" s="25">
        <v>1.22</v>
      </c>
      <c r="AN289" s="25">
        <v>4.88</v>
      </c>
      <c r="AO289" s="25">
        <v>1.65</v>
      </c>
      <c r="AP289" s="25">
        <v>0</v>
      </c>
      <c r="AQ289" s="25">
        <v>0</v>
      </c>
      <c r="AR289" s="25">
        <v>0</v>
      </c>
      <c r="AS289" s="25">
        <v>9.27</v>
      </c>
      <c r="AT289" s="19">
        <v>17.02</v>
      </c>
      <c r="AU289" s="19">
        <v>40.874159462055701</v>
      </c>
      <c r="AV289" s="19">
        <v>0</v>
      </c>
      <c r="AX289" s="19" t="s">
        <v>1074</v>
      </c>
      <c r="AY289" s="19" t="s">
        <v>1074</v>
      </c>
      <c r="AZ289" s="19" t="s">
        <v>1074</v>
      </c>
      <c r="BA289" s="19" t="s">
        <v>1074</v>
      </c>
      <c r="BC289" s="20">
        <v>5</v>
      </c>
      <c r="BD289" s="20">
        <v>6.1728395061728403</v>
      </c>
      <c r="BE289" s="24">
        <f>U289/((VLOOKUP(B289,'Cell-Characteristics'!$B$4:$E$34,3,FALSE)*VLOOKUP(B289,'Cell-Characteristics'!$B$4:$E$34,4,FALSE)*3600)/1000)</f>
        <v>1.0734683795693332</v>
      </c>
      <c r="BF289" s="2">
        <f t="shared" si="62"/>
        <v>6228.2054631495002</v>
      </c>
      <c r="BG289" s="2">
        <f t="shared" si="60"/>
        <v>8295.2009629402</v>
      </c>
      <c r="BH289" s="2">
        <f t="shared" si="61"/>
        <v>432.1550380702185</v>
      </c>
      <c r="BI289" s="2">
        <f t="shared" si="63"/>
        <v>14955.561464159951</v>
      </c>
      <c r="BJ289" s="2">
        <f>BF289/((VLOOKUP(B289,'Cell-Characteristics'!$B$4:$Q$34,13,FALSE)))</f>
        <v>169.53033543332518</v>
      </c>
      <c r="BK289" s="2">
        <f>BG289/((VLOOKUP(B289,'Cell-Characteristics'!$B$4:$Q$34,14,FALSE)))</f>
        <v>3261.4614150114808</v>
      </c>
      <c r="BL289" s="2">
        <f>BH289/((VLOOKUP(B289,'Cell-Characteristics'!$B$4:$Q$34,15,FALSE)))</f>
        <v>169.91233705678167</v>
      </c>
      <c r="BM289" s="2">
        <f>BI289/((VLOOKUP(B289,'Cell-Characteristics'!$B$4:$Q$34,16,FALSE)))</f>
        <v>357.57640118207269</v>
      </c>
      <c r="BN289" s="13">
        <f t="shared" si="59"/>
        <v>2</v>
      </c>
    </row>
    <row r="290" spans="2:66">
      <c r="B290" s="19" t="s">
        <v>1225</v>
      </c>
      <c r="C290" s="19" t="s">
        <v>1117</v>
      </c>
      <c r="D290" s="19" t="s">
        <v>1071</v>
      </c>
      <c r="E290" s="23" t="s">
        <v>7</v>
      </c>
      <c r="F290" s="20" t="s">
        <v>105</v>
      </c>
      <c r="H290" s="21">
        <v>44298</v>
      </c>
      <c r="I290" s="22" t="s">
        <v>1101</v>
      </c>
      <c r="J290" s="22">
        <v>100</v>
      </c>
      <c r="K290" s="24">
        <v>4.17</v>
      </c>
      <c r="L290" s="25">
        <v>41.5</v>
      </c>
      <c r="M290" s="25">
        <v>49.8</v>
      </c>
      <c r="N290" s="25">
        <v>48.2</v>
      </c>
      <c r="O290" s="24" t="s">
        <v>47</v>
      </c>
      <c r="P290" s="24" t="s">
        <v>47</v>
      </c>
      <c r="Q290" s="26" t="s">
        <v>4</v>
      </c>
      <c r="R290" s="27">
        <v>22.179820301400799</v>
      </c>
      <c r="S290" s="28">
        <v>0.03</v>
      </c>
      <c r="T290" s="28">
        <v>23.421868560536002</v>
      </c>
      <c r="U290" s="25">
        <v>24.083780102484798</v>
      </c>
      <c r="V290" s="25">
        <v>8.7664229400491003</v>
      </c>
      <c r="W290" s="25">
        <v>14.7607948273949</v>
      </c>
      <c r="X290" s="25">
        <v>0.556562335040791</v>
      </c>
      <c r="Y290" s="25">
        <v>36.399696819788801</v>
      </c>
      <c r="Z290" s="25">
        <v>61.289360576216197</v>
      </c>
      <c r="AA290" s="25">
        <v>2.3109426039949899</v>
      </c>
      <c r="AB290" s="25">
        <v>0.66191154194879998</v>
      </c>
      <c r="AC290" s="25">
        <v>0</v>
      </c>
      <c r="AD290" s="92">
        <v>2</v>
      </c>
      <c r="AE290" s="92">
        <v>2</v>
      </c>
      <c r="AF290" s="92">
        <v>2</v>
      </c>
      <c r="AG290" s="25">
        <v>945.73934951806302</v>
      </c>
      <c r="AH290" s="25">
        <v>96.189599999999999</v>
      </c>
      <c r="AI290" s="25">
        <v>90.756025835398702</v>
      </c>
      <c r="AJ290" s="25">
        <v>101.0115</v>
      </c>
      <c r="AK290" s="23">
        <v>234.78621000000001</v>
      </c>
      <c r="AL290" s="25">
        <v>25.03</v>
      </c>
      <c r="AM290" s="25">
        <v>1.67</v>
      </c>
      <c r="AN290" s="25">
        <v>5.23</v>
      </c>
      <c r="AO290" s="25">
        <v>0.99</v>
      </c>
      <c r="AP290" s="25">
        <v>0</v>
      </c>
      <c r="AQ290" s="25">
        <v>0</v>
      </c>
      <c r="AR290" s="25">
        <v>0</v>
      </c>
      <c r="AS290" s="25">
        <v>8.58</v>
      </c>
      <c r="AT290" s="19">
        <v>16.47</v>
      </c>
      <c r="AU290" s="19">
        <v>39.6867469879518</v>
      </c>
      <c r="AV290" s="19">
        <v>0</v>
      </c>
      <c r="AW290" s="19" t="s">
        <v>1118</v>
      </c>
      <c r="AZ290" s="19" t="s">
        <v>179</v>
      </c>
      <c r="BC290" s="20">
        <v>2</v>
      </c>
      <c r="BD290" s="20">
        <v>2.4691358024691401</v>
      </c>
      <c r="BE290" s="24">
        <f>U290/((VLOOKUP(B290,'Cell-Characteristics'!$B$4:$E$34,3,FALSE)*VLOOKUP(B290,'Cell-Characteristics'!$B$4:$E$34,4,FALSE)*3600)/1000)</f>
        <v>0.86433319345696236</v>
      </c>
      <c r="BF290" s="2">
        <f t="shared" si="62"/>
        <v>4383.2114700245502</v>
      </c>
      <c r="BG290" s="2">
        <f t="shared" si="60"/>
        <v>7380.3974136974502</v>
      </c>
      <c r="BH290" s="2">
        <f t="shared" si="61"/>
        <v>278.28116752039551</v>
      </c>
      <c r="BI290" s="2">
        <f t="shared" si="63"/>
        <v>12041.890051242399</v>
      </c>
      <c r="BJ290" s="2">
        <f>BF290/((VLOOKUP(B290,'Cell-Characteristics'!$B$4:$Q$34,13,FALSE)))</f>
        <v>119.31001878231123</v>
      </c>
      <c r="BK290" s="2">
        <f>BG290/((VLOOKUP(B290,'Cell-Characteristics'!$B$4:$Q$34,14,FALSE)))</f>
        <v>2901.783995320221</v>
      </c>
      <c r="BL290" s="2">
        <f>BH290/((VLOOKUP(B290,'Cell-Characteristics'!$B$4:$Q$34,15,FALSE)))</f>
        <v>109.41305634992352</v>
      </c>
      <c r="BM290" s="2">
        <f>BI290/((VLOOKUP(B290,'Cell-Characteristics'!$B$4:$Q$34,16,FALSE)))</f>
        <v>287.91267504548495</v>
      </c>
      <c r="BN290" s="13">
        <f t="shared" si="59"/>
        <v>2</v>
      </c>
    </row>
    <row r="291" spans="2:66">
      <c r="B291" s="19" t="s">
        <v>1225</v>
      </c>
      <c r="C291" s="19" t="s">
        <v>1119</v>
      </c>
      <c r="D291" s="19" t="s">
        <v>1071</v>
      </c>
      <c r="E291" s="23" t="s">
        <v>7</v>
      </c>
      <c r="F291" s="20" t="s">
        <v>105</v>
      </c>
      <c r="H291" s="21">
        <v>44298</v>
      </c>
      <c r="I291" s="22" t="s">
        <v>1101</v>
      </c>
      <c r="J291" s="22">
        <v>100</v>
      </c>
      <c r="K291" s="24">
        <v>4.17</v>
      </c>
      <c r="L291" s="25">
        <v>41.54</v>
      </c>
      <c r="M291" s="25">
        <v>49.2</v>
      </c>
      <c r="N291" s="25">
        <v>49.4</v>
      </c>
      <c r="O291" s="24" t="s">
        <v>47</v>
      </c>
      <c r="P291" s="24" t="s">
        <v>47</v>
      </c>
      <c r="Q291" s="26" t="s">
        <v>4</v>
      </c>
      <c r="R291" s="27">
        <v>27.013766469518899</v>
      </c>
      <c r="S291" s="28">
        <v>2.5999999999999999E-2</v>
      </c>
      <c r="T291" s="28">
        <v>29.447438977768201</v>
      </c>
      <c r="U291" s="25">
        <v>30.092987747190602</v>
      </c>
      <c r="V291" s="25">
        <v>11.818178956412501</v>
      </c>
      <c r="W291" s="25">
        <v>17.4756505482896</v>
      </c>
      <c r="X291" s="25">
        <v>0.79915824248849499</v>
      </c>
      <c r="Y291" s="25">
        <v>39.272202068124002</v>
      </c>
      <c r="Z291" s="25">
        <v>58.072168490219397</v>
      </c>
      <c r="AA291" s="25">
        <v>2.65562944165656</v>
      </c>
      <c r="AB291" s="25">
        <v>0.64554876942240003</v>
      </c>
      <c r="AC291" s="25">
        <v>0</v>
      </c>
      <c r="AD291" s="92">
        <v>2</v>
      </c>
      <c r="AE291" s="92">
        <v>2</v>
      </c>
      <c r="AF291" s="92">
        <v>2</v>
      </c>
      <c r="AG291" s="25">
        <v>946.27789871027198</v>
      </c>
      <c r="AH291" s="25">
        <v>88.324399999999997</v>
      </c>
      <c r="AI291" s="25">
        <v>83.415846293000598</v>
      </c>
      <c r="AJ291" s="25">
        <v>103.4769</v>
      </c>
      <c r="AK291" s="23">
        <v>198.36213499999999</v>
      </c>
      <c r="AL291" s="25">
        <v>25.38</v>
      </c>
      <c r="AM291" s="25">
        <v>1.38</v>
      </c>
      <c r="AN291" s="25">
        <v>5.7</v>
      </c>
      <c r="AO291" s="25">
        <v>0.84</v>
      </c>
      <c r="AP291" s="25">
        <v>0</v>
      </c>
      <c r="AQ291" s="25">
        <v>0</v>
      </c>
      <c r="AR291" s="25">
        <v>0</v>
      </c>
      <c r="AS291" s="25">
        <v>8.24</v>
      </c>
      <c r="AT291" s="19">
        <v>16.16</v>
      </c>
      <c r="AU291" s="19">
        <v>38.902262879152602</v>
      </c>
      <c r="AV291" s="19">
        <v>0</v>
      </c>
      <c r="AZ291" s="19" t="s">
        <v>179</v>
      </c>
      <c r="BC291" s="20">
        <v>0</v>
      </c>
      <c r="BD291" s="20">
        <v>0</v>
      </c>
      <c r="BE291" s="24">
        <f>U291/((VLOOKUP(B291,'Cell-Characteristics'!$B$4:$E$34,3,FALSE)*VLOOKUP(B291,'Cell-Characteristics'!$B$4:$E$34,4,FALSE)*3600)/1000)</f>
        <v>1.0799952536315891</v>
      </c>
      <c r="BF291" s="2">
        <f t="shared" si="62"/>
        <v>5909.0894782062505</v>
      </c>
      <c r="BG291" s="2">
        <f t="shared" si="60"/>
        <v>8737.8252741447996</v>
      </c>
      <c r="BH291" s="2">
        <f t="shared" si="61"/>
        <v>399.57912124424752</v>
      </c>
      <c r="BI291" s="2">
        <f t="shared" si="63"/>
        <v>15046.4938735953</v>
      </c>
      <c r="BJ291" s="2">
        <f>BF291/((VLOOKUP(B291,'Cell-Characteristics'!$B$4:$Q$34,13,FALSE)))</f>
        <v>160.84407094034108</v>
      </c>
      <c r="BK291" s="2">
        <f>BG291/((VLOOKUP(B291,'Cell-Characteristics'!$B$4:$Q$34,14,FALSE)))</f>
        <v>3435.4900032023274</v>
      </c>
      <c r="BL291" s="2">
        <f>BH291/((VLOOKUP(B291,'Cell-Characteristics'!$B$4:$Q$34,15,FALSE)))</f>
        <v>157.10431754511578</v>
      </c>
      <c r="BM291" s="2">
        <f>BI291/((VLOOKUP(B291,'Cell-Characteristics'!$B$4:$Q$34,16,FALSE)))</f>
        <v>359.75052776331989</v>
      </c>
      <c r="BN291" s="13">
        <f t="shared" si="59"/>
        <v>2</v>
      </c>
    </row>
    <row r="292" spans="2:66">
      <c r="B292" s="19" t="s">
        <v>3</v>
      </c>
      <c r="C292" s="104" t="s">
        <v>1333</v>
      </c>
      <c r="D292" s="19" t="s">
        <v>923</v>
      </c>
      <c r="E292" s="23" t="s">
        <v>7</v>
      </c>
      <c r="F292" s="20" t="s">
        <v>841</v>
      </c>
      <c r="H292" s="21">
        <v>43141</v>
      </c>
      <c r="I292" s="22" t="s">
        <v>17</v>
      </c>
      <c r="J292" s="22">
        <v>100</v>
      </c>
      <c r="K292" s="24" t="s">
        <v>17</v>
      </c>
      <c r="L292" s="25">
        <v>48</v>
      </c>
      <c r="M292" s="25">
        <v>37</v>
      </c>
      <c r="N292" s="25">
        <v>37</v>
      </c>
      <c r="O292" s="24" t="s">
        <v>49</v>
      </c>
      <c r="P292" s="24" t="s">
        <v>49</v>
      </c>
      <c r="Q292" s="26" t="s">
        <v>95</v>
      </c>
      <c r="R292" s="27">
        <v>66.384845595347812</v>
      </c>
      <c r="S292" s="28">
        <v>4.9000000000000002E-2</v>
      </c>
      <c r="T292" s="28">
        <v>67.486600476816037</v>
      </c>
      <c r="U292" s="25">
        <v>75.777294702516045</v>
      </c>
      <c r="V292" s="25">
        <v>20.701391681424678</v>
      </c>
      <c r="W292" s="25">
        <v>37.037194217013536</v>
      </c>
      <c r="X292" s="25">
        <v>24.331810826850852</v>
      </c>
      <c r="Y292" s="25">
        <v>27.318726226231092</v>
      </c>
      <c r="Z292" s="25">
        <v>48.876374331404818</v>
      </c>
      <c r="AA292" s="25">
        <v>32.109632472855957</v>
      </c>
      <c r="AB292" s="25">
        <v>7.215303933675</v>
      </c>
      <c r="AC292" s="25">
        <v>1.075390292025</v>
      </c>
      <c r="AD292" s="92">
        <v>0.60139989852905273</v>
      </c>
      <c r="AE292" s="92">
        <v>2.0029997825622559</v>
      </c>
      <c r="AF292" s="92">
        <v>2.7027997970581055</v>
      </c>
      <c r="AG292" s="25">
        <v>809.53435102424044</v>
      </c>
      <c r="AH292" s="25">
        <v>98.12600040435791</v>
      </c>
      <c r="AI292" s="25">
        <v>88.836757728403512</v>
      </c>
      <c r="AJ292" s="25" t="s">
        <v>17</v>
      </c>
      <c r="AK292" s="23">
        <v>295.23455999999999</v>
      </c>
      <c r="AL292" s="25">
        <v>18</v>
      </c>
      <c r="AM292" s="25">
        <v>0</v>
      </c>
      <c r="AN292" s="25">
        <v>2.9</v>
      </c>
      <c r="AO292" s="25">
        <v>1</v>
      </c>
      <c r="AP292" s="25">
        <v>0</v>
      </c>
      <c r="AQ292" s="25">
        <v>3</v>
      </c>
      <c r="AR292" s="25">
        <v>0.6</v>
      </c>
      <c r="AS292" s="25">
        <v>22.5</v>
      </c>
      <c r="AT292" s="25">
        <f t="shared" ref="AT292" si="64">L292-AL292</f>
        <v>30</v>
      </c>
      <c r="AU292" s="25">
        <f t="shared" ref="AU292" si="65">100*(AT292/L292)</f>
        <v>62.5</v>
      </c>
      <c r="AV292" s="19">
        <v>0</v>
      </c>
      <c r="AW292" s="19" t="s">
        <v>1331</v>
      </c>
      <c r="AX292" s="19" t="s">
        <v>856</v>
      </c>
      <c r="AY292" s="19" t="s">
        <v>1332</v>
      </c>
      <c r="AZ292" s="19" t="s">
        <v>302</v>
      </c>
      <c r="BA292" s="19" t="s">
        <v>180</v>
      </c>
      <c r="BB292" s="19" t="s">
        <v>930</v>
      </c>
      <c r="BC292" s="20">
        <v>5</v>
      </c>
      <c r="BD292" s="20">
        <v>10</v>
      </c>
      <c r="BE292" s="24">
        <f>U292/((VLOOKUP(B292,'Cell-Characteristics'!$B$4:$E$34,3,FALSE)*VLOOKUP(B292,'Cell-Characteristics'!$B$4:$E$34,4,FALSE)*3600)/1000)</f>
        <v>1.6574211439745417</v>
      </c>
      <c r="BF292" s="2">
        <f t="shared" ref="BF292" si="66">(1000*V292)/AD292</f>
        <v>34422.007273459196</v>
      </c>
      <c r="BG292" s="2">
        <f t="shared" ref="BG292" si="67">(1000*W292)/AE292</f>
        <v>18490.862824575655</v>
      </c>
      <c r="BH292" s="2">
        <f t="shared" ref="BH292" si="68">(1000*X292)/AF292</f>
        <v>9002.4465938376561</v>
      </c>
      <c r="BI292" s="2">
        <f t="shared" ref="BI292" si="69">(1000*U292)/AVERAGE(AD292:AF292)</f>
        <v>42834.622109741627</v>
      </c>
      <c r="BJ292" s="2">
        <f>BF292/((VLOOKUP(B292,'Cell-Characteristics'!$B$4:$Q$34,13,FALSE)))</f>
        <v>936.95920500460545</v>
      </c>
      <c r="BK292" s="2">
        <f>BG292/((VLOOKUP(B292,'Cell-Characteristics'!$B$4:$Q$34,14,FALSE)))</f>
        <v>7270.1355762269613</v>
      </c>
      <c r="BL292" s="2">
        <f>BH292/((VLOOKUP(B292,'Cell-Characteristics'!$B$4:$Q$34,15,FALSE)))</f>
        <v>3539.5323558377195</v>
      </c>
      <c r="BM292" s="2">
        <f>BI292/((VLOOKUP(B292,'Cell-Characteristics'!$B$4:$Q$34,16,FALSE)))</f>
        <v>1024.1440989494661</v>
      </c>
      <c r="BN292" s="13">
        <f t="shared" ref="BN292" si="70">AVERAGE(AD292:AF292)</f>
        <v>1.7690664927164714</v>
      </c>
    </row>
    <row r="293" spans="2:66">
      <c r="B293" s="19" t="s">
        <v>3</v>
      </c>
      <c r="C293" s="18" t="s">
        <v>944</v>
      </c>
      <c r="D293" s="19" t="s">
        <v>923</v>
      </c>
      <c r="E293" s="23" t="s">
        <v>7</v>
      </c>
      <c r="F293" s="20" t="s">
        <v>841</v>
      </c>
      <c r="H293" s="21">
        <v>43141</v>
      </c>
      <c r="I293" s="22" t="s">
        <v>17</v>
      </c>
      <c r="J293" s="22">
        <v>100</v>
      </c>
      <c r="K293" s="24" t="s">
        <v>17</v>
      </c>
      <c r="L293" s="25">
        <v>48</v>
      </c>
      <c r="M293" s="25">
        <v>37</v>
      </c>
      <c r="N293" s="25">
        <v>37</v>
      </c>
      <c r="O293" s="24" t="s">
        <v>49</v>
      </c>
      <c r="P293" s="24" t="s">
        <v>49</v>
      </c>
      <c r="Q293" s="26" t="s">
        <v>99</v>
      </c>
      <c r="R293" s="27">
        <v>67.469377159669932</v>
      </c>
      <c r="S293" s="28">
        <v>5.5E-2</v>
      </c>
      <c r="T293" s="28">
        <v>70.471154720463744</v>
      </c>
      <c r="U293" s="25">
        <v>77.008928782544544</v>
      </c>
      <c r="V293" s="25">
        <v>17.394547130514123</v>
      </c>
      <c r="W293" s="25">
        <v>58.831212595630646</v>
      </c>
      <c r="X293" s="25">
        <v>0.78316905639974799</v>
      </c>
      <c r="Y293" s="25">
        <v>22.587701719150402</v>
      </c>
      <c r="Z293" s="25">
        <v>76.395313537935877</v>
      </c>
      <c r="AA293" s="25">
        <v>1.0169847429136909</v>
      </c>
      <c r="AB293" s="25">
        <v>6.5377740620807998</v>
      </c>
      <c r="AC293" s="25">
        <v>0</v>
      </c>
      <c r="AD293" s="122">
        <v>0.90050029799999998</v>
      </c>
      <c r="AE293" s="122">
        <v>3.0066003800000001</v>
      </c>
      <c r="AF293" s="122">
        <v>0</v>
      </c>
      <c r="AG293" s="25">
        <v>895.37897025209384</v>
      </c>
      <c r="AH293" s="25">
        <v>92.824999809265137</v>
      </c>
      <c r="AI293" s="25">
        <v>84.041525413075135</v>
      </c>
      <c r="AK293" s="23">
        <v>297.40665999999999</v>
      </c>
      <c r="AL293" s="25">
        <v>18.8</v>
      </c>
      <c r="AM293" s="25">
        <v>5.22</v>
      </c>
      <c r="AN293" s="25">
        <v>0</v>
      </c>
      <c r="AO293" s="25">
        <v>0</v>
      </c>
      <c r="AP293" s="25">
        <v>0</v>
      </c>
      <c r="AQ293" s="25">
        <v>0</v>
      </c>
      <c r="AR293" s="25">
        <v>0</v>
      </c>
      <c r="AS293" s="25">
        <v>23.98</v>
      </c>
      <c r="AT293" s="25">
        <f t="shared" ref="AT293:AT303" si="71">L293-AL293</f>
        <v>29.2</v>
      </c>
      <c r="AU293" s="25">
        <f t="shared" ref="AU293:AU303" si="72">100*(AT293/L293)</f>
        <v>60.833333333333329</v>
      </c>
      <c r="AV293" s="8">
        <v>0</v>
      </c>
      <c r="AW293" s="19" t="s">
        <v>945</v>
      </c>
      <c r="AX293" s="19" t="s">
        <v>856</v>
      </c>
      <c r="AY293" s="19" t="s">
        <v>946</v>
      </c>
      <c r="AZ293" s="19" t="s">
        <v>179</v>
      </c>
      <c r="BA293" s="19" t="s">
        <v>180</v>
      </c>
      <c r="BB293" s="19" t="s">
        <v>947</v>
      </c>
      <c r="BC293" s="20">
        <v>5</v>
      </c>
      <c r="BD293" s="20">
        <v>10</v>
      </c>
      <c r="BE293" s="24">
        <f>U293/((VLOOKUP(B293,'Cell-Characteristics'!$B$4:$E$34,3,FALSE)*VLOOKUP(B293,'Cell-Characteristics'!$B$4:$E$34,4,FALSE)*3600)/1000)</f>
        <v>1.6843597721466437</v>
      </c>
      <c r="BF293" s="2">
        <f t="shared" si="62"/>
        <v>19316.536784215616</v>
      </c>
      <c r="BG293" s="2">
        <f t="shared" si="60"/>
        <v>19567.353542219218</v>
      </c>
      <c r="BH293" s="2" t="e">
        <f t="shared" si="61"/>
        <v>#DIV/0!</v>
      </c>
      <c r="BI293" s="2">
        <f t="shared" si="63"/>
        <v>59129.98035819584</v>
      </c>
      <c r="BJ293" s="2">
        <f>BF293/((VLOOKUP(B293,'Cell-Characteristics'!$B$4:$Q$34,13,FALSE)))</f>
        <v>525.79173564743905</v>
      </c>
      <c r="BK293" s="2">
        <f>BG293/((VLOOKUP(B293,'Cell-Characteristics'!$B$4:$Q$34,14,FALSE)))</f>
        <v>7693.3842660294158</v>
      </c>
      <c r="BL293" s="2" t="e">
        <f>BH293/((VLOOKUP(B293,'Cell-Characteristics'!$B$4:$Q$34,15,FALSE)))</f>
        <v>#DIV/0!</v>
      </c>
      <c r="BM293" s="2">
        <f>BI293/((VLOOKUP(B293,'Cell-Characteristics'!$B$4:$Q$34,16,FALSE)))</f>
        <v>1413.7540492290661</v>
      </c>
      <c r="BN293" s="13">
        <f t="shared" si="59"/>
        <v>1.3023668926666667</v>
      </c>
    </row>
    <row r="294" spans="2:66">
      <c r="B294" s="19" t="s">
        <v>3</v>
      </c>
      <c r="C294" s="19" t="s">
        <v>948</v>
      </c>
      <c r="D294" s="19" t="s">
        <v>923</v>
      </c>
      <c r="E294" s="23" t="s">
        <v>7</v>
      </c>
      <c r="F294" s="20" t="s">
        <v>841</v>
      </c>
      <c r="H294" s="21">
        <v>43141</v>
      </c>
      <c r="I294" s="22" t="s">
        <v>17</v>
      </c>
      <c r="J294" s="22">
        <v>100</v>
      </c>
      <c r="K294" s="24" t="s">
        <v>17</v>
      </c>
      <c r="L294" s="25">
        <v>48</v>
      </c>
      <c r="M294" s="25">
        <v>37</v>
      </c>
      <c r="N294" s="25">
        <v>37</v>
      </c>
      <c r="O294" s="24" t="s">
        <v>49</v>
      </c>
      <c r="P294" s="24" t="s">
        <v>49</v>
      </c>
      <c r="Q294" s="26" t="s">
        <v>99</v>
      </c>
      <c r="R294" s="27">
        <v>69.603977641577657</v>
      </c>
      <c r="S294" s="28">
        <v>3.4000000000000002E-2</v>
      </c>
      <c r="T294" s="28">
        <v>70.750526033457362</v>
      </c>
      <c r="U294" s="25">
        <v>76.411408139481352</v>
      </c>
      <c r="V294" s="25">
        <v>20.438842374410957</v>
      </c>
      <c r="W294" s="25">
        <v>55.547608174664248</v>
      </c>
      <c r="X294" s="25">
        <v>0.42495759040613679</v>
      </c>
      <c r="Y294" s="25">
        <v>26.748417379119495</v>
      </c>
      <c r="Z294" s="25">
        <v>72.695438452420177</v>
      </c>
      <c r="AA294" s="25">
        <v>0.556144168460316</v>
      </c>
      <c r="AB294" s="25">
        <v>5.6608821060239976</v>
      </c>
      <c r="AC294" s="25">
        <v>0</v>
      </c>
      <c r="AD294" s="122">
        <v>1.702700138</v>
      </c>
      <c r="AE294" s="122">
        <v>2.4033999439999998</v>
      </c>
      <c r="AF294" s="122">
        <v>0</v>
      </c>
      <c r="AG294" s="25">
        <v>906.56056833050195</v>
      </c>
      <c r="AH294" s="25">
        <v>93.206599712371826</v>
      </c>
      <c r="AI294" s="25">
        <v>84.582320038471821</v>
      </c>
      <c r="AK294" s="23">
        <v>275.77636999999999</v>
      </c>
      <c r="AL294" s="25">
        <v>21.5</v>
      </c>
      <c r="AM294" s="25">
        <v>1.3</v>
      </c>
      <c r="AN294" s="25">
        <v>11.4</v>
      </c>
      <c r="AO294" s="25">
        <v>0.7</v>
      </c>
      <c r="AP294" s="25">
        <v>0</v>
      </c>
      <c r="AQ294" s="25">
        <v>0</v>
      </c>
      <c r="AR294" s="25">
        <v>0</v>
      </c>
      <c r="AS294" s="25">
        <v>13.099999999999994</v>
      </c>
      <c r="AT294" s="25">
        <f t="shared" si="71"/>
        <v>26.5</v>
      </c>
      <c r="AU294" s="25">
        <f t="shared" si="72"/>
        <v>55.208333333333336</v>
      </c>
      <c r="AV294" s="8">
        <v>0</v>
      </c>
      <c r="AW294" s="19" t="s">
        <v>949</v>
      </c>
      <c r="AX294" s="19" t="s">
        <v>856</v>
      </c>
      <c r="AY294" s="19" t="s">
        <v>950</v>
      </c>
      <c r="AZ294" s="19" t="s">
        <v>179</v>
      </c>
      <c r="BA294" s="17" t="s">
        <v>324</v>
      </c>
      <c r="BB294" s="19" t="s">
        <v>947</v>
      </c>
      <c r="BC294" s="20">
        <v>3</v>
      </c>
      <c r="BD294" s="20">
        <v>6</v>
      </c>
      <c r="BE294" s="24">
        <f>U294/((VLOOKUP(B294,'Cell-Characteristics'!$B$4:$E$34,3,FALSE)*VLOOKUP(B294,'Cell-Characteristics'!$B$4:$E$34,4,FALSE)*3600)/1000)</f>
        <v>1.6712906417209394</v>
      </c>
      <c r="BF294" s="2">
        <f t="shared" si="62"/>
        <v>12003.78264984375</v>
      </c>
      <c r="BG294" s="2">
        <f t="shared" si="60"/>
        <v>23112.095143938412</v>
      </c>
      <c r="BH294" s="2" t="e">
        <f t="shared" si="61"/>
        <v>#DIV/0!</v>
      </c>
      <c r="BI294" s="2">
        <f t="shared" si="63"/>
        <v>55827.724566028759</v>
      </c>
      <c r="BJ294" s="2">
        <f>BF294/((VLOOKUP(B294,'Cell-Characteristics'!$B$4:$Q$34,13,FALSE)))</f>
        <v>326.74023218040583</v>
      </c>
      <c r="BK294" s="2">
        <f>BG294/((VLOOKUP(B294,'Cell-Characteristics'!$B$4:$Q$34,14,FALSE)))</f>
        <v>9087.0862404413037</v>
      </c>
      <c r="BL294" s="2" t="e">
        <f>BH294/((VLOOKUP(B294,'Cell-Characteristics'!$B$4:$Q$34,15,FALSE)))</f>
        <v>#DIV/0!</v>
      </c>
      <c r="BM294" s="2">
        <f>BI294/((VLOOKUP(B294,'Cell-Characteristics'!$B$4:$Q$34,16,FALSE)))</f>
        <v>1334.7995583010263</v>
      </c>
      <c r="BN294" s="13">
        <f t="shared" si="59"/>
        <v>1.3687000273333332</v>
      </c>
    </row>
    <row r="295" spans="2:66">
      <c r="B295" s="19" t="s">
        <v>3</v>
      </c>
      <c r="C295" s="19" t="s">
        <v>915</v>
      </c>
      <c r="D295" s="19" t="s">
        <v>920</v>
      </c>
      <c r="E295" s="23" t="s">
        <v>7</v>
      </c>
      <c r="F295" s="20" t="s">
        <v>841</v>
      </c>
      <c r="H295" s="21">
        <v>43243</v>
      </c>
      <c r="I295" s="22">
        <v>1</v>
      </c>
      <c r="J295" s="22">
        <v>100</v>
      </c>
      <c r="K295" s="24" t="s">
        <v>17</v>
      </c>
      <c r="L295" s="25">
        <v>48</v>
      </c>
      <c r="M295" s="25">
        <v>40.5</v>
      </c>
      <c r="N295" s="25">
        <v>37</v>
      </c>
      <c r="O295" s="24" t="s">
        <v>49</v>
      </c>
      <c r="P295" s="24" t="s">
        <v>49</v>
      </c>
      <c r="Q295" s="26" t="s">
        <v>99</v>
      </c>
      <c r="R295" s="27">
        <v>70.827177985417208</v>
      </c>
      <c r="S295" s="28">
        <v>0.03</v>
      </c>
      <c r="T295" s="28">
        <v>71.50057755046241</v>
      </c>
      <c r="U295" s="25">
        <v>77.485155445585605</v>
      </c>
      <c r="V295" s="25">
        <v>15.680764590880973</v>
      </c>
      <c r="W295" s="25">
        <v>60.976243228993326</v>
      </c>
      <c r="X295" s="25">
        <v>0.82814762571130474</v>
      </c>
      <c r="Y295" s="25">
        <v>20.237120904910462</v>
      </c>
      <c r="Z295" s="25">
        <v>78.694096796145999</v>
      </c>
      <c r="AA295" s="25">
        <v>1.0687822989435392</v>
      </c>
      <c r="AB295" s="25">
        <v>5.9845778951232012</v>
      </c>
      <c r="AC295" s="25">
        <v>0</v>
      </c>
      <c r="AD295" s="122">
        <v>1.2371001239999999</v>
      </c>
      <c r="AE295" s="122">
        <v>2.3741998670000002</v>
      </c>
      <c r="AF295" s="122">
        <v>0</v>
      </c>
      <c r="AG295" s="25">
        <v>978.25886924972519</v>
      </c>
      <c r="AH295" s="25">
        <v>95.320400238037109</v>
      </c>
      <c r="AI295" s="25">
        <v>92.757475985582914</v>
      </c>
      <c r="AK295" s="23">
        <v>283.09735000000001</v>
      </c>
      <c r="AL295" s="25">
        <v>13.52</v>
      </c>
      <c r="AM295" s="25">
        <v>6.74</v>
      </c>
      <c r="AN295" s="25">
        <v>12.57</v>
      </c>
      <c r="AO295" s="25">
        <v>2.0499999999999998</v>
      </c>
      <c r="AP295" s="25">
        <v>0</v>
      </c>
      <c r="AQ295" s="25">
        <v>0</v>
      </c>
      <c r="AR295" s="25">
        <v>0</v>
      </c>
      <c r="AS295" s="25">
        <v>13.120000000000005</v>
      </c>
      <c r="AT295" s="25">
        <f t="shared" si="71"/>
        <v>34.480000000000004</v>
      </c>
      <c r="AU295" s="25">
        <f t="shared" si="72"/>
        <v>71.833333333333343</v>
      </c>
      <c r="AV295" s="8">
        <v>0</v>
      </c>
      <c r="AW295" s="19" t="s">
        <v>17</v>
      </c>
      <c r="AX295" s="19" t="s">
        <v>891</v>
      </c>
      <c r="AY295" s="19" t="s">
        <v>891</v>
      </c>
      <c r="AZ295" s="19" t="s">
        <v>891</v>
      </c>
      <c r="BA295" s="19" t="s">
        <v>891</v>
      </c>
      <c r="BB295" s="19" t="s">
        <v>17</v>
      </c>
      <c r="BC295" s="20">
        <v>5</v>
      </c>
      <c r="BD295" s="20">
        <v>10</v>
      </c>
      <c r="BE295" s="24">
        <f>U295/((VLOOKUP(B295,'Cell-Characteristics'!$B$4:$E$34,3,FALSE)*VLOOKUP(B295,'Cell-Characteristics'!$B$4:$E$34,4,FALSE)*3600)/1000)</f>
        <v>1.6947759283811374</v>
      </c>
      <c r="BF295" s="2">
        <f t="shared" si="62"/>
        <v>12675.420757520653</v>
      </c>
      <c r="BG295" s="2">
        <f t="shared" si="60"/>
        <v>25682.860182298766</v>
      </c>
      <c r="BH295" s="2" t="e">
        <f t="shared" si="61"/>
        <v>#DIV/0!</v>
      </c>
      <c r="BI295" s="2">
        <f t="shared" si="63"/>
        <v>64368.916156530082</v>
      </c>
      <c r="BJ295" s="2">
        <f>BF295/((VLOOKUP(B295,'Cell-Characteristics'!$B$4:$Q$34,13,FALSE)))</f>
        <v>345.02206863521837</v>
      </c>
      <c r="BK295" s="2">
        <f>BG295/((VLOOKUP(B295,'Cell-Characteristics'!$B$4:$Q$34,14,FALSE)))</f>
        <v>10097.845475465427</v>
      </c>
      <c r="BL295" s="2" t="e">
        <f>BH295/((VLOOKUP(B295,'Cell-Characteristics'!$B$4:$Q$34,15,FALSE)))</f>
        <v>#DIV/0!</v>
      </c>
      <c r="BM295" s="2">
        <f>BI295/((VLOOKUP(B295,'Cell-Characteristics'!$B$4:$Q$34,16,FALSE)))</f>
        <v>1539.0131251441749</v>
      </c>
      <c r="BN295" s="13">
        <f t="shared" si="59"/>
        <v>1.2037666636666666</v>
      </c>
    </row>
    <row r="296" spans="2:66">
      <c r="B296" s="19" t="s">
        <v>3</v>
      </c>
      <c r="C296" s="19" t="s">
        <v>916</v>
      </c>
      <c r="D296" s="19" t="s">
        <v>920</v>
      </c>
      <c r="E296" s="23" t="s">
        <v>7</v>
      </c>
      <c r="F296" s="20" t="s">
        <v>841</v>
      </c>
      <c r="H296" s="21">
        <v>43244</v>
      </c>
      <c r="I296" s="22">
        <v>2</v>
      </c>
      <c r="J296" s="22">
        <v>100</v>
      </c>
      <c r="K296" s="24" t="s">
        <v>17</v>
      </c>
      <c r="L296" s="25">
        <v>48</v>
      </c>
      <c r="M296" s="25">
        <v>41.7</v>
      </c>
      <c r="N296" s="25">
        <v>42.1</v>
      </c>
      <c r="O296" s="24" t="s">
        <v>49</v>
      </c>
      <c r="P296" s="24" t="s">
        <v>49</v>
      </c>
      <c r="Q296" s="26" t="s">
        <v>95</v>
      </c>
      <c r="R296" s="27">
        <v>65.90395101375438</v>
      </c>
      <c r="S296" s="28">
        <v>7.1999999999999995E-2</v>
      </c>
      <c r="T296" s="28">
        <v>67.272813485366726</v>
      </c>
      <c r="U296" s="25">
        <v>71.522379076894225</v>
      </c>
      <c r="V296" s="25">
        <v>21.583361891969052</v>
      </c>
      <c r="W296" s="25">
        <v>21.342236269528794</v>
      </c>
      <c r="X296" s="25">
        <v>28.596780915396344</v>
      </c>
      <c r="Y296" s="25">
        <v>30.177074882764487</v>
      </c>
      <c r="Z296" s="25">
        <v>29.839941770649997</v>
      </c>
      <c r="AA296" s="25">
        <v>39.982983346585463</v>
      </c>
      <c r="AB296" s="25">
        <v>2.3675252591570999</v>
      </c>
      <c r="AC296" s="25">
        <v>1.8820403323704</v>
      </c>
      <c r="AD296" s="122">
        <v>1.0220999719999999</v>
      </c>
      <c r="AE296" s="122">
        <v>3.4851999280000001</v>
      </c>
      <c r="AF296" s="122">
        <v>2.971199989</v>
      </c>
      <c r="AG296" s="25">
        <v>978.18985077633067</v>
      </c>
      <c r="AH296" s="25">
        <v>96.156499862670898</v>
      </c>
      <c r="AI296" s="25">
        <v>94.00716346034784</v>
      </c>
      <c r="AK296" s="23">
        <v>284.17192499999999</v>
      </c>
      <c r="AL296" s="25">
        <v>13.4</v>
      </c>
      <c r="AM296" s="25">
        <v>0.26</v>
      </c>
      <c r="AN296" s="25">
        <v>3.92</v>
      </c>
      <c r="AO296" s="25">
        <v>0.52</v>
      </c>
      <c r="AP296" s="25">
        <v>0.83</v>
      </c>
      <c r="AQ296" s="25">
        <v>3.94</v>
      </c>
      <c r="AR296" s="25">
        <v>0.46</v>
      </c>
      <c r="AS296" s="25">
        <v>24.67</v>
      </c>
      <c r="AT296" s="25">
        <f t="shared" si="71"/>
        <v>34.6</v>
      </c>
      <c r="AU296" s="25">
        <f t="shared" si="72"/>
        <v>72.083333333333329</v>
      </c>
      <c r="AV296" s="8">
        <v>0</v>
      </c>
      <c r="AW296" s="19" t="s">
        <v>17</v>
      </c>
      <c r="AX296" s="19" t="s">
        <v>891</v>
      </c>
      <c r="AY296" s="19" t="s">
        <v>891</v>
      </c>
      <c r="AZ296" s="19" t="s">
        <v>891</v>
      </c>
      <c r="BA296" s="19" t="s">
        <v>891</v>
      </c>
      <c r="BB296" s="19" t="s">
        <v>17</v>
      </c>
      <c r="BC296" s="20">
        <v>3</v>
      </c>
      <c r="BD296" s="20">
        <v>6</v>
      </c>
      <c r="BE296" s="24">
        <f>U296/((VLOOKUP(B296,'Cell-Characteristics'!$B$4:$E$34,3,FALSE)*VLOOKUP(B296,'Cell-Characteristics'!$B$4:$E$34,4,FALSE)*3600)/1000)</f>
        <v>1.5643564977448432</v>
      </c>
      <c r="BF296" s="2">
        <f t="shared" si="62"/>
        <v>21116.683771877702</v>
      </c>
      <c r="BG296" s="2">
        <f t="shared" si="60"/>
        <v>6123.6763199912448</v>
      </c>
      <c r="BH296" s="2">
        <f t="shared" si="61"/>
        <v>9624.657048084131</v>
      </c>
      <c r="BI296" s="2">
        <f t="shared" si="63"/>
        <v>28691.20016252001</v>
      </c>
      <c r="BJ296" s="2">
        <f>BF296/((VLOOKUP(B296,'Cell-Characteristics'!$B$4:$Q$34,13,FALSE)))</f>
        <v>574.79132701501726</v>
      </c>
      <c r="BK296" s="2">
        <f>BG296/((VLOOKUP(B296,'Cell-Characteristics'!$B$4:$Q$34,14,FALSE)))</f>
        <v>2407.6733191756093</v>
      </c>
      <c r="BL296" s="2">
        <f>BH296/((VLOOKUP(B296,'Cell-Characteristics'!$B$4:$Q$34,15,FALSE)))</f>
        <v>3784.1696343808017</v>
      </c>
      <c r="BM296" s="2">
        <f>BI296/((VLOOKUP(B296,'Cell-Characteristics'!$B$4:$Q$34,16,FALSE)))</f>
        <v>685.98535229146376</v>
      </c>
      <c r="BN296" s="13">
        <f t="shared" si="59"/>
        <v>2.4928332963333335</v>
      </c>
    </row>
    <row r="297" spans="2:66">
      <c r="B297" s="19" t="s">
        <v>3</v>
      </c>
      <c r="C297" s="19" t="s">
        <v>917</v>
      </c>
      <c r="D297" s="19" t="s">
        <v>921</v>
      </c>
      <c r="E297" s="23" t="s">
        <v>7</v>
      </c>
      <c r="F297" s="20" t="s">
        <v>841</v>
      </c>
      <c r="H297" s="21">
        <v>43270</v>
      </c>
      <c r="I297" s="22">
        <v>3</v>
      </c>
      <c r="J297" s="22">
        <v>100</v>
      </c>
      <c r="K297" s="24" t="s">
        <v>17</v>
      </c>
      <c r="L297" s="25">
        <v>48</v>
      </c>
      <c r="M297" s="25">
        <v>40.9</v>
      </c>
      <c r="N297" s="25">
        <v>37</v>
      </c>
      <c r="O297" s="24" t="s">
        <v>49</v>
      </c>
      <c r="P297" s="24" t="s">
        <v>49</v>
      </c>
      <c r="Q297" s="26" t="s">
        <v>99</v>
      </c>
      <c r="R297" s="27">
        <v>71.652111729113329</v>
      </c>
      <c r="S297" s="28">
        <v>0.03</v>
      </c>
      <c r="T297" s="28">
        <v>72.329597830245675</v>
      </c>
      <c r="U297" s="25">
        <v>78.779008377641475</v>
      </c>
      <c r="V297" s="25">
        <v>11.42495882295079</v>
      </c>
      <c r="W297" s="25">
        <v>66.637688025961239</v>
      </c>
      <c r="X297" s="25">
        <v>0.71636152872942471</v>
      </c>
      <c r="Y297" s="25">
        <v>14.502542058137083</v>
      </c>
      <c r="Z297" s="25">
        <v>84.588127469847535</v>
      </c>
      <c r="AA297" s="25">
        <v>0.90933047201535688</v>
      </c>
      <c r="AB297" s="25">
        <v>6.4494105473958001</v>
      </c>
      <c r="AC297" s="25">
        <v>0</v>
      </c>
      <c r="AD297" s="122">
        <v>2.273099899</v>
      </c>
      <c r="AE297" s="122">
        <v>8.6814999579999999</v>
      </c>
      <c r="AF297" s="122">
        <v>0</v>
      </c>
      <c r="AG297" s="25">
        <v>979.79678691241861</v>
      </c>
      <c r="AH297" s="25">
        <v>93.756400108337402</v>
      </c>
      <c r="AI297" s="25">
        <v>91.811759481565076</v>
      </c>
      <c r="AK297" s="23">
        <v>293.82559000000003</v>
      </c>
      <c r="AL297" s="25">
        <v>10.78</v>
      </c>
      <c r="AM297" s="25">
        <v>7.54</v>
      </c>
      <c r="AN297" s="25">
        <v>15.87</v>
      </c>
      <c r="AO297" s="25">
        <v>0.24</v>
      </c>
      <c r="AP297" s="25">
        <v>0</v>
      </c>
      <c r="AQ297" s="25">
        <v>0</v>
      </c>
      <c r="AR297" s="25">
        <v>0</v>
      </c>
      <c r="AS297" s="25">
        <v>13.57</v>
      </c>
      <c r="AT297" s="25">
        <f t="shared" si="71"/>
        <v>37.22</v>
      </c>
      <c r="AU297" s="25">
        <f t="shared" si="72"/>
        <v>77.541666666666657</v>
      </c>
      <c r="AV297" s="8">
        <v>0</v>
      </c>
      <c r="AW297" s="19" t="s">
        <v>17</v>
      </c>
      <c r="AX297" s="19" t="s">
        <v>891</v>
      </c>
      <c r="AY297" s="19" t="s">
        <v>891</v>
      </c>
      <c r="AZ297" s="19" t="s">
        <v>891</v>
      </c>
      <c r="BA297" s="19" t="s">
        <v>891</v>
      </c>
      <c r="BB297" s="19" t="s">
        <v>17</v>
      </c>
      <c r="BC297" s="20">
        <v>4</v>
      </c>
      <c r="BD297" s="20">
        <v>8</v>
      </c>
      <c r="BE297" s="24">
        <f>U297/((VLOOKUP(B297,'Cell-Characteristics'!$B$4:$E$34,3,FALSE)*VLOOKUP(B297,'Cell-Characteristics'!$B$4:$E$34,4,FALSE)*3600)/1000)</f>
        <v>1.7230754238329282</v>
      </c>
      <c r="BF297" s="2">
        <f t="shared" si="62"/>
        <v>5026.1578155790457</v>
      </c>
      <c r="BG297" s="2">
        <f t="shared" si="60"/>
        <v>7675.8265677988775</v>
      </c>
      <c r="BH297" s="2" t="e">
        <f t="shared" si="61"/>
        <v>#DIV/0!</v>
      </c>
      <c r="BI297" s="2">
        <f t="shared" si="63"/>
        <v>21574.22710259059</v>
      </c>
      <c r="BJ297" s="2">
        <f>BF297/((VLOOKUP(B297,'Cell-Characteristics'!$B$4:$Q$34,13,FALSE)))</f>
        <v>136.8108720011717</v>
      </c>
      <c r="BK297" s="2">
        <f>BG297/((VLOOKUP(B297,'Cell-Characteristics'!$B$4:$Q$34,14,FALSE)))</f>
        <v>3017.9392025630564</v>
      </c>
      <c r="BL297" s="2" t="e">
        <f>BH297/((VLOOKUP(B297,'Cell-Characteristics'!$B$4:$Q$34,15,FALSE)))</f>
        <v>#DIV/0!</v>
      </c>
      <c r="BM297" s="2">
        <f>BI297/((VLOOKUP(B297,'Cell-Characteristics'!$B$4:$Q$34,16,FALSE)))</f>
        <v>515.82379599162675</v>
      </c>
      <c r="BN297" s="13">
        <f t="shared" si="59"/>
        <v>3.6515332856666665</v>
      </c>
    </row>
    <row r="298" spans="2:66">
      <c r="B298" s="19" t="s">
        <v>3</v>
      </c>
      <c r="C298" s="19" t="s">
        <v>918</v>
      </c>
      <c r="D298" s="19" t="s">
        <v>921</v>
      </c>
      <c r="E298" s="23" t="s">
        <v>7</v>
      </c>
      <c r="F298" s="20" t="s">
        <v>841</v>
      </c>
      <c r="H298" s="21">
        <v>43273</v>
      </c>
      <c r="I298" s="22">
        <v>4</v>
      </c>
      <c r="J298" s="22">
        <v>100</v>
      </c>
      <c r="K298" s="24" t="s">
        <v>17</v>
      </c>
      <c r="L298" s="25">
        <v>48</v>
      </c>
      <c r="M298" s="25">
        <v>42.2</v>
      </c>
      <c r="N298" s="25">
        <v>40.299999999999997</v>
      </c>
      <c r="O298" s="24" t="s">
        <v>49</v>
      </c>
      <c r="P298" s="24" t="s">
        <v>49</v>
      </c>
      <c r="Q298" s="26" t="s">
        <v>95</v>
      </c>
      <c r="R298" s="27">
        <v>75.685871990785742</v>
      </c>
      <c r="S298" s="28">
        <v>3.2000000000000001E-2</v>
      </c>
      <c r="T298" s="28">
        <v>77.014023113695416</v>
      </c>
      <c r="U298" s="25">
        <v>79.319351053206816</v>
      </c>
      <c r="V298" s="25">
        <v>22.282909522796892</v>
      </c>
      <c r="W298" s="25">
        <v>35.279631045844795</v>
      </c>
      <c r="X298" s="25">
        <v>21.756810484565158</v>
      </c>
      <c r="Y298" s="25">
        <v>28.092652331269939</v>
      </c>
      <c r="Z298" s="25">
        <v>44.477962284612602</v>
      </c>
      <c r="AA298" s="25">
        <v>27.429385384117495</v>
      </c>
      <c r="AB298" s="25">
        <v>1.6251799454856002</v>
      </c>
      <c r="AC298" s="25">
        <v>0.68014799402580017</v>
      </c>
      <c r="AD298" s="122">
        <v>3.3122000690000002</v>
      </c>
      <c r="AE298" s="122">
        <v>2.591199875</v>
      </c>
      <c r="AF298" s="122">
        <v>2.0750999449999998</v>
      </c>
      <c r="AG298" s="25">
        <v>981.21140397598219</v>
      </c>
      <c r="AH298" s="25">
        <v>97.57859992980957</v>
      </c>
      <c r="AI298" s="25">
        <v>95.694138088207538</v>
      </c>
      <c r="AK298" s="23">
        <v>290.91074000000003</v>
      </c>
      <c r="AL298" s="25">
        <v>20.5</v>
      </c>
      <c r="AM298" s="25">
        <v>0.23</v>
      </c>
      <c r="AN298" s="25">
        <v>7.93</v>
      </c>
      <c r="AO298" s="25">
        <v>0.71</v>
      </c>
      <c r="AP298" s="25">
        <v>0.04</v>
      </c>
      <c r="AQ298" s="25">
        <v>6.24</v>
      </c>
      <c r="AR298" s="25">
        <v>0.28999999999999998</v>
      </c>
      <c r="AS298" s="25">
        <v>12.060000000000002</v>
      </c>
      <c r="AT298" s="25">
        <f t="shared" si="71"/>
        <v>27.5</v>
      </c>
      <c r="AU298" s="25">
        <f t="shared" si="72"/>
        <v>57.291666666666664</v>
      </c>
      <c r="AV298" s="8">
        <v>0</v>
      </c>
      <c r="AW298" s="19" t="s">
        <v>17</v>
      </c>
      <c r="AX298" s="19" t="s">
        <v>891</v>
      </c>
      <c r="AY298" s="19" t="s">
        <v>891</v>
      </c>
      <c r="AZ298" s="19" t="s">
        <v>891</v>
      </c>
      <c r="BA298" s="19" t="s">
        <v>891</v>
      </c>
      <c r="BB298" s="19" t="s">
        <v>17</v>
      </c>
      <c r="BC298" s="20">
        <v>3</v>
      </c>
      <c r="BD298" s="20">
        <v>6</v>
      </c>
      <c r="BE298" s="24">
        <f>U298/((VLOOKUP(B298,'Cell-Characteristics'!$B$4:$E$34,3,FALSE)*VLOOKUP(B298,'Cell-Characteristics'!$B$4:$E$34,4,FALSE)*3600)/1000)</f>
        <v>1.734893942546081</v>
      </c>
      <c r="BF298" s="2">
        <f t="shared" si="62"/>
        <v>6727.5252275217836</v>
      </c>
      <c r="BG298" s="2">
        <f t="shared" si="60"/>
        <v>13615.171637751329</v>
      </c>
      <c r="BH298" s="2">
        <f t="shared" si="61"/>
        <v>10484.704863006085</v>
      </c>
      <c r="BI298" s="2">
        <f t="shared" si="63"/>
        <v>29824.911508452169</v>
      </c>
      <c r="BJ298" s="2">
        <f>BF298/((VLOOKUP(B298,'Cell-Characteristics'!$B$4:$Q$34,13,FALSE)))</f>
        <v>183.12170579568249</v>
      </c>
      <c r="BK298" s="2">
        <f>BG298/((VLOOKUP(B298,'Cell-Characteristics'!$B$4:$Q$34,14,FALSE)))</f>
        <v>5353.1381763589407</v>
      </c>
      <c r="BL298" s="2">
        <f>BH298/((VLOOKUP(B298,'Cell-Characteristics'!$B$4:$Q$34,15,FALSE)))</f>
        <v>4122.3184961099651</v>
      </c>
      <c r="BM298" s="2">
        <f>BI298/((VLOOKUP(B298,'Cell-Characteristics'!$B$4:$Q$34,16,FALSE)))</f>
        <v>713.09155114793543</v>
      </c>
      <c r="BN298" s="13">
        <f t="shared" si="59"/>
        <v>2.659499963</v>
      </c>
    </row>
    <row r="299" spans="2:66">
      <c r="B299" s="19" t="s">
        <v>3</v>
      </c>
      <c r="C299" s="19" t="s">
        <v>919</v>
      </c>
      <c r="D299" s="19" t="s">
        <v>921</v>
      </c>
      <c r="E299" s="23" t="s">
        <v>7</v>
      </c>
      <c r="F299" s="20" t="s">
        <v>841</v>
      </c>
      <c r="H299" s="21">
        <v>43276</v>
      </c>
      <c r="I299" s="22">
        <v>5</v>
      </c>
      <c r="J299" s="22">
        <v>100</v>
      </c>
      <c r="K299" s="24" t="s">
        <v>17</v>
      </c>
      <c r="L299" s="25">
        <v>48</v>
      </c>
      <c r="M299" s="25">
        <v>40.9</v>
      </c>
      <c r="N299" s="25">
        <v>37</v>
      </c>
      <c r="O299" s="24" t="s">
        <v>49</v>
      </c>
      <c r="P299" s="24" t="s">
        <v>49</v>
      </c>
      <c r="Q299" s="26" t="s">
        <v>99</v>
      </c>
      <c r="R299" s="27">
        <v>68.881906140767114</v>
      </c>
      <c r="S299" s="28">
        <v>3.1E-2</v>
      </c>
      <c r="T299" s="28">
        <v>69.768748588519799</v>
      </c>
      <c r="U299" s="25">
        <v>76.141007953219798</v>
      </c>
      <c r="V299" s="25">
        <v>17.494423318371044</v>
      </c>
      <c r="W299" s="25">
        <v>57.962137071091512</v>
      </c>
      <c r="X299" s="25">
        <v>0.68444756375720972</v>
      </c>
      <c r="Y299" s="25">
        <v>22.976348473242471</v>
      </c>
      <c r="Z299" s="25">
        <v>76.124730456290806</v>
      </c>
      <c r="AA299" s="25">
        <v>0.89892107046668834</v>
      </c>
      <c r="AB299" s="25">
        <v>6.3722593646999997</v>
      </c>
      <c r="AC299" s="25">
        <v>0</v>
      </c>
      <c r="AD299" s="122">
        <v>4.0453000069999998</v>
      </c>
      <c r="AE299" s="122">
        <v>4.0453000069999998</v>
      </c>
      <c r="AF299" s="122">
        <v>0</v>
      </c>
      <c r="AG299" s="25">
        <v>981.15313420985774</v>
      </c>
      <c r="AH299" s="25">
        <v>94.53439998626709</v>
      </c>
      <c r="AI299" s="25">
        <v>92.261856127799135</v>
      </c>
      <c r="AK299" s="23">
        <v>277.05764999999997</v>
      </c>
      <c r="AL299" s="25">
        <v>18.39</v>
      </c>
      <c r="AM299" s="25">
        <v>0.06</v>
      </c>
      <c r="AN299" s="25">
        <v>12.42</v>
      </c>
      <c r="AO299" s="25">
        <v>0.39</v>
      </c>
      <c r="AP299" s="25">
        <v>0</v>
      </c>
      <c r="AQ299" s="25">
        <v>0</v>
      </c>
      <c r="AR299" s="25">
        <v>0</v>
      </c>
      <c r="AS299" s="25">
        <v>16.740000000000002</v>
      </c>
      <c r="AT299" s="25">
        <f t="shared" si="71"/>
        <v>29.61</v>
      </c>
      <c r="AU299" s="25">
        <f t="shared" si="72"/>
        <v>61.687499999999993</v>
      </c>
      <c r="AV299" s="8">
        <v>0</v>
      </c>
      <c r="AW299" s="19" t="s">
        <v>17</v>
      </c>
      <c r="AX299" s="19" t="s">
        <v>891</v>
      </c>
      <c r="AY299" s="19" t="s">
        <v>891</v>
      </c>
      <c r="AZ299" s="19" t="s">
        <v>891</v>
      </c>
      <c r="BA299" s="19" t="s">
        <v>891</v>
      </c>
      <c r="BB299" s="19" t="s">
        <v>17</v>
      </c>
      <c r="BC299" s="20">
        <v>5</v>
      </c>
      <c r="BD299" s="20">
        <v>10</v>
      </c>
      <c r="BE299" s="24">
        <f>U299/((VLOOKUP(B299,'Cell-Characteristics'!$B$4:$E$34,3,FALSE)*VLOOKUP(B299,'Cell-Characteristics'!$B$4:$E$34,4,FALSE)*3600)/1000)</f>
        <v>1.6653763769295669</v>
      </c>
      <c r="BF299" s="2">
        <f t="shared" si="62"/>
        <v>4324.6293941360691</v>
      </c>
      <c r="BG299" s="2">
        <f t="shared" si="60"/>
        <v>14328.266623190777</v>
      </c>
      <c r="BH299" s="2" t="e">
        <f t="shared" si="61"/>
        <v>#DIV/0!</v>
      </c>
      <c r="BI299" s="2">
        <f t="shared" si="63"/>
        <v>28233.137649172553</v>
      </c>
      <c r="BJ299" s="2">
        <f>BF299/((VLOOKUP(B299,'Cell-Characteristics'!$B$4:$Q$34,13,FALSE)))</f>
        <v>117.71542800740566</v>
      </c>
      <c r="BK299" s="2">
        <f>BG299/((VLOOKUP(B299,'Cell-Characteristics'!$B$4:$Q$34,14,FALSE)))</f>
        <v>5633.5089341789635</v>
      </c>
      <c r="BL299" s="2" t="e">
        <f>BH299/((VLOOKUP(B299,'Cell-Characteristics'!$B$4:$Q$34,15,FALSE)))</f>
        <v>#DIV/0!</v>
      </c>
      <c r="BM299" s="2">
        <f>BI299/((VLOOKUP(B299,'Cell-Characteristics'!$B$4:$Q$34,16,FALSE)))</f>
        <v>675.03341675686568</v>
      </c>
      <c r="BN299" s="13">
        <f t="shared" si="59"/>
        <v>2.6968666713333334</v>
      </c>
    </row>
    <row r="300" spans="2:66">
      <c r="B300" s="19" t="s">
        <v>3</v>
      </c>
      <c r="C300" s="19" t="s">
        <v>941</v>
      </c>
      <c r="D300" s="19" t="s">
        <v>921</v>
      </c>
      <c r="E300" s="23" t="s">
        <v>7</v>
      </c>
      <c r="F300" s="20" t="s">
        <v>841</v>
      </c>
      <c r="H300" s="21">
        <v>43276</v>
      </c>
      <c r="I300" s="22">
        <v>6</v>
      </c>
      <c r="J300" s="22">
        <v>100</v>
      </c>
      <c r="K300" s="24" t="s">
        <v>17</v>
      </c>
      <c r="L300" s="25">
        <v>48</v>
      </c>
      <c r="M300" s="25">
        <v>39.9</v>
      </c>
      <c r="N300" s="25">
        <v>41.2</v>
      </c>
      <c r="O300" s="24" t="s">
        <v>49</v>
      </c>
      <c r="P300" s="24" t="s">
        <v>49</v>
      </c>
      <c r="Q300" s="26" t="s">
        <v>95</v>
      </c>
      <c r="R300" s="27">
        <v>72.731271162785362</v>
      </c>
      <c r="S300" s="28">
        <v>0.03</v>
      </c>
      <c r="T300" s="28">
        <v>73.723604891515123</v>
      </c>
      <c r="U300" s="25">
        <v>75.215502236786321</v>
      </c>
      <c r="V300" s="25">
        <v>21.389970152037971</v>
      </c>
      <c r="W300" s="25">
        <v>29.975903764779122</v>
      </c>
      <c r="X300" s="25">
        <v>23.849628319969199</v>
      </c>
      <c r="Y300" s="25">
        <v>28.438246792130823</v>
      </c>
      <c r="Z300" s="25">
        <v>39.853358514328363</v>
      </c>
      <c r="AA300" s="25">
        <v>31.708394693540775</v>
      </c>
      <c r="AB300" s="25">
        <v>0.84143352926700021</v>
      </c>
      <c r="AC300" s="25">
        <v>0.65046381600420011</v>
      </c>
      <c r="AD300" s="122">
        <v>1.6550998690000001</v>
      </c>
      <c r="AE300" s="122">
        <v>1.9621000289999999</v>
      </c>
      <c r="AF300" s="122">
        <v>1.9621000289999999</v>
      </c>
      <c r="AG300" s="25">
        <v>980.16517861818613</v>
      </c>
      <c r="AH300" s="25">
        <v>103.3798999786377</v>
      </c>
      <c r="AI300" s="25">
        <v>97.633329188181321</v>
      </c>
      <c r="AK300" s="23">
        <v>298.17799500000001</v>
      </c>
      <c r="AL300" s="25">
        <v>20.329999999999998</v>
      </c>
      <c r="AM300" s="25">
        <v>2.02</v>
      </c>
      <c r="AN300" s="25">
        <v>6.76</v>
      </c>
      <c r="AO300" s="25">
        <v>0.6</v>
      </c>
      <c r="AP300" s="25">
        <v>2.44</v>
      </c>
      <c r="AQ300" s="25">
        <v>5.99</v>
      </c>
      <c r="AR300" s="25">
        <v>0.44</v>
      </c>
      <c r="AS300" s="25">
        <v>9.4200000000000017</v>
      </c>
      <c r="AT300" s="25">
        <f t="shared" si="71"/>
        <v>27.67</v>
      </c>
      <c r="AU300" s="25">
        <f t="shared" si="72"/>
        <v>57.645833333333343</v>
      </c>
      <c r="AV300" s="8">
        <v>0</v>
      </c>
      <c r="AW300" s="19" t="s">
        <v>17</v>
      </c>
      <c r="AX300" s="19" t="s">
        <v>891</v>
      </c>
      <c r="AY300" s="19" t="s">
        <v>891</v>
      </c>
      <c r="AZ300" s="19" t="s">
        <v>891</v>
      </c>
      <c r="BA300" s="19" t="s">
        <v>891</v>
      </c>
      <c r="BB300" s="19" t="s">
        <v>17</v>
      </c>
      <c r="BC300" s="20">
        <v>4</v>
      </c>
      <c r="BD300" s="20">
        <v>8</v>
      </c>
      <c r="BE300" s="24">
        <f>U300/((VLOOKUP(B300,'Cell-Characteristics'!$B$4:$E$34,3,FALSE)*VLOOKUP(B300,'Cell-Characteristics'!$B$4:$E$34,4,FALSE)*3600)/1000)</f>
        <v>1.6451334697459825</v>
      </c>
      <c r="BF300" s="2">
        <f t="shared" si="62"/>
        <v>12923.673400422444</v>
      </c>
      <c r="BG300" s="2">
        <f t="shared" si="60"/>
        <v>15277.459518746648</v>
      </c>
      <c r="BH300" s="2">
        <f t="shared" si="61"/>
        <v>12155.154154971575</v>
      </c>
      <c r="BI300" s="2">
        <f t="shared" si="63"/>
        <v>40443.516151261923</v>
      </c>
      <c r="BJ300" s="2">
        <f>BF300/((VLOOKUP(B300,'Cell-Characteristics'!$B$4:$Q$34,13,FALSE)))</f>
        <v>351.7794490833046</v>
      </c>
      <c r="BK300" s="2">
        <f>BG300/((VLOOKUP(B300,'Cell-Characteristics'!$B$4:$Q$34,14,FALSE)))</f>
        <v>6006.7073675971715</v>
      </c>
      <c r="BL300" s="2">
        <f>BH300/((VLOOKUP(B300,'Cell-Characteristics'!$B$4:$Q$34,15,FALSE)))</f>
        <v>4779.0965459509216</v>
      </c>
      <c r="BM300" s="2">
        <f>BI300/((VLOOKUP(B300,'Cell-Characteristics'!$B$4:$Q$34,16,FALSE)))</f>
        <v>966.97452590955436</v>
      </c>
      <c r="BN300" s="13">
        <f t="shared" si="59"/>
        <v>1.8597666423333334</v>
      </c>
    </row>
    <row r="301" spans="2:66">
      <c r="B301" s="19" t="s">
        <v>3</v>
      </c>
      <c r="C301" s="19" t="s">
        <v>942</v>
      </c>
      <c r="D301" s="19" t="s">
        <v>921</v>
      </c>
      <c r="E301" s="23" t="s">
        <v>7</v>
      </c>
      <c r="F301" s="20" t="s">
        <v>841</v>
      </c>
      <c r="H301" s="21">
        <v>43279</v>
      </c>
      <c r="I301" s="22">
        <v>7</v>
      </c>
      <c r="J301" s="22">
        <v>100</v>
      </c>
      <c r="K301" s="24" t="s">
        <v>17</v>
      </c>
      <c r="L301" s="25">
        <v>48</v>
      </c>
      <c r="M301" s="25">
        <v>42.3</v>
      </c>
      <c r="N301" s="25">
        <v>37</v>
      </c>
      <c r="O301" s="24" t="s">
        <v>49</v>
      </c>
      <c r="P301" s="24" t="s">
        <v>49</v>
      </c>
      <c r="Q301" s="26" t="s">
        <v>99</v>
      </c>
      <c r="R301" s="27">
        <v>62.379471580162217</v>
      </c>
      <c r="S301" s="28">
        <v>2.7E-2</v>
      </c>
      <c r="T301" s="28">
        <v>63.720934640648991</v>
      </c>
      <c r="U301" s="25">
        <v>67.321271195335797</v>
      </c>
      <c r="V301" s="25">
        <v>22.325256214554692</v>
      </c>
      <c r="W301" s="25">
        <v>44.310669855487127</v>
      </c>
      <c r="X301" s="25">
        <v>0.68534512529396885</v>
      </c>
      <c r="Y301" s="25">
        <v>33.162261820304792</v>
      </c>
      <c r="Z301" s="25">
        <v>65.819716515627974</v>
      </c>
      <c r="AA301" s="25">
        <v>1.0180216640672279</v>
      </c>
      <c r="AB301" s="25">
        <v>3.6003365546868005</v>
      </c>
      <c r="AC301" s="25">
        <v>0</v>
      </c>
      <c r="AD301" s="122">
        <v>3.9991998670000002</v>
      </c>
      <c r="AE301" s="122">
        <v>3.0001997949999999</v>
      </c>
      <c r="AF301" s="122">
        <v>0</v>
      </c>
      <c r="AG301" s="25">
        <v>997.37307231667523</v>
      </c>
      <c r="AH301" s="25">
        <v>555.83080005645752</v>
      </c>
      <c r="AI301" s="25">
        <v>90.556660310558541</v>
      </c>
      <c r="AK301" s="23">
        <v>268.98305499999998</v>
      </c>
      <c r="AL301" s="25">
        <v>22.51</v>
      </c>
      <c r="AM301" s="25">
        <v>1.64</v>
      </c>
      <c r="AN301" s="25">
        <v>10.41</v>
      </c>
      <c r="AO301" s="25">
        <v>0.51</v>
      </c>
      <c r="AP301" s="25">
        <v>0</v>
      </c>
      <c r="AQ301" s="25">
        <v>0</v>
      </c>
      <c r="AR301" s="25">
        <v>0</v>
      </c>
      <c r="AS301" s="25">
        <v>12.93</v>
      </c>
      <c r="AT301" s="25">
        <f t="shared" si="71"/>
        <v>25.49</v>
      </c>
      <c r="AU301" s="25">
        <f t="shared" si="72"/>
        <v>53.104166666666664</v>
      </c>
      <c r="AV301" s="8">
        <v>0</v>
      </c>
      <c r="AW301" s="19" t="s">
        <v>17</v>
      </c>
      <c r="AX301" s="19" t="s">
        <v>891</v>
      </c>
      <c r="AY301" s="19" t="s">
        <v>891</v>
      </c>
      <c r="AZ301" s="19" t="s">
        <v>891</v>
      </c>
      <c r="BA301" s="19" t="s">
        <v>891</v>
      </c>
      <c r="BB301" s="19" t="s">
        <v>17</v>
      </c>
      <c r="BC301" s="20">
        <v>3</v>
      </c>
      <c r="BD301" s="20">
        <v>6</v>
      </c>
      <c r="BE301" s="24">
        <f>U301/((VLOOKUP(B301,'Cell-Characteristics'!$B$4:$E$34,3,FALSE)*VLOOKUP(B301,'Cell-Characteristics'!$B$4:$E$34,4,FALSE)*3600)/1000)</f>
        <v>1.47246874880437</v>
      </c>
      <c r="BF301" s="2">
        <f t="shared" si="62"/>
        <v>5582.4307253995739</v>
      </c>
      <c r="BG301" s="2">
        <f t="shared" si="60"/>
        <v>14769.239678415193</v>
      </c>
      <c r="BH301" s="2" t="e">
        <f t="shared" si="61"/>
        <v>#DIV/0!</v>
      </c>
      <c r="BI301" s="2">
        <f t="shared" si="63"/>
        <v>28854.448001087349</v>
      </c>
      <c r="BJ301" s="2">
        <f>BF301/((VLOOKUP(B301,'Cell-Characteristics'!$B$4:$Q$34,13,FALSE)))</f>
        <v>151.95249402252637</v>
      </c>
      <c r="BK301" s="2">
        <f>BG301/((VLOOKUP(B301,'Cell-Characteristics'!$B$4:$Q$34,14,FALSE)))</f>
        <v>5806.888290640557</v>
      </c>
      <c r="BL301" s="2" t="e">
        <f>BH301/((VLOOKUP(B301,'Cell-Characteristics'!$B$4:$Q$34,15,FALSE)))</f>
        <v>#DIV/0!</v>
      </c>
      <c r="BM301" s="2">
        <f>BI301/((VLOOKUP(B301,'Cell-Characteristics'!$B$4:$Q$34,16,FALSE)))</f>
        <v>689.88848723932574</v>
      </c>
      <c r="BN301" s="13">
        <f t="shared" si="59"/>
        <v>2.3331332206666668</v>
      </c>
    </row>
    <row r="302" spans="2:66">
      <c r="B302" s="19" t="s">
        <v>3</v>
      </c>
      <c r="C302" s="18" t="s">
        <v>507</v>
      </c>
      <c r="D302" s="19" t="s">
        <v>26</v>
      </c>
      <c r="E302" s="23" t="s">
        <v>7</v>
      </c>
      <c r="F302" s="20" t="s">
        <v>21</v>
      </c>
      <c r="H302" s="21">
        <v>43512</v>
      </c>
      <c r="I302" s="22" t="s">
        <v>17</v>
      </c>
      <c r="J302" s="22">
        <v>100</v>
      </c>
      <c r="K302" s="24">
        <v>4.1429999999999998</v>
      </c>
      <c r="L302" s="25">
        <v>46.9544</v>
      </c>
      <c r="M302" s="25">
        <v>50.5</v>
      </c>
      <c r="N302" s="25">
        <v>48.6</v>
      </c>
      <c r="O302" s="24" t="s">
        <v>49</v>
      </c>
      <c r="P302" s="24" t="s">
        <v>47</v>
      </c>
      <c r="Q302" s="26" t="s">
        <v>95</v>
      </c>
      <c r="R302" s="27">
        <v>56.390530788582524</v>
      </c>
      <c r="S302" s="28">
        <v>3.5000000000000003E-2</v>
      </c>
      <c r="T302" s="28">
        <v>57.853281801614159</v>
      </c>
      <c r="U302" s="25">
        <v>59.761299526343855</v>
      </c>
      <c r="V302" s="25">
        <v>20.53209000077274</v>
      </c>
      <c r="W302" s="25">
        <v>15.245845157549414</v>
      </c>
      <c r="X302" s="25">
        <v>23.983364368021679</v>
      </c>
      <c r="Y302" s="25">
        <v>34.356833207286307</v>
      </c>
      <c r="Z302" s="25">
        <v>25.511234324529326</v>
      </c>
      <c r="AA302" s="25">
        <v>40.131932468184331</v>
      </c>
      <c r="AB302" s="25">
        <v>0.76676136369696013</v>
      </c>
      <c r="AC302" s="25">
        <v>1.1412563610327362</v>
      </c>
      <c r="AD302" s="122">
        <v>2.6067999999999998</v>
      </c>
      <c r="AE302" s="122">
        <v>2.0017</v>
      </c>
      <c r="AF302" s="122">
        <v>2.6067999999999998</v>
      </c>
      <c r="AG302" s="25">
        <v>972.11732711756486</v>
      </c>
      <c r="AH302" s="25">
        <v>100.02879999999999</v>
      </c>
      <c r="AI302" s="25">
        <v>97.363517863547528</v>
      </c>
      <c r="AK302" s="23">
        <v>187.07670999999999</v>
      </c>
      <c r="AL302" s="25">
        <v>15</v>
      </c>
      <c r="AM302" s="25">
        <v>0.94</v>
      </c>
      <c r="AN302" s="25">
        <v>2.34</v>
      </c>
      <c r="AO302" s="25">
        <v>0</v>
      </c>
      <c r="AP302" s="25">
        <v>1.74</v>
      </c>
      <c r="AQ302" s="25">
        <v>6.64</v>
      </c>
      <c r="AR302" s="25">
        <v>3.44</v>
      </c>
      <c r="AS302" s="25">
        <v>16.854399999999998</v>
      </c>
      <c r="AT302" s="25">
        <f t="shared" si="71"/>
        <v>31.9544</v>
      </c>
      <c r="AU302" s="25">
        <f t="shared" si="72"/>
        <v>68.054112074693734</v>
      </c>
      <c r="AV302" s="8">
        <v>0</v>
      </c>
      <c r="AW302" s="19" t="s">
        <v>508</v>
      </c>
      <c r="AX302" s="19" t="s">
        <v>17</v>
      </c>
      <c r="AY302" s="19" t="s">
        <v>509</v>
      </c>
      <c r="AZ302" s="19" t="s">
        <v>187</v>
      </c>
      <c r="BA302" s="19" t="s">
        <v>180</v>
      </c>
      <c r="BB302" s="19" t="s">
        <v>510</v>
      </c>
      <c r="BC302" s="20">
        <v>5</v>
      </c>
      <c r="BD302" s="20">
        <v>10</v>
      </c>
      <c r="BE302" s="24">
        <f>U302/((VLOOKUP(B302,'Cell-Characteristics'!$B$4:$E$34,3,FALSE)*VLOOKUP(B302,'Cell-Characteristics'!$B$4:$E$34,4,FALSE)*3600)/1000)</f>
        <v>1.3071150377590519</v>
      </c>
      <c r="BF302" s="2">
        <f t="shared" si="62"/>
        <v>7876.3579871001766</v>
      </c>
      <c r="BG302" s="2">
        <f t="shared" si="60"/>
        <v>7616.4485974668605</v>
      </c>
      <c r="BH302" s="2">
        <f t="shared" si="61"/>
        <v>9200.308565299094</v>
      </c>
      <c r="BI302" s="2">
        <f t="shared" si="63"/>
        <v>24847.740021763697</v>
      </c>
      <c r="BJ302" s="2">
        <f>BF302/((VLOOKUP(B302,'Cell-Characteristics'!$B$4:$Q$34,13,FALSE)))</f>
        <v>214.39267208612816</v>
      </c>
      <c r="BK302" s="2">
        <f>BG302/((VLOOKUP(B302,'Cell-Characteristics'!$B$4:$Q$34,14,FALSE)))</f>
        <v>2994.5932993107103</v>
      </c>
      <c r="BL302" s="2">
        <f>BH302/((VLOOKUP(B302,'Cell-Characteristics'!$B$4:$Q$34,15,FALSE)))</f>
        <v>3617.3266357234779</v>
      </c>
      <c r="BM302" s="2">
        <f>BI302/((VLOOKUP(B302,'Cell-Characteristics'!$B$4:$Q$34,16,FALSE)))</f>
        <v>594.09106610823483</v>
      </c>
      <c r="BN302" s="13">
        <f t="shared" si="59"/>
        <v>2.4050999999999996</v>
      </c>
    </row>
    <row r="303" spans="2:66">
      <c r="B303" s="19" t="s">
        <v>3</v>
      </c>
      <c r="C303" s="19" t="s">
        <v>943</v>
      </c>
      <c r="D303" s="19" t="s">
        <v>921</v>
      </c>
      <c r="E303" s="23" t="s">
        <v>7</v>
      </c>
      <c r="F303" s="20" t="s">
        <v>841</v>
      </c>
      <c r="H303" s="21">
        <v>44010</v>
      </c>
      <c r="I303" s="22">
        <v>8</v>
      </c>
      <c r="J303" s="22">
        <v>100</v>
      </c>
      <c r="K303" s="24" t="s">
        <v>17</v>
      </c>
      <c r="L303" s="25">
        <v>48</v>
      </c>
      <c r="M303" s="25">
        <v>42.7</v>
      </c>
      <c r="N303" s="25">
        <v>37</v>
      </c>
      <c r="O303" s="24" t="s">
        <v>49</v>
      </c>
      <c r="P303" s="24" t="s">
        <v>49</v>
      </c>
      <c r="Q303" s="26" t="s">
        <v>99</v>
      </c>
      <c r="R303" s="27">
        <v>67.480987170483417</v>
      </c>
      <c r="S303" s="28">
        <v>2.9000000000000001E-2</v>
      </c>
      <c r="T303" s="28">
        <v>68.464116171147168</v>
      </c>
      <c r="U303" s="25">
        <v>71.871090719130763</v>
      </c>
      <c r="V303" s="25">
        <v>13.134105395764264</v>
      </c>
      <c r="W303" s="25">
        <v>58.05362403201579</v>
      </c>
      <c r="X303" s="25">
        <v>0.68336129135072365</v>
      </c>
      <c r="Y303" s="25">
        <v>18.274531893625774</v>
      </c>
      <c r="Z303" s="25">
        <v>80.774652855745487</v>
      </c>
      <c r="AA303" s="25">
        <v>0.95081525062875594</v>
      </c>
      <c r="AB303" s="25">
        <v>3.4069745479836016</v>
      </c>
      <c r="AC303" s="25">
        <v>0</v>
      </c>
      <c r="AD303" s="122">
        <v>2.9991998670000002</v>
      </c>
      <c r="AE303" s="122">
        <v>2.9991998670000002</v>
      </c>
      <c r="AF303" s="122">
        <v>0</v>
      </c>
      <c r="AG303" s="25">
        <v>997.39729697922382</v>
      </c>
      <c r="AH303" s="25">
        <v>90.200099945068359</v>
      </c>
      <c r="AI303" s="25">
        <v>89.965381003140578</v>
      </c>
      <c r="AK303" s="23">
        <v>322.16311999999999</v>
      </c>
      <c r="AL303" s="25">
        <v>12.1</v>
      </c>
      <c r="AM303" s="25">
        <v>10.52</v>
      </c>
      <c r="AN303" s="25">
        <v>12.2</v>
      </c>
      <c r="AO303" s="25">
        <v>0.99</v>
      </c>
      <c r="AP303" s="25">
        <v>0</v>
      </c>
      <c r="AQ303" s="25">
        <v>0</v>
      </c>
      <c r="AR303" s="25">
        <v>0</v>
      </c>
      <c r="AS303" s="25">
        <v>12.190000000000005</v>
      </c>
      <c r="AT303" s="25">
        <f t="shared" si="71"/>
        <v>35.9</v>
      </c>
      <c r="AU303" s="25">
        <f t="shared" si="72"/>
        <v>74.791666666666671</v>
      </c>
      <c r="AV303" s="8">
        <v>0</v>
      </c>
      <c r="AW303" s="19" t="s">
        <v>17</v>
      </c>
      <c r="AX303" s="19" t="s">
        <v>891</v>
      </c>
      <c r="AY303" s="19" t="s">
        <v>891</v>
      </c>
      <c r="AZ303" s="19" t="s">
        <v>891</v>
      </c>
      <c r="BA303" s="19" t="s">
        <v>891</v>
      </c>
      <c r="BB303" s="19" t="s">
        <v>17</v>
      </c>
      <c r="BC303" s="20">
        <v>5</v>
      </c>
      <c r="BD303" s="20">
        <v>10</v>
      </c>
      <c r="BE303" s="24">
        <f>U303/((VLOOKUP(B303,'Cell-Characteristics'!$B$4:$E$34,3,FALSE)*VLOOKUP(B303,'Cell-Characteristics'!$B$4:$E$34,4,FALSE)*3600)/1000)</f>
        <v>1.5719836115295442</v>
      </c>
      <c r="BF303" s="2">
        <f t="shared" si="62"/>
        <v>4379.2031135630423</v>
      </c>
      <c r="BG303" s="2">
        <f t="shared" si="60"/>
        <v>19356.370567622391</v>
      </c>
      <c r="BH303" s="2" t="e">
        <f t="shared" si="61"/>
        <v>#DIV/0!</v>
      </c>
      <c r="BI303" s="2">
        <f t="shared" si="63"/>
        <v>35945.132321752048</v>
      </c>
      <c r="BJ303" s="2">
        <f>BF303/((VLOOKUP(B303,'Cell-Characteristics'!$B$4:$Q$34,13,FALSE)))</f>
        <v>119.20091223155976</v>
      </c>
      <c r="BK303" s="2">
        <f>BG303/((VLOOKUP(B303,'Cell-Characteristics'!$B$4:$Q$34,14,FALSE)))</f>
        <v>7610.4311424166035</v>
      </c>
      <c r="BL303" s="2" t="e">
        <f>BH303/((VLOOKUP(B303,'Cell-Characteristics'!$B$4:$Q$34,15,FALSE)))</f>
        <v>#DIV/0!</v>
      </c>
      <c r="BM303" s="2">
        <f>BI303/((VLOOKUP(B303,'Cell-Characteristics'!$B$4:$Q$34,16,FALSE)))</f>
        <v>859.4214992481028</v>
      </c>
      <c r="BN303" s="13">
        <f t="shared" si="59"/>
        <v>1.999466578</v>
      </c>
    </row>
    <row r="304" spans="2:66">
      <c r="B304" s="19" t="s">
        <v>565</v>
      </c>
      <c r="C304" s="18" t="s">
        <v>814</v>
      </c>
      <c r="D304" s="19" t="s">
        <v>104</v>
      </c>
      <c r="E304" s="23" t="s">
        <v>7</v>
      </c>
      <c r="F304" s="20" t="s">
        <v>105</v>
      </c>
      <c r="H304" s="21">
        <v>43812</v>
      </c>
      <c r="I304" s="22" t="s">
        <v>566</v>
      </c>
      <c r="J304" s="22">
        <v>100</v>
      </c>
      <c r="K304" s="24">
        <v>4.1619999999999999</v>
      </c>
      <c r="L304" s="25">
        <v>46.137099999999997</v>
      </c>
      <c r="M304" s="25">
        <v>52.3</v>
      </c>
      <c r="N304" s="25">
        <v>48.6</v>
      </c>
      <c r="O304" s="24" t="s">
        <v>49</v>
      </c>
      <c r="P304" s="24" t="s">
        <v>47</v>
      </c>
      <c r="Q304" s="26" t="s">
        <v>4</v>
      </c>
      <c r="R304" s="27">
        <v>59.491480063174201</v>
      </c>
      <c r="S304" s="28">
        <v>4.53E-2</v>
      </c>
      <c r="T304" s="28">
        <v>62.787118662226902</v>
      </c>
      <c r="U304" s="25">
        <v>66.625845419430107</v>
      </c>
      <c r="V304" s="25">
        <v>12.704927249759599</v>
      </c>
      <c r="W304" s="25">
        <v>53.081591385174001</v>
      </c>
      <c r="X304" s="25">
        <v>0.83932678449645504</v>
      </c>
      <c r="Y304" s="25">
        <v>19.069067221253601</v>
      </c>
      <c r="Z304" s="25">
        <v>79.671171226435007</v>
      </c>
      <c r="AA304" s="25">
        <v>1.25976155231147</v>
      </c>
      <c r="AB304" s="25">
        <v>3.8387267572031898</v>
      </c>
      <c r="AC304" s="25">
        <v>0</v>
      </c>
      <c r="AD304" s="92">
        <v>2</v>
      </c>
      <c r="AE304" s="92">
        <v>2</v>
      </c>
      <c r="AF304" s="92">
        <v>2</v>
      </c>
      <c r="AG304" s="25">
        <v>934.59963203499103</v>
      </c>
      <c r="AH304" s="25">
        <v>99.228899999999996</v>
      </c>
      <c r="AI304" s="25">
        <v>92.519325395941706</v>
      </c>
      <c r="AJ304" s="25">
        <v>106.6455</v>
      </c>
      <c r="AK304" s="23">
        <v>224.621455</v>
      </c>
      <c r="AL304" s="25">
        <v>11.5</v>
      </c>
      <c r="AM304" s="25">
        <v>3</v>
      </c>
      <c r="AN304" s="25">
        <v>11.1</v>
      </c>
      <c r="AO304" s="25">
        <v>1.3</v>
      </c>
      <c r="AP304" s="25">
        <v>0</v>
      </c>
      <c r="AQ304" s="25">
        <v>0</v>
      </c>
      <c r="AR304" s="25">
        <v>0</v>
      </c>
      <c r="AS304" s="25">
        <v>19.237100000000002</v>
      </c>
      <c r="AT304" s="25">
        <v>34.637099999999997</v>
      </c>
      <c r="AU304" s="25">
        <v>75.074289454690501</v>
      </c>
      <c r="AV304" s="8">
        <v>0</v>
      </c>
      <c r="AW304" s="19" t="s">
        <v>1231</v>
      </c>
      <c r="AX304" s="19" t="s">
        <v>567</v>
      </c>
      <c r="AY304" s="19" t="s">
        <v>578</v>
      </c>
      <c r="AZ304" s="19" t="s">
        <v>578</v>
      </c>
      <c r="BA304" s="19" t="s">
        <v>578</v>
      </c>
      <c r="BC304" s="20">
        <v>5</v>
      </c>
      <c r="BD304" s="20">
        <v>6.1728395061728403</v>
      </c>
      <c r="BE304" s="24">
        <f>U304/((VLOOKUP(B304,'Cell-Characteristics'!$B$4:$E$34,3,FALSE)*VLOOKUP(B304,'Cell-Characteristics'!$B$4:$E$34,4,FALSE)*3600)/1000)</f>
        <v>1.6424546754681424</v>
      </c>
      <c r="BF304" s="2">
        <f t="shared" si="62"/>
        <v>6352.4636248797997</v>
      </c>
      <c r="BG304" s="2">
        <f t="shared" si="60"/>
        <v>26540.795692587002</v>
      </c>
      <c r="BH304" s="2">
        <f t="shared" si="61"/>
        <v>419.66339224822752</v>
      </c>
      <c r="BI304" s="2">
        <f t="shared" si="63"/>
        <v>33312.922709715051</v>
      </c>
      <c r="BJ304" s="2">
        <f>BF304/((VLOOKUP(B304,'Cell-Characteristics'!$B$4:$Q$34,13,FALSE)))</f>
        <v>172.91261431977244</v>
      </c>
      <c r="BK304" s="2">
        <f>BG304/((VLOOKUP(B304,'Cell-Characteristics'!$B$4:$Q$34,14,FALSE)))</f>
        <v>10435.163832895731</v>
      </c>
      <c r="BL304" s="2">
        <f>BH304/((VLOOKUP(B304,'Cell-Characteristics'!$B$4:$Q$34,15,FALSE)))</f>
        <v>165.0009405709788</v>
      </c>
      <c r="BM304" s="2">
        <f>BI304/((VLOOKUP(B304,'Cell-Characteristics'!$B$4:$Q$34,16,FALSE)))</f>
        <v>796.48731637007359</v>
      </c>
      <c r="BN304" s="13">
        <f t="shared" si="59"/>
        <v>2</v>
      </c>
    </row>
    <row r="305" spans="2:66">
      <c r="B305" s="19" t="s">
        <v>565</v>
      </c>
      <c r="C305" s="18" t="s">
        <v>815</v>
      </c>
      <c r="D305" s="19" t="s">
        <v>104</v>
      </c>
      <c r="E305" s="23" t="s">
        <v>7</v>
      </c>
      <c r="F305" s="20" t="s">
        <v>105</v>
      </c>
      <c r="H305" s="21">
        <v>43812</v>
      </c>
      <c r="I305" s="22" t="s">
        <v>568</v>
      </c>
      <c r="J305" s="22">
        <v>100</v>
      </c>
      <c r="K305" s="24">
        <v>4.1660000000000004</v>
      </c>
      <c r="L305" s="25">
        <v>46.1494</v>
      </c>
      <c r="M305" s="25">
        <v>51.4</v>
      </c>
      <c r="N305" s="25">
        <v>48</v>
      </c>
      <c r="O305" s="24" t="s">
        <v>49</v>
      </c>
      <c r="P305" s="24" t="s">
        <v>47</v>
      </c>
      <c r="Q305" s="26" t="s">
        <v>4</v>
      </c>
      <c r="R305" s="27">
        <v>53.824078897725897</v>
      </c>
      <c r="S305" s="28">
        <v>4.53E-2</v>
      </c>
      <c r="T305" s="28">
        <v>55.954064534032703</v>
      </c>
      <c r="U305" s="25">
        <v>59.851956476066803</v>
      </c>
      <c r="V305" s="25">
        <v>5.4719112232054004</v>
      </c>
      <c r="W305" s="25">
        <v>53.653060176564601</v>
      </c>
      <c r="X305" s="25">
        <v>0.726985076296771</v>
      </c>
      <c r="Y305" s="25">
        <v>9.1424099484424897</v>
      </c>
      <c r="Z305" s="25">
        <v>89.642951267631602</v>
      </c>
      <c r="AA305" s="25">
        <v>1.2146387839259201</v>
      </c>
      <c r="AB305" s="25">
        <v>3.8978919420340699</v>
      </c>
      <c r="AC305" s="25">
        <v>0</v>
      </c>
      <c r="AD305" s="92">
        <v>2</v>
      </c>
      <c r="AE305" s="92">
        <v>2</v>
      </c>
      <c r="AF305" s="92">
        <v>2</v>
      </c>
      <c r="AG305" s="25">
        <v>952.27972346035301</v>
      </c>
      <c r="AH305" s="25">
        <v>97.730500000000006</v>
      </c>
      <c r="AI305" s="25">
        <v>92.827374956398899</v>
      </c>
      <c r="AJ305" s="25">
        <v>118.4528</v>
      </c>
      <c r="AK305" s="23">
        <v>228.58920499999999</v>
      </c>
      <c r="AL305" s="25">
        <v>6.6</v>
      </c>
      <c r="AM305" s="25">
        <v>8.3000000000000007</v>
      </c>
      <c r="AN305" s="25">
        <v>9</v>
      </c>
      <c r="AO305" s="25">
        <v>1.7</v>
      </c>
      <c r="AP305" s="25">
        <v>0</v>
      </c>
      <c r="AQ305" s="25">
        <v>0</v>
      </c>
      <c r="AR305" s="25">
        <v>0</v>
      </c>
      <c r="AS305" s="25">
        <v>20.549399999999999</v>
      </c>
      <c r="AT305" s="25">
        <v>39.549399999999999</v>
      </c>
      <c r="AU305" s="25">
        <v>85.698622300615</v>
      </c>
      <c r="AV305" s="8">
        <v>0</v>
      </c>
      <c r="AW305" s="19" t="s">
        <v>569</v>
      </c>
      <c r="AX305" s="19" t="s">
        <v>570</v>
      </c>
      <c r="AY305" s="19" t="s">
        <v>578</v>
      </c>
      <c r="AZ305" s="19" t="s">
        <v>578</v>
      </c>
      <c r="BA305" s="19" t="s">
        <v>578</v>
      </c>
      <c r="BC305" s="20">
        <v>5</v>
      </c>
      <c r="BD305" s="20">
        <v>6.1728395061728403</v>
      </c>
      <c r="BE305" s="24">
        <f>U305/((VLOOKUP(B305,'Cell-Characteristics'!$B$4:$E$34,3,FALSE)*VLOOKUP(B305,'Cell-Characteristics'!$B$4:$E$34,4,FALSE)*3600)/1000)</f>
        <v>1.4754653412827574</v>
      </c>
      <c r="BF305" s="2">
        <f t="shared" si="62"/>
        <v>2735.9556116027002</v>
      </c>
      <c r="BG305" s="2">
        <f t="shared" si="60"/>
        <v>26826.530088282299</v>
      </c>
      <c r="BH305" s="2">
        <f t="shared" si="61"/>
        <v>363.49253814838551</v>
      </c>
      <c r="BI305" s="2">
        <f t="shared" si="63"/>
        <v>29925.9782380334</v>
      </c>
      <c r="BJ305" s="2">
        <f>BF305/((VLOOKUP(B305,'Cell-Characteristics'!$B$4:$Q$34,13,FALSE)))</f>
        <v>74.472089161160113</v>
      </c>
      <c r="BK305" s="2">
        <f>BG305/((VLOOKUP(B305,'Cell-Characteristics'!$B$4:$Q$34,14,FALSE)))</f>
        <v>10547.507308438428</v>
      </c>
      <c r="BL305" s="2">
        <f>BH305/((VLOOKUP(B305,'Cell-Characteristics'!$B$4:$Q$34,15,FALSE)))</f>
        <v>142.91599361027974</v>
      </c>
      <c r="BM305" s="2">
        <f>BI305/((VLOOKUP(B305,'Cell-Characteristics'!$B$4:$Q$34,16,FALSE)))</f>
        <v>715.50798182019764</v>
      </c>
      <c r="BN305" s="13">
        <f t="shared" si="59"/>
        <v>2</v>
      </c>
    </row>
    <row r="306" spans="2:66">
      <c r="B306" s="19" t="s">
        <v>565</v>
      </c>
      <c r="C306" s="18" t="s">
        <v>816</v>
      </c>
      <c r="D306" s="19" t="s">
        <v>104</v>
      </c>
      <c r="E306" s="23" t="s">
        <v>7</v>
      </c>
      <c r="F306" s="20" t="s">
        <v>105</v>
      </c>
      <c r="H306" s="21">
        <v>43812</v>
      </c>
      <c r="I306" s="22" t="s">
        <v>853</v>
      </c>
      <c r="J306" s="22">
        <v>100</v>
      </c>
      <c r="K306" s="24">
        <v>4.1680000000000001</v>
      </c>
      <c r="L306" s="25">
        <v>46.235599999999998</v>
      </c>
      <c r="M306" s="25">
        <v>47.5</v>
      </c>
      <c r="N306" s="25">
        <v>49.9</v>
      </c>
      <c r="O306" s="24" t="s">
        <v>47</v>
      </c>
      <c r="P306" s="24" t="s">
        <v>47</v>
      </c>
      <c r="Q306" s="26" t="s">
        <v>4</v>
      </c>
      <c r="R306" s="27">
        <v>54.547737212161998</v>
      </c>
      <c r="S306" s="28">
        <v>3.9800000000000002E-2</v>
      </c>
      <c r="T306" s="28">
        <v>55.985228184589602</v>
      </c>
      <c r="U306" s="25">
        <v>59.200561591520803</v>
      </c>
      <c r="V306" s="25">
        <v>13.55962140075</v>
      </c>
      <c r="W306" s="25">
        <v>45.005838462523698</v>
      </c>
      <c r="X306" s="25">
        <v>0.63510172824707001</v>
      </c>
      <c r="Y306" s="25">
        <v>22.904548599235198</v>
      </c>
      <c r="Z306" s="25">
        <v>76.022654604293095</v>
      </c>
      <c r="AA306" s="25">
        <v>1.07279679647166</v>
      </c>
      <c r="AB306" s="25">
        <v>3.2153334069312498</v>
      </c>
      <c r="AC306" s="25">
        <v>0</v>
      </c>
      <c r="AD306" s="92">
        <v>2</v>
      </c>
      <c r="AE306" s="92">
        <v>2</v>
      </c>
      <c r="AF306" s="92">
        <v>2</v>
      </c>
      <c r="AG306" s="25">
        <v>946.90504334911498</v>
      </c>
      <c r="AH306" s="25">
        <v>103.47750000000001</v>
      </c>
      <c r="AI306" s="25">
        <v>97.877310839581398</v>
      </c>
      <c r="AJ306" s="25">
        <v>111.4901</v>
      </c>
      <c r="AK306" s="23">
        <v>229.37339</v>
      </c>
      <c r="AL306" s="25">
        <v>16.7</v>
      </c>
      <c r="AM306" s="25">
        <v>3.2</v>
      </c>
      <c r="AN306" s="25">
        <v>5.5</v>
      </c>
      <c r="AO306" s="25">
        <v>1.1000000000000001</v>
      </c>
      <c r="AP306" s="25">
        <v>0</v>
      </c>
      <c r="AQ306" s="25">
        <v>0</v>
      </c>
      <c r="AR306" s="25">
        <v>0</v>
      </c>
      <c r="AS306" s="25">
        <v>19.735600000000002</v>
      </c>
      <c r="AT306" s="25">
        <v>29.535599999999999</v>
      </c>
      <c r="AU306" s="25">
        <v>63.8806460822397</v>
      </c>
      <c r="AV306" s="8">
        <v>0</v>
      </c>
      <c r="AW306" s="19" t="s">
        <v>571</v>
      </c>
      <c r="AX306" s="19" t="s">
        <v>572</v>
      </c>
      <c r="AY306" s="19" t="s">
        <v>578</v>
      </c>
      <c r="AZ306" s="19" t="s">
        <v>578</v>
      </c>
      <c r="BA306" s="19" t="s">
        <v>578</v>
      </c>
      <c r="BC306" s="20">
        <v>8</v>
      </c>
      <c r="BD306" s="20">
        <v>9.8765432098765409</v>
      </c>
      <c r="BE306" s="24">
        <f>U306/((VLOOKUP(B306,'Cell-Characteristics'!$B$4:$E$34,3,FALSE)*VLOOKUP(B306,'Cell-Characteristics'!$B$4:$E$34,4,FALSE)*3600)/1000)</f>
        <v>1.4594072099830591</v>
      </c>
      <c r="BF306" s="2">
        <f t="shared" si="62"/>
        <v>6779.8107003750001</v>
      </c>
      <c r="BG306" s="2">
        <f t="shared" si="60"/>
        <v>22502.919231261851</v>
      </c>
      <c r="BH306" s="2">
        <f t="shared" si="61"/>
        <v>317.55086412353501</v>
      </c>
      <c r="BI306" s="2">
        <f t="shared" si="63"/>
        <v>29600.280795760402</v>
      </c>
      <c r="BJ306" s="2">
        <f>BF306/((VLOOKUP(B306,'Cell-Characteristics'!$B$4:$Q$34,13,FALSE)))</f>
        <v>184.54490446880615</v>
      </c>
      <c r="BK306" s="2">
        <f>BG306/((VLOOKUP(B306,'Cell-Characteristics'!$B$4:$Q$34,14,FALSE)))</f>
        <v>8847.5738111432929</v>
      </c>
      <c r="BL306" s="2">
        <f>BH306/((VLOOKUP(B306,'Cell-Characteristics'!$B$4:$Q$34,15,FALSE)))</f>
        <v>124.85289931726625</v>
      </c>
      <c r="BM306" s="2">
        <f>BI306/((VLOOKUP(B306,'Cell-Characteristics'!$B$4:$Q$34,16,FALSE)))</f>
        <v>707.72079712898574</v>
      </c>
      <c r="BN306" s="13">
        <f t="shared" si="59"/>
        <v>2</v>
      </c>
    </row>
    <row r="307" spans="2:66">
      <c r="B307" s="19" t="s">
        <v>565</v>
      </c>
      <c r="C307" s="18" t="s">
        <v>817</v>
      </c>
      <c r="D307" s="19" t="s">
        <v>104</v>
      </c>
      <c r="E307" s="23" t="s">
        <v>7</v>
      </c>
      <c r="F307" s="20" t="s">
        <v>105</v>
      </c>
      <c r="H307" s="21">
        <v>43812</v>
      </c>
      <c r="I307" s="22" t="s">
        <v>1047</v>
      </c>
      <c r="J307" s="22">
        <v>100</v>
      </c>
      <c r="K307" s="24">
        <v>4.1639999999999997</v>
      </c>
      <c r="L307" s="25">
        <v>46.292200000000001</v>
      </c>
      <c r="M307" s="25">
        <v>48.6</v>
      </c>
      <c r="N307" s="25">
        <v>48.6</v>
      </c>
      <c r="O307" s="24" t="s">
        <v>47</v>
      </c>
      <c r="P307" s="24" t="s">
        <v>47</v>
      </c>
      <c r="Q307" s="26" t="s">
        <v>4</v>
      </c>
      <c r="R307" s="27">
        <v>57.066218266156604</v>
      </c>
      <c r="S307" s="28">
        <v>4.6399999999999997E-2</v>
      </c>
      <c r="T307" s="28">
        <v>60.310496348455302</v>
      </c>
      <c r="U307" s="25">
        <v>63.5387860155925</v>
      </c>
      <c r="V307" s="25">
        <v>17.612937335356801</v>
      </c>
      <c r="W307" s="25">
        <v>45.149871998978</v>
      </c>
      <c r="X307" s="25">
        <v>0.77597668125767005</v>
      </c>
      <c r="Y307" s="25">
        <v>27.719977733025299</v>
      </c>
      <c r="Z307" s="25">
        <v>71.058757697854304</v>
      </c>
      <c r="AA307" s="25">
        <v>1.22126456912042</v>
      </c>
      <c r="AB307" s="25">
        <v>3.2282896671371799</v>
      </c>
      <c r="AC307" s="25">
        <v>0</v>
      </c>
      <c r="AD307" s="92">
        <v>2</v>
      </c>
      <c r="AE307" s="92">
        <v>2</v>
      </c>
      <c r="AF307" s="92">
        <v>2</v>
      </c>
      <c r="AG307" s="25">
        <v>936.92455326698598</v>
      </c>
      <c r="AH307" s="25">
        <v>107.1717</v>
      </c>
      <c r="AI307" s="25">
        <v>100.223440682076</v>
      </c>
      <c r="AJ307" s="25">
        <v>113.17829999999999</v>
      </c>
      <c r="AK307" s="23">
        <v>237.939145</v>
      </c>
      <c r="AL307" s="25">
        <v>16.600000000000001</v>
      </c>
      <c r="AM307" s="25">
        <v>3.1</v>
      </c>
      <c r="AN307" s="25">
        <v>7.3</v>
      </c>
      <c r="AO307" s="25">
        <v>0.79999999999999705</v>
      </c>
      <c r="AP307" s="25">
        <v>0</v>
      </c>
      <c r="AQ307" s="25">
        <v>0</v>
      </c>
      <c r="AR307" s="25">
        <v>0</v>
      </c>
      <c r="AS307" s="25">
        <v>18.4922</v>
      </c>
      <c r="AT307" s="25">
        <v>29.6922</v>
      </c>
      <c r="AU307" s="25">
        <v>64.140827180388897</v>
      </c>
      <c r="AV307" s="8">
        <v>0</v>
      </c>
      <c r="AW307" s="19" t="s">
        <v>573</v>
      </c>
      <c r="AX307" s="19" t="s">
        <v>574</v>
      </c>
      <c r="AY307" s="19" t="s">
        <v>578</v>
      </c>
      <c r="AZ307" s="19" t="s">
        <v>578</v>
      </c>
      <c r="BA307" s="19" t="s">
        <v>578</v>
      </c>
      <c r="BC307" s="20">
        <v>7</v>
      </c>
      <c r="BD307" s="20">
        <v>8.6419753086419693</v>
      </c>
      <c r="BE307" s="24">
        <f>U307/((VLOOKUP(B307,'Cell-Characteristics'!$B$4:$E$34,3,FALSE)*VLOOKUP(B307,'Cell-Characteristics'!$B$4:$E$34,4,FALSE)*3600)/1000)</f>
        <v>1.5663527495659413</v>
      </c>
      <c r="BF307" s="2">
        <f t="shared" si="62"/>
        <v>8806.4686676784004</v>
      </c>
      <c r="BG307" s="2">
        <f t="shared" si="60"/>
        <v>22574.935999489</v>
      </c>
      <c r="BH307" s="2">
        <f t="shared" si="61"/>
        <v>387.98834062883503</v>
      </c>
      <c r="BI307" s="2">
        <f t="shared" si="63"/>
        <v>31769.39300779625</v>
      </c>
      <c r="BJ307" s="2">
        <f>BF307/((VLOOKUP(B307,'Cell-Characteristics'!$B$4:$Q$34,13,FALSE)))</f>
        <v>239.71007315799446</v>
      </c>
      <c r="BK307" s="2">
        <f>BG307/((VLOOKUP(B307,'Cell-Characteristics'!$B$4:$Q$34,14,FALSE)))</f>
        <v>8875.888967322875</v>
      </c>
      <c r="BL307" s="2">
        <f>BH307/((VLOOKUP(B307,'Cell-Characteristics'!$B$4:$Q$34,15,FALSE)))</f>
        <v>152.54711827822405</v>
      </c>
      <c r="BM307" s="2">
        <f>BI307/((VLOOKUP(B307,'Cell-Characteristics'!$B$4:$Q$34,16,FALSE)))</f>
        <v>759.58266406046778</v>
      </c>
      <c r="BN307" s="13">
        <f t="shared" si="59"/>
        <v>2</v>
      </c>
    </row>
    <row r="308" spans="2:66">
      <c r="B308" s="2" t="s">
        <v>9</v>
      </c>
      <c r="C308" s="14" t="s">
        <v>743</v>
      </c>
      <c r="D308" s="2" t="s">
        <v>181</v>
      </c>
      <c r="E308" s="6" t="s">
        <v>8</v>
      </c>
      <c r="F308" s="3" t="s">
        <v>22</v>
      </c>
      <c r="G308" s="3"/>
      <c r="H308" s="4">
        <v>43400</v>
      </c>
      <c r="I308" s="5" t="s">
        <v>257</v>
      </c>
      <c r="J308" s="5">
        <v>100</v>
      </c>
      <c r="K308" s="7">
        <v>4.16</v>
      </c>
      <c r="L308" s="8">
        <v>40.438699999999997</v>
      </c>
      <c r="M308" s="8">
        <v>46.8</v>
      </c>
      <c r="N308" s="8">
        <v>47.6</v>
      </c>
      <c r="O308" s="6" t="s">
        <v>47</v>
      </c>
      <c r="P308" s="6" t="s">
        <v>47</v>
      </c>
      <c r="Q308" s="9" t="s">
        <v>4</v>
      </c>
      <c r="R308" s="10">
        <v>27.364001221838105</v>
      </c>
      <c r="S308" s="11">
        <v>1.7000000000000001E-2</v>
      </c>
      <c r="T308" s="11">
        <v>30.817710466776877</v>
      </c>
      <c r="U308" s="8">
        <v>31.166955213174059</v>
      </c>
      <c r="V308" s="8">
        <v>15.031309320861551</v>
      </c>
      <c r="W308" s="8">
        <v>15.927604203092921</v>
      </c>
      <c r="X308" s="8">
        <v>0.20804168921955382</v>
      </c>
      <c r="Y308" s="8">
        <v>48.228353453364988</v>
      </c>
      <c r="Z308" s="8">
        <v>51.104139285188921</v>
      </c>
      <c r="AA308" s="8">
        <v>0.66750726144598183</v>
      </c>
      <c r="AB308" s="8">
        <v>0.34924474639718406</v>
      </c>
      <c r="AC308" s="8">
        <v>0</v>
      </c>
      <c r="AD308" s="122">
        <v>3.2138</v>
      </c>
      <c r="AE308" s="122">
        <v>3.2138</v>
      </c>
      <c r="AF308" s="124">
        <v>0</v>
      </c>
      <c r="AG308" s="8">
        <v>972.01696557718049</v>
      </c>
      <c r="AH308" s="8">
        <v>50.189599999999999</v>
      </c>
      <c r="AI308" s="8">
        <v>48.811121561789157</v>
      </c>
      <c r="AJ308" s="8"/>
      <c r="AK308" s="6">
        <v>115.05664</v>
      </c>
      <c r="AL308" s="8">
        <v>26.47</v>
      </c>
      <c r="AM308" s="8">
        <v>1.06</v>
      </c>
      <c r="AN308" s="8">
        <v>5.32</v>
      </c>
      <c r="AO308" s="8">
        <v>1.234</v>
      </c>
      <c r="AP308" s="8">
        <v>0</v>
      </c>
      <c r="AQ308" s="8">
        <v>0</v>
      </c>
      <c r="AR308" s="8">
        <v>0</v>
      </c>
      <c r="AS308" s="8">
        <v>6.3547000000000011</v>
      </c>
      <c r="AT308" s="8">
        <f t="shared" ref="AT308:AT339" si="73">L308-AL308</f>
        <v>13.968699999999998</v>
      </c>
      <c r="AU308" s="8">
        <f t="shared" ref="AU308:AU339" si="74">100*(AT308/L308)</f>
        <v>34.542900736175987</v>
      </c>
      <c r="AV308" s="8">
        <v>0</v>
      </c>
      <c r="AW308" s="2" t="s">
        <v>208</v>
      </c>
      <c r="AX308" s="2" t="s">
        <v>17</v>
      </c>
      <c r="AY308" s="2" t="s">
        <v>17</v>
      </c>
      <c r="AZ308" s="2" t="s">
        <v>179</v>
      </c>
      <c r="BA308" s="2" t="s">
        <v>180</v>
      </c>
      <c r="BB308" s="2" t="s">
        <v>209</v>
      </c>
      <c r="BC308" s="3">
        <v>8</v>
      </c>
      <c r="BD308" s="3">
        <v>16</v>
      </c>
      <c r="BE308" s="24">
        <f>U308/((VLOOKUP(B308,'Cell-Characteristics'!$B$4:$E$34,3,FALSE)*VLOOKUP(B308,'Cell-Characteristics'!$B$4:$E$34,4,FALSE)*3600)/1000)</f>
        <v>1.1294830475166362</v>
      </c>
      <c r="BF308" s="2">
        <f t="shared" si="62"/>
        <v>4677.1141081777178</v>
      </c>
      <c r="BG308" s="2">
        <f t="shared" si="60"/>
        <v>4956.0035481650757</v>
      </c>
      <c r="BH308" s="2" t="e">
        <f t="shared" si="61"/>
        <v>#DIV/0!</v>
      </c>
      <c r="BI308" s="2">
        <f t="shared" si="63"/>
        <v>14546.777279158969</v>
      </c>
      <c r="BJ308" s="2">
        <f>BF308/((VLOOKUP(B308,'Cell-Characteristics'!$B$4:$Q$34,13,FALSE)))</f>
        <v>127.30998171315035</v>
      </c>
      <c r="BK308" s="2">
        <f>BG308/((VLOOKUP(B308,'Cell-Characteristics'!$B$4:$Q$34,14,FALSE)))</f>
        <v>1948.5741716462512</v>
      </c>
      <c r="BL308" s="2" t="e">
        <f>BH308/((VLOOKUP(B308,'Cell-Characteristics'!$B$4:$Q$34,15,FALSE)))</f>
        <v>#DIV/0!</v>
      </c>
      <c r="BM308" s="2">
        <f>BI308/((VLOOKUP(B308,'Cell-Characteristics'!$B$4:$Q$34,16,FALSE)))</f>
        <v>347.80267399148278</v>
      </c>
      <c r="BN308" s="13">
        <f t="shared" si="59"/>
        <v>2.1425333333333332</v>
      </c>
    </row>
    <row r="309" spans="2:66">
      <c r="B309" s="2" t="s">
        <v>9</v>
      </c>
      <c r="C309" s="14" t="s">
        <v>744</v>
      </c>
      <c r="D309" s="2" t="s">
        <v>181</v>
      </c>
      <c r="E309" s="6" t="s">
        <v>8</v>
      </c>
      <c r="F309" s="3" t="s">
        <v>22</v>
      </c>
      <c r="G309" s="3"/>
      <c r="H309" s="4">
        <v>43400</v>
      </c>
      <c r="I309" s="5" t="s">
        <v>258</v>
      </c>
      <c r="J309" s="5">
        <v>100</v>
      </c>
      <c r="K309" s="7">
        <v>4.1609999999999996</v>
      </c>
      <c r="L309" s="8">
        <v>40.1051</v>
      </c>
      <c r="M309" s="8">
        <v>45.9</v>
      </c>
      <c r="N309" s="8">
        <v>47.7</v>
      </c>
      <c r="O309" s="6" t="s">
        <v>47</v>
      </c>
      <c r="P309" s="6" t="s">
        <v>47</v>
      </c>
      <c r="Q309" s="9" t="s">
        <v>4</v>
      </c>
      <c r="R309" s="10">
        <v>28.707390068606028</v>
      </c>
      <c r="S309" s="11">
        <v>1.6E-2</v>
      </c>
      <c r="T309" s="11">
        <v>32.026769994958528</v>
      </c>
      <c r="U309" s="8">
        <v>32.536546301972415</v>
      </c>
      <c r="V309" s="8">
        <v>14.573284636179769</v>
      </c>
      <c r="W309" s="8">
        <v>17.49262743089055</v>
      </c>
      <c r="X309" s="8">
        <v>0.47063423490207656</v>
      </c>
      <c r="Y309" s="8">
        <v>44.790508804852209</v>
      </c>
      <c r="Z309" s="8">
        <v>53.763012424678038</v>
      </c>
      <c r="AA309" s="8">
        <v>1.4464787704697042</v>
      </c>
      <c r="AB309" s="8">
        <v>0.50977630701388799</v>
      </c>
      <c r="AC309" s="8">
        <v>0</v>
      </c>
      <c r="AD309" s="122">
        <v>2.5097</v>
      </c>
      <c r="AE309" s="122">
        <v>2.5097</v>
      </c>
      <c r="AF309" s="124">
        <v>0</v>
      </c>
      <c r="AG309" s="8">
        <v>962.12422977971096</v>
      </c>
      <c r="AH309" s="8">
        <v>48.707299999999996</v>
      </c>
      <c r="AI309" s="8">
        <v>46.888083608996951</v>
      </c>
      <c r="AJ309" s="8"/>
      <c r="AK309" s="6">
        <v>109.62699000000001</v>
      </c>
      <c r="AL309" s="8">
        <v>26.149000000000001</v>
      </c>
      <c r="AM309" s="8">
        <v>0.95</v>
      </c>
      <c r="AN309" s="8">
        <v>3.86</v>
      </c>
      <c r="AO309" s="8">
        <v>1.4550000000000001</v>
      </c>
      <c r="AP309" s="8">
        <v>0</v>
      </c>
      <c r="AQ309" s="8">
        <v>0</v>
      </c>
      <c r="AR309" s="8">
        <v>0</v>
      </c>
      <c r="AS309" s="8">
        <v>7.6910999999999987</v>
      </c>
      <c r="AT309" s="8">
        <f t="shared" si="73"/>
        <v>13.956099999999999</v>
      </c>
      <c r="AU309" s="8">
        <f t="shared" si="74"/>
        <v>34.798816110669215</v>
      </c>
      <c r="AV309" s="8">
        <v>0</v>
      </c>
      <c r="AW309" s="2" t="s">
        <v>210</v>
      </c>
      <c r="AX309" s="2" t="s">
        <v>17</v>
      </c>
      <c r="AY309" s="2" t="s">
        <v>17</v>
      </c>
      <c r="AZ309" s="2" t="s">
        <v>179</v>
      </c>
      <c r="BA309" s="2" t="s">
        <v>180</v>
      </c>
      <c r="BB309" s="2" t="s">
        <v>211</v>
      </c>
      <c r="BC309" s="3">
        <v>8</v>
      </c>
      <c r="BD309" s="3">
        <v>16</v>
      </c>
      <c r="BE309" s="24">
        <f>U309/((VLOOKUP(B309,'Cell-Characteristics'!$B$4:$E$34,3,FALSE)*VLOOKUP(B309,'Cell-Characteristics'!$B$4:$E$34,4,FALSE)*3600)/1000)</f>
        <v>1.1791167029779088</v>
      </c>
      <c r="BF309" s="2">
        <f t="shared" si="62"/>
        <v>5806.7835343585966</v>
      </c>
      <c r="BG309" s="2">
        <f t="shared" si="60"/>
        <v>6970.0073438620357</v>
      </c>
      <c r="BH309" s="2" t="e">
        <f t="shared" si="61"/>
        <v>#DIV/0!</v>
      </c>
      <c r="BI309" s="2">
        <f t="shared" si="63"/>
        <v>19446.475456412569</v>
      </c>
      <c r="BJ309" s="2">
        <f>BF309/((VLOOKUP(B309,'Cell-Characteristics'!$B$4:$Q$34,13,FALSE)))</f>
        <v>158.05932642927206</v>
      </c>
      <c r="BK309" s="2">
        <f>BG309/((VLOOKUP(B309,'Cell-Characteristics'!$B$4:$Q$34,14,FALSE)))</f>
        <v>2740.4290885672863</v>
      </c>
      <c r="BL309" s="2" t="e">
        <f>BH309/((VLOOKUP(B309,'Cell-Characteristics'!$B$4:$Q$34,15,FALSE)))</f>
        <v>#DIV/0!</v>
      </c>
      <c r="BM309" s="2">
        <f>BI309/((VLOOKUP(B309,'Cell-Characteristics'!$B$4:$Q$34,16,FALSE)))</f>
        <v>464.95082956553455</v>
      </c>
      <c r="BN309" s="13">
        <f t="shared" si="59"/>
        <v>1.6731333333333334</v>
      </c>
    </row>
    <row r="310" spans="2:66">
      <c r="B310" s="2" t="s">
        <v>9</v>
      </c>
      <c r="C310" s="14" t="s">
        <v>745</v>
      </c>
      <c r="D310" s="2" t="s">
        <v>181</v>
      </c>
      <c r="E310" s="6" t="s">
        <v>8</v>
      </c>
      <c r="F310" s="3" t="s">
        <v>22</v>
      </c>
      <c r="G310" s="3"/>
      <c r="H310" s="4">
        <v>43400</v>
      </c>
      <c r="I310" s="5" t="s">
        <v>259</v>
      </c>
      <c r="J310" s="5">
        <v>100</v>
      </c>
      <c r="K310" s="7">
        <v>4.1580000000000004</v>
      </c>
      <c r="L310" s="8">
        <v>40.203200000000002</v>
      </c>
      <c r="M310" s="8">
        <v>48.3</v>
      </c>
      <c r="N310" s="8">
        <v>47.6</v>
      </c>
      <c r="O310" s="6" t="s">
        <v>47</v>
      </c>
      <c r="P310" s="6" t="s">
        <v>47</v>
      </c>
      <c r="Q310" s="9" t="s">
        <v>4</v>
      </c>
      <c r="R310" s="10">
        <v>21.987770378254265</v>
      </c>
      <c r="S310" s="11">
        <v>1.4E-2</v>
      </c>
      <c r="T310" s="11">
        <v>25.435392402974312</v>
      </c>
      <c r="U310" s="8">
        <v>25.814088337876473</v>
      </c>
      <c r="V310" s="8">
        <v>8.0913714967190558</v>
      </c>
      <c r="W310" s="8">
        <v>17.508744626298213</v>
      </c>
      <c r="X310" s="8">
        <v>0.21397221485921061</v>
      </c>
      <c r="Y310" s="8">
        <v>31.344788902913745</v>
      </c>
      <c r="Z310" s="8">
        <v>67.826314054283287</v>
      </c>
      <c r="AA310" s="8">
        <v>0.82889704280299392</v>
      </c>
      <c r="AB310" s="8">
        <v>0.37869593490216025</v>
      </c>
      <c r="AC310" s="8">
        <v>0</v>
      </c>
      <c r="AD310" s="122">
        <v>2.9123000000000001</v>
      </c>
      <c r="AE310" s="122">
        <v>2.9123000000000001</v>
      </c>
      <c r="AF310" s="124">
        <v>0</v>
      </c>
      <c r="AG310" s="8">
        <v>949.35395135457043</v>
      </c>
      <c r="AH310" s="8">
        <v>53.012</v>
      </c>
      <c r="AI310" s="8">
        <v>50.415087282012543</v>
      </c>
      <c r="AJ310" s="8"/>
      <c r="AK310" s="6">
        <v>190.66761000000002</v>
      </c>
      <c r="AL310" s="8">
        <v>25.937999999999999</v>
      </c>
      <c r="AM310" s="8">
        <v>1.1200000000000001</v>
      </c>
      <c r="AN310" s="8">
        <v>5.18</v>
      </c>
      <c r="AO310" s="8">
        <v>1.47</v>
      </c>
      <c r="AP310" s="8">
        <v>0</v>
      </c>
      <c r="AQ310" s="8">
        <v>0</v>
      </c>
      <c r="AR310" s="8">
        <v>0</v>
      </c>
      <c r="AS310" s="8">
        <v>6.4952000000000041</v>
      </c>
      <c r="AT310" s="8">
        <f t="shared" si="73"/>
        <v>14.265200000000004</v>
      </c>
      <c r="AU310" s="8">
        <f t="shared" si="74"/>
        <v>35.482747641978754</v>
      </c>
      <c r="AV310" s="8">
        <v>0</v>
      </c>
      <c r="AW310" s="2" t="s">
        <v>212</v>
      </c>
      <c r="AX310" s="2" t="s">
        <v>17</v>
      </c>
      <c r="AY310" s="2" t="s">
        <v>17</v>
      </c>
      <c r="AZ310" s="2" t="s">
        <v>179</v>
      </c>
      <c r="BA310" s="2" t="s">
        <v>180</v>
      </c>
      <c r="BB310" s="2" t="s">
        <v>213</v>
      </c>
      <c r="BC310" s="3">
        <v>9</v>
      </c>
      <c r="BD310" s="3">
        <v>18</v>
      </c>
      <c r="BE310" s="24">
        <f>U310/((VLOOKUP(B310,'Cell-Characteristics'!$B$4:$E$34,3,FALSE)*VLOOKUP(B310,'Cell-Characteristics'!$B$4:$E$34,4,FALSE)*3600)/1000)</f>
        <v>0.93549642450809856</v>
      </c>
      <c r="BF310" s="2">
        <f t="shared" si="62"/>
        <v>2778.3440911716016</v>
      </c>
      <c r="BG310" s="2">
        <f t="shared" si="60"/>
        <v>6011.9989789163928</v>
      </c>
      <c r="BH310" s="2" t="e">
        <f t="shared" si="61"/>
        <v>#DIV/0!</v>
      </c>
      <c r="BI310" s="2">
        <f t="shared" si="63"/>
        <v>13295.722455383961</v>
      </c>
      <c r="BJ310" s="2">
        <f>BF310/((VLOOKUP(B310,'Cell-Characteristics'!$B$4:$Q$34,13,FALSE)))</f>
        <v>75.625893929217753</v>
      </c>
      <c r="BK310" s="2">
        <f>BG310/((VLOOKUP(B310,'Cell-Characteristics'!$B$4:$Q$34,14,FALSE)))</f>
        <v>2363.7646374602473</v>
      </c>
      <c r="BL310" s="2" t="e">
        <f>BH310/((VLOOKUP(B310,'Cell-Characteristics'!$B$4:$Q$34,15,FALSE)))</f>
        <v>#DIV/0!</v>
      </c>
      <c r="BM310" s="2">
        <f>BI310/((VLOOKUP(B310,'Cell-Characteristics'!$B$4:$Q$34,16,FALSE)))</f>
        <v>317.8908794634753</v>
      </c>
      <c r="BN310" s="13">
        <f t="shared" si="59"/>
        <v>1.9415333333333333</v>
      </c>
    </row>
    <row r="311" spans="2:66">
      <c r="B311" s="2" t="s">
        <v>9</v>
      </c>
      <c r="C311" s="14" t="s">
        <v>746</v>
      </c>
      <c r="D311" s="2" t="s">
        <v>181</v>
      </c>
      <c r="E311" s="6" t="s">
        <v>8</v>
      </c>
      <c r="F311" s="3" t="s">
        <v>22</v>
      </c>
      <c r="G311" s="3"/>
      <c r="H311" s="4">
        <v>43400</v>
      </c>
      <c r="I311" s="5" t="s">
        <v>260</v>
      </c>
      <c r="J311" s="5">
        <v>100</v>
      </c>
      <c r="K311" s="7">
        <v>4.1589999999999998</v>
      </c>
      <c r="L311" s="8">
        <v>40.246400000000001</v>
      </c>
      <c r="M311" s="8">
        <v>47.7</v>
      </c>
      <c r="N311" s="8">
        <v>47.7</v>
      </c>
      <c r="O311" s="6" t="s">
        <v>49</v>
      </c>
      <c r="P311" s="6" t="s">
        <v>47</v>
      </c>
      <c r="Q311" s="9" t="s">
        <v>4</v>
      </c>
      <c r="R311" s="10">
        <v>27.965606734784458</v>
      </c>
      <c r="S311" s="11">
        <v>2.8000000000000001E-2</v>
      </c>
      <c r="T311" s="11">
        <v>34.273504511597991</v>
      </c>
      <c r="U311" s="8">
        <v>34.688026100169914</v>
      </c>
      <c r="V311" s="8">
        <v>12.113347004778271</v>
      </c>
      <c r="W311" s="8">
        <v>21.276922140078618</v>
      </c>
      <c r="X311" s="8">
        <v>1.2977569553130193</v>
      </c>
      <c r="Y311" s="8">
        <v>34.920831095427872</v>
      </c>
      <c r="Z311" s="8">
        <v>61.337944334556404</v>
      </c>
      <c r="AA311" s="8">
        <v>3.7412245700157101</v>
      </c>
      <c r="AB311" s="8">
        <v>0.41452158857192412</v>
      </c>
      <c r="AC311" s="8">
        <v>0</v>
      </c>
      <c r="AD311" s="122">
        <v>1.4037999999999999</v>
      </c>
      <c r="AE311" s="122">
        <v>1.4037999999999999</v>
      </c>
      <c r="AF311" s="124">
        <v>0</v>
      </c>
      <c r="AG311" s="8">
        <v>947.50763090490909</v>
      </c>
      <c r="AH311" s="8">
        <v>109.05200000000002</v>
      </c>
      <c r="AI311" s="8">
        <v>103.35041145032432</v>
      </c>
      <c r="AJ311" s="8"/>
      <c r="AK311" s="6">
        <v>273.84023000000002</v>
      </c>
      <c r="AL311" s="8">
        <v>25.84</v>
      </c>
      <c r="AM311" s="8">
        <v>0.42</v>
      </c>
      <c r="AN311" s="8">
        <v>5.92</v>
      </c>
      <c r="AO311" s="8">
        <v>2.165</v>
      </c>
      <c r="AP311" s="8">
        <v>0.5</v>
      </c>
      <c r="AQ311" s="8">
        <v>0</v>
      </c>
      <c r="AR311" s="8">
        <v>0.06</v>
      </c>
      <c r="AS311" s="8">
        <v>5.3414000000000001</v>
      </c>
      <c r="AT311" s="8">
        <f t="shared" si="73"/>
        <v>14.406400000000001</v>
      </c>
      <c r="AU311" s="8">
        <f t="shared" si="74"/>
        <v>35.795499721714243</v>
      </c>
      <c r="AV311" s="8">
        <v>0</v>
      </c>
      <c r="AW311" s="2" t="s">
        <v>214</v>
      </c>
      <c r="AX311" s="2" t="s">
        <v>17</v>
      </c>
      <c r="AY311" s="2" t="s">
        <v>17</v>
      </c>
      <c r="AZ311" s="2" t="s">
        <v>187</v>
      </c>
      <c r="BA311" s="2" t="s">
        <v>180</v>
      </c>
      <c r="BB311" s="2" t="s">
        <v>215</v>
      </c>
      <c r="BC311" s="3">
        <v>9</v>
      </c>
      <c r="BD311" s="3">
        <v>18</v>
      </c>
      <c r="BE311" s="24">
        <f>U311/((VLOOKUP(B311,'Cell-Characteristics'!$B$4:$E$34,3,FALSE)*VLOOKUP(B311,'Cell-Characteristics'!$B$4:$E$34,4,FALSE)*3600)/1000)</f>
        <v>1.2570858193871826</v>
      </c>
      <c r="BF311" s="2">
        <f t="shared" si="62"/>
        <v>8628.969229789338</v>
      </c>
      <c r="BG311" s="2">
        <f t="shared" si="60"/>
        <v>15156.662017437398</v>
      </c>
      <c r="BH311" s="2" t="e">
        <f t="shared" si="61"/>
        <v>#DIV/0!</v>
      </c>
      <c r="BI311" s="2">
        <f t="shared" si="63"/>
        <v>37065.136878654273</v>
      </c>
      <c r="BJ311" s="2">
        <f>BF311/((VLOOKUP(B311,'Cell-Characteristics'!$B$4:$Q$34,13,FALSE)))</f>
        <v>234.87857884994659</v>
      </c>
      <c r="BK311" s="2">
        <f>BG311/((VLOOKUP(B311,'Cell-Characteristics'!$B$4:$Q$34,14,FALSE)))</f>
        <v>5959.2128715252802</v>
      </c>
      <c r="BL311" s="2" t="e">
        <f>BH311/((VLOOKUP(B311,'Cell-Characteristics'!$B$4:$Q$34,15,FALSE)))</f>
        <v>#DIV/0!</v>
      </c>
      <c r="BM311" s="2">
        <f>BI311/((VLOOKUP(B311,'Cell-Characteristics'!$B$4:$Q$34,16,FALSE)))</f>
        <v>886.19997892767628</v>
      </c>
      <c r="BN311" s="13">
        <f t="shared" si="59"/>
        <v>0.93586666666666662</v>
      </c>
    </row>
    <row r="312" spans="2:66">
      <c r="B312" s="2" t="s">
        <v>9</v>
      </c>
      <c r="C312" s="60" t="s">
        <v>662</v>
      </c>
      <c r="D312" s="2" t="s">
        <v>26</v>
      </c>
      <c r="E312" s="6" t="s">
        <v>8</v>
      </c>
      <c r="F312" s="3" t="s">
        <v>21</v>
      </c>
      <c r="G312" s="3"/>
      <c r="H312" s="4">
        <v>43509</v>
      </c>
      <c r="I312" s="5" t="s">
        <v>261</v>
      </c>
      <c r="J312" s="5">
        <v>100</v>
      </c>
      <c r="K312" s="7">
        <v>4.1630000000000003</v>
      </c>
      <c r="L312" s="8">
        <v>40.308100000000003</v>
      </c>
      <c r="M312" s="8">
        <v>48.9</v>
      </c>
      <c r="N312" s="8">
        <v>49.6</v>
      </c>
      <c r="O312" s="7" t="s">
        <v>47</v>
      </c>
      <c r="P312" s="7" t="s">
        <v>47</v>
      </c>
      <c r="Q312" s="9" t="s">
        <v>4</v>
      </c>
      <c r="R312" s="10">
        <v>19.98283638284849</v>
      </c>
      <c r="S312" s="11">
        <v>1.4999999999999999E-2</v>
      </c>
      <c r="T312" s="11">
        <v>21.699862496983492</v>
      </c>
      <c r="U312" s="8">
        <v>22.13081834803284</v>
      </c>
      <c r="V312" s="8">
        <v>10.005200262359594</v>
      </c>
      <c r="W312" s="8">
        <v>11.658684995186979</v>
      </c>
      <c r="X312" s="8">
        <v>0.46693309048626569</v>
      </c>
      <c r="Y312" s="8">
        <v>45.209355140041332</v>
      </c>
      <c r="Z312" s="8">
        <v>52.680767660014226</v>
      </c>
      <c r="AA312" s="8">
        <v>2.1098771999444401</v>
      </c>
      <c r="AB312" s="8">
        <v>0.43095585104934675</v>
      </c>
      <c r="AC312" s="8">
        <v>0</v>
      </c>
      <c r="AD312" s="122">
        <v>2.1101000000000001</v>
      </c>
      <c r="AE312" s="122">
        <v>2.1101000000000001</v>
      </c>
      <c r="AF312" s="122">
        <v>0</v>
      </c>
      <c r="AG312" s="8">
        <v>951.01550288500334</v>
      </c>
      <c r="AH312" s="8">
        <v>66.478399999999993</v>
      </c>
      <c r="AI312" s="8">
        <v>63.344203695650961</v>
      </c>
      <c r="AJ312" s="8"/>
      <c r="AK312" s="6">
        <v>132.42512500000001</v>
      </c>
      <c r="AL312" s="8">
        <v>28.2</v>
      </c>
      <c r="AM312" s="8">
        <v>0.9</v>
      </c>
      <c r="AN312" s="8">
        <v>3.5</v>
      </c>
      <c r="AO312" s="8">
        <v>0.3</v>
      </c>
      <c r="AP312" s="8">
        <v>0</v>
      </c>
      <c r="AQ312" s="8">
        <v>0</v>
      </c>
      <c r="AR312" s="8">
        <v>0</v>
      </c>
      <c r="AS312" s="8">
        <v>7.4081000000000117</v>
      </c>
      <c r="AT312" s="8">
        <f t="shared" si="73"/>
        <v>12.108100000000004</v>
      </c>
      <c r="AU312" s="8">
        <f t="shared" si="74"/>
        <v>30.038875560991467</v>
      </c>
      <c r="AV312" s="8">
        <v>0</v>
      </c>
      <c r="AW312" s="2" t="s">
        <v>216</v>
      </c>
      <c r="AX312" s="2" t="s">
        <v>50</v>
      </c>
      <c r="AY312" s="2" t="s">
        <v>217</v>
      </c>
      <c r="AZ312" s="2" t="s">
        <v>179</v>
      </c>
      <c r="BA312" s="2" t="s">
        <v>180</v>
      </c>
      <c r="BB312" s="2" t="s">
        <v>218</v>
      </c>
      <c r="BC312" s="3">
        <v>5</v>
      </c>
      <c r="BD312" s="3">
        <v>10</v>
      </c>
      <c r="BE312" s="24">
        <f>U312/((VLOOKUP(B312,'Cell-Characteristics'!$B$4:$E$34,3,FALSE)*VLOOKUP(B312,'Cell-Characteristics'!$B$4:$E$34,4,FALSE)*3600)/1000)</f>
        <v>0.80201559571040226</v>
      </c>
      <c r="BF312" s="2">
        <f t="shared" si="62"/>
        <v>4741.5763529499045</v>
      </c>
      <c r="BG312" s="2">
        <f t="shared" si="60"/>
        <v>5525.1812687488646</v>
      </c>
      <c r="BH312" s="2" t="e">
        <f t="shared" si="61"/>
        <v>#DIV/0!</v>
      </c>
      <c r="BI312" s="2">
        <f t="shared" si="63"/>
        <v>15732.063656722079</v>
      </c>
      <c r="BJ312" s="2">
        <f>BF312/((VLOOKUP(B312,'Cell-Characteristics'!$B$4:$Q$34,13,FALSE)))</f>
        <v>129.06462934699505</v>
      </c>
      <c r="BK312" s="2">
        <f>BG312/((VLOOKUP(B312,'Cell-Characteristics'!$B$4:$Q$34,14,FALSE)))</f>
        <v>2172.3603321337046</v>
      </c>
      <c r="BL312" s="2" t="e">
        <f>BH312/((VLOOKUP(B312,'Cell-Characteristics'!$B$4:$Q$34,15,FALSE)))</f>
        <v>#DIV/0!</v>
      </c>
      <c r="BM312" s="2">
        <f>BI312/((VLOOKUP(B312,'Cell-Characteristics'!$B$4:$Q$34,16,FALSE)))</f>
        <v>376.14199366696505</v>
      </c>
      <c r="BN312" s="13">
        <f t="shared" si="59"/>
        <v>1.4067333333333334</v>
      </c>
    </row>
    <row r="313" spans="2:66">
      <c r="B313" s="2" t="s">
        <v>9</v>
      </c>
      <c r="C313" s="14" t="s">
        <v>726</v>
      </c>
      <c r="D313" s="2" t="s">
        <v>181</v>
      </c>
      <c r="E313" s="6" t="s">
        <v>7</v>
      </c>
      <c r="F313" s="3" t="s">
        <v>22</v>
      </c>
      <c r="G313" s="3"/>
      <c r="H313" s="4">
        <v>43399</v>
      </c>
      <c r="I313" s="5" t="s">
        <v>262</v>
      </c>
      <c r="J313" s="5">
        <v>100</v>
      </c>
      <c r="K313" s="7">
        <v>4.1550000000000002</v>
      </c>
      <c r="L313" s="8">
        <v>40.5212</v>
      </c>
      <c r="M313" s="8">
        <v>49</v>
      </c>
      <c r="N313" s="8">
        <v>48.6</v>
      </c>
      <c r="O313" s="7" t="s">
        <v>47</v>
      </c>
      <c r="P313" s="7" t="s">
        <v>47</v>
      </c>
      <c r="Q313" s="9" t="s">
        <v>4</v>
      </c>
      <c r="R313" s="10">
        <v>30.985807435608447</v>
      </c>
      <c r="S313" s="11">
        <v>2.5999999999999999E-2</v>
      </c>
      <c r="T313" s="11">
        <v>36.898727987829567</v>
      </c>
      <c r="U313" s="8">
        <v>38.293725586038867</v>
      </c>
      <c r="V313" s="8">
        <v>2.8569767158416135</v>
      </c>
      <c r="W313" s="8">
        <v>34.50001910906655</v>
      </c>
      <c r="X313" s="8">
        <v>0.93672976113071038</v>
      </c>
      <c r="Y313" s="8">
        <v>7.4606914634683923</v>
      </c>
      <c r="Z313" s="8">
        <v>90.093138186702234</v>
      </c>
      <c r="AA313" s="8">
        <v>2.4461703498293819</v>
      </c>
      <c r="AB313" s="8">
        <v>1.3949975982092995</v>
      </c>
      <c r="AC313" s="8">
        <v>0</v>
      </c>
      <c r="AD313" s="122">
        <v>1.2042999999999999</v>
      </c>
      <c r="AE313" s="122">
        <v>0.40200000000000002</v>
      </c>
      <c r="AF313" s="122">
        <v>0</v>
      </c>
      <c r="AG313" s="8">
        <v>754.86975802229301</v>
      </c>
      <c r="AH313" s="8">
        <v>132.24639999999999</v>
      </c>
      <c r="AI313" s="8">
        <v>94.744761263956633</v>
      </c>
      <c r="AJ313" s="8"/>
      <c r="AK313" s="6">
        <v>305.15552000000002</v>
      </c>
      <c r="AL313" s="8">
        <v>10.6549</v>
      </c>
      <c r="AM313" s="8">
        <v>12.0541</v>
      </c>
      <c r="AN313" s="8">
        <v>4.4932999999999996</v>
      </c>
      <c r="AO313" s="8">
        <v>2.0678999999999998</v>
      </c>
      <c r="AP313" s="8">
        <v>7.6700000000000004E-2</v>
      </c>
      <c r="AQ313" s="8">
        <v>0.2311</v>
      </c>
      <c r="AR313" s="8">
        <v>1.17E-2</v>
      </c>
      <c r="AS313" s="8">
        <v>10.931499999999996</v>
      </c>
      <c r="AT313" s="8">
        <f t="shared" si="73"/>
        <v>29.866300000000003</v>
      </c>
      <c r="AU313" s="8">
        <f t="shared" si="74"/>
        <v>73.705369041390696</v>
      </c>
      <c r="AV313" s="8">
        <v>0</v>
      </c>
      <c r="AW313" s="2" t="s">
        <v>219</v>
      </c>
      <c r="AX313" s="2" t="s">
        <v>17</v>
      </c>
      <c r="AY313" s="2" t="s">
        <v>17</v>
      </c>
      <c r="AZ313" s="2" t="s">
        <v>179</v>
      </c>
      <c r="BA313" s="2" t="s">
        <v>180</v>
      </c>
      <c r="BB313" s="2" t="s">
        <v>220</v>
      </c>
      <c r="BC313" s="3">
        <v>7</v>
      </c>
      <c r="BD313" s="3">
        <v>14.000000000000002</v>
      </c>
      <c r="BE313" s="24">
        <f>U313/((VLOOKUP(B313,'Cell-Characteristics'!$B$4:$E$34,3,FALSE)*VLOOKUP(B313,'Cell-Characteristics'!$B$4:$E$34,4,FALSE)*3600)/1000)</f>
        <v>1.3877555115618927</v>
      </c>
      <c r="BF313" s="2">
        <f t="shared" si="62"/>
        <v>2372.3131411123586</v>
      </c>
      <c r="BG313" s="2">
        <f t="shared" si="60"/>
        <v>85820.943057379467</v>
      </c>
      <c r="BH313" s="2" t="e">
        <f t="shared" si="61"/>
        <v>#DIV/0!</v>
      </c>
      <c r="BI313" s="2">
        <f t="shared" si="63"/>
        <v>71519.128903764315</v>
      </c>
      <c r="BJ313" s="2">
        <f>BF313/((VLOOKUP(B313,'Cell-Characteristics'!$B$4:$Q$34,13,FALSE)))</f>
        <v>64.573823863910903</v>
      </c>
      <c r="BK313" s="2">
        <f>BG313/((VLOOKUP(B313,'Cell-Characteristics'!$B$4:$Q$34,14,FALSE)))</f>
        <v>33742.605589910934</v>
      </c>
      <c r="BL313" s="2" t="e">
        <f>BH313/((VLOOKUP(B313,'Cell-Characteristics'!$B$4:$Q$34,15,FALSE)))</f>
        <v>#DIV/0!</v>
      </c>
      <c r="BM313" s="2">
        <f>BI313/((VLOOKUP(B313,'Cell-Characteristics'!$B$4:$Q$34,16,FALSE)))</f>
        <v>1709.9694177560759</v>
      </c>
      <c r="BN313" s="13">
        <f t="shared" si="59"/>
        <v>0.53543333333333332</v>
      </c>
    </row>
    <row r="314" spans="2:66">
      <c r="B314" s="2" t="s">
        <v>9</v>
      </c>
      <c r="C314" s="14" t="s">
        <v>727</v>
      </c>
      <c r="D314" s="2" t="s">
        <v>181</v>
      </c>
      <c r="E314" s="6" t="s">
        <v>7</v>
      </c>
      <c r="F314" s="3" t="s">
        <v>22</v>
      </c>
      <c r="G314" s="3"/>
      <c r="H314" s="4">
        <v>43399</v>
      </c>
      <c r="I314" s="5" t="s">
        <v>263</v>
      </c>
      <c r="J314" s="5">
        <v>100</v>
      </c>
      <c r="K314" s="7">
        <v>4.1269999999999998</v>
      </c>
      <c r="L314" s="8">
        <v>40.604900000000001</v>
      </c>
      <c r="M314" s="8">
        <v>47.1</v>
      </c>
      <c r="N314" s="8">
        <v>48.4</v>
      </c>
      <c r="O314" s="7" t="s">
        <v>47</v>
      </c>
      <c r="P314" s="7" t="s">
        <v>47</v>
      </c>
      <c r="Q314" s="9" t="s">
        <v>4</v>
      </c>
      <c r="R314" s="10">
        <v>26.168122793441022</v>
      </c>
      <c r="S314" s="11">
        <v>2.5999999999999999E-2</v>
      </c>
      <c r="T314" s="11">
        <v>31.504657368666731</v>
      </c>
      <c r="U314" s="8">
        <v>32.066916615940357</v>
      </c>
      <c r="V314" s="8">
        <v>15.501232918467068</v>
      </c>
      <c r="W314" s="8">
        <v>15.909862506370585</v>
      </c>
      <c r="X314" s="8">
        <v>0.65582119110270465</v>
      </c>
      <c r="Y314" s="8">
        <v>48.340266400173491</v>
      </c>
      <c r="Z314" s="8">
        <v>49.614569111586633</v>
      </c>
      <c r="AA314" s="8">
        <v>2.0451644882398772</v>
      </c>
      <c r="AB314" s="8">
        <v>0.56225924727362386</v>
      </c>
      <c r="AC314" s="8">
        <v>0</v>
      </c>
      <c r="AD314" s="122">
        <v>2.0164</v>
      </c>
      <c r="AE314" s="122">
        <v>2.0164</v>
      </c>
      <c r="AF314" s="122">
        <v>0</v>
      </c>
      <c r="AG314" s="8">
        <v>963.12099625687517</v>
      </c>
      <c r="AH314" s="8">
        <v>113.9944</v>
      </c>
      <c r="AI314" s="8">
        <v>109.83474258860579</v>
      </c>
      <c r="AJ314" s="8"/>
      <c r="AK314" s="6">
        <v>254.58655999999999</v>
      </c>
      <c r="AL314" s="8">
        <v>27.005800000000001</v>
      </c>
      <c r="AM314" s="8">
        <v>1.0409999999999999</v>
      </c>
      <c r="AN314" s="8">
        <v>2.7881999999999998</v>
      </c>
      <c r="AO314" s="8">
        <v>0.67649999999999999</v>
      </c>
      <c r="AP314" s="8">
        <v>6.5000000000000002E-2</v>
      </c>
      <c r="AQ314" s="8">
        <v>0.15870000000000001</v>
      </c>
      <c r="AR314" s="8">
        <v>8.5300000000000001E-2</v>
      </c>
      <c r="AS314" s="8">
        <v>8.784399999999998</v>
      </c>
      <c r="AT314" s="8">
        <f t="shared" si="73"/>
        <v>13.5991</v>
      </c>
      <c r="AU314" s="8">
        <f t="shared" si="74"/>
        <v>33.491278146233583</v>
      </c>
      <c r="AV314" s="8">
        <v>0</v>
      </c>
      <c r="AW314" s="2" t="s">
        <v>221</v>
      </c>
      <c r="AX314" s="2" t="s">
        <v>17</v>
      </c>
      <c r="AY314" s="2" t="s">
        <v>17</v>
      </c>
      <c r="AZ314" s="2" t="s">
        <v>179</v>
      </c>
      <c r="BA314" s="2" t="s">
        <v>180</v>
      </c>
      <c r="BB314" s="2" t="s">
        <v>222</v>
      </c>
      <c r="BC314" s="3">
        <v>7</v>
      </c>
      <c r="BD314" s="3">
        <v>14.000000000000002</v>
      </c>
      <c r="BE314" s="24">
        <f>U314/((VLOOKUP(B314,'Cell-Characteristics'!$B$4:$E$34,3,FALSE)*VLOOKUP(B314,'Cell-Characteristics'!$B$4:$E$34,4,FALSE)*3600)/1000)</f>
        <v>1.1620974348025062</v>
      </c>
      <c r="BF314" s="2">
        <f t="shared" si="62"/>
        <v>7687.5783170338564</v>
      </c>
      <c r="BG314" s="2">
        <f t="shared" si="60"/>
        <v>7890.2313560655557</v>
      </c>
      <c r="BH314" s="2" t="e">
        <f t="shared" si="61"/>
        <v>#DIV/0!</v>
      </c>
      <c r="BI314" s="2">
        <f t="shared" si="63"/>
        <v>23854.579906720162</v>
      </c>
      <c r="BJ314" s="2">
        <f>BF314/((VLOOKUP(B314,'Cell-Characteristics'!$B$4:$Q$34,13,FALSE)))</f>
        <v>209.25413242511451</v>
      </c>
      <c r="BK314" s="2">
        <f>BG314/((VLOOKUP(B314,'Cell-Characteristics'!$B$4:$Q$34,14,FALSE)))</f>
        <v>3102.2376960232582</v>
      </c>
      <c r="BL314" s="2" t="e">
        <f>BH314/((VLOOKUP(B314,'Cell-Characteristics'!$B$4:$Q$34,15,FALSE)))</f>
        <v>#DIV/0!</v>
      </c>
      <c r="BM314" s="2">
        <f>BI314/((VLOOKUP(B314,'Cell-Characteristics'!$B$4:$Q$34,16,FALSE)))</f>
        <v>570.34534311509356</v>
      </c>
      <c r="BN314" s="13">
        <f t="shared" si="59"/>
        <v>1.3442666666666667</v>
      </c>
    </row>
    <row r="315" spans="2:66">
      <c r="B315" s="2" t="s">
        <v>9</v>
      </c>
      <c r="C315" s="14" t="s">
        <v>728</v>
      </c>
      <c r="D315" s="2" t="s">
        <v>181</v>
      </c>
      <c r="E315" s="6" t="s">
        <v>7</v>
      </c>
      <c r="F315" s="3" t="s">
        <v>22</v>
      </c>
      <c r="G315" s="3"/>
      <c r="H315" s="4">
        <v>43399</v>
      </c>
      <c r="I315" s="5" t="s">
        <v>264</v>
      </c>
      <c r="J315" s="5">
        <v>100</v>
      </c>
      <c r="K315" s="7">
        <v>4.1269999999999998</v>
      </c>
      <c r="L315" s="8">
        <v>40.515700000000002</v>
      </c>
      <c r="M315" s="8">
        <v>47</v>
      </c>
      <c r="N315" s="8">
        <v>47.2</v>
      </c>
      <c r="O315" s="7" t="s">
        <v>49</v>
      </c>
      <c r="P315" s="7" t="s">
        <v>47</v>
      </c>
      <c r="Q315" s="9" t="s">
        <v>4</v>
      </c>
      <c r="R315" s="10">
        <v>29.714033585283293</v>
      </c>
      <c r="S315" s="11">
        <v>3.1E-2</v>
      </c>
      <c r="T315" s="11">
        <v>35.628237540023903</v>
      </c>
      <c r="U315" s="8">
        <v>36.255581503893893</v>
      </c>
      <c r="V315" s="8">
        <v>6.3962209905556513</v>
      </c>
      <c r="W315" s="8">
        <v>28.806893960786223</v>
      </c>
      <c r="X315" s="8">
        <v>1.0524665525520258</v>
      </c>
      <c r="Y315" s="8">
        <v>17.642031172134669</v>
      </c>
      <c r="Z315" s="8">
        <v>79.455059789048832</v>
      </c>
      <c r="AA315" s="8">
        <v>2.9029090388165186</v>
      </c>
      <c r="AB315" s="8">
        <v>0.62734396386999025</v>
      </c>
      <c r="AC315" s="8">
        <v>0</v>
      </c>
      <c r="AD315" s="122">
        <v>1.9097</v>
      </c>
      <c r="AE315" s="122">
        <v>1.9097</v>
      </c>
      <c r="AF315" s="122">
        <v>0</v>
      </c>
      <c r="AG315" s="8">
        <v>959.16672549756549</v>
      </c>
      <c r="AH315" s="8">
        <v>119.42159999999998</v>
      </c>
      <c r="AI315" s="8">
        <v>114.65424576744276</v>
      </c>
      <c r="AJ315" s="8"/>
      <c r="AK315" s="6">
        <v>284.98518999999999</v>
      </c>
      <c r="AL315" s="8">
        <v>14.0566</v>
      </c>
      <c r="AM315" s="8">
        <v>11.511100000000001</v>
      </c>
      <c r="AN315" s="8">
        <v>5.9863</v>
      </c>
      <c r="AO315" s="8">
        <v>0.86829999999999996</v>
      </c>
      <c r="AP315" s="8">
        <v>0.20449999999999999</v>
      </c>
      <c r="AQ315" s="8">
        <v>0.27579999999999999</v>
      </c>
      <c r="AR315" s="8">
        <v>9.1399999999999995E-2</v>
      </c>
      <c r="AS315" s="8">
        <v>7.5217000000000027</v>
      </c>
      <c r="AT315" s="8">
        <f t="shared" si="73"/>
        <v>26.459100000000003</v>
      </c>
      <c r="AU315" s="8">
        <f t="shared" si="74"/>
        <v>65.305795037479299</v>
      </c>
      <c r="AV315" s="8">
        <v>0</v>
      </c>
      <c r="AW315" s="2" t="s">
        <v>223</v>
      </c>
      <c r="AX315" s="2" t="s">
        <v>17</v>
      </c>
      <c r="AY315" s="2" t="s">
        <v>17</v>
      </c>
      <c r="AZ315" s="2" t="s">
        <v>187</v>
      </c>
      <c r="BA315" s="2" t="s">
        <v>180</v>
      </c>
      <c r="BB315" s="2" t="s">
        <v>17</v>
      </c>
      <c r="BC315" s="3">
        <v>6</v>
      </c>
      <c r="BD315" s="3">
        <v>12</v>
      </c>
      <c r="BE315" s="24">
        <f>U315/((VLOOKUP(B315,'Cell-Characteristics'!$B$4:$E$34,3,FALSE)*VLOOKUP(B315,'Cell-Characteristics'!$B$4:$E$34,4,FALSE)*3600)/1000)</f>
        <v>1.3138936545587407</v>
      </c>
      <c r="BF315" s="2">
        <f t="shared" si="62"/>
        <v>3349.3328745644085</v>
      </c>
      <c r="BG315" s="2">
        <f t="shared" si="60"/>
        <v>15084.512730159828</v>
      </c>
      <c r="BH315" s="2" t="e">
        <f t="shared" si="61"/>
        <v>#DIV/0!</v>
      </c>
      <c r="BI315" s="2">
        <f t="shared" si="63"/>
        <v>28477.442664209484</v>
      </c>
      <c r="BJ315" s="2">
        <f>BF315/((VLOOKUP(B315,'Cell-Characteristics'!$B$4:$Q$34,13,FALSE)))</f>
        <v>91.168078680505431</v>
      </c>
      <c r="BK315" s="2">
        <f>BG315/((VLOOKUP(B315,'Cell-Characteristics'!$B$4:$Q$34,14,FALSE)))</f>
        <v>5930.8456122355219</v>
      </c>
      <c r="BL315" s="2" t="e">
        <f>BH315/((VLOOKUP(B315,'Cell-Characteristics'!$B$4:$Q$34,15,FALSE)))</f>
        <v>#DIV/0!</v>
      </c>
      <c r="BM315" s="2">
        <f>BI315/((VLOOKUP(B315,'Cell-Characteristics'!$B$4:$Q$34,16,FALSE)))</f>
        <v>680.87456877760292</v>
      </c>
      <c r="BN315" s="13">
        <f t="shared" si="59"/>
        <v>1.2731333333333332</v>
      </c>
    </row>
    <row r="316" spans="2:66">
      <c r="B316" s="2" t="s">
        <v>9</v>
      </c>
      <c r="C316" s="14" t="s">
        <v>772</v>
      </c>
      <c r="D316" s="2" t="s">
        <v>181</v>
      </c>
      <c r="E316" s="6" t="s">
        <v>0</v>
      </c>
      <c r="F316" s="3" t="s">
        <v>22</v>
      </c>
      <c r="G316" s="3"/>
      <c r="H316" s="4">
        <v>43402</v>
      </c>
      <c r="I316" s="5" t="s">
        <v>265</v>
      </c>
      <c r="J316" s="5">
        <v>100</v>
      </c>
      <c r="K316" s="7">
        <v>4.1520000000000001</v>
      </c>
      <c r="L316" s="8">
        <v>40.546999999999997</v>
      </c>
      <c r="M316" s="8">
        <v>49.5</v>
      </c>
      <c r="N316" s="8">
        <v>49.7</v>
      </c>
      <c r="O316" s="6" t="s">
        <v>47</v>
      </c>
      <c r="P316" s="6" t="s">
        <v>47</v>
      </c>
      <c r="Q316" s="9" t="s">
        <v>4</v>
      </c>
      <c r="R316" s="10">
        <v>31.4841657791812</v>
      </c>
      <c r="S316" s="11">
        <v>6.0000000000000001E-3</v>
      </c>
      <c r="T316" s="11">
        <v>32.905311976204075</v>
      </c>
      <c r="U316" s="8">
        <v>33.320011637606335</v>
      </c>
      <c r="V316" s="8">
        <v>18.759702346039692</v>
      </c>
      <c r="W316" s="8">
        <v>14.357952483470939</v>
      </c>
      <c r="X316" s="8">
        <v>0.20235680809572446</v>
      </c>
      <c r="Y316" s="8">
        <v>56.301608024850516</v>
      </c>
      <c r="Z316" s="8">
        <v>43.091078837637511</v>
      </c>
      <c r="AA316" s="8">
        <v>0.60731313751204175</v>
      </c>
      <c r="AB316" s="8">
        <v>0.41469966140226</v>
      </c>
      <c r="AC316" s="8">
        <v>0</v>
      </c>
      <c r="AD316" s="122">
        <v>2.9087000000000001</v>
      </c>
      <c r="AE316" s="122">
        <v>2.9087000000000001</v>
      </c>
      <c r="AF316" s="122">
        <v>0</v>
      </c>
      <c r="AG316" s="8" t="s">
        <v>17</v>
      </c>
      <c r="AH316" s="8" t="s">
        <v>17</v>
      </c>
      <c r="AI316" s="8" t="s">
        <v>17</v>
      </c>
      <c r="AJ316" s="8"/>
      <c r="AK316" s="6" t="s">
        <v>17</v>
      </c>
      <c r="AL316" s="8">
        <v>29.45</v>
      </c>
      <c r="AM316" s="8">
        <v>0</v>
      </c>
      <c r="AN316" s="8">
        <v>0.61</v>
      </c>
      <c r="AO316" s="8">
        <v>0.36</v>
      </c>
      <c r="AP316" s="8">
        <v>0</v>
      </c>
      <c r="AQ316" s="8">
        <v>0</v>
      </c>
      <c r="AR316" s="8">
        <v>0</v>
      </c>
      <c r="AS316" s="8">
        <v>10.126999999999999</v>
      </c>
      <c r="AT316" s="8">
        <f t="shared" si="73"/>
        <v>11.096999999999998</v>
      </c>
      <c r="AU316" s="8">
        <f t="shared" si="74"/>
        <v>27.368239327200527</v>
      </c>
      <c r="AV316" s="8">
        <v>0</v>
      </c>
      <c r="AW316" s="2" t="s">
        <v>224</v>
      </c>
      <c r="AX316" s="2" t="s">
        <v>17</v>
      </c>
      <c r="AY316" s="2" t="s">
        <v>17</v>
      </c>
      <c r="AZ316" s="2" t="s">
        <v>179</v>
      </c>
      <c r="BA316" s="2" t="s">
        <v>180</v>
      </c>
      <c r="BB316" s="2" t="s">
        <v>225</v>
      </c>
      <c r="BC316" s="3">
        <v>8</v>
      </c>
      <c r="BD316" s="3">
        <v>16</v>
      </c>
      <c r="BE316" s="24">
        <f>U316/((VLOOKUP(B316,'Cell-Characteristics'!$B$4:$E$34,3,FALSE)*VLOOKUP(B316,'Cell-Characteristics'!$B$4:$E$34,4,FALSE)*3600)/1000)</f>
        <v>1.2075093004858424</v>
      </c>
      <c r="BF316" s="2">
        <f t="shared" si="62"/>
        <v>6449.5143349399013</v>
      </c>
      <c r="BG316" s="2">
        <f t="shared" si="60"/>
        <v>4936.2094693405779</v>
      </c>
      <c r="BH316" s="2" t="e">
        <f t="shared" si="61"/>
        <v>#DIV/0!</v>
      </c>
      <c r="BI316" s="2">
        <f t="shared" si="63"/>
        <v>17182.93995819765</v>
      </c>
      <c r="BJ316" s="2">
        <f>BF316/((VLOOKUP(B316,'Cell-Characteristics'!$B$4:$Q$34,13,FALSE)))</f>
        <v>175.55431256301108</v>
      </c>
      <c r="BK316" s="2">
        <f>BG316/((VLOOKUP(B316,'Cell-Characteristics'!$B$4:$Q$34,14,FALSE)))</f>
        <v>1940.7916447828015</v>
      </c>
      <c r="BL316" s="2" t="e">
        <f>BH316/((VLOOKUP(B316,'Cell-Characteristics'!$B$4:$Q$34,15,FALSE)))</f>
        <v>#DIV/0!</v>
      </c>
      <c r="BM316" s="2">
        <f>BI316/((VLOOKUP(B316,'Cell-Characteristics'!$B$4:$Q$34,16,FALSE)))</f>
        <v>410.83137177458474</v>
      </c>
      <c r="BN316" s="13">
        <f t="shared" si="59"/>
        <v>1.9391333333333334</v>
      </c>
    </row>
    <row r="317" spans="2:66">
      <c r="B317" s="2" t="s">
        <v>12</v>
      </c>
      <c r="C317" s="14" t="s">
        <v>750</v>
      </c>
      <c r="D317" s="2" t="s">
        <v>181</v>
      </c>
      <c r="E317" s="6" t="s">
        <v>8</v>
      </c>
      <c r="F317" s="3" t="s">
        <v>22</v>
      </c>
      <c r="G317" s="3"/>
      <c r="H317" s="4">
        <v>43400</v>
      </c>
      <c r="I317" s="5" t="s">
        <v>276</v>
      </c>
      <c r="J317" s="5">
        <v>100</v>
      </c>
      <c r="K317" s="7">
        <v>4.2249999999999996</v>
      </c>
      <c r="L317" s="8">
        <v>38.986600000000003</v>
      </c>
      <c r="M317" s="8">
        <v>51.2</v>
      </c>
      <c r="N317" s="8">
        <v>47.6</v>
      </c>
      <c r="O317" s="6" t="s">
        <v>47</v>
      </c>
      <c r="P317" s="6" t="s">
        <v>47</v>
      </c>
      <c r="Q317" s="9" t="s">
        <v>4</v>
      </c>
      <c r="R317" s="10">
        <v>27.340696242944166</v>
      </c>
      <c r="S317" s="11">
        <v>1.6E-2</v>
      </c>
      <c r="T317" s="11">
        <v>29.829879385541297</v>
      </c>
      <c r="U317" s="8">
        <v>30.454091176407747</v>
      </c>
      <c r="V317" s="8">
        <v>9.3146867772185402</v>
      </c>
      <c r="W317" s="8">
        <v>20.96258898748362</v>
      </c>
      <c r="X317" s="8">
        <v>0.17681541170559081</v>
      </c>
      <c r="Y317" s="8">
        <v>30.585994910379945</v>
      </c>
      <c r="Z317" s="8">
        <v>68.833408510062426</v>
      </c>
      <c r="AA317" s="8">
        <v>0.58059657955764787</v>
      </c>
      <c r="AB317" s="8">
        <v>0.62421179086645184</v>
      </c>
      <c r="AC317" s="8">
        <v>0</v>
      </c>
      <c r="AD317" s="122">
        <v>3.2162999999999999</v>
      </c>
      <c r="AE317" s="122">
        <v>3.2162999999999999</v>
      </c>
      <c r="AF317" s="122">
        <v>0</v>
      </c>
      <c r="AG317" s="8">
        <v>959.4692578287096</v>
      </c>
      <c r="AH317" s="8">
        <v>49.821700000000007</v>
      </c>
      <c r="AI317" s="8">
        <v>48.003815169604579</v>
      </c>
      <c r="AJ317" s="8"/>
      <c r="AK317" s="6">
        <v>123.1516</v>
      </c>
      <c r="AL317" s="8">
        <v>20.420000000000002</v>
      </c>
      <c r="AM317" s="8">
        <v>1</v>
      </c>
      <c r="AN317" s="8">
        <v>7.87</v>
      </c>
      <c r="AO317" s="8">
        <v>2.14</v>
      </c>
      <c r="AP317" s="8">
        <v>0</v>
      </c>
      <c r="AQ317" s="8">
        <v>0.01</v>
      </c>
      <c r="AR317" s="8">
        <v>0</v>
      </c>
      <c r="AS317" s="8">
        <v>7.546599999999998</v>
      </c>
      <c r="AT317" s="8">
        <f t="shared" si="73"/>
        <v>18.566600000000001</v>
      </c>
      <c r="AU317" s="8">
        <f t="shared" si="74"/>
        <v>47.623029451144752</v>
      </c>
      <c r="AV317" s="8">
        <v>0</v>
      </c>
      <c r="AW317" s="2" t="s">
        <v>277</v>
      </c>
      <c r="AX317" s="2" t="s">
        <v>17</v>
      </c>
      <c r="AY317" s="2" t="s">
        <v>17</v>
      </c>
      <c r="AZ317" s="2" t="s">
        <v>179</v>
      </c>
      <c r="BA317" s="2" t="s">
        <v>180</v>
      </c>
      <c r="BB317" s="2" t="s">
        <v>278</v>
      </c>
      <c r="BC317" s="3">
        <v>11</v>
      </c>
      <c r="BD317" s="3">
        <v>22</v>
      </c>
      <c r="BE317" s="24">
        <f>U317/((VLOOKUP(B317,'Cell-Characteristics'!$B$4:$E$34,3,FALSE)*VLOOKUP(B317,'Cell-Characteristics'!$B$4:$E$34,4,FALSE)*3600)/1000)</f>
        <v>1.1036490242954173</v>
      </c>
      <c r="BF317" s="2">
        <f t="shared" si="62"/>
        <v>2896.0876713050834</v>
      </c>
      <c r="BG317" s="2">
        <f t="shared" si="60"/>
        <v>6517.6099827390544</v>
      </c>
      <c r="BH317" s="2" t="e">
        <f t="shared" si="61"/>
        <v>#DIV/0!</v>
      </c>
      <c r="BI317" s="2">
        <f t="shared" si="63"/>
        <v>14203.008663561115</v>
      </c>
      <c r="BJ317" s="2">
        <f>BF317/((VLOOKUP(B317,'Cell-Characteristics'!$B$4:$Q$34,13,FALSE)))</f>
        <v>78.830847387040222</v>
      </c>
      <c r="BK317" s="2">
        <f>BG317/((VLOOKUP(B317,'Cell-Characteristics'!$B$4:$Q$34,14,FALSE)))</f>
        <v>2562.557986450835</v>
      </c>
      <c r="BL317" s="2" t="e">
        <f>BH317/((VLOOKUP(B317,'Cell-Characteristics'!$B$4:$Q$34,15,FALSE)))</f>
        <v>#DIV/0!</v>
      </c>
      <c r="BM317" s="2">
        <f>BI317/((VLOOKUP(B317,'Cell-Characteristics'!$B$4:$Q$34,16,FALSE)))</f>
        <v>339.58342092636707</v>
      </c>
      <c r="BN317" s="13">
        <f t="shared" si="59"/>
        <v>2.1442000000000001</v>
      </c>
    </row>
    <row r="318" spans="2:66">
      <c r="B318" s="2" t="s">
        <v>12</v>
      </c>
      <c r="C318" s="14" t="s">
        <v>751</v>
      </c>
      <c r="D318" s="2" t="s">
        <v>181</v>
      </c>
      <c r="E318" s="6" t="s">
        <v>8</v>
      </c>
      <c r="F318" s="3" t="s">
        <v>22</v>
      </c>
      <c r="G318" s="3"/>
      <c r="H318" s="4">
        <v>43400</v>
      </c>
      <c r="I318" s="5" t="s">
        <v>279</v>
      </c>
      <c r="J318" s="5">
        <v>100</v>
      </c>
      <c r="K318" s="7">
        <v>4.1529999999999996</v>
      </c>
      <c r="L318" s="8">
        <v>39.019399999999997</v>
      </c>
      <c r="M318" s="8">
        <v>50</v>
      </c>
      <c r="N318" s="8">
        <v>47.7</v>
      </c>
      <c r="O318" s="6" t="s">
        <v>47</v>
      </c>
      <c r="P318" s="6" t="s">
        <v>47</v>
      </c>
      <c r="Q318" s="9" t="s">
        <v>4</v>
      </c>
      <c r="R318" s="10">
        <v>28.575132797000052</v>
      </c>
      <c r="S318" s="11">
        <v>1.7999999999999999E-2</v>
      </c>
      <c r="T318" s="11">
        <v>32.477326840866532</v>
      </c>
      <c r="U318" s="8">
        <v>33.311917576165897</v>
      </c>
      <c r="V318" s="8">
        <v>8.6647903822127823</v>
      </c>
      <c r="W318" s="8">
        <v>24.071529641832814</v>
      </c>
      <c r="X318" s="8">
        <v>0.57559755212030816</v>
      </c>
      <c r="Y318" s="8">
        <v>26.011082557469734</v>
      </c>
      <c r="Z318" s="8">
        <v>72.261014655774659</v>
      </c>
      <c r="AA318" s="8">
        <v>1.7279027867556271</v>
      </c>
      <c r="AB318" s="8">
        <v>0.83459073529936778</v>
      </c>
      <c r="AC318" s="8">
        <v>0</v>
      </c>
      <c r="AD318" s="122">
        <v>2.3100999999999998</v>
      </c>
      <c r="AE318" s="122">
        <v>2.3100999999999998</v>
      </c>
      <c r="AF318" s="122">
        <v>0</v>
      </c>
      <c r="AG318" s="8">
        <v>959.98378996533029</v>
      </c>
      <c r="AH318" s="8">
        <v>57.103399999999993</v>
      </c>
      <c r="AI318" s="8">
        <v>54.902542041752632</v>
      </c>
      <c r="AJ318" s="8"/>
      <c r="AK318" s="6">
        <v>97.898039999999995</v>
      </c>
      <c r="AL318" s="8">
        <v>20.89</v>
      </c>
      <c r="AM318" s="8">
        <v>0.98</v>
      </c>
      <c r="AN318" s="8">
        <v>7.67</v>
      </c>
      <c r="AO318" s="8">
        <v>1.88</v>
      </c>
      <c r="AP318" s="8">
        <v>0.1</v>
      </c>
      <c r="AQ318" s="8">
        <v>0</v>
      </c>
      <c r="AR318" s="8">
        <v>0</v>
      </c>
      <c r="AS318" s="8">
        <v>7.4993999999999978</v>
      </c>
      <c r="AT318" s="8">
        <f t="shared" si="73"/>
        <v>18.129399999999997</v>
      </c>
      <c r="AU318" s="8">
        <f t="shared" si="74"/>
        <v>46.462528895882556</v>
      </c>
      <c r="AV318" s="8">
        <v>0</v>
      </c>
      <c r="AW318" s="2" t="s">
        <v>280</v>
      </c>
      <c r="AX318" s="2" t="s">
        <v>17</v>
      </c>
      <c r="AY318" s="2" t="s">
        <v>17</v>
      </c>
      <c r="AZ318" s="2" t="s">
        <v>179</v>
      </c>
      <c r="BA318" s="2" t="s">
        <v>180</v>
      </c>
      <c r="BB318" s="2" t="s">
        <v>17</v>
      </c>
      <c r="BC318" s="3">
        <v>6</v>
      </c>
      <c r="BD318" s="3">
        <v>12</v>
      </c>
      <c r="BE318" s="24">
        <f>U318/((VLOOKUP(B318,'Cell-Characteristics'!$B$4:$E$34,3,FALSE)*VLOOKUP(B318,'Cell-Characteristics'!$B$4:$E$34,4,FALSE)*3600)/1000)</f>
        <v>1.2072159736234651</v>
      </c>
      <c r="BF318" s="2">
        <f t="shared" si="62"/>
        <v>3750.8291338958416</v>
      </c>
      <c r="BG318" s="2">
        <f t="shared" si="60"/>
        <v>10420.124514883692</v>
      </c>
      <c r="BH318" s="2" t="e">
        <f t="shared" si="61"/>
        <v>#DIV/0!</v>
      </c>
      <c r="BI318" s="2">
        <f t="shared" si="63"/>
        <v>21630.17893781605</v>
      </c>
      <c r="BJ318" s="2">
        <f>BF318/((VLOOKUP(B318,'Cell-Characteristics'!$B$4:$Q$34,13,FALSE)))</f>
        <v>102.09671549610326</v>
      </c>
      <c r="BK318" s="2">
        <f>BG318/((VLOOKUP(B318,'Cell-Characteristics'!$B$4:$Q$34,14,FALSE)))</f>
        <v>4096.9271506187351</v>
      </c>
      <c r="BL318" s="2" t="e">
        <f>BH318/((VLOOKUP(B318,'Cell-Characteristics'!$B$4:$Q$34,15,FALSE)))</f>
        <v>#DIV/0!</v>
      </c>
      <c r="BM318" s="2">
        <f>BI318/((VLOOKUP(B318,'Cell-Characteristics'!$B$4:$Q$34,16,FALSE)))</f>
        <v>517.16156294390055</v>
      </c>
      <c r="BN318" s="13">
        <f t="shared" si="59"/>
        <v>1.5400666666666665</v>
      </c>
    </row>
    <row r="319" spans="2:66">
      <c r="B319" s="2" t="s">
        <v>12</v>
      </c>
      <c r="C319" s="2" t="s">
        <v>709</v>
      </c>
      <c r="D319" s="2" t="s">
        <v>26</v>
      </c>
      <c r="E319" s="6" t="s">
        <v>8</v>
      </c>
      <c r="F319" s="3" t="s">
        <v>21</v>
      </c>
      <c r="G319" s="3"/>
      <c r="H319" s="4">
        <v>43510</v>
      </c>
      <c r="I319" s="5" t="s">
        <v>281</v>
      </c>
      <c r="J319" s="5">
        <v>100</v>
      </c>
      <c r="K319" s="7">
        <v>4.1589999999999998</v>
      </c>
      <c r="L319" s="8">
        <v>38.936399999999999</v>
      </c>
      <c r="M319" s="8">
        <v>49.3</v>
      </c>
      <c r="N319" s="8">
        <v>45.5</v>
      </c>
      <c r="O319" s="7" t="s">
        <v>49</v>
      </c>
      <c r="P319" s="7" t="s">
        <v>47</v>
      </c>
      <c r="Q319" s="9" t="s">
        <v>4</v>
      </c>
      <c r="R319" s="10">
        <v>19.861456411117516</v>
      </c>
      <c r="S319" s="11">
        <v>2.4E-2</v>
      </c>
      <c r="T319" s="11">
        <v>21.075644436169828</v>
      </c>
      <c r="U319" s="8">
        <v>22.183310628462124</v>
      </c>
      <c r="V319" s="8">
        <v>1.1617718358532945</v>
      </c>
      <c r="W319" s="8">
        <v>20.738780835311093</v>
      </c>
      <c r="X319" s="8">
        <v>0.28275795729773828</v>
      </c>
      <c r="Y319" s="8">
        <v>5.2371436135537506</v>
      </c>
      <c r="Z319" s="8">
        <v>93.488213651493311</v>
      </c>
      <c r="AA319" s="8">
        <v>1.274642734952951</v>
      </c>
      <c r="AB319" s="8">
        <v>1.1076661922922957</v>
      </c>
      <c r="AC319" s="8">
        <v>0</v>
      </c>
      <c r="AD319" s="122">
        <v>2.4140000000000001</v>
      </c>
      <c r="AE319" s="122">
        <v>2.4140000000000001</v>
      </c>
      <c r="AF319" s="122">
        <v>0</v>
      </c>
      <c r="AG319" s="8">
        <v>957.67690727108163</v>
      </c>
      <c r="AH319" s="8">
        <v>98.805799999999977</v>
      </c>
      <c r="AI319" s="8">
        <v>94.716829166602338</v>
      </c>
      <c r="AJ319" s="8"/>
      <c r="AK319" s="6">
        <v>242.60628</v>
      </c>
      <c r="AL319" s="8">
        <v>11.6</v>
      </c>
      <c r="AM319" s="8">
        <v>10.8</v>
      </c>
      <c r="AN319" s="8">
        <v>6.6</v>
      </c>
      <c r="AO319" s="8">
        <v>0.8</v>
      </c>
      <c r="AP319" s="8">
        <v>0</v>
      </c>
      <c r="AQ319" s="8">
        <v>0</v>
      </c>
      <c r="AR319" s="8">
        <v>0</v>
      </c>
      <c r="AS319" s="8">
        <v>9.1363999999999983</v>
      </c>
      <c r="AT319" s="8">
        <f t="shared" si="73"/>
        <v>27.336399999999998</v>
      </c>
      <c r="AU319" s="8">
        <f t="shared" si="74"/>
        <v>70.2078260958897</v>
      </c>
      <c r="AV319" s="8">
        <v>0</v>
      </c>
      <c r="AW319" s="2" t="s">
        <v>17</v>
      </c>
      <c r="AX319" s="2" t="s">
        <v>50</v>
      </c>
      <c r="AY319" s="2" t="s">
        <v>53</v>
      </c>
      <c r="AZ319" s="2" t="s">
        <v>187</v>
      </c>
      <c r="BA319" s="12" t="s">
        <v>324</v>
      </c>
      <c r="BB319" s="2" t="s">
        <v>282</v>
      </c>
      <c r="BC319" s="3">
        <v>5</v>
      </c>
      <c r="BD319" s="3">
        <v>10</v>
      </c>
      <c r="BE319" s="24">
        <f>U319/((VLOOKUP(B319,'Cell-Characteristics'!$B$4:$E$34,3,FALSE)*VLOOKUP(B319,'Cell-Characteristics'!$B$4:$E$34,4,FALSE)*3600)/1000)</f>
        <v>0.80391790347402059</v>
      </c>
      <c r="BF319" s="2">
        <f t="shared" si="62"/>
        <v>481.26422363433903</v>
      </c>
      <c r="BG319" s="2">
        <f t="shared" si="60"/>
        <v>8591.0442565497469</v>
      </c>
      <c r="BH319" s="2" t="e">
        <f t="shared" si="61"/>
        <v>#DIV/0!</v>
      </c>
      <c r="BI319" s="2">
        <f t="shared" si="63"/>
        <v>13784.161533841418</v>
      </c>
      <c r="BJ319" s="2">
        <f>BF319/((VLOOKUP(B319,'Cell-Characteristics'!$B$4:$Q$34,13,FALSE)))</f>
        <v>13.099902652140537</v>
      </c>
      <c r="BK319" s="2">
        <f>BG319/((VLOOKUP(B319,'Cell-Characteristics'!$B$4:$Q$34,14,FALSE)))</f>
        <v>3377.7794513445569</v>
      </c>
      <c r="BL319" s="2" t="e">
        <f>BH319/((VLOOKUP(B319,'Cell-Characteristics'!$B$4:$Q$34,15,FALSE)))</f>
        <v>#DIV/0!</v>
      </c>
      <c r="BM319" s="2">
        <f>BI319/((VLOOKUP(B319,'Cell-Characteristics'!$B$4:$Q$34,16,FALSE)))</f>
        <v>329.56909617837789</v>
      </c>
      <c r="BN319" s="13">
        <f t="shared" si="59"/>
        <v>1.6093333333333335</v>
      </c>
    </row>
    <row r="320" spans="2:66">
      <c r="B320" s="2" t="s">
        <v>12</v>
      </c>
      <c r="C320" s="14" t="s">
        <v>738</v>
      </c>
      <c r="D320" s="2" t="s">
        <v>181</v>
      </c>
      <c r="E320" s="6" t="s">
        <v>7</v>
      </c>
      <c r="F320" s="3" t="s">
        <v>22</v>
      </c>
      <c r="G320" s="3"/>
      <c r="H320" s="4">
        <v>43400</v>
      </c>
      <c r="I320" s="5" t="s">
        <v>283</v>
      </c>
      <c r="J320" s="5">
        <v>100</v>
      </c>
      <c r="K320" s="7">
        <v>4.149</v>
      </c>
      <c r="L320" s="8">
        <v>39.183599999999998</v>
      </c>
      <c r="M320" s="8">
        <v>48.6</v>
      </c>
      <c r="N320" s="8">
        <v>47.9</v>
      </c>
      <c r="O320" s="7" t="s">
        <v>49</v>
      </c>
      <c r="P320" s="7" t="s">
        <v>47</v>
      </c>
      <c r="Q320" s="9" t="s">
        <v>4</v>
      </c>
      <c r="R320" s="10">
        <v>28.797369712407622</v>
      </c>
      <c r="S320" s="11">
        <v>2.1000000000000001E-2</v>
      </c>
      <c r="T320" s="11">
        <v>30.233503237595585</v>
      </c>
      <c r="U320" s="8">
        <v>31.054719075146103</v>
      </c>
      <c r="V320" s="8">
        <v>13.056055730283374</v>
      </c>
      <c r="W320" s="8">
        <v>17.598120227661017</v>
      </c>
      <c r="X320" s="8">
        <v>0.40054311720170349</v>
      </c>
      <c r="Y320" s="8">
        <v>42.042098975973261</v>
      </c>
      <c r="Z320" s="8">
        <v>56.668103115269361</v>
      </c>
      <c r="AA320" s="8">
        <v>1.2897979087573472</v>
      </c>
      <c r="AB320" s="8">
        <v>0.82121583755051986</v>
      </c>
      <c r="AC320" s="8">
        <v>0</v>
      </c>
      <c r="AD320" s="122">
        <v>4.7119</v>
      </c>
      <c r="AE320" s="122">
        <v>4.7119</v>
      </c>
      <c r="AF320" s="122">
        <v>0</v>
      </c>
      <c r="AG320" s="8">
        <v>961.98208556462441</v>
      </c>
      <c r="AH320" s="8">
        <v>87.686700000000002</v>
      </c>
      <c r="AI320" s="8">
        <v>84.37070758319453</v>
      </c>
      <c r="AJ320" s="8"/>
      <c r="AK320" s="6">
        <v>183.95917</v>
      </c>
      <c r="AL320" s="8">
        <v>22.52</v>
      </c>
      <c r="AM320" s="8">
        <v>0.44</v>
      </c>
      <c r="AN320" s="8">
        <v>4.3899999999999997</v>
      </c>
      <c r="AO320" s="8">
        <v>0.41639999999999999</v>
      </c>
      <c r="AP320" s="8">
        <v>0</v>
      </c>
      <c r="AQ320" s="8">
        <v>0</v>
      </c>
      <c r="AR320" s="8">
        <v>0</v>
      </c>
      <c r="AS320" s="8">
        <v>11.417199999999998</v>
      </c>
      <c r="AT320" s="8">
        <f t="shared" si="73"/>
        <v>16.663599999999999</v>
      </c>
      <c r="AU320" s="8">
        <f t="shared" si="74"/>
        <v>42.526975571412528</v>
      </c>
      <c r="AV320" s="8">
        <v>0</v>
      </c>
      <c r="AW320" s="2" t="s">
        <v>284</v>
      </c>
      <c r="AX320" s="2" t="s">
        <v>17</v>
      </c>
      <c r="AY320" s="2" t="s">
        <v>17</v>
      </c>
      <c r="AZ320" s="2" t="s">
        <v>187</v>
      </c>
      <c r="BA320" s="2" t="s">
        <v>180</v>
      </c>
      <c r="BB320" s="2" t="s">
        <v>285</v>
      </c>
      <c r="BC320" s="3">
        <v>10</v>
      </c>
      <c r="BD320" s="3">
        <v>20</v>
      </c>
      <c r="BE320" s="24">
        <f>U320/((VLOOKUP(B320,'Cell-Characteristics'!$B$4:$E$34,3,FALSE)*VLOOKUP(B320,'Cell-Characteristics'!$B$4:$E$34,4,FALSE)*3600)/1000)</f>
        <v>1.1254156365567189</v>
      </c>
      <c r="BF320" s="2">
        <f t="shared" si="62"/>
        <v>2770.8685944700383</v>
      </c>
      <c r="BG320" s="2">
        <f t="shared" si="60"/>
        <v>3734.8246413678171</v>
      </c>
      <c r="BH320" s="2" t="e">
        <f t="shared" si="61"/>
        <v>#DIV/0!</v>
      </c>
      <c r="BI320" s="2">
        <f t="shared" si="63"/>
        <v>9886.0499188690665</v>
      </c>
      <c r="BJ320" s="2">
        <f>BF320/((VLOOKUP(B320,'Cell-Characteristics'!$B$4:$Q$34,13,FALSE)))</f>
        <v>75.422412610105027</v>
      </c>
      <c r="BK320" s="2">
        <f>BG320/((VLOOKUP(B320,'Cell-Characteristics'!$B$4:$Q$34,14,FALSE)))</f>
        <v>1468.4377767428705</v>
      </c>
      <c r="BL320" s="2" t="e">
        <f>BH320/((VLOOKUP(B320,'Cell-Characteristics'!$B$4:$Q$34,15,FALSE)))</f>
        <v>#DIV/0!</v>
      </c>
      <c r="BM320" s="2">
        <f>BI320/((VLOOKUP(B320,'Cell-Characteristics'!$B$4:$Q$34,16,FALSE)))</f>
        <v>236.36813371179463</v>
      </c>
      <c r="BN320" s="13">
        <f t="shared" si="59"/>
        <v>3.1412666666666667</v>
      </c>
    </row>
    <row r="321" spans="2:66">
      <c r="B321" s="2" t="s">
        <v>12</v>
      </c>
      <c r="C321" s="14" t="s">
        <v>739</v>
      </c>
      <c r="D321" s="2" t="s">
        <v>181</v>
      </c>
      <c r="E321" s="6" t="s">
        <v>7</v>
      </c>
      <c r="F321" s="3" t="s">
        <v>22</v>
      </c>
      <c r="G321" s="3"/>
      <c r="H321" s="4">
        <v>43400</v>
      </c>
      <c r="I321" s="5" t="s">
        <v>286</v>
      </c>
      <c r="J321" s="5">
        <v>100</v>
      </c>
      <c r="K321" s="7">
        <v>4.1470000000000002</v>
      </c>
      <c r="L321" s="8">
        <v>38.982399999999998</v>
      </c>
      <c r="M321" s="8">
        <v>47.2</v>
      </c>
      <c r="N321" s="8">
        <v>47.7</v>
      </c>
      <c r="O321" s="7" t="s">
        <v>49</v>
      </c>
      <c r="P321" s="7" t="s">
        <v>47</v>
      </c>
      <c r="Q321" s="9" t="s">
        <v>4</v>
      </c>
      <c r="R321" s="10">
        <v>30.184223710756715</v>
      </c>
      <c r="S321" s="11">
        <v>3.2000000000000001E-2</v>
      </c>
      <c r="T321" s="11">
        <v>36.555193059684285</v>
      </c>
      <c r="U321" s="8">
        <v>38.030691277315533</v>
      </c>
      <c r="V321" s="8">
        <v>2.4232571940481069</v>
      </c>
      <c r="W321" s="8">
        <v>34.40145855338973</v>
      </c>
      <c r="X321" s="8">
        <v>1.2059755298777046</v>
      </c>
      <c r="Y321" s="8">
        <v>6.3718462974495713</v>
      </c>
      <c r="Z321" s="8">
        <v>90.457095040787323</v>
      </c>
      <c r="AA321" s="8">
        <v>3.1710586617631176</v>
      </c>
      <c r="AB321" s="8">
        <v>1.4754982176312474</v>
      </c>
      <c r="AC321" s="8">
        <v>0</v>
      </c>
      <c r="AD321" s="122">
        <v>1.8046</v>
      </c>
      <c r="AE321" s="122">
        <v>1.8046</v>
      </c>
      <c r="AF321" s="122">
        <v>0</v>
      </c>
      <c r="AG321" s="8">
        <v>953.53766977489886</v>
      </c>
      <c r="AH321" s="8">
        <v>124.85090000000001</v>
      </c>
      <c r="AI321" s="8">
        <v>119.09297946629438</v>
      </c>
      <c r="AJ321" s="8"/>
      <c r="AK321" s="6">
        <v>361.55192</v>
      </c>
      <c r="AL321" s="8">
        <v>9.33</v>
      </c>
      <c r="AM321" s="8">
        <v>9.0299999999999994</v>
      </c>
      <c r="AN321" s="8">
        <v>9.48</v>
      </c>
      <c r="AO321" s="8">
        <v>1.82</v>
      </c>
      <c r="AP321" s="8">
        <v>0</v>
      </c>
      <c r="AQ321" s="8">
        <v>0</v>
      </c>
      <c r="AR321" s="8">
        <v>0</v>
      </c>
      <c r="AS321" s="8">
        <v>9.3223999999999982</v>
      </c>
      <c r="AT321" s="8">
        <f t="shared" si="73"/>
        <v>29.6524</v>
      </c>
      <c r="AU321" s="8">
        <f t="shared" si="74"/>
        <v>76.066122147430633</v>
      </c>
      <c r="AV321" s="8">
        <v>0</v>
      </c>
      <c r="AW321" s="2" t="s">
        <v>287</v>
      </c>
      <c r="AX321" s="2" t="s">
        <v>17</v>
      </c>
      <c r="AY321" s="2" t="s">
        <v>17</v>
      </c>
      <c r="AZ321" s="2" t="s">
        <v>187</v>
      </c>
      <c r="BA321" s="2" t="s">
        <v>180</v>
      </c>
      <c r="BB321" s="2" t="s">
        <v>288</v>
      </c>
      <c r="BC321" s="3">
        <v>11</v>
      </c>
      <c r="BD321" s="3">
        <v>22</v>
      </c>
      <c r="BE321" s="24">
        <f>U321/((VLOOKUP(B321,'Cell-Characteristics'!$B$4:$E$34,3,FALSE)*VLOOKUP(B321,'Cell-Characteristics'!$B$4:$E$34,4,FALSE)*3600)/1000)</f>
        <v>1.3782232107456525</v>
      </c>
      <c r="BF321" s="2">
        <f t="shared" si="62"/>
        <v>1342.8223396032954</v>
      </c>
      <c r="BG321" s="2">
        <f t="shared" si="60"/>
        <v>19063.204340790056</v>
      </c>
      <c r="BH321" s="2" t="e">
        <f t="shared" si="61"/>
        <v>#DIV/0!</v>
      </c>
      <c r="BI321" s="2">
        <f t="shared" si="63"/>
        <v>31611.457894255404</v>
      </c>
      <c r="BJ321" s="2">
        <f>BF321/((VLOOKUP(B321,'Cell-Characteristics'!$B$4:$Q$34,13,FALSE)))</f>
        <v>36.551318514978917</v>
      </c>
      <c r="BK321" s="2">
        <f>BG321/((VLOOKUP(B321,'Cell-Characteristics'!$B$4:$Q$34,14,FALSE)))</f>
        <v>7495.1656604505997</v>
      </c>
      <c r="BL321" s="2" t="e">
        <f>BH321/((VLOOKUP(B321,'Cell-Characteristics'!$B$4:$Q$34,15,FALSE)))</f>
        <v>#DIV/0!</v>
      </c>
      <c r="BM321" s="2">
        <f>BI321/((VLOOKUP(B321,'Cell-Characteristics'!$B$4:$Q$34,16,FALSE)))</f>
        <v>755.80655243433102</v>
      </c>
      <c r="BN321" s="13">
        <f t="shared" si="59"/>
        <v>1.2030666666666667</v>
      </c>
    </row>
    <row r="322" spans="2:66">
      <c r="B322" s="2" t="s">
        <v>12</v>
      </c>
      <c r="C322" s="14" t="s">
        <v>664</v>
      </c>
      <c r="D322" s="2" t="s">
        <v>26</v>
      </c>
      <c r="E322" s="6" t="s">
        <v>7</v>
      </c>
      <c r="F322" s="3" t="s">
        <v>21</v>
      </c>
      <c r="G322" s="3"/>
      <c r="H322" s="4">
        <v>43510</v>
      </c>
      <c r="I322" s="5" t="s">
        <v>289</v>
      </c>
      <c r="J322" s="5">
        <v>100</v>
      </c>
      <c r="K322" s="7">
        <v>4.1070000000000002</v>
      </c>
      <c r="L322" s="8">
        <v>38.924999999999997</v>
      </c>
      <c r="M322" s="8">
        <v>46.6</v>
      </c>
      <c r="N322" s="8">
        <v>47.5</v>
      </c>
      <c r="O322" s="7" t="s">
        <v>47</v>
      </c>
      <c r="P322" s="7" t="s">
        <v>47</v>
      </c>
      <c r="Q322" s="9" t="s">
        <v>4</v>
      </c>
      <c r="R322" s="10">
        <v>25.113962701336078</v>
      </c>
      <c r="S322" s="11">
        <v>2.1000000000000001E-2</v>
      </c>
      <c r="T322" s="11">
        <v>26.880966647339868</v>
      </c>
      <c r="U322" s="8">
        <v>28.247270918565167</v>
      </c>
      <c r="V322" s="8">
        <v>6.8464383951974463</v>
      </c>
      <c r="W322" s="8">
        <v>20.024267681150889</v>
      </c>
      <c r="X322" s="8">
        <v>1.3765648422168217</v>
      </c>
      <c r="Y322" s="8">
        <v>24.237521617345731</v>
      </c>
      <c r="Z322" s="8">
        <v>70.889211700767135</v>
      </c>
      <c r="AA322" s="8">
        <v>4.8732666818871051</v>
      </c>
      <c r="AB322" s="8">
        <v>1.3663042712253002</v>
      </c>
      <c r="AC322" s="8">
        <v>0</v>
      </c>
      <c r="AD322" s="122">
        <v>6.5143000000000004</v>
      </c>
      <c r="AE322" s="122">
        <v>1.4006000000000001</v>
      </c>
      <c r="AF322" s="122">
        <v>0</v>
      </c>
      <c r="AG322" s="8">
        <v>953.56455657479205</v>
      </c>
      <c r="AH322" s="8">
        <v>152.87769999999998</v>
      </c>
      <c r="AI322" s="8">
        <v>86.533777154410714</v>
      </c>
      <c r="AJ322" s="8"/>
      <c r="AK322" s="6">
        <v>234.12544500000001</v>
      </c>
      <c r="AL322" s="8">
        <v>20.5</v>
      </c>
      <c r="AM322" s="8">
        <v>0.2</v>
      </c>
      <c r="AN322" s="8">
        <v>4.5999999999999996</v>
      </c>
      <c r="AO322" s="8">
        <v>1.58</v>
      </c>
      <c r="AP322" s="8">
        <v>0</v>
      </c>
      <c r="AQ322" s="8">
        <v>0</v>
      </c>
      <c r="AR322" s="8">
        <v>0</v>
      </c>
      <c r="AS322" s="8">
        <v>12.045000000000002</v>
      </c>
      <c r="AT322" s="8">
        <f t="shared" si="73"/>
        <v>18.424999999999997</v>
      </c>
      <c r="AU322" s="8">
        <f t="shared" si="74"/>
        <v>47.334617854849064</v>
      </c>
      <c r="AV322" s="8">
        <v>0</v>
      </c>
      <c r="AW322" s="2" t="s">
        <v>290</v>
      </c>
      <c r="AX322" s="2" t="s">
        <v>50</v>
      </c>
      <c r="AY322" s="2" t="s">
        <v>54</v>
      </c>
      <c r="AZ322" s="2" t="s">
        <v>179</v>
      </c>
      <c r="BA322" s="2" t="s">
        <v>180</v>
      </c>
      <c r="BB322" s="2" t="s">
        <v>17</v>
      </c>
      <c r="BC322" s="3">
        <v>3</v>
      </c>
      <c r="BD322" s="3">
        <v>6</v>
      </c>
      <c r="BE322" s="24">
        <f>U322/((VLOOKUP(B322,'Cell-Characteristics'!$B$4:$E$34,3,FALSE)*VLOOKUP(B322,'Cell-Characteristics'!$B$4:$E$34,4,FALSE)*3600)/1000)</f>
        <v>1.0236743827848505</v>
      </c>
      <c r="BF322" s="2">
        <f t="shared" si="62"/>
        <v>1050.9860453459996</v>
      </c>
      <c r="BG322" s="2">
        <f t="shared" si="60"/>
        <v>14296.921091782728</v>
      </c>
      <c r="BH322" s="2" t="e">
        <f t="shared" si="61"/>
        <v>#DIV/0!</v>
      </c>
      <c r="BI322" s="2">
        <f t="shared" si="63"/>
        <v>10706.61824605434</v>
      </c>
      <c r="BJ322" s="2">
        <f>BF322/((VLOOKUP(B322,'Cell-Characteristics'!$B$4:$Q$34,13,FALSE)))</f>
        <v>28.607600994773794</v>
      </c>
      <c r="BK322" s="2">
        <f>BG322/((VLOOKUP(B322,'Cell-Characteristics'!$B$4:$Q$34,14,FALSE)))</f>
        <v>5621.1846708275252</v>
      </c>
      <c r="BL322" s="2" t="e">
        <f>BH322/((VLOOKUP(B322,'Cell-Characteristics'!$B$4:$Q$34,15,FALSE)))</f>
        <v>#DIV/0!</v>
      </c>
      <c r="BM322" s="2">
        <f>BI322/((VLOOKUP(B322,'Cell-Characteristics'!$B$4:$Q$34,16,FALSE)))</f>
        <v>255.9873148479931</v>
      </c>
      <c r="BN322" s="13">
        <f t="shared" si="59"/>
        <v>2.6383000000000001</v>
      </c>
    </row>
    <row r="323" spans="2:66">
      <c r="B323" s="2" t="s">
        <v>14</v>
      </c>
      <c r="C323" s="14" t="s">
        <v>670</v>
      </c>
      <c r="D323" s="2" t="s">
        <v>26</v>
      </c>
      <c r="E323" s="6" t="s">
        <v>8</v>
      </c>
      <c r="F323" s="3" t="s">
        <v>21</v>
      </c>
      <c r="G323" s="3"/>
      <c r="H323" s="4">
        <v>43510</v>
      </c>
      <c r="I323" s="5" t="s">
        <v>314</v>
      </c>
      <c r="J323" s="5">
        <v>100</v>
      </c>
      <c r="K323" s="7">
        <v>4.157</v>
      </c>
      <c r="L323" s="8">
        <v>38.343000000000004</v>
      </c>
      <c r="M323" s="8">
        <v>49.5</v>
      </c>
      <c r="N323" s="8">
        <v>45.5</v>
      </c>
      <c r="O323" s="7" t="s">
        <v>47</v>
      </c>
      <c r="P323" s="7" t="s">
        <v>47</v>
      </c>
      <c r="Q323" s="9" t="s">
        <v>4</v>
      </c>
      <c r="R323" s="10">
        <v>23.365359413477947</v>
      </c>
      <c r="S323" s="11">
        <v>3.1E-2</v>
      </c>
      <c r="T323" s="11">
        <v>26.454334893920247</v>
      </c>
      <c r="U323" s="8">
        <v>27.176895746256267</v>
      </c>
      <c r="V323" s="8">
        <v>0.9509909422591214</v>
      </c>
      <c r="W323" s="8">
        <v>25.645075360125826</v>
      </c>
      <c r="X323" s="8">
        <v>0.58082944387131075</v>
      </c>
      <c r="Y323" s="8">
        <v>3.4992625763379337</v>
      </c>
      <c r="Z323" s="8">
        <v>94.363519658637045</v>
      </c>
      <c r="AA323" s="8">
        <v>2.1372177650249937</v>
      </c>
      <c r="AB323" s="8">
        <v>0.72256085233601941</v>
      </c>
      <c r="AC323" s="8">
        <v>0</v>
      </c>
      <c r="AD323" s="122">
        <v>6.7207999999999997</v>
      </c>
      <c r="AE323" s="122">
        <v>2.4070999999999998</v>
      </c>
      <c r="AF323" s="122">
        <v>0</v>
      </c>
      <c r="AG323" s="8">
        <v>952.98721253240785</v>
      </c>
      <c r="AH323" s="8">
        <v>125.49540000000002</v>
      </c>
      <c r="AI323" s="8">
        <v>109.78246408191389</v>
      </c>
      <c r="AJ323" s="8"/>
      <c r="AK323" s="6">
        <v>231.39199000000002</v>
      </c>
      <c r="AL323" s="8">
        <v>9.8000000000000007</v>
      </c>
      <c r="AM323" s="8">
        <v>10.9</v>
      </c>
      <c r="AN323" s="8">
        <v>8.1999999999999993</v>
      </c>
      <c r="AO323" s="8">
        <v>3.4</v>
      </c>
      <c r="AP323" s="8">
        <v>0.2</v>
      </c>
      <c r="AQ323" s="8">
        <v>0.1</v>
      </c>
      <c r="AR323" s="8">
        <v>0</v>
      </c>
      <c r="AS323" s="8">
        <v>5.742999999999995</v>
      </c>
      <c r="AT323" s="8">
        <f t="shared" si="73"/>
        <v>28.543000000000003</v>
      </c>
      <c r="AU323" s="8">
        <f t="shared" si="74"/>
        <v>74.441227864277707</v>
      </c>
      <c r="AV323" s="8">
        <v>0</v>
      </c>
      <c r="AW323" s="2" t="s">
        <v>84</v>
      </c>
      <c r="AX323" s="2" t="s">
        <v>50</v>
      </c>
      <c r="AY323" s="2" t="s">
        <v>85</v>
      </c>
      <c r="AZ323" s="2" t="s">
        <v>179</v>
      </c>
      <c r="BA323" s="2" t="s">
        <v>180</v>
      </c>
      <c r="BB323" s="2" t="s">
        <v>315</v>
      </c>
      <c r="BC323" s="3">
        <v>3</v>
      </c>
      <c r="BD323" s="3">
        <v>6</v>
      </c>
      <c r="BE323" s="24">
        <f>U323/((VLOOKUP(B323,'Cell-Characteristics'!$B$4:$E$34,3,FALSE)*VLOOKUP(B323,'Cell-Characteristics'!$B$4:$E$34,4,FALSE)*3600)/1000)</f>
        <v>0.98488424100370608</v>
      </c>
      <c r="BF323" s="2">
        <f t="shared" si="62"/>
        <v>141.49966406664706</v>
      </c>
      <c r="BG323" s="2">
        <f t="shared" si="60"/>
        <v>10653.930189907285</v>
      </c>
      <c r="BH323" s="2" t="e">
        <f t="shared" si="61"/>
        <v>#DIV/0!</v>
      </c>
      <c r="BI323" s="2">
        <f t="shared" si="63"/>
        <v>8932.0311614685525</v>
      </c>
      <c r="BJ323" s="2">
        <f>BF323/((VLOOKUP(B323,'Cell-Characteristics'!$B$4:$Q$34,13,FALSE)))</f>
        <v>3.8515886566129636</v>
      </c>
      <c r="BK323" s="2">
        <f>BG323/((VLOOKUP(B323,'Cell-Characteristics'!$B$4:$Q$34,14,FALSE)))</f>
        <v>4188.8535778514133</v>
      </c>
      <c r="BL323" s="2" t="e">
        <f>BH323/((VLOOKUP(B323,'Cell-Characteristics'!$B$4:$Q$34,15,FALSE)))</f>
        <v>#DIV/0!</v>
      </c>
      <c r="BM323" s="2">
        <f>BI323/((VLOOKUP(B323,'Cell-Characteristics'!$B$4:$Q$34,16,FALSE)))</f>
        <v>213.55825159877759</v>
      </c>
      <c r="BN323" s="13">
        <f t="shared" si="59"/>
        <v>3.0426333333333333</v>
      </c>
    </row>
    <row r="324" spans="2:66">
      <c r="B324" s="2" t="s">
        <v>14</v>
      </c>
      <c r="C324" s="14" t="s">
        <v>671</v>
      </c>
      <c r="D324" s="2" t="s">
        <v>26</v>
      </c>
      <c r="E324" s="6" t="s">
        <v>8</v>
      </c>
      <c r="F324" s="3" t="s">
        <v>21</v>
      </c>
      <c r="G324" s="3"/>
      <c r="H324" s="4">
        <v>43510</v>
      </c>
      <c r="I324" s="5" t="s">
        <v>316</v>
      </c>
      <c r="J324" s="5">
        <v>100</v>
      </c>
      <c r="K324" s="7">
        <v>4.1589999999999998</v>
      </c>
      <c r="L324" s="8">
        <v>38.231699999999996</v>
      </c>
      <c r="M324" s="8">
        <v>50.1</v>
      </c>
      <c r="N324" s="8">
        <v>55.1</v>
      </c>
      <c r="O324" s="7" t="s">
        <v>47</v>
      </c>
      <c r="P324" s="7" t="s">
        <v>47</v>
      </c>
      <c r="Q324" s="9" t="s">
        <v>4</v>
      </c>
      <c r="R324" s="10">
        <v>21.126451767443708</v>
      </c>
      <c r="S324" s="11">
        <v>1.6E-2</v>
      </c>
      <c r="T324" s="11">
        <v>22.429628865667794</v>
      </c>
      <c r="U324" s="8">
        <v>22.834513680745879</v>
      </c>
      <c r="V324" s="8">
        <v>7.3575949168740804</v>
      </c>
      <c r="W324" s="8">
        <v>15.019889747043468</v>
      </c>
      <c r="X324" s="8">
        <v>0.45702901682833097</v>
      </c>
      <c r="Y324" s="8">
        <v>32.221377778139512</v>
      </c>
      <c r="Z324" s="8">
        <v>65.777138751627007</v>
      </c>
      <c r="AA324" s="8">
        <v>2.0014834702334783</v>
      </c>
      <c r="AB324" s="8">
        <v>0.40488481507808394</v>
      </c>
      <c r="AC324" s="8">
        <v>0</v>
      </c>
      <c r="AD324" s="122">
        <v>2.6109</v>
      </c>
      <c r="AE324" s="122">
        <v>2.6109</v>
      </c>
      <c r="AF324" s="122">
        <v>0</v>
      </c>
      <c r="AG324" s="8">
        <v>952.95129746254133</v>
      </c>
      <c r="AH324" s="8">
        <v>92.320199999999986</v>
      </c>
      <c r="AI324" s="8">
        <v>74.216427802689381</v>
      </c>
      <c r="AJ324" s="8"/>
      <c r="AK324" s="6">
        <v>195.263645</v>
      </c>
      <c r="AL324" s="8">
        <v>23.2</v>
      </c>
      <c r="AM324" s="8">
        <v>0.9</v>
      </c>
      <c r="AN324" s="8">
        <v>4.5</v>
      </c>
      <c r="AO324" s="8">
        <v>1.8</v>
      </c>
      <c r="AP324" s="8">
        <v>0.4</v>
      </c>
      <c r="AQ324" s="8">
        <v>0.5</v>
      </c>
      <c r="AR324" s="8">
        <v>0</v>
      </c>
      <c r="AS324" s="8">
        <v>6.9316999999999993</v>
      </c>
      <c r="AT324" s="8">
        <f t="shared" si="73"/>
        <v>15.031699999999997</v>
      </c>
      <c r="AU324" s="8">
        <f t="shared" si="74"/>
        <v>39.317372756115994</v>
      </c>
      <c r="AV324" s="8">
        <v>0</v>
      </c>
      <c r="AW324" s="2" t="s">
        <v>86</v>
      </c>
      <c r="AX324" s="2" t="s">
        <v>50</v>
      </c>
      <c r="AY324" s="2" t="s">
        <v>87</v>
      </c>
      <c r="AZ324" s="2" t="s">
        <v>179</v>
      </c>
      <c r="BA324" s="2" t="s">
        <v>180</v>
      </c>
      <c r="BB324" s="2" t="s">
        <v>317</v>
      </c>
      <c r="BC324" s="3">
        <v>8</v>
      </c>
      <c r="BD324" s="3">
        <v>16</v>
      </c>
      <c r="BE324" s="24">
        <f>U324/((VLOOKUP(B324,'Cell-Characteristics'!$B$4:$E$34,3,FALSE)*VLOOKUP(B324,'Cell-Characteristics'!$B$4:$E$34,4,FALSE)*3600)/1000)</f>
        <v>0.82751734727643245</v>
      </c>
      <c r="BF324" s="2">
        <f t="shared" si="62"/>
        <v>2818.0301493255511</v>
      </c>
      <c r="BG324" s="2">
        <f t="shared" si="60"/>
        <v>5752.7633180295943</v>
      </c>
      <c r="BH324" s="2" t="e">
        <f t="shared" si="61"/>
        <v>#DIV/0!</v>
      </c>
      <c r="BI324" s="2">
        <f t="shared" si="63"/>
        <v>13118.760014216869</v>
      </c>
      <c r="BJ324" s="2">
        <f>BF324/((VLOOKUP(B324,'Cell-Characteristics'!$B$4:$Q$34,13,FALSE)))</f>
        <v>76.706139401316108</v>
      </c>
      <c r="BK324" s="2">
        <f>BG324/((VLOOKUP(B324,'Cell-Characteristics'!$B$4:$Q$34,14,FALSE)))</f>
        <v>2261.8397884837595</v>
      </c>
      <c r="BL324" s="2" t="e">
        <f>BH324/((VLOOKUP(B324,'Cell-Characteristics'!$B$4:$Q$34,15,FALSE)))</f>
        <v>#DIV/0!</v>
      </c>
      <c r="BM324" s="2">
        <f>BI324/((VLOOKUP(B324,'Cell-Characteristics'!$B$4:$Q$34,16,FALSE)))</f>
        <v>313.65983852204602</v>
      </c>
      <c r="BN324" s="13">
        <f t="shared" si="59"/>
        <v>1.7405999999999999</v>
      </c>
    </row>
    <row r="325" spans="2:66">
      <c r="B325" s="2" t="s">
        <v>14</v>
      </c>
      <c r="C325" s="14" t="s">
        <v>672</v>
      </c>
      <c r="D325" s="2" t="s">
        <v>26</v>
      </c>
      <c r="E325" s="6" t="s">
        <v>8</v>
      </c>
      <c r="F325" s="3" t="s">
        <v>21</v>
      </c>
      <c r="G325" s="3"/>
      <c r="H325" s="4">
        <v>43510</v>
      </c>
      <c r="I325" s="5" t="s">
        <v>318</v>
      </c>
      <c r="J325" s="5">
        <v>100</v>
      </c>
      <c r="K325" s="7">
        <v>4.1539999999999999</v>
      </c>
      <c r="L325" s="8">
        <v>38.2273</v>
      </c>
      <c r="M325" s="8">
        <v>49.2</v>
      </c>
      <c r="N325" s="8">
        <v>49.6</v>
      </c>
      <c r="O325" s="7" t="s">
        <v>47</v>
      </c>
      <c r="P325" s="7" t="s">
        <v>47</v>
      </c>
      <c r="Q325" s="9" t="s">
        <v>4</v>
      </c>
      <c r="R325" s="10">
        <v>23.416102575931671</v>
      </c>
      <c r="S325" s="11">
        <v>2.7E-2</v>
      </c>
      <c r="T325" s="11">
        <v>28.070927833238603</v>
      </c>
      <c r="U325" s="8">
        <v>29.405674526141087</v>
      </c>
      <c r="V325" s="8">
        <v>1.9487403944235846</v>
      </c>
      <c r="W325" s="8">
        <v>26.921519471937486</v>
      </c>
      <c r="X325" s="8">
        <v>0.53541465978000669</v>
      </c>
      <c r="Y325" s="8">
        <v>6.6270895867095021</v>
      </c>
      <c r="Z325" s="8">
        <v>91.552123546782667</v>
      </c>
      <c r="AA325" s="8">
        <v>1.8207868665078002</v>
      </c>
      <c r="AB325" s="8">
        <v>1.3347466929024832</v>
      </c>
      <c r="AC325" s="8">
        <v>0</v>
      </c>
      <c r="AD325" s="122">
        <v>5.2119999999999997</v>
      </c>
      <c r="AE325" s="122">
        <v>2.3037999999999998</v>
      </c>
      <c r="AF325" s="122">
        <v>0</v>
      </c>
      <c r="AG325" s="8">
        <v>954.7951725754541</v>
      </c>
      <c r="AH325" s="8">
        <v>93.799399999999991</v>
      </c>
      <c r="AI325" s="8">
        <v>89.467626146578056</v>
      </c>
      <c r="AJ325" s="8"/>
      <c r="AK325" s="6">
        <v>237.62572</v>
      </c>
      <c r="AL325" s="8">
        <v>8.6</v>
      </c>
      <c r="AM325" s="8">
        <v>11.9</v>
      </c>
      <c r="AN325" s="8">
        <v>4.3</v>
      </c>
      <c r="AO325" s="8">
        <v>3.6</v>
      </c>
      <c r="AP325" s="8">
        <v>0.1</v>
      </c>
      <c r="AQ325" s="8">
        <v>0.1</v>
      </c>
      <c r="AR325" s="8">
        <v>0</v>
      </c>
      <c r="AS325" s="8">
        <v>9.6272999999999946</v>
      </c>
      <c r="AT325" s="8">
        <f t="shared" si="73"/>
        <v>29.627299999999998</v>
      </c>
      <c r="AU325" s="8">
        <f t="shared" si="74"/>
        <v>77.502988701791651</v>
      </c>
      <c r="AV325" s="8">
        <v>0</v>
      </c>
      <c r="AW325" s="2" t="s">
        <v>88</v>
      </c>
      <c r="AX325" s="2" t="s">
        <v>50</v>
      </c>
      <c r="AY325" s="2" t="s">
        <v>89</v>
      </c>
      <c r="AZ325" s="2" t="s">
        <v>179</v>
      </c>
      <c r="BA325" s="2" t="s">
        <v>180</v>
      </c>
      <c r="BB325" s="2" t="s">
        <v>319</v>
      </c>
      <c r="BC325" s="3">
        <v>2</v>
      </c>
      <c r="BD325" s="3">
        <v>4</v>
      </c>
      <c r="BE325" s="24">
        <f>U325/((VLOOKUP(B325,'Cell-Characteristics'!$B$4:$E$34,3,FALSE)*VLOOKUP(B325,'Cell-Characteristics'!$B$4:$E$34,4,FALSE)*3600)/1000)</f>
        <v>1.0656546541328218</v>
      </c>
      <c r="BF325" s="2">
        <f t="shared" si="62"/>
        <v>373.89493369600626</v>
      </c>
      <c r="BG325" s="2">
        <f t="shared" si="60"/>
        <v>11685.701654630388</v>
      </c>
      <c r="BH325" s="2" t="e">
        <f t="shared" si="61"/>
        <v>#DIV/0!</v>
      </c>
      <c r="BI325" s="2">
        <f t="shared" si="63"/>
        <v>11737.542720458669</v>
      </c>
      <c r="BJ325" s="2">
        <f>BF325/((VLOOKUP(B325,'Cell-Characteristics'!$B$4:$Q$34,13,FALSE)))</f>
        <v>10.177335012684585</v>
      </c>
      <c r="BK325" s="2">
        <f>BG325/((VLOOKUP(B325,'Cell-Characteristics'!$B$4:$Q$34,14,FALSE)))</f>
        <v>4594.5197981561641</v>
      </c>
      <c r="BL325" s="2" t="e">
        <f>BH325/((VLOOKUP(B325,'Cell-Characteristics'!$B$4:$Q$34,15,FALSE)))</f>
        <v>#DIV/0!</v>
      </c>
      <c r="BM325" s="2">
        <f>BI325/((VLOOKUP(B325,'Cell-Characteristics'!$B$4:$Q$34,16,FALSE)))</f>
        <v>280.63595571189029</v>
      </c>
      <c r="BN325" s="13">
        <f t="shared" si="59"/>
        <v>2.5052666666666665</v>
      </c>
    </row>
    <row r="326" spans="2:66">
      <c r="B326" s="2" t="s">
        <v>14</v>
      </c>
      <c r="C326" s="14" t="s">
        <v>667</v>
      </c>
      <c r="D326" s="2" t="s">
        <v>26</v>
      </c>
      <c r="E326" s="6" t="s">
        <v>7</v>
      </c>
      <c r="F326" s="3" t="s">
        <v>21</v>
      </c>
      <c r="G326" s="3"/>
      <c r="H326" s="4">
        <v>43510</v>
      </c>
      <c r="I326" s="5" t="s">
        <v>320</v>
      </c>
      <c r="J326" s="5">
        <v>100</v>
      </c>
      <c r="K326" s="7">
        <v>4.1520000000000001</v>
      </c>
      <c r="L326" s="8">
        <v>38.281300000000002</v>
      </c>
      <c r="M326" s="8">
        <v>45.5</v>
      </c>
      <c r="N326" s="8">
        <v>49.6</v>
      </c>
      <c r="O326" s="7" t="s">
        <v>47</v>
      </c>
      <c r="P326" s="7" t="s">
        <v>47</v>
      </c>
      <c r="Q326" s="9" t="s">
        <v>4</v>
      </c>
      <c r="R326" s="10">
        <v>22.101303128743488</v>
      </c>
      <c r="S326" s="11">
        <v>2.1000000000000001E-2</v>
      </c>
      <c r="T326" s="11">
        <v>23.942264785579138</v>
      </c>
      <c r="U326" s="8">
        <v>24.355511018156882</v>
      </c>
      <c r="V326" s="8">
        <v>5.2310747292717652</v>
      </c>
      <c r="W326" s="8">
        <v>18.800155806938932</v>
      </c>
      <c r="X326" s="8">
        <v>0.32428048194618253</v>
      </c>
      <c r="Y326" s="8">
        <v>21.477992087179086</v>
      </c>
      <c r="Z326" s="8">
        <v>77.190561893460298</v>
      </c>
      <c r="AA326" s="8">
        <v>1.3314460193606017</v>
      </c>
      <c r="AB326" s="8">
        <v>0.41324623257774568</v>
      </c>
      <c r="AC326" s="8">
        <v>0</v>
      </c>
      <c r="AD326" s="122">
        <v>4.1135000000000002</v>
      </c>
      <c r="AE326" s="122">
        <v>4.1135000000000002</v>
      </c>
      <c r="AF326" s="122">
        <v>0</v>
      </c>
      <c r="AG326" s="8">
        <v>952.83819259486893</v>
      </c>
      <c r="AH326" s="8">
        <v>109.2752</v>
      </c>
      <c r="AI326" s="8">
        <v>83.957154129186321</v>
      </c>
      <c r="AJ326" s="8"/>
      <c r="AK326" s="6">
        <v>216.77012500000001</v>
      </c>
      <c r="AL326" s="8">
        <v>22.1</v>
      </c>
      <c r="AM326" s="8">
        <v>1.8</v>
      </c>
      <c r="AN326" s="8">
        <v>3.6</v>
      </c>
      <c r="AO326" s="8">
        <v>5.7</v>
      </c>
      <c r="AP326" s="8">
        <v>0.2</v>
      </c>
      <c r="AQ326" s="8">
        <v>0</v>
      </c>
      <c r="AR326" s="8">
        <v>0</v>
      </c>
      <c r="AS326" s="8">
        <v>4.881299999999996</v>
      </c>
      <c r="AT326" s="8">
        <f t="shared" si="73"/>
        <v>16.1813</v>
      </c>
      <c r="AU326" s="8">
        <f t="shared" si="74"/>
        <v>42.269463158252201</v>
      </c>
      <c r="AV326" s="8">
        <v>0</v>
      </c>
      <c r="AW326" s="2" t="s">
        <v>78</v>
      </c>
      <c r="AX326" s="2" t="s">
        <v>50</v>
      </c>
      <c r="AY326" s="2" t="s">
        <v>79</v>
      </c>
      <c r="AZ326" s="2" t="s">
        <v>179</v>
      </c>
      <c r="BA326" s="2" t="s">
        <v>180</v>
      </c>
      <c r="BB326" s="2" t="s">
        <v>17</v>
      </c>
      <c r="BC326" s="3">
        <v>3</v>
      </c>
      <c r="BD326" s="3">
        <v>6</v>
      </c>
      <c r="BE326" s="24">
        <f>U326/((VLOOKUP(B326,'Cell-Characteristics'!$B$4:$E$34,3,FALSE)*VLOOKUP(B326,'Cell-Characteristics'!$B$4:$E$34,4,FALSE)*3600)/1000)</f>
        <v>0.88263792919318984</v>
      </c>
      <c r="BF326" s="2">
        <f t="shared" si="62"/>
        <v>1271.6846309157081</v>
      </c>
      <c r="BG326" s="2">
        <f t="shared" si="60"/>
        <v>4570.3551250611235</v>
      </c>
      <c r="BH326" s="2" t="e">
        <f t="shared" si="61"/>
        <v>#DIV/0!</v>
      </c>
      <c r="BI326" s="2">
        <f t="shared" si="63"/>
        <v>8881.3094754431313</v>
      </c>
      <c r="BJ326" s="2">
        <f>BF326/((VLOOKUP(B326,'Cell-Characteristics'!$B$4:$Q$34,13,FALSE)))</f>
        <v>34.614966272407536</v>
      </c>
      <c r="BK326" s="2">
        <f>BG326/((VLOOKUP(B326,'Cell-Characteristics'!$B$4:$Q$34,14,FALSE)))</f>
        <v>1796.9470492494784</v>
      </c>
      <c r="BL326" s="2" t="e">
        <f>BH326/((VLOOKUP(B326,'Cell-Characteristics'!$B$4:$Q$34,15,FALSE)))</f>
        <v>#DIV/0!</v>
      </c>
      <c r="BM326" s="2">
        <f>BI326/((VLOOKUP(B326,'Cell-Characteristics'!$B$4:$Q$34,16,FALSE)))</f>
        <v>212.34553364135948</v>
      </c>
      <c r="BN326" s="13">
        <f t="shared" si="59"/>
        <v>2.7423333333333333</v>
      </c>
    </row>
    <row r="327" spans="2:66">
      <c r="B327" s="2" t="s">
        <v>14</v>
      </c>
      <c r="C327" s="14" t="s">
        <v>668</v>
      </c>
      <c r="D327" s="2" t="s">
        <v>26</v>
      </c>
      <c r="E327" s="6" t="s">
        <v>7</v>
      </c>
      <c r="F327" s="3" t="s">
        <v>21</v>
      </c>
      <c r="G327" s="3"/>
      <c r="H327" s="4">
        <v>43510</v>
      </c>
      <c r="I327" s="5" t="s">
        <v>321</v>
      </c>
      <c r="J327" s="5">
        <v>100</v>
      </c>
      <c r="K327" s="7">
        <v>4.1500000000000004</v>
      </c>
      <c r="L327" s="8">
        <v>38.133099999999999</v>
      </c>
      <c r="M327" s="8">
        <v>52.4</v>
      </c>
      <c r="N327" s="8">
        <v>45.5</v>
      </c>
      <c r="O327" s="7" t="s">
        <v>47</v>
      </c>
      <c r="P327" s="7" t="s">
        <v>47</v>
      </c>
      <c r="Q327" s="9" t="s">
        <v>4</v>
      </c>
      <c r="R327" s="10">
        <v>20.050022845250652</v>
      </c>
      <c r="S327" s="11">
        <v>2.3E-2</v>
      </c>
      <c r="T327" s="11">
        <v>22.535205048961036</v>
      </c>
      <c r="U327" s="8">
        <v>22.996551395315858</v>
      </c>
      <c r="V327" s="8">
        <v>7.8899159439945947</v>
      </c>
      <c r="W327" s="8">
        <v>14.574060998739194</v>
      </c>
      <c r="X327" s="8">
        <v>0.53257445258207259</v>
      </c>
      <c r="Y327" s="8">
        <v>34.309126652797531</v>
      </c>
      <c r="Z327" s="8">
        <v>63.374985006263884</v>
      </c>
      <c r="AA327" s="8">
        <v>2.3158883409385984</v>
      </c>
      <c r="AB327" s="8">
        <v>0.46134634635482397</v>
      </c>
      <c r="AC327" s="8">
        <v>0</v>
      </c>
      <c r="AD327" s="122">
        <v>3.7080000000000002</v>
      </c>
      <c r="AE327" s="122">
        <v>3.7080000000000002</v>
      </c>
      <c r="AF327" s="122">
        <v>0</v>
      </c>
      <c r="AG327" s="8">
        <v>952.1100688442591</v>
      </c>
      <c r="AH327" s="8">
        <v>99.22420000000001</v>
      </c>
      <c r="AI327" s="8">
        <v>85.879861796511108</v>
      </c>
      <c r="AJ327" s="8"/>
      <c r="AK327" s="6">
        <v>201.08931000000001</v>
      </c>
      <c r="AL327" s="8">
        <v>24.5</v>
      </c>
      <c r="AM327" s="8">
        <v>1.1000000000000001</v>
      </c>
      <c r="AN327" s="8">
        <v>1.8</v>
      </c>
      <c r="AO327" s="8">
        <v>1.9</v>
      </c>
      <c r="AP327" s="8">
        <v>0.2</v>
      </c>
      <c r="AQ327" s="8">
        <v>0</v>
      </c>
      <c r="AR327" s="8">
        <v>0</v>
      </c>
      <c r="AS327" s="8">
        <v>8.6330999999999989</v>
      </c>
      <c r="AT327" s="8">
        <f t="shared" si="73"/>
        <v>13.633099999999999</v>
      </c>
      <c r="AU327" s="8">
        <f t="shared" si="74"/>
        <v>35.751355121928192</v>
      </c>
      <c r="AV327" s="8">
        <v>0</v>
      </c>
      <c r="AW327" s="2" t="s">
        <v>80</v>
      </c>
      <c r="AX327" s="2" t="s">
        <v>50</v>
      </c>
      <c r="AY327" s="2" t="s">
        <v>81</v>
      </c>
      <c r="AZ327" s="2" t="s">
        <v>179</v>
      </c>
      <c r="BA327" s="2" t="s">
        <v>180</v>
      </c>
      <c r="BB327" s="2" t="s">
        <v>322</v>
      </c>
      <c r="BC327" s="3">
        <v>8</v>
      </c>
      <c r="BD327" s="3">
        <v>16</v>
      </c>
      <c r="BE327" s="24">
        <f>U327/((VLOOKUP(B327,'Cell-Characteristics'!$B$4:$E$34,3,FALSE)*VLOOKUP(B327,'Cell-Characteristics'!$B$4:$E$34,4,FALSE)*3600)/1000)</f>
        <v>0.83338955553076244</v>
      </c>
      <c r="BF327" s="2">
        <f t="shared" si="62"/>
        <v>2127.8090463847338</v>
      </c>
      <c r="BG327" s="2">
        <f t="shared" si="60"/>
        <v>3930.437162551023</v>
      </c>
      <c r="BH327" s="2" t="e">
        <f t="shared" si="61"/>
        <v>#DIV/0!</v>
      </c>
      <c r="BI327" s="2">
        <f t="shared" si="63"/>
        <v>9302.8120531213026</v>
      </c>
      <c r="BJ327" s="2">
        <f>BF327/((VLOOKUP(B327,'Cell-Characteristics'!$B$4:$Q$34,13,FALSE)))</f>
        <v>57.918478044116007</v>
      </c>
      <c r="BK327" s="2">
        <f>BG327/((VLOOKUP(B327,'Cell-Characteristics'!$B$4:$Q$34,14,FALSE)))</f>
        <v>1545.3476301608173</v>
      </c>
      <c r="BL327" s="2" t="e">
        <f>BH327/((VLOOKUP(B327,'Cell-Characteristics'!$B$4:$Q$34,15,FALSE)))</f>
        <v>#DIV/0!</v>
      </c>
      <c r="BM327" s="2">
        <f>BI327/((VLOOKUP(B327,'Cell-Characteristics'!$B$4:$Q$34,16,FALSE)))</f>
        <v>222.4233481838838</v>
      </c>
      <c r="BN327" s="13">
        <f t="shared" si="59"/>
        <v>2.472</v>
      </c>
    </row>
    <row r="328" spans="2:66">
      <c r="B328" s="2" t="s">
        <v>14</v>
      </c>
      <c r="C328" s="14" t="s">
        <v>669</v>
      </c>
      <c r="D328" s="2" t="s">
        <v>26</v>
      </c>
      <c r="E328" s="6" t="s">
        <v>7</v>
      </c>
      <c r="F328" s="3" t="s">
        <v>21</v>
      </c>
      <c r="G328" s="3"/>
      <c r="H328" s="4">
        <v>43510</v>
      </c>
      <c r="I328" s="5" t="s">
        <v>323</v>
      </c>
      <c r="J328" s="5">
        <v>100</v>
      </c>
      <c r="K328" s="7">
        <v>4.1619999999999999</v>
      </c>
      <c r="L328" s="8">
        <v>38.262799999999999</v>
      </c>
      <c r="M328" s="8">
        <v>50.6</v>
      </c>
      <c r="N328" s="8">
        <v>49.6</v>
      </c>
      <c r="O328" s="7" t="s">
        <v>47</v>
      </c>
      <c r="P328" s="7" t="s">
        <v>47</v>
      </c>
      <c r="Q328" s="9" t="s">
        <v>4</v>
      </c>
      <c r="R328" s="10">
        <v>19.212406971404437</v>
      </c>
      <c r="S328" s="11">
        <v>2.3E-2</v>
      </c>
      <c r="T328" s="11">
        <v>21.958743102980449</v>
      </c>
      <c r="U328" s="8">
        <v>23.529614757067751</v>
      </c>
      <c r="V328" s="8">
        <v>0.4816582656009723</v>
      </c>
      <c r="W328" s="8">
        <v>22.619097696333156</v>
      </c>
      <c r="X328" s="8">
        <v>0.42885879513362063</v>
      </c>
      <c r="Y328" s="8">
        <v>2.047029968717585</v>
      </c>
      <c r="Z328" s="8">
        <v>96.130335876149033</v>
      </c>
      <c r="AA328" s="8">
        <v>1.8226341551333787</v>
      </c>
      <c r="AB328" s="8">
        <v>1.5708716540873033</v>
      </c>
      <c r="AC328" s="8">
        <v>0</v>
      </c>
      <c r="AD328" s="122">
        <v>2.8138000000000001</v>
      </c>
      <c r="AE328" s="122">
        <v>2.8138000000000001</v>
      </c>
      <c r="AF328" s="122">
        <v>0</v>
      </c>
      <c r="AG328" s="8">
        <v>954.11078224108314</v>
      </c>
      <c r="AH328" s="8">
        <v>92.5197</v>
      </c>
      <c r="AI328" s="8">
        <v>84.355276960376202</v>
      </c>
      <c r="AJ328" s="8"/>
      <c r="AK328" s="6">
        <v>185.69810000000001</v>
      </c>
      <c r="AL328" s="8">
        <v>8.9</v>
      </c>
      <c r="AM328" s="8">
        <v>10.6</v>
      </c>
      <c r="AN328" s="8">
        <v>4.0999999999999996</v>
      </c>
      <c r="AO328" s="8">
        <v>3.1</v>
      </c>
      <c r="AP328" s="8">
        <v>0</v>
      </c>
      <c r="AQ328" s="8">
        <v>0</v>
      </c>
      <c r="AR328" s="8">
        <v>0</v>
      </c>
      <c r="AS328" s="8">
        <v>11.562799999999996</v>
      </c>
      <c r="AT328" s="8">
        <f t="shared" si="73"/>
        <v>29.3628</v>
      </c>
      <c r="AU328" s="8">
        <f t="shared" si="74"/>
        <v>76.739809945952729</v>
      </c>
      <c r="AV328" s="8">
        <v>0</v>
      </c>
      <c r="AW328" s="2" t="s">
        <v>82</v>
      </c>
      <c r="AX328" s="2" t="s">
        <v>50</v>
      </c>
      <c r="AY328" s="2" t="s">
        <v>83</v>
      </c>
      <c r="AZ328" s="2" t="s">
        <v>179</v>
      </c>
      <c r="BA328" s="2" t="s">
        <v>180</v>
      </c>
      <c r="BB328" s="2" t="s">
        <v>17</v>
      </c>
      <c r="BC328" s="3">
        <v>6</v>
      </c>
      <c r="BD328" s="3">
        <v>12</v>
      </c>
      <c r="BE328" s="24">
        <f>U328/((VLOOKUP(B328,'Cell-Characteristics'!$B$4:$E$34,3,FALSE)*VLOOKUP(B328,'Cell-Characteristics'!$B$4:$E$34,4,FALSE)*3600)/1000)</f>
        <v>0.85270764503398389</v>
      </c>
      <c r="BF328" s="2">
        <f t="shared" si="62"/>
        <v>171.17715033085943</v>
      </c>
      <c r="BG328" s="2">
        <f t="shared" si="60"/>
        <v>8038.6302140639546</v>
      </c>
      <c r="BH328" s="2" t="e">
        <f t="shared" si="61"/>
        <v>#DIV/0!</v>
      </c>
      <c r="BI328" s="2">
        <f t="shared" si="63"/>
        <v>12543.330064539634</v>
      </c>
      <c r="BJ328" s="2">
        <f>BF328/((VLOOKUP(B328,'Cell-Characteristics'!$B$4:$Q$34,13,FALSE)))</f>
        <v>4.6594030793962498</v>
      </c>
      <c r="BK328" s="2">
        <f>BG328/((VLOOKUP(B328,'Cell-Characteristics'!$B$4:$Q$34,14,FALSE)))</f>
        <v>3160.5843414578731</v>
      </c>
      <c r="BL328" s="2" t="e">
        <f>BH328/((VLOOKUP(B328,'Cell-Characteristics'!$B$4:$Q$34,15,FALSE)))</f>
        <v>#DIV/0!</v>
      </c>
      <c r="BM328" s="2">
        <f>BI328/((VLOOKUP(B328,'Cell-Characteristics'!$B$4:$Q$34,16,FALSE)))</f>
        <v>299.90173448622909</v>
      </c>
      <c r="BN328" s="13">
        <f t="shared" si="59"/>
        <v>1.8758666666666668</v>
      </c>
    </row>
    <row r="329" spans="2:66">
      <c r="B329" s="2" t="s">
        <v>14</v>
      </c>
      <c r="C329" s="2" t="s">
        <v>716</v>
      </c>
      <c r="D329" s="2" t="s">
        <v>26</v>
      </c>
      <c r="E329" s="6" t="s">
        <v>0</v>
      </c>
      <c r="F329" s="3" t="s">
        <v>21</v>
      </c>
      <c r="G329" s="3"/>
      <c r="H329" s="4">
        <v>43511</v>
      </c>
      <c r="I329" s="5" t="s">
        <v>325</v>
      </c>
      <c r="J329" s="5">
        <v>100</v>
      </c>
      <c r="K329" s="7">
        <v>4.024</v>
      </c>
      <c r="L329" s="8">
        <v>38.183900000000001</v>
      </c>
      <c r="M329" s="8">
        <v>47.5</v>
      </c>
      <c r="N329" s="8">
        <v>47.5</v>
      </c>
      <c r="O329" s="7" t="s">
        <v>47</v>
      </c>
      <c r="P329" s="7" t="s">
        <v>47</v>
      </c>
      <c r="Q329" s="9" t="s">
        <v>4</v>
      </c>
      <c r="R329" s="10">
        <v>29.292820863037726</v>
      </c>
      <c r="S329" s="11">
        <v>5.0000000000000001E-3</v>
      </c>
      <c r="T329" s="11">
        <v>30.696800223646378</v>
      </c>
      <c r="U329" s="8">
        <v>31.08177627932492</v>
      </c>
      <c r="V329" s="8">
        <v>14.317663365413411</v>
      </c>
      <c r="W329" s="8">
        <v>16.641410869002744</v>
      </c>
      <c r="X329" s="8">
        <v>0.12270204490875664</v>
      </c>
      <c r="Y329" s="8">
        <v>46.064495274477871</v>
      </c>
      <c r="Z329" s="8">
        <v>53.540733063162591</v>
      </c>
      <c r="AA329" s="8">
        <v>0.39477166235951577</v>
      </c>
      <c r="AB329" s="8">
        <v>0.38497605567854415</v>
      </c>
      <c r="AC329" s="8">
        <v>0</v>
      </c>
      <c r="AD329" s="122">
        <v>3.8140999999999998</v>
      </c>
      <c r="AE329" s="122">
        <v>3.8140999999999998</v>
      </c>
      <c r="AF329" s="122">
        <v>0</v>
      </c>
      <c r="AG329" s="8" t="s">
        <v>17</v>
      </c>
      <c r="AH329" s="8" t="s">
        <v>17</v>
      </c>
      <c r="AI329" s="8" t="s">
        <v>17</v>
      </c>
      <c r="AJ329" s="8"/>
      <c r="AK329" s="6" t="s">
        <v>17</v>
      </c>
      <c r="AL329" s="8">
        <v>25.9</v>
      </c>
      <c r="AM329" s="8">
        <v>0.6</v>
      </c>
      <c r="AN329" s="8">
        <v>2.5</v>
      </c>
      <c r="AO329" s="8">
        <v>0</v>
      </c>
      <c r="AP329" s="8">
        <v>0</v>
      </c>
      <c r="AQ329" s="8">
        <v>0</v>
      </c>
      <c r="AR329" s="8">
        <v>0</v>
      </c>
      <c r="AS329" s="8">
        <v>9.1839000000000013</v>
      </c>
      <c r="AT329" s="8">
        <f t="shared" si="73"/>
        <v>12.283900000000003</v>
      </c>
      <c r="AU329" s="8">
        <f t="shared" si="74"/>
        <v>32.170364996765663</v>
      </c>
      <c r="AV329" s="8">
        <v>0</v>
      </c>
      <c r="AW329" s="2" t="s">
        <v>90</v>
      </c>
      <c r="AX329" s="2" t="s">
        <v>50</v>
      </c>
      <c r="AY329" s="2" t="s">
        <v>91</v>
      </c>
      <c r="AZ329" s="2" t="s">
        <v>179</v>
      </c>
      <c r="BA329" s="12" t="s">
        <v>324</v>
      </c>
      <c r="BB329" s="2" t="s">
        <v>326</v>
      </c>
      <c r="BC329" s="3">
        <v>4</v>
      </c>
      <c r="BD329" s="3">
        <v>8</v>
      </c>
      <c r="BE329" s="24">
        <f>U329/((VLOOKUP(B329,'Cell-Characteristics'!$B$4:$E$34,3,FALSE)*VLOOKUP(B329,'Cell-Characteristics'!$B$4:$E$34,4,FALSE)*3600)/1000)</f>
        <v>1.1263961832037732</v>
      </c>
      <c r="BF329" s="2">
        <f t="shared" si="62"/>
        <v>3753.8772883284159</v>
      </c>
      <c r="BG329" s="2">
        <f t="shared" si="60"/>
        <v>4363.1291442287156</v>
      </c>
      <c r="BH329" s="2" t="e">
        <f t="shared" si="61"/>
        <v>#DIV/0!</v>
      </c>
      <c r="BI329" s="2">
        <f t="shared" si="63"/>
        <v>12223.765611543322</v>
      </c>
      <c r="BJ329" s="2">
        <f>BF329/((VLOOKUP(B329,'Cell-Characteristics'!$B$4:$Q$34,13,FALSE)))</f>
        <v>102.17968556612816</v>
      </c>
      <c r="BK329" s="2">
        <f>BG329/((VLOOKUP(B329,'Cell-Characteristics'!$B$4:$Q$34,14,FALSE)))</f>
        <v>1715.4710797470768</v>
      </c>
      <c r="BL329" s="2" t="e">
        <f>BH329/((VLOOKUP(B329,'Cell-Characteristics'!$B$4:$Q$34,15,FALSE)))</f>
        <v>#DIV/0!</v>
      </c>
      <c r="BM329" s="2">
        <f>BI329/((VLOOKUP(B329,'Cell-Characteristics'!$B$4:$Q$34,16,FALSE)))</f>
        <v>292.2611850276229</v>
      </c>
      <c r="BN329" s="13">
        <f t="shared" si="59"/>
        <v>2.5427333333333331</v>
      </c>
    </row>
    <row r="330" spans="2:66">
      <c r="B330" s="2" t="s">
        <v>14</v>
      </c>
      <c r="C330" s="14" t="s">
        <v>678</v>
      </c>
      <c r="D330" s="2" t="s">
        <v>26</v>
      </c>
      <c r="E330" s="6" t="s">
        <v>0</v>
      </c>
      <c r="F330" s="3" t="s">
        <v>21</v>
      </c>
      <c r="G330" s="3"/>
      <c r="H330" s="4">
        <v>43511</v>
      </c>
      <c r="I330" s="5" t="s">
        <v>327</v>
      </c>
      <c r="J330" s="5">
        <v>100</v>
      </c>
      <c r="K330" s="7">
        <v>4.1619999999999999</v>
      </c>
      <c r="L330" s="8">
        <v>38.2044</v>
      </c>
      <c r="M330" s="8">
        <v>51.1</v>
      </c>
      <c r="N330" s="8">
        <v>47.5</v>
      </c>
      <c r="O330" s="7" t="s">
        <v>47</v>
      </c>
      <c r="P330" s="7" t="s">
        <v>47</v>
      </c>
      <c r="Q330" s="9" t="s">
        <v>4</v>
      </c>
      <c r="R330" s="10">
        <v>30.694170538480478</v>
      </c>
      <c r="S330" s="11">
        <v>5.0000000000000001E-3</v>
      </c>
      <c r="T330" s="11">
        <v>31.767231838262859</v>
      </c>
      <c r="U330" s="8">
        <v>32.138069684039692</v>
      </c>
      <c r="V330" s="8">
        <v>17.74618930190428</v>
      </c>
      <c r="W330" s="8">
        <v>14.304586256743148</v>
      </c>
      <c r="X330" s="8">
        <v>8.7294125392271771E-2</v>
      </c>
      <c r="Y330" s="8">
        <v>55.218591148669191</v>
      </c>
      <c r="Z330" s="8">
        <v>44.509786671621562</v>
      </c>
      <c r="AA330" s="8">
        <v>0.27162217970926705</v>
      </c>
      <c r="AB330" s="8">
        <v>0.37083784577683199</v>
      </c>
      <c r="AC330" s="8">
        <v>0</v>
      </c>
      <c r="AD330" s="122">
        <v>4.3133999999999997</v>
      </c>
      <c r="AE330" s="122">
        <v>4.3133999999999997</v>
      </c>
      <c r="AF330" s="122">
        <v>0</v>
      </c>
      <c r="AG330" s="8" t="s">
        <v>17</v>
      </c>
      <c r="AH330" s="8" t="s">
        <v>17</v>
      </c>
      <c r="AI330" s="8" t="s">
        <v>17</v>
      </c>
      <c r="AJ330" s="8"/>
      <c r="AK330" s="6" t="s">
        <v>17</v>
      </c>
      <c r="AL330" s="8">
        <v>25.4</v>
      </c>
      <c r="AM330" s="8">
        <v>1.1000000000000001</v>
      </c>
      <c r="AN330" s="8">
        <v>2.9</v>
      </c>
      <c r="AO330" s="8">
        <v>0.2</v>
      </c>
      <c r="AP330" s="8">
        <v>0</v>
      </c>
      <c r="AQ330" s="8">
        <v>0</v>
      </c>
      <c r="AR330" s="8">
        <v>0</v>
      </c>
      <c r="AS330" s="8">
        <v>8.6044000000000018</v>
      </c>
      <c r="AT330" s="8">
        <f t="shared" si="73"/>
        <v>12.804400000000001</v>
      </c>
      <c r="AU330" s="8">
        <f t="shared" si="74"/>
        <v>33.51551130236308</v>
      </c>
      <c r="AV330" s="8">
        <v>0</v>
      </c>
      <c r="AW330" s="2" t="s">
        <v>328</v>
      </c>
      <c r="AX330" s="2" t="s">
        <v>50</v>
      </c>
      <c r="AY330" s="2" t="s">
        <v>92</v>
      </c>
      <c r="AZ330" s="2" t="s">
        <v>179</v>
      </c>
      <c r="BA330" s="2" t="s">
        <v>180</v>
      </c>
      <c r="BB330" s="2" t="s">
        <v>329</v>
      </c>
      <c r="BC330" s="3">
        <v>9</v>
      </c>
      <c r="BD330" s="3">
        <v>18</v>
      </c>
      <c r="BE330" s="24">
        <f>U330/((VLOOKUP(B330,'Cell-Characteristics'!$B$4:$E$34,3,FALSE)*VLOOKUP(B330,'Cell-Characteristics'!$B$4:$E$34,4,FALSE)*3600)/1000)</f>
        <v>1.1646760050750051</v>
      </c>
      <c r="BF330" s="2">
        <f t="shared" si="62"/>
        <v>4114.1997732425189</v>
      </c>
      <c r="BG330" s="2">
        <f t="shared" si="60"/>
        <v>3316.3134086203804</v>
      </c>
      <c r="BH330" s="2" t="e">
        <f t="shared" si="61"/>
        <v>#DIV/0!</v>
      </c>
      <c r="BI330" s="2">
        <f t="shared" si="63"/>
        <v>11176.12661150358</v>
      </c>
      <c r="BJ330" s="2">
        <f>BF330/((VLOOKUP(B330,'Cell-Characteristics'!$B$4:$Q$34,13,FALSE)))</f>
        <v>111.98758161147909</v>
      </c>
      <c r="BK330" s="2">
        <f>BG330/((VLOOKUP(B330,'Cell-Characteristics'!$B$4:$Q$34,14,FALSE)))</f>
        <v>1303.8898358969805</v>
      </c>
      <c r="BL330" s="2" t="e">
        <f>BH330/((VLOOKUP(B330,'Cell-Characteristics'!$B$4:$Q$34,15,FALSE)))</f>
        <v>#DIV/0!</v>
      </c>
      <c r="BM330" s="2">
        <f>BI330/((VLOOKUP(B330,'Cell-Characteristics'!$B$4:$Q$34,16,FALSE)))</f>
        <v>267.21291223158465</v>
      </c>
      <c r="BN330" s="13">
        <f t="shared" si="59"/>
        <v>2.8755999999999999</v>
      </c>
    </row>
    <row r="331" spans="2:66">
      <c r="B331" s="2" t="s">
        <v>14</v>
      </c>
      <c r="C331" s="14" t="s">
        <v>679</v>
      </c>
      <c r="D331" s="2" t="s">
        <v>26</v>
      </c>
      <c r="E331" s="6" t="s">
        <v>0</v>
      </c>
      <c r="F331" s="3" t="s">
        <v>21</v>
      </c>
      <c r="G331" s="3"/>
      <c r="H331" s="4">
        <v>43511</v>
      </c>
      <c r="I331" s="5" t="s">
        <v>330</v>
      </c>
      <c r="J331" s="5">
        <v>100</v>
      </c>
      <c r="K331" s="7">
        <v>4.1589999999999998</v>
      </c>
      <c r="L331" s="8">
        <v>38.127400000000002</v>
      </c>
      <c r="M331" s="8">
        <v>47.2</v>
      </c>
      <c r="N331" s="8">
        <v>47.5</v>
      </c>
      <c r="O331" s="7" t="s">
        <v>47</v>
      </c>
      <c r="P331" s="7" t="s">
        <v>47</v>
      </c>
      <c r="Q331" s="9" t="s">
        <v>4</v>
      </c>
      <c r="R331" s="10">
        <v>31.554700513371404</v>
      </c>
      <c r="S331" s="11">
        <v>6.0000000000000001E-3</v>
      </c>
      <c r="T331" s="11">
        <v>32.575671024609946</v>
      </c>
      <c r="U331" s="8">
        <v>32.835932810698644</v>
      </c>
      <c r="V331" s="8">
        <v>20.365967696203594</v>
      </c>
      <c r="W331" s="8">
        <v>12.121329112788993</v>
      </c>
      <c r="X331" s="8">
        <v>0.34863600170606568</v>
      </c>
      <c r="Y331" s="8">
        <v>62.023417496968221</v>
      </c>
      <c r="Z331" s="8">
        <v>36.914831025721938</v>
      </c>
      <c r="AA331" s="8">
        <v>1.0617514773098593</v>
      </c>
      <c r="AB331" s="8">
        <v>0.26026178608869599</v>
      </c>
      <c r="AC331" s="8">
        <v>0</v>
      </c>
      <c r="AD331" s="122">
        <v>4.0148999999999999</v>
      </c>
      <c r="AE331" s="122">
        <v>4.0148999999999999</v>
      </c>
      <c r="AF331" s="122">
        <v>0</v>
      </c>
      <c r="AG331" s="8" t="s">
        <v>17</v>
      </c>
      <c r="AH331" s="8" t="s">
        <v>17</v>
      </c>
      <c r="AI331" s="8" t="s">
        <v>17</v>
      </c>
      <c r="AJ331" s="8"/>
      <c r="AK331" s="6" t="s">
        <v>17</v>
      </c>
      <c r="AL331" s="8">
        <v>27.4</v>
      </c>
      <c r="AM331" s="8">
        <v>1.1000000000000001</v>
      </c>
      <c r="AN331" s="8">
        <v>1.7</v>
      </c>
      <c r="AO331" s="8">
        <v>0.1</v>
      </c>
      <c r="AP331" s="8">
        <v>0</v>
      </c>
      <c r="AQ331" s="8">
        <v>0</v>
      </c>
      <c r="AR331" s="8">
        <v>0</v>
      </c>
      <c r="AS331" s="8">
        <v>7.8274000000000008</v>
      </c>
      <c r="AT331" s="8">
        <f t="shared" si="73"/>
        <v>10.727400000000003</v>
      </c>
      <c r="AU331" s="8">
        <f t="shared" si="74"/>
        <v>28.135671459370432</v>
      </c>
      <c r="AV331" s="8">
        <v>0</v>
      </c>
      <c r="AW331" s="2" t="s">
        <v>93</v>
      </c>
      <c r="AX331" s="2" t="s">
        <v>50</v>
      </c>
      <c r="AY331" s="2" t="s">
        <v>94</v>
      </c>
      <c r="AZ331" s="2" t="s">
        <v>179</v>
      </c>
      <c r="BA331" s="2" t="s">
        <v>180</v>
      </c>
      <c r="BB331" s="2" t="s">
        <v>331</v>
      </c>
      <c r="BC331" s="3">
        <v>7</v>
      </c>
      <c r="BD331" s="3">
        <v>14.000000000000002</v>
      </c>
      <c r="BE331" s="24">
        <f>U331/((VLOOKUP(B331,'Cell-Characteristics'!$B$4:$E$34,3,FALSE)*VLOOKUP(B331,'Cell-Characteristics'!$B$4:$E$34,4,FALSE)*3600)/1000)</f>
        <v>1.1899663988801421</v>
      </c>
      <c r="BF331" s="2">
        <f t="shared" si="62"/>
        <v>5072.5965020806489</v>
      </c>
      <c r="BG331" s="2">
        <f t="shared" si="60"/>
        <v>3019.0861821686699</v>
      </c>
      <c r="BH331" s="2" t="e">
        <f t="shared" si="61"/>
        <v>#DIV/0!</v>
      </c>
      <c r="BI331" s="2">
        <f t="shared" si="63"/>
        <v>12267.777333444908</v>
      </c>
      <c r="BJ331" s="2">
        <f>BF331/((VLOOKUP(B331,'Cell-Characteristics'!$B$4:$Q$34,13,FALSE)))</f>
        <v>138.07492248028333</v>
      </c>
      <c r="BK331" s="2">
        <f>BG331/((VLOOKUP(B331,'Cell-Characteristics'!$B$4:$Q$34,14,FALSE)))</f>
        <v>1187.027672473331</v>
      </c>
      <c r="BL331" s="2" t="e">
        <f>BH331/((VLOOKUP(B331,'Cell-Characteristics'!$B$4:$Q$34,15,FALSE)))</f>
        <v>#DIV/0!</v>
      </c>
      <c r="BM331" s="2">
        <f>BI331/((VLOOKUP(B331,'Cell-Characteristics'!$B$4:$Q$34,16,FALSE)))</f>
        <v>293.31347271104488</v>
      </c>
      <c r="BN331" s="13">
        <f t="shared" ref="BN331:BN368" si="75">AVERAGE(AD331:AF331)</f>
        <v>2.6766000000000001</v>
      </c>
    </row>
    <row r="332" spans="2:66">
      <c r="B332" s="2" t="s">
        <v>13</v>
      </c>
      <c r="C332" s="2" t="s">
        <v>714</v>
      </c>
      <c r="D332" s="2" t="s">
        <v>26</v>
      </c>
      <c r="E332" s="6" t="s">
        <v>8</v>
      </c>
      <c r="F332" s="3" t="s">
        <v>21</v>
      </c>
      <c r="G332" s="3"/>
      <c r="H332" s="4">
        <v>43510</v>
      </c>
      <c r="I332" s="5" t="s">
        <v>291</v>
      </c>
      <c r="J332" s="5">
        <v>100</v>
      </c>
      <c r="K332" s="7">
        <v>4.18</v>
      </c>
      <c r="L332" s="8">
        <v>40.997500000000002</v>
      </c>
      <c r="M332" s="8">
        <v>51</v>
      </c>
      <c r="N332" s="8">
        <v>46.8</v>
      </c>
      <c r="O332" s="7" t="s">
        <v>47</v>
      </c>
      <c r="P332" s="7" t="s">
        <v>47</v>
      </c>
      <c r="Q332" s="9" t="s">
        <v>4</v>
      </c>
      <c r="R332" s="10">
        <v>23.294278165539282</v>
      </c>
      <c r="S332" s="11">
        <v>1.4E-2</v>
      </c>
      <c r="T332" s="11">
        <v>25.792909088607502</v>
      </c>
      <c r="U332" s="8">
        <v>26.61436254675635</v>
      </c>
      <c r="V332" s="8">
        <v>5.0058846779183792</v>
      </c>
      <c r="W332" s="8">
        <v>20.481654378041796</v>
      </c>
      <c r="X332" s="8">
        <v>1.1268234907961843</v>
      </c>
      <c r="Y332" s="8">
        <v>18.80895951997346</v>
      </c>
      <c r="Z332" s="8">
        <v>76.957148013819392</v>
      </c>
      <c r="AA332" s="8">
        <v>4.2338924662071866</v>
      </c>
      <c r="AB332" s="8">
        <v>0.82145345814884962</v>
      </c>
      <c r="AC332" s="8">
        <v>0</v>
      </c>
      <c r="AD332" s="92">
        <v>2</v>
      </c>
      <c r="AE332" s="92">
        <v>2</v>
      </c>
      <c r="AF332" s="92">
        <v>2</v>
      </c>
      <c r="AG332" s="8">
        <v>950.60463522807117</v>
      </c>
      <c r="AH332" s="8">
        <v>64.208500000000001</v>
      </c>
      <c r="AI332" s="8">
        <v>61.199947991404855</v>
      </c>
      <c r="AJ332" s="8"/>
      <c r="AK332" s="6">
        <v>128.71925999999999</v>
      </c>
      <c r="AL332" s="8">
        <v>10.3</v>
      </c>
      <c r="AM332" s="8">
        <v>14.3</v>
      </c>
      <c r="AN332" s="8">
        <v>3.9</v>
      </c>
      <c r="AO332" s="8">
        <v>1.8</v>
      </c>
      <c r="AP332" s="8">
        <v>0.1</v>
      </c>
      <c r="AQ332" s="8">
        <v>0.5</v>
      </c>
      <c r="AR332" s="8">
        <v>1.5</v>
      </c>
      <c r="AS332" s="8">
        <v>8.5974999999999966</v>
      </c>
      <c r="AT332" s="8">
        <f t="shared" si="73"/>
        <v>30.697500000000002</v>
      </c>
      <c r="AU332" s="8">
        <f t="shared" si="74"/>
        <v>74.876516860784193</v>
      </c>
      <c r="AV332" s="8">
        <v>0</v>
      </c>
      <c r="AW332" s="2" t="s">
        <v>292</v>
      </c>
      <c r="AX332" s="2" t="s">
        <v>50</v>
      </c>
      <c r="AY332" s="2" t="s">
        <v>56</v>
      </c>
      <c r="AZ332" s="2" t="s">
        <v>179</v>
      </c>
      <c r="BA332" s="12" t="s">
        <v>324</v>
      </c>
      <c r="BB332" s="2" t="s">
        <v>367</v>
      </c>
      <c r="BC332" s="3">
        <v>6</v>
      </c>
      <c r="BD332" s="3">
        <v>12</v>
      </c>
      <c r="BE332" s="24">
        <f>U332/((VLOOKUP(B332,'Cell-Characteristics'!$B$4:$E$34,3,FALSE)*VLOOKUP(B332,'Cell-Characteristics'!$B$4:$E$34,4,FALSE)*3600)/1000)</f>
        <v>0.96449817158644446</v>
      </c>
      <c r="BF332" s="2">
        <f t="shared" si="62"/>
        <v>2502.9423389591898</v>
      </c>
      <c r="BG332" s="2">
        <f t="shared" ref="BG332:BG368" si="76">(1000*W332)/AE332</f>
        <v>10240.827189020898</v>
      </c>
      <c r="BH332" s="2">
        <f t="shared" ref="BH332:BH368" si="77">(1000*X332)/AF332</f>
        <v>563.41174539809208</v>
      </c>
      <c r="BI332" s="2">
        <f t="shared" si="63"/>
        <v>13307.181273378175</v>
      </c>
      <c r="BJ332" s="2">
        <f>BF332/((VLOOKUP(B332,'Cell-Characteristics'!$B$4:$Q$34,13,FALSE)))</f>
        <v>68.12952090367439</v>
      </c>
      <c r="BK332" s="2">
        <f>BG332/((VLOOKUP(B332,'Cell-Characteristics'!$B$4:$Q$34,14,FALSE)))</f>
        <v>4026.4320158138307</v>
      </c>
      <c r="BL332" s="2">
        <f>BH332/((VLOOKUP(B332,'Cell-Characteristics'!$B$4:$Q$34,15,FALSE)))</f>
        <v>221.5191261296265</v>
      </c>
      <c r="BM332" s="2">
        <f>BI332/((VLOOKUP(B332,'Cell-Characteristics'!$B$4:$Q$34,16,FALSE)))</f>
        <v>318.16485131735658</v>
      </c>
      <c r="BN332" s="13">
        <f t="shared" si="75"/>
        <v>2</v>
      </c>
    </row>
    <row r="333" spans="2:66">
      <c r="B333" s="2" t="s">
        <v>13</v>
      </c>
      <c r="C333" s="14" t="s">
        <v>673</v>
      </c>
      <c r="D333" s="2" t="s">
        <v>26</v>
      </c>
      <c r="E333" s="6" t="s">
        <v>8</v>
      </c>
      <c r="F333" s="3" t="s">
        <v>21</v>
      </c>
      <c r="G333" s="3"/>
      <c r="H333" s="4">
        <v>43510</v>
      </c>
      <c r="I333" s="5" t="s">
        <v>332</v>
      </c>
      <c r="J333" s="5">
        <v>100</v>
      </c>
      <c r="K333" s="7">
        <v>4.1790000000000003</v>
      </c>
      <c r="L333" s="8">
        <v>41.217599999999997</v>
      </c>
      <c r="M333" s="8">
        <v>48.5</v>
      </c>
      <c r="N333" s="8">
        <v>45.5</v>
      </c>
      <c r="O333" s="7" t="s">
        <v>47</v>
      </c>
      <c r="P333" s="7" t="s">
        <v>47</v>
      </c>
      <c r="Q333" s="9" t="s">
        <v>4</v>
      </c>
      <c r="R333" s="10">
        <v>25.933604473723612</v>
      </c>
      <c r="S333" s="11">
        <v>2.4E-2</v>
      </c>
      <c r="T333" s="11">
        <v>28.097812746099152</v>
      </c>
      <c r="U333" s="8">
        <v>29.153922677876718</v>
      </c>
      <c r="V333" s="8">
        <v>2.8475414717622098</v>
      </c>
      <c r="W333" s="8">
        <v>25.743286251478253</v>
      </c>
      <c r="X333" s="8">
        <v>0.56309495463625969</v>
      </c>
      <c r="Y333" s="8">
        <v>9.7672670097429108</v>
      </c>
      <c r="Z333" s="8">
        <v>88.301277793445593</v>
      </c>
      <c r="AA333" s="8">
        <v>1.9314551968115115</v>
      </c>
      <c r="AB333" s="8">
        <v>1.0561099317775677</v>
      </c>
      <c r="AC333" s="8">
        <v>0</v>
      </c>
      <c r="AD333" s="92">
        <v>2</v>
      </c>
      <c r="AE333" s="92">
        <v>2</v>
      </c>
      <c r="AF333" s="92">
        <v>2</v>
      </c>
      <c r="AG333" s="8">
        <v>953.81334451442547</v>
      </c>
      <c r="AH333" s="8">
        <v>150.1266</v>
      </c>
      <c r="AI333" s="8">
        <v>81.661879400528477</v>
      </c>
      <c r="AJ333" s="8"/>
      <c r="AK333" s="6">
        <v>221.57762000000002</v>
      </c>
      <c r="AL333" s="8">
        <v>15.4</v>
      </c>
      <c r="AM333" s="8">
        <v>8.6</v>
      </c>
      <c r="AN333" s="8">
        <v>5.9</v>
      </c>
      <c r="AO333" s="8">
        <v>3</v>
      </c>
      <c r="AP333" s="8">
        <v>0</v>
      </c>
      <c r="AQ333" s="8">
        <v>0</v>
      </c>
      <c r="AR333" s="8">
        <v>0</v>
      </c>
      <c r="AS333" s="8">
        <v>8.3175999999999988</v>
      </c>
      <c r="AT333" s="8">
        <f t="shared" si="73"/>
        <v>25.817599999999999</v>
      </c>
      <c r="AU333" s="8">
        <f t="shared" si="74"/>
        <v>62.637319979814457</v>
      </c>
      <c r="AV333" s="8">
        <v>0</v>
      </c>
      <c r="AW333" s="2" t="s">
        <v>333</v>
      </c>
      <c r="AX333" s="2" t="s">
        <v>50</v>
      </c>
      <c r="AY333" s="2" t="s">
        <v>334</v>
      </c>
      <c r="AZ333" s="2" t="s">
        <v>179</v>
      </c>
      <c r="BA333" s="2" t="s">
        <v>180</v>
      </c>
      <c r="BB333" s="2" t="s">
        <v>17</v>
      </c>
      <c r="BC333" s="3">
        <v>7</v>
      </c>
      <c r="BD333" s="3">
        <v>14.000000000000002</v>
      </c>
      <c r="BE333" s="24">
        <f>U333/((VLOOKUP(B333,'Cell-Characteristics'!$B$4:$E$34,3,FALSE)*VLOOKUP(B333,'Cell-Characteristics'!$B$4:$E$34,4,FALSE)*3600)/1000)</f>
        <v>1.0565312270014031</v>
      </c>
      <c r="BF333" s="2">
        <f t="shared" ref="BF333:BF368" si="78">(1000*V333)/AD333</f>
        <v>1423.7707358811049</v>
      </c>
      <c r="BG333" s="2">
        <f t="shared" si="76"/>
        <v>12871.643125739127</v>
      </c>
      <c r="BH333" s="2">
        <f t="shared" si="77"/>
        <v>281.54747731812984</v>
      </c>
      <c r="BI333" s="2">
        <f t="shared" ref="BI333:BI368" si="79">(1000*U333)/AVERAGE(AD333:AF333)</f>
        <v>14576.961338938359</v>
      </c>
      <c r="BJ333" s="2">
        <f>BF333/((VLOOKUP(B333,'Cell-Characteristics'!$B$4:$Q$34,13,FALSE)))</f>
        <v>38.754715441262583</v>
      </c>
      <c r="BK333" s="2">
        <f>BG333/((VLOOKUP(B333,'Cell-Characteristics'!$B$4:$Q$34,14,FALSE)))</f>
        <v>5060.8017322242376</v>
      </c>
      <c r="BL333" s="2">
        <f>BH333/((VLOOKUP(B333,'Cell-Characteristics'!$B$4:$Q$34,15,FALSE)))</f>
        <v>110.69728604157027</v>
      </c>
      <c r="BM333" s="2">
        <f>BI333/((VLOOKUP(B333,'Cell-Characteristics'!$B$4:$Q$34,16,FALSE)))</f>
        <v>348.52435251186762</v>
      </c>
      <c r="BN333" s="13">
        <f t="shared" si="75"/>
        <v>2</v>
      </c>
    </row>
    <row r="334" spans="2:66">
      <c r="B334" s="2" t="s">
        <v>13</v>
      </c>
      <c r="C334" s="2" t="s">
        <v>715</v>
      </c>
      <c r="D334" s="2" t="s">
        <v>26</v>
      </c>
      <c r="E334" s="6" t="s">
        <v>7</v>
      </c>
      <c r="F334" s="3" t="s">
        <v>21</v>
      </c>
      <c r="G334" s="3"/>
      <c r="H334" s="4">
        <v>43510</v>
      </c>
      <c r="I334" s="5" t="s">
        <v>293</v>
      </c>
      <c r="J334" s="5">
        <v>100</v>
      </c>
      <c r="K334" s="7">
        <v>4.1280000000000001</v>
      </c>
      <c r="L334" s="8">
        <v>40.382899999999999</v>
      </c>
      <c r="M334" s="8">
        <v>50.3</v>
      </c>
      <c r="N334" s="8">
        <v>47.5</v>
      </c>
      <c r="O334" s="7" t="s">
        <v>47</v>
      </c>
      <c r="P334" s="7" t="s">
        <v>47</v>
      </c>
      <c r="Q334" s="9" t="s">
        <v>4</v>
      </c>
      <c r="R334" s="10">
        <v>21.546955718283311</v>
      </c>
      <c r="S334" s="11">
        <v>2.4E-2</v>
      </c>
      <c r="T334" s="11">
        <v>27.856453096716898</v>
      </c>
      <c r="U334" s="8">
        <v>28.398633142727043</v>
      </c>
      <c r="V334" s="8" t="s">
        <v>17</v>
      </c>
      <c r="W334" s="8" t="s">
        <v>17</v>
      </c>
      <c r="X334" s="8" t="s">
        <v>17</v>
      </c>
      <c r="Y334" s="8" t="s">
        <v>17</v>
      </c>
      <c r="Z334" s="8" t="s">
        <v>17</v>
      </c>
      <c r="AA334" s="8" t="s">
        <v>17</v>
      </c>
      <c r="AB334" s="8">
        <v>0.5421800460101458</v>
      </c>
      <c r="AC334" s="8">
        <v>0</v>
      </c>
      <c r="AD334" s="92">
        <v>2</v>
      </c>
      <c r="AE334" s="92">
        <v>2</v>
      </c>
      <c r="AF334" s="92">
        <v>2</v>
      </c>
      <c r="AG334" s="8">
        <v>949.2709197772391</v>
      </c>
      <c r="AH334" s="8">
        <v>129.4659</v>
      </c>
      <c r="AI334" s="8">
        <v>88.329280102734884</v>
      </c>
      <c r="AJ334" s="8"/>
      <c r="AK334" s="6">
        <v>245.62439000000001</v>
      </c>
      <c r="AL334" s="8">
        <v>11.8</v>
      </c>
      <c r="AM334" s="8">
        <v>15.3</v>
      </c>
      <c r="AN334" s="8">
        <v>4.4000000000000004</v>
      </c>
      <c r="AO334" s="8">
        <v>0.7</v>
      </c>
      <c r="AP334" s="8">
        <v>0.1</v>
      </c>
      <c r="AQ334" s="8">
        <v>0.3</v>
      </c>
      <c r="AR334" s="8">
        <v>0.1</v>
      </c>
      <c r="AS334" s="8">
        <v>7.6828999999999965</v>
      </c>
      <c r="AT334" s="8">
        <f t="shared" si="73"/>
        <v>28.582899999999999</v>
      </c>
      <c r="AU334" s="8">
        <f t="shared" si="74"/>
        <v>70.779711214400152</v>
      </c>
      <c r="AV334" s="8">
        <v>0</v>
      </c>
      <c r="AW334" s="2" t="s">
        <v>17</v>
      </c>
      <c r="AX334" s="2" t="s">
        <v>50</v>
      </c>
      <c r="AY334" s="2" t="s">
        <v>55</v>
      </c>
      <c r="AZ334" s="2" t="s">
        <v>179</v>
      </c>
      <c r="BA334" s="12" t="s">
        <v>324</v>
      </c>
      <c r="BB334" s="2" t="s">
        <v>294</v>
      </c>
      <c r="BC334" s="3">
        <v>5</v>
      </c>
      <c r="BD334" s="3">
        <v>10</v>
      </c>
      <c r="BE334" s="24">
        <f>U334/((VLOOKUP(B334,'Cell-Characteristics'!$B$4:$E$34,3,FALSE)*VLOOKUP(B334,'Cell-Characteristics'!$B$4:$E$34,4,FALSE)*3600)/1000)</f>
        <v>1.0291597138047055</v>
      </c>
      <c r="BF334" s="2" t="s">
        <v>17</v>
      </c>
      <c r="BG334" s="2" t="s">
        <v>17</v>
      </c>
      <c r="BH334" s="2" t="s">
        <v>17</v>
      </c>
      <c r="BI334" s="2">
        <f t="shared" si="79"/>
        <v>14199.316571363521</v>
      </c>
      <c r="BJ334" s="2" t="s">
        <v>17</v>
      </c>
      <c r="BK334" s="2" t="s">
        <v>17</v>
      </c>
      <c r="BL334" s="2" t="s">
        <v>17</v>
      </c>
      <c r="BM334" s="2">
        <f>BI334/((VLOOKUP(B334,'Cell-Characteristics'!$B$4:$Q$34,16,FALSE)))</f>
        <v>339.49514573562868</v>
      </c>
      <c r="BN334" s="13">
        <f t="shared" si="75"/>
        <v>2</v>
      </c>
    </row>
    <row r="335" spans="2:66">
      <c r="B335" s="2" t="s">
        <v>13</v>
      </c>
      <c r="C335" s="14" t="s">
        <v>666</v>
      </c>
      <c r="D335" s="2" t="s">
        <v>26</v>
      </c>
      <c r="E335" s="6" t="s">
        <v>7</v>
      </c>
      <c r="F335" s="3" t="s">
        <v>21</v>
      </c>
      <c r="G335" s="3"/>
      <c r="H335" s="4">
        <v>43510</v>
      </c>
      <c r="I335" s="5" t="s">
        <v>295</v>
      </c>
      <c r="J335" s="5">
        <v>100</v>
      </c>
      <c r="K335" s="7">
        <v>4.1289999999999996</v>
      </c>
      <c r="L335" s="8">
        <v>40.417299999999997</v>
      </c>
      <c r="M335" s="8">
        <v>50.7</v>
      </c>
      <c r="N335" s="8">
        <v>50.7</v>
      </c>
      <c r="O335" s="7" t="s">
        <v>47</v>
      </c>
      <c r="P335" s="7" t="s">
        <v>47</v>
      </c>
      <c r="Q335" s="9" t="s">
        <v>4</v>
      </c>
      <c r="R335" s="10">
        <v>22.154701585716129</v>
      </c>
      <c r="S335" s="11">
        <v>2.5000000000000001E-2</v>
      </c>
      <c r="T335" s="11">
        <v>25.287612100164882</v>
      </c>
      <c r="U335" s="8">
        <v>26.428690813536246</v>
      </c>
      <c r="V335" s="8">
        <v>0.55731778211422256</v>
      </c>
      <c r="W335" s="8">
        <v>25.213408497392152</v>
      </c>
      <c r="X335" s="8">
        <v>0.6579645340298772</v>
      </c>
      <c r="Y335" s="8">
        <v>2.1087604605400112</v>
      </c>
      <c r="Z335" s="8">
        <v>95.401655251414681</v>
      </c>
      <c r="AA335" s="8">
        <v>2.4895842880453274</v>
      </c>
      <c r="AB335" s="8">
        <v>1.1410787133713638</v>
      </c>
      <c r="AC335" s="8">
        <v>0</v>
      </c>
      <c r="AD335" s="92">
        <v>2</v>
      </c>
      <c r="AE335" s="92">
        <v>2</v>
      </c>
      <c r="AF335" s="92">
        <v>2</v>
      </c>
      <c r="AG335" s="8">
        <v>950.29837360411182</v>
      </c>
      <c r="AH335" s="8">
        <v>133.3877</v>
      </c>
      <c r="AI335" s="8">
        <v>89.79219099939165</v>
      </c>
      <c r="AJ335" s="8"/>
      <c r="AK335" s="6">
        <v>243.10552999999999</v>
      </c>
      <c r="AL335" s="8">
        <v>9</v>
      </c>
      <c r="AM335" s="8">
        <v>14.2</v>
      </c>
      <c r="AN335" s="8">
        <v>4.4000000000000004</v>
      </c>
      <c r="AO335" s="8">
        <v>2.9</v>
      </c>
      <c r="AP335" s="8">
        <v>0</v>
      </c>
      <c r="AQ335" s="8">
        <v>0</v>
      </c>
      <c r="AR335" s="8">
        <v>0</v>
      </c>
      <c r="AS335" s="8">
        <v>9.9172999999999973</v>
      </c>
      <c r="AT335" s="8">
        <f t="shared" si="73"/>
        <v>31.417299999999997</v>
      </c>
      <c r="AU335" s="8">
        <f t="shared" si="74"/>
        <v>77.732307699920582</v>
      </c>
      <c r="AV335" s="8">
        <v>0</v>
      </c>
      <c r="AW335" s="2" t="s">
        <v>57</v>
      </c>
      <c r="AX335" s="2" t="s">
        <v>50</v>
      </c>
      <c r="AY335" s="2" t="s">
        <v>58</v>
      </c>
      <c r="AZ335" s="2" t="s">
        <v>179</v>
      </c>
      <c r="BA335" s="2" t="s">
        <v>180</v>
      </c>
      <c r="BB335" s="2" t="s">
        <v>366</v>
      </c>
      <c r="BC335" s="3">
        <v>9</v>
      </c>
      <c r="BD335" s="3">
        <v>18</v>
      </c>
      <c r="BE335" s="24">
        <f>U335/((VLOOKUP(B335,'Cell-Characteristics'!$B$4:$E$34,3,FALSE)*VLOOKUP(B335,'Cell-Characteristics'!$B$4:$E$34,4,FALSE)*3600)/1000)</f>
        <v>0.95776947211481644</v>
      </c>
      <c r="BF335" s="2">
        <f t="shared" si="78"/>
        <v>278.6588910571113</v>
      </c>
      <c r="BG335" s="2">
        <f t="shared" si="76"/>
        <v>12606.704248696076</v>
      </c>
      <c r="BH335" s="2">
        <f t="shared" si="77"/>
        <v>328.9822670149386</v>
      </c>
      <c r="BI335" s="2">
        <f t="shared" si="79"/>
        <v>13214.345406768123</v>
      </c>
      <c r="BJ335" s="2">
        <f>BF335/((VLOOKUP(B335,'Cell-Characteristics'!$B$4:$Q$34,13,FALSE)))</f>
        <v>7.5850316037103624</v>
      </c>
      <c r="BK335" s="2">
        <f>BG335/((VLOOKUP(B335,'Cell-Characteristics'!$B$4:$Q$34,14,FALSE)))</f>
        <v>4956.634524139371</v>
      </c>
      <c r="BL335" s="2">
        <f>BH335/((VLOOKUP(B335,'Cell-Characteristics'!$B$4:$Q$34,15,FALSE)))</f>
        <v>129.34743532866972</v>
      </c>
      <c r="BM335" s="2">
        <f>BI335/((VLOOKUP(B335,'Cell-Characteristics'!$B$4:$Q$34,16,FALSE)))</f>
        <v>315.94521448442367</v>
      </c>
      <c r="BN335" s="13">
        <f t="shared" si="75"/>
        <v>2</v>
      </c>
    </row>
    <row r="336" spans="2:66">
      <c r="B336" s="2" t="s">
        <v>13</v>
      </c>
      <c r="C336" s="14" t="s">
        <v>677</v>
      </c>
      <c r="D336" s="2" t="s">
        <v>26</v>
      </c>
      <c r="E336" s="6" t="s">
        <v>0</v>
      </c>
      <c r="F336" s="3" t="s">
        <v>21</v>
      </c>
      <c r="G336" s="3"/>
      <c r="H336" s="4">
        <v>43511</v>
      </c>
      <c r="I336" s="5" t="s">
        <v>296</v>
      </c>
      <c r="J336" s="5">
        <v>100</v>
      </c>
      <c r="K336" s="7">
        <v>4.1580000000000004</v>
      </c>
      <c r="L336" s="8">
        <v>40.5854</v>
      </c>
      <c r="M336" s="8">
        <v>48.6</v>
      </c>
      <c r="N336" s="8">
        <v>45.5</v>
      </c>
      <c r="O336" s="7" t="s">
        <v>47</v>
      </c>
      <c r="P336" s="7" t="s">
        <v>47</v>
      </c>
      <c r="Q336" s="9" t="s">
        <v>4</v>
      </c>
      <c r="R336" s="10">
        <v>31.0313246102567</v>
      </c>
      <c r="S336" s="11">
        <v>7.0000000000000001E-3</v>
      </c>
      <c r="T336" s="11">
        <v>32.488374013017484</v>
      </c>
      <c r="U336" s="8">
        <v>32.835233745009411</v>
      </c>
      <c r="V336" s="8">
        <v>16.786681132525203</v>
      </c>
      <c r="W336" s="8">
        <v>15.93405447636602</v>
      </c>
      <c r="X336" s="8">
        <v>0.11449813611820042</v>
      </c>
      <c r="Y336" s="8">
        <v>51.123988526734919</v>
      </c>
      <c r="Z336" s="8">
        <v>48.527306368841728</v>
      </c>
      <c r="AA336" s="8">
        <v>0.34870510442339359</v>
      </c>
      <c r="AB336" s="8">
        <v>0.34685973199192793</v>
      </c>
      <c r="AC336" s="8">
        <v>0</v>
      </c>
      <c r="AD336" s="92">
        <v>2</v>
      </c>
      <c r="AE336" s="92">
        <v>2</v>
      </c>
      <c r="AF336" s="92">
        <v>2</v>
      </c>
      <c r="AG336" s="8" t="s">
        <v>17</v>
      </c>
      <c r="AH336" s="8" t="s">
        <v>17</v>
      </c>
      <c r="AI336" s="8" t="s">
        <v>17</v>
      </c>
      <c r="AJ336" s="8"/>
      <c r="AK336" s="6" t="s">
        <v>17</v>
      </c>
      <c r="AL336" s="8">
        <v>28.9</v>
      </c>
      <c r="AM336" s="8">
        <v>0.5</v>
      </c>
      <c r="AN336" s="8">
        <v>1.8</v>
      </c>
      <c r="AO336" s="8">
        <v>0.1</v>
      </c>
      <c r="AP336" s="8">
        <v>0</v>
      </c>
      <c r="AQ336" s="8">
        <v>0</v>
      </c>
      <c r="AR336" s="8">
        <v>0</v>
      </c>
      <c r="AS336" s="8">
        <v>9.2853999999999992</v>
      </c>
      <c r="AT336" s="8">
        <f t="shared" si="73"/>
        <v>11.685400000000001</v>
      </c>
      <c r="AU336" s="8">
        <f t="shared" si="74"/>
        <v>28.7921272181622</v>
      </c>
      <c r="AV336" s="8">
        <v>0</v>
      </c>
      <c r="AW336" s="2" t="s">
        <v>59</v>
      </c>
      <c r="AX336" s="2" t="s">
        <v>50</v>
      </c>
      <c r="AY336" s="2" t="s">
        <v>60</v>
      </c>
      <c r="AZ336" s="2" t="s">
        <v>179</v>
      </c>
      <c r="BA336" s="2" t="s">
        <v>180</v>
      </c>
      <c r="BB336" s="2" t="s">
        <v>297</v>
      </c>
      <c r="BC336" s="3">
        <v>6</v>
      </c>
      <c r="BD336" s="3">
        <v>12</v>
      </c>
      <c r="BE336" s="24">
        <f>U336/((VLOOKUP(B336,'Cell-Characteristics'!$B$4:$E$34,3,FALSE)*VLOOKUP(B336,'Cell-Characteristics'!$B$4:$E$34,4,FALSE)*3600)/1000)</f>
        <v>1.1899410649057551</v>
      </c>
      <c r="BF336" s="2">
        <f t="shared" si="78"/>
        <v>8393.340566262601</v>
      </c>
      <c r="BG336" s="2">
        <f t="shared" si="76"/>
        <v>7967.02723818301</v>
      </c>
      <c r="BH336" s="2">
        <f t="shared" si="77"/>
        <v>57.24906805910021</v>
      </c>
      <c r="BI336" s="2">
        <f t="shared" si="79"/>
        <v>16417.616872504706</v>
      </c>
      <c r="BJ336" s="2">
        <f>BF336/((VLOOKUP(B336,'Cell-Characteristics'!$B$4:$Q$34,13,FALSE)))</f>
        <v>228.46482024777072</v>
      </c>
      <c r="BK336" s="2">
        <f>BG336/((VLOOKUP(B336,'Cell-Characteristics'!$B$4:$Q$34,14,FALSE)))</f>
        <v>3132.4318778733232</v>
      </c>
      <c r="BL336" s="2">
        <f>BH336/((VLOOKUP(B336,'Cell-Characteristics'!$B$4:$Q$34,15,FALSE)))</f>
        <v>22.508873185145948</v>
      </c>
      <c r="BM336" s="2">
        <f>BI336/((VLOOKUP(B336,'Cell-Characteristics'!$B$4:$Q$34,16,FALSE)))</f>
        <v>392.5330634576784</v>
      </c>
      <c r="BN336" s="13">
        <f t="shared" si="75"/>
        <v>2</v>
      </c>
    </row>
    <row r="337" spans="2:66">
      <c r="B337" s="2" t="s">
        <v>10</v>
      </c>
      <c r="C337" s="2" t="s">
        <v>661</v>
      </c>
      <c r="D337" s="2" t="s">
        <v>181</v>
      </c>
      <c r="E337" s="6" t="s">
        <v>8</v>
      </c>
      <c r="F337" s="3" t="s">
        <v>22</v>
      </c>
      <c r="G337" s="3"/>
      <c r="H337" s="4">
        <v>43400</v>
      </c>
      <c r="I337" s="5" t="s">
        <v>246</v>
      </c>
      <c r="J337" s="5">
        <v>100</v>
      </c>
      <c r="K337" s="7">
        <v>4.1619999999999999</v>
      </c>
      <c r="L337" s="8">
        <v>40.887900000000002</v>
      </c>
      <c r="M337" s="8">
        <v>45.1</v>
      </c>
      <c r="N337" s="8">
        <v>0</v>
      </c>
      <c r="O337" s="6" t="s">
        <v>47</v>
      </c>
      <c r="P337" s="6" t="s">
        <v>47</v>
      </c>
      <c r="Q337" s="9" t="s">
        <v>4</v>
      </c>
      <c r="R337" s="10">
        <v>34.308259747167362</v>
      </c>
      <c r="S337" s="11">
        <v>1.7000000000000001E-2</v>
      </c>
      <c r="T337" s="11">
        <v>38.374930119629852</v>
      </c>
      <c r="U337" s="8">
        <v>39.11555516552243</v>
      </c>
      <c r="V337" s="8">
        <v>19.09150799148075</v>
      </c>
      <c r="W337" s="8">
        <v>19.532338019114377</v>
      </c>
      <c r="X337" s="8">
        <v>0.49170915492729456</v>
      </c>
      <c r="Y337" s="8">
        <v>48.80796887757981</v>
      </c>
      <c r="Z337" s="8">
        <v>49.934963051044051</v>
      </c>
      <c r="AA337" s="8">
        <v>1.2570680713761186</v>
      </c>
      <c r="AB337" s="8">
        <v>0.74062504589257783</v>
      </c>
      <c r="AC337" s="8">
        <v>0</v>
      </c>
      <c r="AD337" s="92">
        <v>2</v>
      </c>
      <c r="AE337" s="92">
        <v>2</v>
      </c>
      <c r="AF337" s="92">
        <v>2</v>
      </c>
      <c r="AG337" s="8">
        <v>962.11338809698645</v>
      </c>
      <c r="AH337" s="8">
        <v>48.2851</v>
      </c>
      <c r="AI337" s="8">
        <v>46.66218460272357</v>
      </c>
      <c r="AJ337" s="8"/>
      <c r="AK337" s="6">
        <v>96.086429999999993</v>
      </c>
      <c r="AL337" s="8">
        <v>27.04</v>
      </c>
      <c r="AM337" s="8">
        <v>1.02</v>
      </c>
      <c r="AN337" s="8">
        <v>1.39</v>
      </c>
      <c r="AO337" s="8">
        <v>1.62</v>
      </c>
      <c r="AP337" s="8">
        <v>0.12</v>
      </c>
      <c r="AQ337" s="8">
        <v>0.17</v>
      </c>
      <c r="AR337" s="8">
        <v>0</v>
      </c>
      <c r="AS337" s="8">
        <v>9.5278999999999989</v>
      </c>
      <c r="AT337" s="8">
        <f t="shared" si="73"/>
        <v>13.847900000000003</v>
      </c>
      <c r="AU337" s="8">
        <f t="shared" si="74"/>
        <v>33.867965828521399</v>
      </c>
      <c r="AV337" s="8">
        <v>0</v>
      </c>
      <c r="AW337" s="2" t="s">
        <v>182</v>
      </c>
      <c r="AX337" s="2" t="s">
        <v>364</v>
      </c>
      <c r="AY337" s="2" t="s">
        <v>364</v>
      </c>
      <c r="AZ337" s="2" t="s">
        <v>179</v>
      </c>
      <c r="BA337" s="12" t="s">
        <v>324</v>
      </c>
      <c r="BB337" s="2" t="s">
        <v>183</v>
      </c>
      <c r="BC337" s="3">
        <v>6</v>
      </c>
      <c r="BD337" s="3">
        <v>12</v>
      </c>
      <c r="BE337" s="24">
        <f>U337/((VLOOKUP(B337,'Cell-Characteristics'!$B$4:$E$34,3,FALSE)*VLOOKUP(B337,'Cell-Characteristics'!$B$4:$E$34,4,FALSE)*3600)/1000)</f>
        <v>1.4175384201464967</v>
      </c>
      <c r="BF337" s="2">
        <f t="shared" si="78"/>
        <v>9545.7539957403751</v>
      </c>
      <c r="BG337" s="2">
        <f t="shared" si="76"/>
        <v>9766.1690095571885</v>
      </c>
      <c r="BH337" s="2">
        <f t="shared" si="77"/>
        <v>245.85457746364727</v>
      </c>
      <c r="BI337" s="2">
        <f t="shared" si="79"/>
        <v>19557.777582761217</v>
      </c>
      <c r="BJ337" s="2">
        <f>BF337/((VLOOKUP(B337,'Cell-Characteristics'!$B$4:$Q$34,13,FALSE)))</f>
        <v>259.83325155807</v>
      </c>
      <c r="BK337" s="2">
        <f>BG337/((VLOOKUP(B337,'Cell-Characteristics'!$B$4:$Q$34,14,FALSE)))</f>
        <v>3839.808527780604</v>
      </c>
      <c r="BL337" s="2">
        <f>BH337/((VLOOKUP(B337,'Cell-Characteristics'!$B$4:$Q$34,15,FALSE)))</f>
        <v>96.663748314715448</v>
      </c>
      <c r="BM337" s="2">
        <f>BI337/((VLOOKUP(B337,'Cell-Characteristics'!$B$4:$Q$34,16,FALSE)))</f>
        <v>467.61198099599324</v>
      </c>
      <c r="BN337" s="13">
        <f t="shared" si="75"/>
        <v>2</v>
      </c>
    </row>
    <row r="338" spans="2:66">
      <c r="B338" s="2" t="s">
        <v>10</v>
      </c>
      <c r="C338" s="14" t="s">
        <v>740</v>
      </c>
      <c r="D338" s="2" t="s">
        <v>181</v>
      </c>
      <c r="E338" s="6" t="s">
        <v>8</v>
      </c>
      <c r="F338" s="3" t="s">
        <v>22</v>
      </c>
      <c r="G338" s="3"/>
      <c r="H338" s="4">
        <v>43400</v>
      </c>
      <c r="I338" s="5" t="s">
        <v>247</v>
      </c>
      <c r="J338" s="5">
        <v>100</v>
      </c>
      <c r="K338" s="7">
        <v>4.1500000000000004</v>
      </c>
      <c r="L338" s="8">
        <v>40.7395</v>
      </c>
      <c r="M338" s="8">
        <v>49.3</v>
      </c>
      <c r="N338" s="8">
        <v>47.7</v>
      </c>
      <c r="O338" s="6" t="s">
        <v>47</v>
      </c>
      <c r="P338" s="6" t="s">
        <v>47</v>
      </c>
      <c r="Q338" s="9" t="s">
        <v>4</v>
      </c>
      <c r="R338" s="10">
        <v>34.279694903998909</v>
      </c>
      <c r="S338" s="11">
        <v>1.7000000000000001E-2</v>
      </c>
      <c r="T338" s="11">
        <v>39.789231396859307</v>
      </c>
      <c r="U338" s="8">
        <v>40.195923078792767</v>
      </c>
      <c r="V338" s="8">
        <v>18.525552333708681</v>
      </c>
      <c r="W338" s="8">
        <v>21.233798962192225</v>
      </c>
      <c r="X338" s="8">
        <v>0.43657178289185827</v>
      </c>
      <c r="Y338" s="8">
        <v>46.088137588965338</v>
      </c>
      <c r="Z338" s="8">
        <v>52.825752802266422</v>
      </c>
      <c r="AA338" s="8">
        <v>1.0861096087682387</v>
      </c>
      <c r="AB338" s="8">
        <v>0.40669168193345956</v>
      </c>
      <c r="AC338" s="8">
        <v>0</v>
      </c>
      <c r="AD338" s="92">
        <v>2</v>
      </c>
      <c r="AE338" s="92">
        <v>2</v>
      </c>
      <c r="AF338" s="92">
        <v>2</v>
      </c>
      <c r="AG338" s="8">
        <v>960.85435977865598</v>
      </c>
      <c r="AH338" s="8">
        <v>53.429299999999998</v>
      </c>
      <c r="AI338" s="8">
        <v>51.499325695680191</v>
      </c>
      <c r="AJ338" s="8"/>
      <c r="AK338" s="6">
        <v>117.78091000000001</v>
      </c>
      <c r="AL338" s="8">
        <v>28.02</v>
      </c>
      <c r="AM338" s="8">
        <v>0.48</v>
      </c>
      <c r="AN338" s="8">
        <v>3.28</v>
      </c>
      <c r="AO338" s="8">
        <v>1.5780000000000001</v>
      </c>
      <c r="AP338" s="8">
        <v>0.5</v>
      </c>
      <c r="AQ338" s="8">
        <v>0.38</v>
      </c>
      <c r="AR338" s="8">
        <v>0</v>
      </c>
      <c r="AS338" s="8">
        <v>6.501499999999993</v>
      </c>
      <c r="AT338" s="8">
        <f t="shared" si="73"/>
        <v>12.7195</v>
      </c>
      <c r="AU338" s="8">
        <f t="shared" si="74"/>
        <v>31.221541746953203</v>
      </c>
      <c r="AV338" s="8">
        <v>0</v>
      </c>
      <c r="AW338" s="2" t="s">
        <v>184</v>
      </c>
      <c r="AX338" s="2" t="s">
        <v>365</v>
      </c>
      <c r="AY338" s="2" t="s">
        <v>365</v>
      </c>
      <c r="AZ338" s="2" t="s">
        <v>179</v>
      </c>
      <c r="BA338" s="2" t="s">
        <v>180</v>
      </c>
      <c r="BB338" s="2" t="s">
        <v>185</v>
      </c>
      <c r="BC338" s="3">
        <v>9</v>
      </c>
      <c r="BD338" s="3">
        <v>18</v>
      </c>
      <c r="BE338" s="24">
        <f>U338/((VLOOKUP(B338,'Cell-Characteristics'!$B$4:$E$34,3,FALSE)*VLOOKUP(B338,'Cell-Characteristics'!$B$4:$E$34,4,FALSE)*3600)/1000)</f>
        <v>1.4566906964844808</v>
      </c>
      <c r="BF338" s="2">
        <f t="shared" si="78"/>
        <v>9262.7761668543408</v>
      </c>
      <c r="BG338" s="2">
        <f t="shared" si="76"/>
        <v>10616.899481096112</v>
      </c>
      <c r="BH338" s="2">
        <f t="shared" si="77"/>
        <v>218.28589144592914</v>
      </c>
      <c r="BI338" s="2">
        <f t="shared" si="79"/>
        <v>20097.961539396383</v>
      </c>
      <c r="BJ338" s="2">
        <f>BF338/((VLOOKUP(B338,'Cell-Characteristics'!$B$4:$Q$34,13,FALSE)))</f>
        <v>252.13065944946217</v>
      </c>
      <c r="BK338" s="2">
        <f>BG338/((VLOOKUP(B338,'Cell-Characteristics'!$B$4:$Q$34,14,FALSE)))</f>
        <v>4174.2940477691718</v>
      </c>
      <c r="BL338" s="2">
        <f>BH338/((VLOOKUP(B338,'Cell-Characteristics'!$B$4:$Q$34,15,FALSE)))</f>
        <v>85.824444226597919</v>
      </c>
      <c r="BM338" s="2">
        <f>BI338/((VLOOKUP(B338,'Cell-Characteristics'!$B$4:$Q$34,16,FALSE)))</f>
        <v>480.52737943508123</v>
      </c>
      <c r="BN338" s="13">
        <f t="shared" si="75"/>
        <v>2</v>
      </c>
    </row>
    <row r="339" spans="2:66">
      <c r="B339" s="2" t="s">
        <v>10</v>
      </c>
      <c r="C339" s="14" t="s">
        <v>741</v>
      </c>
      <c r="D339" s="2" t="s">
        <v>181</v>
      </c>
      <c r="E339" s="6" t="s">
        <v>8</v>
      </c>
      <c r="F339" s="3" t="s">
        <v>22</v>
      </c>
      <c r="G339" s="3"/>
      <c r="H339" s="4">
        <v>43400</v>
      </c>
      <c r="I339" s="5" t="s">
        <v>248</v>
      </c>
      <c r="J339" s="5">
        <v>100</v>
      </c>
      <c r="K339" s="7">
        <v>4.1589999999999998</v>
      </c>
      <c r="L339" s="8">
        <v>40.935899999999997</v>
      </c>
      <c r="M339" s="8">
        <v>46.8</v>
      </c>
      <c r="N339" s="8">
        <v>47.6</v>
      </c>
      <c r="O339" s="6" t="s">
        <v>49</v>
      </c>
      <c r="P339" s="6" t="s">
        <v>47</v>
      </c>
      <c r="Q339" s="9" t="s">
        <v>4</v>
      </c>
      <c r="R339" s="10">
        <v>30.814390200322801</v>
      </c>
      <c r="S339" s="11">
        <v>1.4999999999999999E-2</v>
      </c>
      <c r="T339" s="11">
        <v>33.708675889542526</v>
      </c>
      <c r="U339" s="8">
        <v>34.214316920551035</v>
      </c>
      <c r="V339" s="8">
        <v>15.843172029481357</v>
      </c>
      <c r="W339" s="8">
        <v>18.077762721900253</v>
      </c>
      <c r="X339" s="8">
        <v>0.293382169169429</v>
      </c>
      <c r="Y339" s="8">
        <v>46.305679772215655</v>
      </c>
      <c r="Z339" s="8">
        <v>52.836836590596192</v>
      </c>
      <c r="AA339" s="8">
        <v>0.85748363718817155</v>
      </c>
      <c r="AB339" s="8">
        <v>0.50564103100850988</v>
      </c>
      <c r="AC339" s="8">
        <v>0</v>
      </c>
      <c r="AD339" s="92">
        <v>2</v>
      </c>
      <c r="AE339" s="92">
        <v>2</v>
      </c>
      <c r="AF339" s="92">
        <v>2</v>
      </c>
      <c r="AG339" s="8">
        <v>950.13172860079794</v>
      </c>
      <c r="AH339" s="8">
        <v>70.173699999999997</v>
      </c>
      <c r="AI339" s="8">
        <v>66.834636407904455</v>
      </c>
      <c r="AJ339" s="8"/>
      <c r="AK339" s="6">
        <v>162.09551999999999</v>
      </c>
      <c r="AL339" s="8">
        <v>23.74</v>
      </c>
      <c r="AM339" s="8">
        <v>1.2</v>
      </c>
      <c r="AN339" s="8">
        <v>7.3</v>
      </c>
      <c r="AO339" s="8">
        <v>1.52</v>
      </c>
      <c r="AP339" s="8">
        <v>0</v>
      </c>
      <c r="AQ339" s="8">
        <v>0</v>
      </c>
      <c r="AR339" s="8">
        <v>0</v>
      </c>
      <c r="AS339" s="8">
        <v>7.1758999999999986</v>
      </c>
      <c r="AT339" s="8">
        <f t="shared" si="73"/>
        <v>17.195899999999998</v>
      </c>
      <c r="AU339" s="8">
        <f t="shared" si="74"/>
        <v>42.006893704547842</v>
      </c>
      <c r="AV339" s="8">
        <v>0</v>
      </c>
      <c r="AW339" s="2" t="s">
        <v>186</v>
      </c>
      <c r="AX339" s="2" t="s">
        <v>364</v>
      </c>
      <c r="AY339" s="2" t="s">
        <v>364</v>
      </c>
      <c r="AZ339" s="2" t="s">
        <v>187</v>
      </c>
      <c r="BA339" s="2" t="s">
        <v>180</v>
      </c>
      <c r="BB339" s="2" t="s">
        <v>188</v>
      </c>
      <c r="BC339" s="3">
        <v>8</v>
      </c>
      <c r="BD339" s="3">
        <v>16</v>
      </c>
      <c r="BE339" s="24">
        <f>U339/((VLOOKUP(B339,'Cell-Characteristics'!$B$4:$E$34,3,FALSE)*VLOOKUP(B339,'Cell-Characteristics'!$B$4:$E$34,4,FALSE)*3600)/1000)</f>
        <v>1.2399187113340231</v>
      </c>
      <c r="BF339" s="2">
        <f t="shared" si="78"/>
        <v>7921.5860147406784</v>
      </c>
      <c r="BG339" s="2">
        <f t="shared" si="76"/>
        <v>9038.8813609501267</v>
      </c>
      <c r="BH339" s="2">
        <f t="shared" si="77"/>
        <v>146.6910845847145</v>
      </c>
      <c r="BI339" s="2">
        <f t="shared" si="79"/>
        <v>17107.158460275517</v>
      </c>
      <c r="BJ339" s="2">
        <f>BF339/((VLOOKUP(B339,'Cell-Characteristics'!$B$4:$Q$34,13,FALSE)))</f>
        <v>215.62376870653489</v>
      </c>
      <c r="BK339" s="2">
        <f>BG339/((VLOOKUP(B339,'Cell-Characteristics'!$B$4:$Q$34,14,FALSE)))</f>
        <v>3553.8575768460041</v>
      </c>
      <c r="BL339" s="2">
        <f>BH339/((VLOOKUP(B339,'Cell-Characteristics'!$B$4:$Q$34,15,FALSE)))</f>
        <v>57.675192492220845</v>
      </c>
      <c r="BM339" s="2">
        <f>BI339/((VLOOKUP(B339,'Cell-Characteristics'!$B$4:$Q$34,16,FALSE)))</f>
        <v>409.01949226955105</v>
      </c>
      <c r="BN339" s="13">
        <f t="shared" si="75"/>
        <v>2</v>
      </c>
    </row>
    <row r="340" spans="2:66">
      <c r="B340" s="2" t="s">
        <v>10</v>
      </c>
      <c r="C340" s="14" t="s">
        <v>742</v>
      </c>
      <c r="D340" s="2" t="s">
        <v>181</v>
      </c>
      <c r="E340" s="6" t="s">
        <v>8</v>
      </c>
      <c r="F340" s="3" t="s">
        <v>22</v>
      </c>
      <c r="G340" s="3"/>
      <c r="H340" s="4">
        <v>43400</v>
      </c>
      <c r="I340" s="5" t="s">
        <v>249</v>
      </c>
      <c r="J340" s="5">
        <v>100</v>
      </c>
      <c r="K340" s="7">
        <v>4.218</v>
      </c>
      <c r="L340" s="8">
        <v>40.881700000000002</v>
      </c>
      <c r="M340" s="8">
        <v>50.9</v>
      </c>
      <c r="N340" s="8">
        <v>45.6</v>
      </c>
      <c r="O340" s="6" t="s">
        <v>47</v>
      </c>
      <c r="P340" s="6" t="s">
        <v>49</v>
      </c>
      <c r="Q340" s="9" t="s">
        <v>4</v>
      </c>
      <c r="R340" s="10">
        <v>33.70432493650118</v>
      </c>
      <c r="S340" s="11">
        <v>1.7999999999999999E-2</v>
      </c>
      <c r="T340" s="11">
        <v>37.767048562901877</v>
      </c>
      <c r="U340" s="8">
        <v>38.452716162463965</v>
      </c>
      <c r="V340" s="8">
        <v>18.432364975153149</v>
      </c>
      <c r="W340" s="8">
        <v>19.361016774435981</v>
      </c>
      <c r="X340" s="8">
        <v>0.65933441287481453</v>
      </c>
      <c r="Y340" s="8">
        <v>47.935144288054488</v>
      </c>
      <c r="Z340" s="8">
        <v>50.3501929295061</v>
      </c>
      <c r="AA340" s="8">
        <v>1.714662782439361</v>
      </c>
      <c r="AB340" s="8">
        <v>0.68566759956208856</v>
      </c>
      <c r="AC340" s="8">
        <v>0</v>
      </c>
      <c r="AD340" s="92">
        <v>2</v>
      </c>
      <c r="AE340" s="92">
        <v>2</v>
      </c>
      <c r="AF340" s="92">
        <v>2</v>
      </c>
      <c r="AG340" s="8">
        <v>949.02135200008718</v>
      </c>
      <c r="AH340" s="8">
        <v>55.131599999999999</v>
      </c>
      <c r="AI340" s="8">
        <v>52.429262481514421</v>
      </c>
      <c r="AJ340" s="8"/>
      <c r="AK340" s="6">
        <v>118.29442</v>
      </c>
      <c r="AL340" s="8">
        <v>26.58</v>
      </c>
      <c r="AM340" s="8">
        <v>0.24</v>
      </c>
      <c r="AN340" s="8">
        <v>1.77</v>
      </c>
      <c r="AO340" s="8">
        <v>1.48</v>
      </c>
      <c r="AP340" s="8">
        <v>0.06</v>
      </c>
      <c r="AQ340" s="8">
        <v>0.33</v>
      </c>
      <c r="AR340" s="8">
        <v>0.14000000000000001</v>
      </c>
      <c r="AS340" s="8">
        <v>10.281700000000008</v>
      </c>
      <c r="AT340" s="8">
        <f t="shared" ref="AT340:AT368" si="80">L340-AL340</f>
        <v>14.301700000000004</v>
      </c>
      <c r="AU340" s="8">
        <f t="shared" ref="AU340:AU368" si="81">100*(AT340/L340)</f>
        <v>34.983134263007656</v>
      </c>
      <c r="AV340" s="8">
        <v>0</v>
      </c>
      <c r="AW340" s="2" t="s">
        <v>191</v>
      </c>
      <c r="AX340" s="2" t="s">
        <v>364</v>
      </c>
      <c r="AY340" s="2" t="s">
        <v>364</v>
      </c>
      <c r="AZ340" s="2" t="s">
        <v>187</v>
      </c>
      <c r="BA340" s="2" t="s">
        <v>180</v>
      </c>
      <c r="BB340" s="2" t="s">
        <v>192</v>
      </c>
      <c r="BC340" s="3">
        <v>6</v>
      </c>
      <c r="BD340" s="3">
        <v>12</v>
      </c>
      <c r="BE340" s="24">
        <f>U340/((VLOOKUP(B340,'Cell-Characteristics'!$B$4:$E$34,3,FALSE)*VLOOKUP(B340,'Cell-Characteristics'!$B$4:$E$34,4,FALSE)*3600)/1000)</f>
        <v>1.3935172922542569</v>
      </c>
      <c r="BF340" s="2">
        <f t="shared" si="78"/>
        <v>9216.1824875765742</v>
      </c>
      <c r="BG340" s="2">
        <f t="shared" si="76"/>
        <v>9680.5083872179912</v>
      </c>
      <c r="BH340" s="2">
        <f t="shared" si="77"/>
        <v>329.66720643740729</v>
      </c>
      <c r="BI340" s="2">
        <f t="shared" si="79"/>
        <v>19226.358081231981</v>
      </c>
      <c r="BJ340" s="2">
        <f>BF340/((VLOOKUP(B340,'Cell-Characteristics'!$B$4:$Q$34,13,FALSE)))</f>
        <v>250.8623901022531</v>
      </c>
      <c r="BK340" s="2">
        <f>BG340/((VLOOKUP(B340,'Cell-Characteristics'!$B$4:$Q$34,14,FALSE)))</f>
        <v>3806.1289562074353</v>
      </c>
      <c r="BL340" s="2">
        <f>BH340/((VLOOKUP(B340,'Cell-Characteristics'!$B$4:$Q$34,15,FALSE)))</f>
        <v>129.61673603735443</v>
      </c>
      <c r="BM340" s="2">
        <f>BI340/((VLOOKUP(B340,'Cell-Characteristics'!$B$4:$Q$34,16,FALSE)))</f>
        <v>459.68798610470304</v>
      </c>
      <c r="BN340" s="13">
        <f t="shared" si="75"/>
        <v>2</v>
      </c>
    </row>
    <row r="341" spans="2:66">
      <c r="B341" s="2" t="s">
        <v>10</v>
      </c>
      <c r="C341" s="14" t="s">
        <v>733</v>
      </c>
      <c r="D341" s="2" t="s">
        <v>181</v>
      </c>
      <c r="E341" s="6" t="s">
        <v>7</v>
      </c>
      <c r="F341" s="3" t="s">
        <v>22</v>
      </c>
      <c r="G341" s="3"/>
      <c r="H341" s="4">
        <v>43400</v>
      </c>
      <c r="I341" s="5" t="s">
        <v>250</v>
      </c>
      <c r="J341" s="5">
        <v>100</v>
      </c>
      <c r="K341" s="7">
        <v>4.1580000000000004</v>
      </c>
      <c r="L341" s="8">
        <v>40.997</v>
      </c>
      <c r="M341" s="8">
        <v>48.3</v>
      </c>
      <c r="N341" s="8">
        <v>50.3</v>
      </c>
      <c r="O341" s="7" t="s">
        <v>47</v>
      </c>
      <c r="P341" s="7" t="s">
        <v>47</v>
      </c>
      <c r="Q341" s="9" t="s">
        <v>4</v>
      </c>
      <c r="R341" s="10">
        <v>34.844708593842569</v>
      </c>
      <c r="S341" s="11">
        <v>2.1999999999999999E-2</v>
      </c>
      <c r="T341" s="11">
        <v>36.648281017024154</v>
      </c>
      <c r="U341" s="8">
        <v>37.580534662904356</v>
      </c>
      <c r="V341" s="8">
        <v>7.5024307526734164</v>
      </c>
      <c r="W341" s="8">
        <v>29.581843293603228</v>
      </c>
      <c r="X341" s="8">
        <v>0.49626061662771653</v>
      </c>
      <c r="Y341" s="8">
        <v>19.963608341312518</v>
      </c>
      <c r="Z341" s="8">
        <v>78.715865963459493</v>
      </c>
      <c r="AA341" s="8">
        <v>1.320525695227998</v>
      </c>
      <c r="AB341" s="8">
        <v>0.93225364588019999</v>
      </c>
      <c r="AC341" s="8">
        <v>0</v>
      </c>
      <c r="AD341" s="92">
        <v>2</v>
      </c>
      <c r="AE341" s="92">
        <v>2</v>
      </c>
      <c r="AF341" s="92">
        <v>2</v>
      </c>
      <c r="AG341" s="8">
        <v>961.88660407035093</v>
      </c>
      <c r="AH341" s="8">
        <v>96.689599999999999</v>
      </c>
      <c r="AI341" s="8">
        <v>93.071908931790702</v>
      </c>
      <c r="AJ341" s="8"/>
      <c r="AK341" s="6">
        <v>182.02907999999999</v>
      </c>
      <c r="AL341" s="8">
        <v>18.372499999999999</v>
      </c>
      <c r="AM341" s="8">
        <v>6.1226000000000003</v>
      </c>
      <c r="AN341" s="8">
        <v>7.5865</v>
      </c>
      <c r="AO341" s="8">
        <v>1.6458999999999999</v>
      </c>
      <c r="AP341" s="8">
        <v>0</v>
      </c>
      <c r="AQ341" s="8">
        <v>0</v>
      </c>
      <c r="AR341" s="8">
        <v>0</v>
      </c>
      <c r="AS341" s="8">
        <v>7.2695000000000007</v>
      </c>
      <c r="AT341" s="8">
        <f t="shared" si="80"/>
        <v>22.624500000000001</v>
      </c>
      <c r="AU341" s="8">
        <f t="shared" si="81"/>
        <v>55.185745298436473</v>
      </c>
      <c r="AV341" s="8">
        <v>0</v>
      </c>
      <c r="AW341" s="2" t="s">
        <v>193</v>
      </c>
      <c r="AX341" s="2" t="s">
        <v>124</v>
      </c>
      <c r="AY341" s="2" t="s">
        <v>124</v>
      </c>
      <c r="AZ341" s="2" t="s">
        <v>179</v>
      </c>
      <c r="BA341" s="2" t="s">
        <v>180</v>
      </c>
      <c r="BB341" s="2" t="s">
        <v>194</v>
      </c>
      <c r="BC341" s="3">
        <v>8</v>
      </c>
      <c r="BD341" s="3">
        <v>16</v>
      </c>
      <c r="BE341" s="24">
        <f>U341/((VLOOKUP(B341,'Cell-Characteristics'!$B$4:$E$34,3,FALSE)*VLOOKUP(B341,'Cell-Characteristics'!$B$4:$E$34,4,FALSE)*3600)/1000)</f>
        <v>1.3619096420564019</v>
      </c>
      <c r="BF341" s="2">
        <f t="shared" si="78"/>
        <v>3751.2153763367082</v>
      </c>
      <c r="BG341" s="2">
        <f t="shared" si="76"/>
        <v>14790.921646801615</v>
      </c>
      <c r="BH341" s="2">
        <f t="shared" si="77"/>
        <v>248.13030831385828</v>
      </c>
      <c r="BI341" s="2">
        <f t="shared" si="79"/>
        <v>18790.267331452178</v>
      </c>
      <c r="BJ341" s="2">
        <f>BF341/((VLOOKUP(B341,'Cell-Characteristics'!$B$4:$Q$34,13,FALSE)))</f>
        <v>102.10722892745136</v>
      </c>
      <c r="BK341" s="2">
        <f>BG341/((VLOOKUP(B341,'Cell-Characteristics'!$B$4:$Q$34,14,FALSE)))</f>
        <v>5815.4130875212759</v>
      </c>
      <c r="BL341" s="2">
        <f>BH341/((VLOOKUP(B341,'Cell-Characteristics'!$B$4:$Q$34,15,FALSE)))</f>
        <v>97.558507633033841</v>
      </c>
      <c r="BM341" s="2">
        <f>BI341/((VLOOKUP(B341,'Cell-Characteristics'!$B$4:$Q$34,16,FALSE)))</f>
        <v>449.26137916863155</v>
      </c>
      <c r="BN341" s="13">
        <f t="shared" si="75"/>
        <v>2</v>
      </c>
    </row>
    <row r="342" spans="2:66">
      <c r="B342" s="2" t="s">
        <v>10</v>
      </c>
      <c r="C342" s="14" t="s">
        <v>734</v>
      </c>
      <c r="D342" s="2" t="s">
        <v>181</v>
      </c>
      <c r="E342" s="6" t="s">
        <v>7</v>
      </c>
      <c r="F342" s="3" t="s">
        <v>22</v>
      </c>
      <c r="G342" s="3"/>
      <c r="H342" s="4">
        <v>43400</v>
      </c>
      <c r="I342" s="5" t="s">
        <v>251</v>
      </c>
      <c r="J342" s="5">
        <v>100</v>
      </c>
      <c r="K342" s="7">
        <v>4.1639999999999997</v>
      </c>
      <c r="L342" s="8">
        <v>40.918300000000002</v>
      </c>
      <c r="M342" s="8">
        <v>45.6</v>
      </c>
      <c r="N342" s="8">
        <v>47.9</v>
      </c>
      <c r="O342" s="7" t="s">
        <v>47</v>
      </c>
      <c r="P342" s="7" t="s">
        <v>47</v>
      </c>
      <c r="Q342" s="9" t="s">
        <v>4</v>
      </c>
      <c r="R342" s="10">
        <v>36.767937592382793</v>
      </c>
      <c r="S342" s="11">
        <v>3.4000000000000002E-2</v>
      </c>
      <c r="T342" s="11">
        <v>42.472151095374898</v>
      </c>
      <c r="U342" s="8">
        <v>44.27136893523685</v>
      </c>
      <c r="V342" s="8">
        <v>7.8055122583568606</v>
      </c>
      <c r="W342" s="8">
        <v>35.398654581914855</v>
      </c>
      <c r="X342" s="8">
        <v>1.0672020949651624</v>
      </c>
      <c r="Y342" s="8">
        <v>17.63106144238569</v>
      </c>
      <c r="Z342" s="8">
        <v>79.958346518939578</v>
      </c>
      <c r="AA342" s="8">
        <v>2.4105920386747868</v>
      </c>
      <c r="AB342" s="8">
        <v>1.7992178398619523</v>
      </c>
      <c r="AC342" s="8">
        <v>0</v>
      </c>
      <c r="AD342" s="92">
        <v>2</v>
      </c>
      <c r="AE342" s="92">
        <v>2</v>
      </c>
      <c r="AF342" s="92">
        <v>2</v>
      </c>
      <c r="AG342" s="8">
        <v>955.28370823270018</v>
      </c>
      <c r="AH342" s="8">
        <v>135.6241</v>
      </c>
      <c r="AI342" s="8">
        <v>129.57827090287284</v>
      </c>
      <c r="AJ342" s="8"/>
      <c r="AK342" s="6">
        <v>294.98271999999997</v>
      </c>
      <c r="AL342" s="8">
        <v>12.652100000000001</v>
      </c>
      <c r="AM342" s="8">
        <v>9.0909999999999993</v>
      </c>
      <c r="AN342" s="8">
        <v>6.2449000000000003</v>
      </c>
      <c r="AO342" s="8">
        <v>1.4884999999999999</v>
      </c>
      <c r="AP342" s="8">
        <v>0</v>
      </c>
      <c r="AQ342" s="8">
        <v>0</v>
      </c>
      <c r="AR342" s="8">
        <v>0</v>
      </c>
      <c r="AS342" s="8">
        <v>11.441800000000004</v>
      </c>
      <c r="AT342" s="8">
        <f t="shared" si="80"/>
        <v>28.266200000000001</v>
      </c>
      <c r="AU342" s="8">
        <f t="shared" si="81"/>
        <v>69.079604968925878</v>
      </c>
      <c r="AV342" s="8">
        <v>0</v>
      </c>
      <c r="AW342" s="2" t="s">
        <v>195</v>
      </c>
      <c r="AX342" s="2" t="s">
        <v>124</v>
      </c>
      <c r="AY342" s="2" t="s">
        <v>124</v>
      </c>
      <c r="AZ342" s="2" t="s">
        <v>179</v>
      </c>
      <c r="BA342" s="2" t="s">
        <v>180</v>
      </c>
      <c r="BB342" s="2" t="s">
        <v>196</v>
      </c>
      <c r="BC342" s="3">
        <v>7</v>
      </c>
      <c r="BD342" s="3">
        <v>14.000000000000002</v>
      </c>
      <c r="BE342" s="24">
        <f>U342/((VLOOKUP(B342,'Cell-Characteristics'!$B$4:$E$34,3,FALSE)*VLOOKUP(B342,'Cell-Characteristics'!$B$4:$E$34,4,FALSE)*3600)/1000)</f>
        <v>1.6043838854546948</v>
      </c>
      <c r="BF342" s="2">
        <f t="shared" si="78"/>
        <v>3902.7561291784305</v>
      </c>
      <c r="BG342" s="2">
        <f t="shared" si="76"/>
        <v>17699.327290957426</v>
      </c>
      <c r="BH342" s="2">
        <f t="shared" si="77"/>
        <v>533.60104748258118</v>
      </c>
      <c r="BI342" s="2">
        <f t="shared" si="79"/>
        <v>22135.684467618426</v>
      </c>
      <c r="BJ342" s="2">
        <f>BF342/((VLOOKUP(B342,'Cell-Characteristics'!$B$4:$Q$34,13,FALSE)))</f>
        <v>106.23213373559885</v>
      </c>
      <c r="BK342" s="2">
        <f>BG342/((VLOOKUP(B342,'Cell-Characteristics'!$B$4:$Q$34,14,FALSE)))</f>
        <v>6958.9239958156113</v>
      </c>
      <c r="BL342" s="2">
        <f>BH342/((VLOOKUP(B342,'Cell-Characteristics'!$B$4:$Q$34,15,FALSE)))</f>
        <v>209.79832015513924</v>
      </c>
      <c r="BM342" s="2">
        <f>BI342/((VLOOKUP(B342,'Cell-Characteristics'!$B$4:$Q$34,16,FALSE)))</f>
        <v>529.24782587408492</v>
      </c>
      <c r="BN342" s="13">
        <f t="shared" si="75"/>
        <v>2</v>
      </c>
    </row>
    <row r="343" spans="2:66">
      <c r="B343" s="2" t="s">
        <v>10</v>
      </c>
      <c r="C343" s="2" t="s">
        <v>735</v>
      </c>
      <c r="D343" s="2" t="s">
        <v>181</v>
      </c>
      <c r="E343" s="6" t="s">
        <v>7</v>
      </c>
      <c r="F343" s="3" t="s">
        <v>22</v>
      </c>
      <c r="G343" s="3"/>
      <c r="H343" s="4">
        <v>43400</v>
      </c>
      <c r="I343" s="5" t="s">
        <v>252</v>
      </c>
      <c r="J343" s="5">
        <v>100</v>
      </c>
      <c r="K343" s="7">
        <v>4.17</v>
      </c>
      <c r="L343" s="8">
        <v>41.008299999999998</v>
      </c>
      <c r="M343" s="8">
        <v>47.3</v>
      </c>
      <c r="N343" s="8">
        <v>46.4</v>
      </c>
      <c r="O343" s="7" t="s">
        <v>49</v>
      </c>
      <c r="P343" s="7" t="s">
        <v>47</v>
      </c>
      <c r="Q343" s="9" t="s">
        <v>4</v>
      </c>
      <c r="R343" s="10">
        <v>36.492067513592829</v>
      </c>
      <c r="S343" s="11">
        <v>0.03</v>
      </c>
      <c r="T343" s="11">
        <v>40.612153374061705</v>
      </c>
      <c r="U343" s="8">
        <v>42.825423226786128</v>
      </c>
      <c r="V343" s="8">
        <v>6.2301876919316976</v>
      </c>
      <c r="W343" s="8">
        <v>35.59947525632743</v>
      </c>
      <c r="X343" s="8">
        <v>0.99576027852700066</v>
      </c>
      <c r="Y343" s="8">
        <v>14.547871853919908</v>
      </c>
      <c r="Z343" s="8">
        <v>83.126966586662789</v>
      </c>
      <c r="AA343" s="8">
        <v>2.3251615594173041</v>
      </c>
      <c r="AB343" s="8">
        <v>2.2132698527244234</v>
      </c>
      <c r="AC343" s="8">
        <v>0</v>
      </c>
      <c r="AD343" s="92">
        <v>2</v>
      </c>
      <c r="AE343" s="92">
        <v>2</v>
      </c>
      <c r="AF343" s="92">
        <v>2</v>
      </c>
      <c r="AG343" s="8">
        <v>971.83116579110003</v>
      </c>
      <c r="AH343" s="8">
        <v>108.4563</v>
      </c>
      <c r="AI343" s="8">
        <v>105.5534223553049</v>
      </c>
      <c r="AJ343" s="8"/>
      <c r="AK343" s="6">
        <v>143.76541</v>
      </c>
      <c r="AL343" s="8">
        <v>10.4758</v>
      </c>
      <c r="AM343" s="8">
        <v>6.8708999999999998</v>
      </c>
      <c r="AN343" s="8">
        <v>9.0585000000000004</v>
      </c>
      <c r="AO343" s="8">
        <v>2.1309</v>
      </c>
      <c r="AP343" s="8">
        <v>0</v>
      </c>
      <c r="AQ343" s="8">
        <v>0</v>
      </c>
      <c r="AR343" s="8">
        <v>0</v>
      </c>
      <c r="AS343" s="8">
        <v>12.472199999999997</v>
      </c>
      <c r="AT343" s="8">
        <f t="shared" si="80"/>
        <v>30.532499999999999</v>
      </c>
      <c r="AU343" s="8">
        <f t="shared" si="81"/>
        <v>74.454439710985326</v>
      </c>
      <c r="AV343" s="8">
        <v>0</v>
      </c>
      <c r="AW343" s="2" t="s">
        <v>197</v>
      </c>
      <c r="AX343" s="2" t="s">
        <v>124</v>
      </c>
      <c r="AY343" s="2" t="s">
        <v>124</v>
      </c>
      <c r="AZ343" s="2" t="s">
        <v>187</v>
      </c>
      <c r="BA343" s="12" t="s">
        <v>324</v>
      </c>
      <c r="BB343" s="2" t="s">
        <v>198</v>
      </c>
      <c r="BC343" s="3">
        <v>5</v>
      </c>
      <c r="BD343" s="3">
        <v>10</v>
      </c>
      <c r="BE343" s="24">
        <f>U343/((VLOOKUP(B343,'Cell-Characteristics'!$B$4:$E$34,3,FALSE)*VLOOKUP(B343,'Cell-Characteristics'!$B$4:$E$34,4,FALSE)*3600)/1000)</f>
        <v>1.551983156729221</v>
      </c>
      <c r="BF343" s="2">
        <f t="shared" si="78"/>
        <v>3115.0938459658487</v>
      </c>
      <c r="BG343" s="2">
        <f t="shared" si="76"/>
        <v>17799.737628163715</v>
      </c>
      <c r="BH343" s="2">
        <f t="shared" si="77"/>
        <v>497.88013926350033</v>
      </c>
      <c r="BI343" s="2">
        <f t="shared" si="79"/>
        <v>21412.711613393065</v>
      </c>
      <c r="BJ343" s="2">
        <f>BF343/((VLOOKUP(B343,'Cell-Characteristics'!$B$4:$Q$34,13,FALSE)))</f>
        <v>84.792145624852978</v>
      </c>
      <c r="BK343" s="2">
        <f>BG343/((VLOOKUP(B343,'Cell-Characteristics'!$B$4:$Q$34,14,FALSE)))</f>
        <v>6998.4027790216696</v>
      </c>
      <c r="BL343" s="2">
        <f>BH343/((VLOOKUP(B343,'Cell-Characteristics'!$B$4:$Q$34,15,FALSE)))</f>
        <v>195.75377025379424</v>
      </c>
      <c r="BM343" s="2">
        <f>BI343/((VLOOKUP(B343,'Cell-Characteristics'!$B$4:$Q$34,16,FALSE)))</f>
        <v>511.96208023452755</v>
      </c>
      <c r="BN343" s="13">
        <f t="shared" si="75"/>
        <v>2</v>
      </c>
    </row>
    <row r="344" spans="2:66">
      <c r="B344" s="2" t="s">
        <v>10</v>
      </c>
      <c r="C344" s="14" t="s">
        <v>736</v>
      </c>
      <c r="D344" s="2" t="s">
        <v>181</v>
      </c>
      <c r="E344" s="6" t="s">
        <v>7</v>
      </c>
      <c r="F344" s="3" t="s">
        <v>22</v>
      </c>
      <c r="G344" s="3"/>
      <c r="H344" s="4">
        <v>43400</v>
      </c>
      <c r="I344" s="5" t="s">
        <v>253</v>
      </c>
      <c r="J344" s="5">
        <v>100</v>
      </c>
      <c r="K344" s="7">
        <v>4.1639999999999997</v>
      </c>
      <c r="L344" s="8">
        <v>41.412100000000002</v>
      </c>
      <c r="M344" s="8">
        <v>47.6</v>
      </c>
      <c r="N344" s="8">
        <v>50.3</v>
      </c>
      <c r="O344" s="7" t="s">
        <v>49</v>
      </c>
      <c r="P344" s="7" t="s">
        <v>47</v>
      </c>
      <c r="Q344" s="9" t="s">
        <v>4</v>
      </c>
      <c r="R344" s="10">
        <v>34.548415370101999</v>
      </c>
      <c r="S344" s="11">
        <v>2.8000000000000001E-2</v>
      </c>
      <c r="T344" s="11">
        <v>37.740246239669908</v>
      </c>
      <c r="U344" s="8">
        <v>39.367363608850717</v>
      </c>
      <c r="V344" s="8">
        <v>7.8721621999575389</v>
      </c>
      <c r="W344" s="8">
        <v>30.566600420842963</v>
      </c>
      <c r="X344" s="8">
        <v>0.92860098805019042</v>
      </c>
      <c r="Y344" s="8">
        <v>19.996671045016818</v>
      </c>
      <c r="Z344" s="8">
        <v>77.644519771628467</v>
      </c>
      <c r="AA344" s="8">
        <v>2.3588091833546581</v>
      </c>
      <c r="AB344" s="8">
        <v>1.627117369180807</v>
      </c>
      <c r="AC344" s="8">
        <v>0</v>
      </c>
      <c r="AD344" s="92">
        <v>2</v>
      </c>
      <c r="AE344" s="92">
        <v>2</v>
      </c>
      <c r="AF344" s="92">
        <v>2</v>
      </c>
      <c r="AG344" s="8">
        <v>955.60011003509533</v>
      </c>
      <c r="AH344" s="8">
        <v>127.54719999999999</v>
      </c>
      <c r="AI344" s="8">
        <v>121.88123203272133</v>
      </c>
      <c r="AJ344" s="8"/>
      <c r="AK344" s="6">
        <v>302.89048000000003</v>
      </c>
      <c r="AL344" s="8">
        <v>13.860099999999999</v>
      </c>
      <c r="AM344" s="8">
        <v>8.4177999999999997</v>
      </c>
      <c r="AN344" s="8">
        <v>4.4353999999999996</v>
      </c>
      <c r="AO344" s="8">
        <v>2.6646000000000001</v>
      </c>
      <c r="AP344" s="8">
        <v>0</v>
      </c>
      <c r="AQ344" s="8">
        <v>0</v>
      </c>
      <c r="AR344" s="8">
        <v>8.8900000000000007E-2</v>
      </c>
      <c r="AS344" s="8">
        <v>11.945300000000007</v>
      </c>
      <c r="AT344" s="8">
        <f t="shared" si="80"/>
        <v>27.552000000000003</v>
      </c>
      <c r="AU344" s="8">
        <f t="shared" si="81"/>
        <v>66.531279505265374</v>
      </c>
      <c r="AV344" s="8">
        <v>0</v>
      </c>
      <c r="AW344" s="2" t="s">
        <v>199</v>
      </c>
      <c r="AX344" s="2" t="s">
        <v>124</v>
      </c>
      <c r="AY344" s="2" t="s">
        <v>124</v>
      </c>
      <c r="AZ344" s="2" t="s">
        <v>187</v>
      </c>
      <c r="BA344" s="2" t="s">
        <v>180</v>
      </c>
      <c r="BB344" s="2" t="s">
        <v>200</v>
      </c>
      <c r="BC344" s="3">
        <v>7</v>
      </c>
      <c r="BD344" s="3">
        <v>14.000000000000002</v>
      </c>
      <c r="BE344" s="24">
        <f>U344/((VLOOKUP(B344,'Cell-Characteristics'!$B$4:$E$34,3,FALSE)*VLOOKUP(B344,'Cell-Characteristics'!$B$4:$E$34,4,FALSE)*3600)/1000)</f>
        <v>1.4266638982695772</v>
      </c>
      <c r="BF344" s="2">
        <f t="shared" si="78"/>
        <v>3936.0810999787695</v>
      </c>
      <c r="BG344" s="2">
        <f t="shared" si="76"/>
        <v>15283.300210421481</v>
      </c>
      <c r="BH344" s="2">
        <f t="shared" si="77"/>
        <v>464.30049402509519</v>
      </c>
      <c r="BI344" s="2">
        <f t="shared" si="79"/>
        <v>19683.68180442536</v>
      </c>
      <c r="BJ344" s="2">
        <f>BF344/((VLOOKUP(B344,'Cell-Characteristics'!$B$4:$Q$34,13,FALSE)))</f>
        <v>107.13923185744378</v>
      </c>
      <c r="BK344" s="2">
        <f>BG344/((VLOOKUP(B344,'Cell-Characteristics'!$B$4:$Q$34,14,FALSE)))</f>
        <v>6009.0037785725726</v>
      </c>
      <c r="BL344" s="2">
        <f>BH344/((VLOOKUP(B344,'Cell-Characteristics'!$B$4:$Q$34,15,FALSE)))</f>
        <v>182.5511103346289</v>
      </c>
      <c r="BM344" s="2">
        <f>BI344/((VLOOKUP(B344,'Cell-Characteristics'!$B$4:$Q$34,16,FALSE)))</f>
        <v>470.62225771373352</v>
      </c>
      <c r="BN344" s="13">
        <f t="shared" si="75"/>
        <v>2</v>
      </c>
    </row>
    <row r="345" spans="2:66">
      <c r="B345" s="2" t="s">
        <v>10</v>
      </c>
      <c r="C345" s="14" t="s">
        <v>766</v>
      </c>
      <c r="D345" s="2" t="s">
        <v>181</v>
      </c>
      <c r="E345" s="6" t="s">
        <v>7</v>
      </c>
      <c r="F345" s="3" t="s">
        <v>22</v>
      </c>
      <c r="G345" s="3"/>
      <c r="H345" s="4">
        <v>43402</v>
      </c>
      <c r="I345" s="5" t="s">
        <v>254</v>
      </c>
      <c r="J345" s="5">
        <v>100</v>
      </c>
      <c r="K345" s="7">
        <v>4.1660000000000004</v>
      </c>
      <c r="L345" s="8">
        <v>41.054099999999998</v>
      </c>
      <c r="M345" s="8">
        <v>50.7</v>
      </c>
      <c r="N345" s="8">
        <v>51.5</v>
      </c>
      <c r="O345" s="6" t="s">
        <v>47</v>
      </c>
      <c r="P345" s="6" t="s">
        <v>47</v>
      </c>
      <c r="Q345" s="9" t="s">
        <v>4</v>
      </c>
      <c r="R345" s="10">
        <v>31.272557536159407</v>
      </c>
      <c r="S345" s="11">
        <v>2.5999999999999999E-2</v>
      </c>
      <c r="T345" s="11">
        <v>39.234434999557465</v>
      </c>
      <c r="U345" s="8">
        <v>40.375936175870322</v>
      </c>
      <c r="V345" s="8">
        <v>11.341687100528107</v>
      </c>
      <c r="W345" s="8">
        <v>27.962177126297703</v>
      </c>
      <c r="X345" s="8">
        <v>1.0720719490445243</v>
      </c>
      <c r="Y345" s="8">
        <v>28.090214555337507</v>
      </c>
      <c r="Z345" s="8">
        <v>69.254560450312496</v>
      </c>
      <c r="AA345" s="8">
        <v>2.6552249943500295</v>
      </c>
      <c r="AB345" s="8">
        <v>1.141501176312858</v>
      </c>
      <c r="AC345" s="8">
        <v>0</v>
      </c>
      <c r="AD345" s="92">
        <v>2</v>
      </c>
      <c r="AE345" s="92">
        <v>2</v>
      </c>
      <c r="AF345" s="92">
        <v>2</v>
      </c>
      <c r="AG345" s="8">
        <v>968.52075450289681</v>
      </c>
      <c r="AH345" s="8">
        <v>110.4033</v>
      </c>
      <c r="AI345" s="8">
        <v>106.99709855445292</v>
      </c>
      <c r="AJ345" s="8"/>
      <c r="AK345" s="6">
        <v>232.29741000000001</v>
      </c>
      <c r="AL345" s="8">
        <v>27.25</v>
      </c>
      <c r="AM345" s="8">
        <v>0</v>
      </c>
      <c r="AN345" s="8">
        <v>1.95</v>
      </c>
      <c r="AO345" s="8">
        <v>1.42</v>
      </c>
      <c r="AP345" s="8">
        <v>0</v>
      </c>
      <c r="AQ345" s="8">
        <v>0</v>
      </c>
      <c r="AR345" s="8">
        <v>0</v>
      </c>
      <c r="AS345" s="8">
        <v>10.434100000000001</v>
      </c>
      <c r="AT345" s="8">
        <f t="shared" si="80"/>
        <v>13.804099999999998</v>
      </c>
      <c r="AU345" s="8">
        <f t="shared" si="81"/>
        <v>33.624169084208397</v>
      </c>
      <c r="AV345" s="8">
        <v>0</v>
      </c>
      <c r="AW345" s="2" t="s">
        <v>202</v>
      </c>
      <c r="AX345" s="2" t="s">
        <v>124</v>
      </c>
      <c r="AY345" s="2" t="s">
        <v>124</v>
      </c>
      <c r="AZ345" s="2" t="s">
        <v>179</v>
      </c>
      <c r="BA345" s="2" t="s">
        <v>180</v>
      </c>
      <c r="BB345" s="2" t="s">
        <v>203</v>
      </c>
      <c r="BC345" s="3">
        <v>7</v>
      </c>
      <c r="BD345" s="3">
        <v>14.000000000000002</v>
      </c>
      <c r="BE345" s="24">
        <f>U345/((VLOOKUP(B345,'Cell-Characteristics'!$B$4:$E$34,3,FALSE)*VLOOKUP(B345,'Cell-Characteristics'!$B$4:$E$34,4,FALSE)*3600)/1000)</f>
        <v>1.4632143283275465</v>
      </c>
      <c r="BF345" s="2">
        <f t="shared" si="78"/>
        <v>5670.8435502640532</v>
      </c>
      <c r="BG345" s="2">
        <f t="shared" si="76"/>
        <v>13981.088563148851</v>
      </c>
      <c r="BH345" s="2">
        <f t="shared" si="77"/>
        <v>536.03597452226211</v>
      </c>
      <c r="BI345" s="2">
        <f t="shared" si="79"/>
        <v>20187.968087935162</v>
      </c>
      <c r="BJ345" s="2">
        <f>BF345/((VLOOKUP(B345,'Cell-Characteristics'!$B$4:$Q$34,13,FALSE)))</f>
        <v>154.35907099635401</v>
      </c>
      <c r="BK345" s="2">
        <f>BG345/((VLOOKUP(B345,'Cell-Characteristics'!$B$4:$Q$34,14,FALSE)))</f>
        <v>5497.0073771914958</v>
      </c>
      <c r="BL345" s="2">
        <f>BH345/((VLOOKUP(B345,'Cell-Characteristics'!$B$4:$Q$34,15,FALSE)))</f>
        <v>210.75567135419598</v>
      </c>
      <c r="BM345" s="2">
        <f>BI345/((VLOOKUP(B345,'Cell-Characteristics'!$B$4:$Q$34,16,FALSE)))</f>
        <v>482.67936936781916</v>
      </c>
      <c r="BN345" s="13">
        <f t="shared" si="75"/>
        <v>2</v>
      </c>
    </row>
    <row r="346" spans="2:66">
      <c r="B346" s="2" t="s">
        <v>10</v>
      </c>
      <c r="C346" s="14" t="s">
        <v>665</v>
      </c>
      <c r="D346" s="2" t="s">
        <v>26</v>
      </c>
      <c r="E346" s="6" t="s">
        <v>7</v>
      </c>
      <c r="F346" s="3" t="s">
        <v>21</v>
      </c>
      <c r="G346" s="3"/>
      <c r="H346" s="4">
        <v>43510</v>
      </c>
      <c r="I346" s="5" t="s">
        <v>255</v>
      </c>
      <c r="J346" s="5">
        <v>100</v>
      </c>
      <c r="K346" s="7">
        <v>4.165</v>
      </c>
      <c r="L346" s="8">
        <v>41.169699999999999</v>
      </c>
      <c r="M346" s="8">
        <v>48.8</v>
      </c>
      <c r="N346" s="8">
        <v>51</v>
      </c>
      <c r="O346" s="7" t="s">
        <v>47</v>
      </c>
      <c r="P346" s="7" t="s">
        <v>47</v>
      </c>
      <c r="Q346" s="9" t="s">
        <v>4</v>
      </c>
      <c r="R346" s="10">
        <v>33.149035024787807</v>
      </c>
      <c r="S346" s="11">
        <v>2.7E-2</v>
      </c>
      <c r="T346" s="11">
        <v>34.848073011802299</v>
      </c>
      <c r="U346" s="8">
        <v>37.204524037919612</v>
      </c>
      <c r="V346" s="8">
        <v>5.6051743503567737</v>
      </c>
      <c r="W346" s="8">
        <v>30.301484887602324</v>
      </c>
      <c r="X346" s="8">
        <v>1.2978647999605037</v>
      </c>
      <c r="Y346" s="8">
        <v>15.065840768837321</v>
      </c>
      <c r="Z346" s="8">
        <v>81.445699605559881</v>
      </c>
      <c r="AA346" s="8">
        <v>3.4884596256027716</v>
      </c>
      <c r="AB346" s="8">
        <v>2.3564510261173135</v>
      </c>
      <c r="AC346" s="8">
        <v>0</v>
      </c>
      <c r="AD346" s="92">
        <v>2</v>
      </c>
      <c r="AE346" s="92">
        <v>2</v>
      </c>
      <c r="AF346" s="92">
        <v>2</v>
      </c>
      <c r="AG346" s="8">
        <v>952.78891577282559</v>
      </c>
      <c r="AH346" s="8">
        <v>144.82320000000001</v>
      </c>
      <c r="AI346" s="8">
        <v>94.034091411213979</v>
      </c>
      <c r="AJ346" s="8"/>
      <c r="AK346" s="6">
        <v>253.18239</v>
      </c>
      <c r="AL346" s="8">
        <v>19.7</v>
      </c>
      <c r="AM346" s="8">
        <v>1</v>
      </c>
      <c r="AN346" s="8">
        <v>6.8</v>
      </c>
      <c r="AO346" s="8">
        <v>1.3</v>
      </c>
      <c r="AP346" s="8">
        <v>0</v>
      </c>
      <c r="AQ346" s="8">
        <v>0</v>
      </c>
      <c r="AR346" s="8">
        <v>0</v>
      </c>
      <c r="AS346" s="8">
        <v>12.369699999999998</v>
      </c>
      <c r="AT346" s="8">
        <f t="shared" si="80"/>
        <v>21.4697</v>
      </c>
      <c r="AU346" s="8">
        <f t="shared" si="81"/>
        <v>52.149274830761463</v>
      </c>
      <c r="AV346" s="8">
        <v>0</v>
      </c>
      <c r="AW346" s="2" t="s">
        <v>51</v>
      </c>
      <c r="AX346" s="2" t="s">
        <v>50</v>
      </c>
      <c r="AY346" s="2" t="s">
        <v>52</v>
      </c>
      <c r="AZ346" s="2" t="s">
        <v>179</v>
      </c>
      <c r="BA346" s="2" t="s">
        <v>180</v>
      </c>
      <c r="BB346" s="2" t="s">
        <v>201</v>
      </c>
      <c r="BC346" s="3">
        <v>9</v>
      </c>
      <c r="BD346" s="3">
        <v>18</v>
      </c>
      <c r="BE346" s="24">
        <f>U346/((VLOOKUP(B346,'Cell-Characteristics'!$B$4:$E$34,3,FALSE)*VLOOKUP(B346,'Cell-Characteristics'!$B$4:$E$34,4,FALSE)*3600)/1000)</f>
        <v>1.3482831063970286</v>
      </c>
      <c r="BF346" s="2">
        <f t="shared" si="78"/>
        <v>2802.587175178387</v>
      </c>
      <c r="BG346" s="2">
        <f t="shared" si="76"/>
        <v>15150.742443801162</v>
      </c>
      <c r="BH346" s="2">
        <f t="shared" si="77"/>
        <v>648.93239998025183</v>
      </c>
      <c r="BI346" s="2">
        <f t="shared" si="79"/>
        <v>18602.262018959806</v>
      </c>
      <c r="BJ346" s="2">
        <f>BF346/((VLOOKUP(B346,'Cell-Characteristics'!$B$4:$Q$34,13,FALSE)))</f>
        <v>76.285785159191761</v>
      </c>
      <c r="BK346" s="2">
        <f>BG346/((VLOOKUP(B346,'Cell-Characteristics'!$B$4:$Q$34,14,FALSE)))</f>
        <v>5956.8854461748688</v>
      </c>
      <c r="BL346" s="2">
        <f>BH346/((VLOOKUP(B346,'Cell-Characteristics'!$B$4:$Q$34,15,FALSE)))</f>
        <v>255.1436659511881</v>
      </c>
      <c r="BM346" s="2">
        <f>BI346/((VLOOKUP(B346,'Cell-Characteristics'!$B$4:$Q$34,16,FALSE)))</f>
        <v>444.76631135019909</v>
      </c>
      <c r="BN346" s="13">
        <f t="shared" si="75"/>
        <v>2</v>
      </c>
    </row>
    <row r="347" spans="2:66">
      <c r="B347" s="7" t="s">
        <v>10</v>
      </c>
      <c r="C347" s="16" t="s">
        <v>768</v>
      </c>
      <c r="D347" s="7" t="s">
        <v>181</v>
      </c>
      <c r="E347" s="7" t="s">
        <v>0</v>
      </c>
      <c r="F347" s="7" t="s">
        <v>22</v>
      </c>
      <c r="G347" s="7"/>
      <c r="H347" s="4">
        <v>43402</v>
      </c>
      <c r="I347" s="5" t="s">
        <v>256</v>
      </c>
      <c r="J347" s="5">
        <v>100</v>
      </c>
      <c r="K347" s="7">
        <v>4.1660000000000004</v>
      </c>
      <c r="L347" s="8">
        <v>41.235100000000003</v>
      </c>
      <c r="M347" s="8">
        <v>49.3</v>
      </c>
      <c r="N347" s="8">
        <v>47.9</v>
      </c>
      <c r="O347" s="7" t="s">
        <v>47</v>
      </c>
      <c r="P347" s="7" t="s">
        <v>47</v>
      </c>
      <c r="Q347" s="11" t="s">
        <v>4</v>
      </c>
      <c r="R347" s="10">
        <v>41.410433532021585</v>
      </c>
      <c r="S347" s="11">
        <v>1.9E-2</v>
      </c>
      <c r="T347" s="11">
        <v>42.527501060528877</v>
      </c>
      <c r="U347" s="8">
        <v>44.54502387941379</v>
      </c>
      <c r="V347" s="8">
        <v>7.8512071489568633</v>
      </c>
      <c r="W347" s="8">
        <v>36.626320860010637</v>
      </c>
      <c r="X347" s="8">
        <v>6.7495870446288422E-2</v>
      </c>
      <c r="Y347" s="8">
        <v>17.625329307737221</v>
      </c>
      <c r="Z347" s="8">
        <v>82.223147885520092</v>
      </c>
      <c r="AA347" s="8">
        <v>0.15152280674268809</v>
      </c>
      <c r="AB347" s="8">
        <v>2.0175228188849159</v>
      </c>
      <c r="AC347" s="8">
        <v>0</v>
      </c>
      <c r="AD347" s="92">
        <v>2</v>
      </c>
      <c r="AE347" s="92">
        <v>2</v>
      </c>
      <c r="AF347" s="92">
        <v>2</v>
      </c>
      <c r="AG347" s="8" t="s">
        <v>17</v>
      </c>
      <c r="AH347" s="8" t="s">
        <v>17</v>
      </c>
      <c r="AI347" s="8" t="s">
        <v>17</v>
      </c>
      <c r="AJ347" s="8"/>
      <c r="AK347" s="8" t="s">
        <v>17</v>
      </c>
      <c r="AL347" s="8">
        <v>10.38</v>
      </c>
      <c r="AM347" s="8">
        <v>7.68</v>
      </c>
      <c r="AN347" s="8">
        <v>10.210000000000001</v>
      </c>
      <c r="AO347" s="8">
        <v>2.19</v>
      </c>
      <c r="AP347" s="8">
        <v>0</v>
      </c>
      <c r="AQ347" s="8">
        <v>0</v>
      </c>
      <c r="AR347" s="8">
        <v>0</v>
      </c>
      <c r="AS347" s="8">
        <v>10.775099999999998</v>
      </c>
      <c r="AT347" s="8">
        <f t="shared" si="80"/>
        <v>30.8551</v>
      </c>
      <c r="AU347" s="8">
        <f t="shared" si="81"/>
        <v>74.827270941503713</v>
      </c>
      <c r="AV347" s="8">
        <v>0</v>
      </c>
      <c r="AW347" s="7" t="s">
        <v>204</v>
      </c>
      <c r="AX347" s="7" t="s">
        <v>124</v>
      </c>
      <c r="AY347" s="7" t="s">
        <v>124</v>
      </c>
      <c r="AZ347" s="7" t="s">
        <v>179</v>
      </c>
      <c r="BA347" s="7" t="s">
        <v>180</v>
      </c>
      <c r="BB347" s="7" t="s">
        <v>205</v>
      </c>
      <c r="BC347" s="3">
        <v>8</v>
      </c>
      <c r="BD347" s="3">
        <v>16</v>
      </c>
      <c r="BE347" s="24">
        <f>U347/((VLOOKUP(B347,'Cell-Characteristics'!$B$4:$E$34,3,FALSE)*VLOOKUP(B347,'Cell-Characteristics'!$B$4:$E$34,4,FALSE)*3600)/1000)</f>
        <v>1.6143010755748999</v>
      </c>
      <c r="BF347" s="2">
        <f t="shared" si="78"/>
        <v>3925.6035744784317</v>
      </c>
      <c r="BG347" s="2">
        <f t="shared" si="76"/>
        <v>18313.160430005319</v>
      </c>
      <c r="BH347" s="2">
        <f t="shared" si="77"/>
        <v>33.747935223144211</v>
      </c>
      <c r="BI347" s="2">
        <f t="shared" si="79"/>
        <v>22272.511939706896</v>
      </c>
      <c r="BJ347" s="2">
        <f>BF347/((VLOOKUP(B347,'Cell-Characteristics'!$B$4:$Q$34,13,FALSE)))</f>
        <v>106.85403599756198</v>
      </c>
      <c r="BK347" s="2">
        <f>BG347/((VLOOKUP(B347,'Cell-Characteristics'!$B$4:$Q$34,14,FALSE)))</f>
        <v>7200.2675277208928</v>
      </c>
      <c r="BL347" s="2">
        <f>BH347/((VLOOKUP(B347,'Cell-Characteristics'!$B$4:$Q$34,15,FALSE)))</f>
        <v>13.268827248228439</v>
      </c>
      <c r="BM347" s="2">
        <f>BI347/((VLOOKUP(B347,'Cell-Characteristics'!$B$4:$Q$34,16,FALSE)))</f>
        <v>532.51926942165642</v>
      </c>
      <c r="BN347" s="13">
        <f t="shared" si="75"/>
        <v>2</v>
      </c>
    </row>
    <row r="348" spans="2:66">
      <c r="B348" s="2" t="s">
        <v>10</v>
      </c>
      <c r="C348" s="14" t="s">
        <v>770</v>
      </c>
      <c r="D348" s="2" t="s">
        <v>181</v>
      </c>
      <c r="E348" s="6" t="s">
        <v>0</v>
      </c>
      <c r="F348" s="3" t="s">
        <v>22</v>
      </c>
      <c r="G348" s="3"/>
      <c r="H348" s="4">
        <v>43402</v>
      </c>
      <c r="I348" s="5" t="s">
        <v>245</v>
      </c>
      <c r="J348" s="5">
        <v>100</v>
      </c>
      <c r="K348" s="7">
        <v>4.1520000000000001</v>
      </c>
      <c r="L348" s="8">
        <v>41.296199999999999</v>
      </c>
      <c r="M348" s="8">
        <v>48.8</v>
      </c>
      <c r="N348" s="8">
        <v>45.9</v>
      </c>
      <c r="O348" s="7" t="s">
        <v>47</v>
      </c>
      <c r="P348" s="7" t="s">
        <v>47</v>
      </c>
      <c r="Q348" s="9" t="s">
        <v>4</v>
      </c>
      <c r="R348" s="10">
        <v>37.857111072634538</v>
      </c>
      <c r="S348" s="11">
        <v>0.01</v>
      </c>
      <c r="T348" s="11">
        <v>39.728424503300317</v>
      </c>
      <c r="U348" s="8">
        <v>40.175624557793512</v>
      </c>
      <c r="V348" s="8">
        <v>20.378432176889902</v>
      </c>
      <c r="W348" s="8">
        <v>19.575054261329036</v>
      </c>
      <c r="X348" s="8">
        <v>0.22213811957457977</v>
      </c>
      <c r="Y348" s="8">
        <v>50.7233736903706</v>
      </c>
      <c r="Z348" s="8">
        <v>48.72370865864174</v>
      </c>
      <c r="AA348" s="8">
        <v>0.55291765098767598</v>
      </c>
      <c r="AB348" s="8">
        <v>0.44720005449319189</v>
      </c>
      <c r="AC348" s="8">
        <v>0</v>
      </c>
      <c r="AD348" s="92">
        <v>2</v>
      </c>
      <c r="AE348" s="92">
        <v>2</v>
      </c>
      <c r="AF348" s="92">
        <v>2</v>
      </c>
      <c r="AG348" s="8" t="s">
        <v>17</v>
      </c>
      <c r="AH348" s="8" t="s">
        <v>17</v>
      </c>
      <c r="AI348" s="8" t="s">
        <v>17</v>
      </c>
      <c r="AJ348" s="8"/>
      <c r="AK348" s="8" t="s">
        <v>17</v>
      </c>
      <c r="AL348" s="8">
        <v>29.44</v>
      </c>
      <c r="AM348" s="8">
        <v>1.27</v>
      </c>
      <c r="AN348" s="8">
        <v>3.63</v>
      </c>
      <c r="AO348" s="8">
        <v>1.66</v>
      </c>
      <c r="AP348" s="8">
        <v>0</v>
      </c>
      <c r="AQ348" s="8">
        <v>0</v>
      </c>
      <c r="AR348" s="8">
        <v>0</v>
      </c>
      <c r="AS348" s="8">
        <v>5.2961999999999989</v>
      </c>
      <c r="AT348" s="8">
        <f t="shared" si="80"/>
        <v>11.856199999999998</v>
      </c>
      <c r="AU348" s="8">
        <f t="shared" si="81"/>
        <v>28.710147664918317</v>
      </c>
      <c r="AV348" s="8">
        <v>0</v>
      </c>
      <c r="AW348" s="2" t="s">
        <v>206</v>
      </c>
      <c r="AX348" s="2" t="s">
        <v>124</v>
      </c>
      <c r="AY348" s="2" t="s">
        <v>124</v>
      </c>
      <c r="AZ348" s="2" t="s">
        <v>179</v>
      </c>
      <c r="BA348" s="2" t="s">
        <v>180</v>
      </c>
      <c r="BB348" s="2" t="s">
        <v>207</v>
      </c>
      <c r="BC348" s="3">
        <v>7</v>
      </c>
      <c r="BD348" s="3">
        <v>14.000000000000002</v>
      </c>
      <c r="BE348" s="24">
        <f>U348/((VLOOKUP(B348,'Cell-Characteristics'!$B$4:$E$34,3,FALSE)*VLOOKUP(B348,'Cell-Characteristics'!$B$4:$E$34,4,FALSE)*3600)/1000)</f>
        <v>1.4559550829090928</v>
      </c>
      <c r="BF348" s="2">
        <f t="shared" si="78"/>
        <v>10189.216088444951</v>
      </c>
      <c r="BG348" s="2">
        <f t="shared" si="76"/>
        <v>9787.5271306645191</v>
      </c>
      <c r="BH348" s="2">
        <f t="shared" si="77"/>
        <v>111.06905978728989</v>
      </c>
      <c r="BI348" s="2">
        <f t="shared" si="79"/>
        <v>20087.812278896756</v>
      </c>
      <c r="BJ348" s="2">
        <f>BF348/((VLOOKUP(B348,'Cell-Characteristics'!$B$4:$Q$34,13,FALSE)))</f>
        <v>277.34814329699361</v>
      </c>
      <c r="BK348" s="2">
        <f>BG348/((VLOOKUP(B348,'Cell-Characteristics'!$B$4:$Q$34,14,FALSE)))</f>
        <v>3848.2059961722571</v>
      </c>
      <c r="BL348" s="2">
        <f>BH348/((VLOOKUP(B348,'Cell-Characteristics'!$B$4:$Q$34,15,FALSE)))</f>
        <v>43.669521029837966</v>
      </c>
      <c r="BM348" s="2">
        <f>BI348/((VLOOKUP(B348,'Cell-Characteristics'!$B$4:$Q$34,16,FALSE)))</f>
        <v>480.28471813127038</v>
      </c>
      <c r="BN348" s="13">
        <f t="shared" si="75"/>
        <v>2</v>
      </c>
    </row>
    <row r="349" spans="2:66">
      <c r="B349" s="2" t="s">
        <v>11</v>
      </c>
      <c r="C349" s="14" t="s">
        <v>747</v>
      </c>
      <c r="D349" s="2" t="s">
        <v>181</v>
      </c>
      <c r="E349" s="6" t="s">
        <v>8</v>
      </c>
      <c r="F349" s="3" t="s">
        <v>22</v>
      </c>
      <c r="G349" s="3"/>
      <c r="H349" s="4">
        <v>43400</v>
      </c>
      <c r="I349" s="5" t="s">
        <v>266</v>
      </c>
      <c r="J349" s="5">
        <v>100</v>
      </c>
      <c r="K349" s="7">
        <v>4.1630000000000003</v>
      </c>
      <c r="L349" s="8">
        <v>39.315399999999997</v>
      </c>
      <c r="M349" s="8">
        <v>48.2</v>
      </c>
      <c r="N349" s="8">
        <v>47.4</v>
      </c>
      <c r="O349" s="6" t="s">
        <v>47</v>
      </c>
      <c r="P349" s="6" t="s">
        <v>47</v>
      </c>
      <c r="Q349" s="9" t="s">
        <v>4</v>
      </c>
      <c r="R349" s="10">
        <v>30.471378100368209</v>
      </c>
      <c r="S349" s="11">
        <v>1.7999999999999999E-2</v>
      </c>
      <c r="T349" s="11">
        <v>35.082486667018316</v>
      </c>
      <c r="U349" s="8">
        <v>35.70613197027626</v>
      </c>
      <c r="V349" s="8">
        <v>15.398240119085459</v>
      </c>
      <c r="W349" s="8">
        <v>20.07420010588238</v>
      </c>
      <c r="X349" s="8">
        <v>0.23369174530842737</v>
      </c>
      <c r="Y349" s="8">
        <v>43.124917960600712</v>
      </c>
      <c r="Z349" s="8">
        <v>56.220595730148659</v>
      </c>
      <c r="AA349" s="8">
        <v>0.65448630925064966</v>
      </c>
      <c r="AB349" s="8">
        <v>0.62364530325794376</v>
      </c>
      <c r="AC349" s="8">
        <v>0</v>
      </c>
      <c r="AD349" s="92">
        <v>2</v>
      </c>
      <c r="AE349" s="92">
        <v>2</v>
      </c>
      <c r="AF349" s="92">
        <v>2</v>
      </c>
      <c r="AG349" s="8">
        <v>964.02972580532855</v>
      </c>
      <c r="AH349" s="8">
        <v>48.161500000000004</v>
      </c>
      <c r="AI349" s="8">
        <v>46.288661580755416</v>
      </c>
      <c r="AJ349" s="8"/>
      <c r="AK349" s="6">
        <v>106.0247</v>
      </c>
      <c r="AL349" s="8">
        <v>24.04</v>
      </c>
      <c r="AM349" s="8">
        <v>1.1599999999999999</v>
      </c>
      <c r="AN349" s="8">
        <v>2.81</v>
      </c>
      <c r="AO349" s="8">
        <v>0.81699999999999995</v>
      </c>
      <c r="AP349" s="8">
        <v>0.3</v>
      </c>
      <c r="AQ349" s="8">
        <v>2.52</v>
      </c>
      <c r="AR349" s="8">
        <v>0</v>
      </c>
      <c r="AS349" s="8">
        <v>7.6683999999999983</v>
      </c>
      <c r="AT349" s="8">
        <f t="shared" si="80"/>
        <v>15.275399999999998</v>
      </c>
      <c r="AU349" s="8">
        <f t="shared" si="81"/>
        <v>38.853477263362443</v>
      </c>
      <c r="AV349" s="8">
        <v>0</v>
      </c>
      <c r="AW349" s="2" t="s">
        <v>226</v>
      </c>
      <c r="AX349" s="2" t="s">
        <v>17</v>
      </c>
      <c r="AY349" s="2" t="s">
        <v>17</v>
      </c>
      <c r="AZ349" s="2" t="s">
        <v>179</v>
      </c>
      <c r="BA349" s="2" t="s">
        <v>180</v>
      </c>
      <c r="BB349" s="2" t="s">
        <v>17</v>
      </c>
      <c r="BC349" s="3">
        <v>6</v>
      </c>
      <c r="BD349" s="3">
        <v>12</v>
      </c>
      <c r="BE349" s="24">
        <f>U349/((VLOOKUP(B349,'Cell-Characteristics'!$B$4:$E$34,3,FALSE)*VLOOKUP(B349,'Cell-Characteristics'!$B$4:$E$34,4,FALSE)*3600)/1000)</f>
        <v>1.2939817340826361</v>
      </c>
      <c r="BF349" s="2">
        <f t="shared" si="78"/>
        <v>7699.1200595427299</v>
      </c>
      <c r="BG349" s="2">
        <f t="shared" si="76"/>
        <v>10037.10005294119</v>
      </c>
      <c r="BH349" s="2">
        <f t="shared" si="77"/>
        <v>116.84587265421369</v>
      </c>
      <c r="BI349" s="2">
        <f t="shared" si="79"/>
        <v>17853.065985138132</v>
      </c>
      <c r="BJ349" s="2">
        <f>BF349/((VLOOKUP(B349,'Cell-Characteristics'!$B$4:$Q$34,13,FALSE)))</f>
        <v>209.56829602979829</v>
      </c>
      <c r="BK349" s="2">
        <f>BG349/((VLOOKUP(B349,'Cell-Characteristics'!$B$4:$Q$34,14,FALSE)))</f>
        <v>3946.3317028155971</v>
      </c>
      <c r="BL349" s="2">
        <f>BH349/((VLOOKUP(B349,'Cell-Characteristics'!$B$4:$Q$34,15,FALSE)))</f>
        <v>45.940816487463117</v>
      </c>
      <c r="BM349" s="2">
        <f>BI349/((VLOOKUP(B349,'Cell-Characteristics'!$B$4:$Q$34,16,FALSE)))</f>
        <v>426.85358890271164</v>
      </c>
      <c r="BN349" s="13">
        <f t="shared" si="75"/>
        <v>2</v>
      </c>
    </row>
    <row r="350" spans="2:66">
      <c r="B350" s="2" t="s">
        <v>11</v>
      </c>
      <c r="C350" s="14" t="s">
        <v>748</v>
      </c>
      <c r="D350" s="2" t="s">
        <v>181</v>
      </c>
      <c r="E350" s="6" t="s">
        <v>8</v>
      </c>
      <c r="F350" s="3" t="s">
        <v>22</v>
      </c>
      <c r="G350" s="3"/>
      <c r="H350" s="4">
        <v>43400</v>
      </c>
      <c r="I350" s="5" t="s">
        <v>244</v>
      </c>
      <c r="J350" s="5">
        <v>100</v>
      </c>
      <c r="K350" s="7">
        <v>4.1559999999999997</v>
      </c>
      <c r="L350" s="8">
        <v>39.575699999999998</v>
      </c>
      <c r="M350" s="8">
        <v>47.1</v>
      </c>
      <c r="N350" s="8">
        <v>47.6</v>
      </c>
      <c r="O350" s="6" t="s">
        <v>47</v>
      </c>
      <c r="P350" s="6" t="s">
        <v>47</v>
      </c>
      <c r="Q350" s="9" t="s">
        <v>4</v>
      </c>
      <c r="R350" s="10">
        <v>29.989846102928627</v>
      </c>
      <c r="S350" s="11">
        <v>1.4999999999999999E-2</v>
      </c>
      <c r="T350" s="11">
        <v>32.194419851533418</v>
      </c>
      <c r="U350" s="8">
        <v>32.764219073941121</v>
      </c>
      <c r="V350" s="8">
        <v>10.258321418388475</v>
      </c>
      <c r="W350" s="8">
        <v>22.371735034656908</v>
      </c>
      <c r="X350" s="8">
        <v>0.13416262089572345</v>
      </c>
      <c r="Y350" s="8">
        <v>31.309525172072195</v>
      </c>
      <c r="Z350" s="8">
        <v>68.280995753841026</v>
      </c>
      <c r="AA350" s="8">
        <v>0.40947907408673478</v>
      </c>
      <c r="AB350" s="8">
        <v>0.56979922240770564</v>
      </c>
      <c r="AC350" s="8">
        <v>0</v>
      </c>
      <c r="AD350" s="92">
        <v>2</v>
      </c>
      <c r="AE350" s="92">
        <v>2</v>
      </c>
      <c r="AF350" s="92">
        <v>2</v>
      </c>
      <c r="AG350" s="8">
        <v>950.89976756376507</v>
      </c>
      <c r="AH350" s="8">
        <v>55.245400000000004</v>
      </c>
      <c r="AI350" s="8">
        <v>52.569656434236443</v>
      </c>
      <c r="AJ350" s="8"/>
      <c r="AK350" s="6">
        <v>128.55859000000001</v>
      </c>
      <c r="AL350" s="8">
        <v>22.68</v>
      </c>
      <c r="AM350" s="8">
        <v>0.84</v>
      </c>
      <c r="AN350" s="8">
        <v>6.8</v>
      </c>
      <c r="AO350" s="8">
        <v>1.67</v>
      </c>
      <c r="AP350" s="8">
        <v>0.17</v>
      </c>
      <c r="AQ350" s="8">
        <v>0.28999999999999998</v>
      </c>
      <c r="AR350" s="8">
        <v>0</v>
      </c>
      <c r="AS350" s="8">
        <v>7.1256999999999948</v>
      </c>
      <c r="AT350" s="8">
        <f t="shared" si="80"/>
        <v>16.895699999999998</v>
      </c>
      <c r="AU350" s="8">
        <f t="shared" si="81"/>
        <v>42.692106519909942</v>
      </c>
      <c r="AV350" s="8">
        <v>0</v>
      </c>
      <c r="AW350" s="2" t="s">
        <v>227</v>
      </c>
      <c r="AX350" s="2" t="s">
        <v>17</v>
      </c>
      <c r="AY350" s="2" t="s">
        <v>17</v>
      </c>
      <c r="AZ350" s="2" t="s">
        <v>179</v>
      </c>
      <c r="BA350" s="2" t="s">
        <v>180</v>
      </c>
      <c r="BB350" s="2" t="s">
        <v>17</v>
      </c>
      <c r="BC350" s="3">
        <v>9</v>
      </c>
      <c r="BD350" s="3">
        <v>18</v>
      </c>
      <c r="BE350" s="24">
        <f>U350/((VLOOKUP(B350,'Cell-Characteristics'!$B$4:$E$34,3,FALSE)*VLOOKUP(B350,'Cell-Characteristics'!$B$4:$E$34,4,FALSE)*3600)/1000)</f>
        <v>1.1873675101087597</v>
      </c>
      <c r="BF350" s="2">
        <f t="shared" si="78"/>
        <v>5129.1607091942369</v>
      </c>
      <c r="BG350" s="2">
        <f t="shared" si="76"/>
        <v>11185.867517328454</v>
      </c>
      <c r="BH350" s="2">
        <f t="shared" si="77"/>
        <v>67.081310447861725</v>
      </c>
      <c r="BI350" s="2">
        <f t="shared" si="79"/>
        <v>16382.10953697056</v>
      </c>
      <c r="BJ350" s="2">
        <f>BF350/((VLOOKUP(B350,'Cell-Characteristics'!$B$4:$Q$34,13,FALSE)))</f>
        <v>139.61458732631709</v>
      </c>
      <c r="BK350" s="2">
        <f>BG350/((VLOOKUP(B350,'Cell-Characteristics'!$B$4:$Q$34,14,FALSE)))</f>
        <v>4397.9977657185082</v>
      </c>
      <c r="BL350" s="2">
        <f>BH350/((VLOOKUP(B350,'Cell-Characteristics'!$B$4:$Q$34,15,FALSE)))</f>
        <v>26.37466008015323</v>
      </c>
      <c r="BM350" s="2">
        <f>BI350/((VLOOKUP(B350,'Cell-Characteristics'!$B$4:$Q$34,16,FALSE)))</f>
        <v>391.68410935546763</v>
      </c>
      <c r="BN350" s="13">
        <f t="shared" si="75"/>
        <v>2</v>
      </c>
    </row>
    <row r="351" spans="2:66">
      <c r="B351" s="2" t="s">
        <v>11</v>
      </c>
      <c r="C351" s="14" t="s">
        <v>749</v>
      </c>
      <c r="D351" s="2" t="s">
        <v>181</v>
      </c>
      <c r="E351" s="6" t="s">
        <v>8</v>
      </c>
      <c r="F351" s="3" t="s">
        <v>22</v>
      </c>
      <c r="G351" s="3"/>
      <c r="H351" s="4">
        <v>43400</v>
      </c>
      <c r="I351" s="5" t="s">
        <v>267</v>
      </c>
      <c r="J351" s="5">
        <v>100</v>
      </c>
      <c r="K351" s="11" t="s">
        <v>17</v>
      </c>
      <c r="L351" s="8">
        <v>39.4589</v>
      </c>
      <c r="M351" s="8">
        <v>48.2</v>
      </c>
      <c r="N351" s="8">
        <v>47.4</v>
      </c>
      <c r="O351" s="6" t="s">
        <v>49</v>
      </c>
      <c r="P351" s="6" t="s">
        <v>47</v>
      </c>
      <c r="Q351" s="9" t="s">
        <v>4</v>
      </c>
      <c r="R351" s="10">
        <v>32.221495524901776</v>
      </c>
      <c r="S351" s="11">
        <v>1.9E-2</v>
      </c>
      <c r="T351" s="11">
        <v>36.162957455442289</v>
      </c>
      <c r="U351" s="8">
        <v>36.711358052815491</v>
      </c>
      <c r="V351" s="8">
        <v>10.908983350043544</v>
      </c>
      <c r="W351" s="8">
        <v>25.309698970927489</v>
      </c>
      <c r="X351" s="8">
        <v>0.49267573184448243</v>
      </c>
      <c r="Y351" s="8">
        <v>29.715553792232711</v>
      </c>
      <c r="Z351" s="8">
        <v>68.942420856551294</v>
      </c>
      <c r="AA351" s="8">
        <v>1.34202535121606</v>
      </c>
      <c r="AB351" s="8">
        <v>0.54840059737319924</v>
      </c>
      <c r="AC351" s="8">
        <v>0</v>
      </c>
      <c r="AD351" s="92">
        <v>2</v>
      </c>
      <c r="AE351" s="92">
        <v>2</v>
      </c>
      <c r="AF351" s="92">
        <v>2</v>
      </c>
      <c r="AG351" s="8">
        <v>957.54185389735073</v>
      </c>
      <c r="AH351" s="8">
        <v>56.350099999999969</v>
      </c>
      <c r="AI351" s="8">
        <v>53.947549855320865</v>
      </c>
      <c r="AJ351" s="8"/>
      <c r="AK351" s="6">
        <v>118.19776</v>
      </c>
      <c r="AL351" s="8">
        <v>21.445</v>
      </c>
      <c r="AM351" s="8">
        <v>1.38</v>
      </c>
      <c r="AN351" s="8">
        <v>6.8</v>
      </c>
      <c r="AO351" s="8">
        <v>2.67</v>
      </c>
      <c r="AP351" s="8">
        <v>1.1000000000000001</v>
      </c>
      <c r="AQ351" s="8">
        <v>0.6</v>
      </c>
      <c r="AR351" s="8">
        <v>0.13</v>
      </c>
      <c r="AS351" s="8">
        <v>5.3338999999999928</v>
      </c>
      <c r="AT351" s="8">
        <f t="shared" si="80"/>
        <v>18.0139</v>
      </c>
      <c r="AU351" s="8">
        <f t="shared" si="81"/>
        <v>45.652311645788402</v>
      </c>
      <c r="AV351" s="8">
        <v>0</v>
      </c>
      <c r="AW351" s="2" t="s">
        <v>228</v>
      </c>
      <c r="AX351" s="2" t="s">
        <v>17</v>
      </c>
      <c r="AY351" s="2" t="s">
        <v>17</v>
      </c>
      <c r="AZ351" s="2" t="s">
        <v>187</v>
      </c>
      <c r="BA351" s="2" t="s">
        <v>180</v>
      </c>
      <c r="BB351" s="2" t="s">
        <v>17</v>
      </c>
      <c r="BC351" s="3">
        <v>6</v>
      </c>
      <c r="BD351" s="3">
        <v>12</v>
      </c>
      <c r="BE351" s="24">
        <f>U351/((VLOOKUP(B351,'Cell-Characteristics'!$B$4:$E$34,3,FALSE)*VLOOKUP(B351,'Cell-Characteristics'!$B$4:$E$34,4,FALSE)*3600)/1000)</f>
        <v>1.3304108883386059</v>
      </c>
      <c r="BF351" s="2">
        <f t="shared" si="78"/>
        <v>5454.4916750217717</v>
      </c>
      <c r="BG351" s="2">
        <f t="shared" si="76"/>
        <v>12654.849485463745</v>
      </c>
      <c r="BH351" s="2">
        <f t="shared" si="77"/>
        <v>246.33786592224121</v>
      </c>
      <c r="BI351" s="2">
        <f t="shared" si="79"/>
        <v>18355.679026407746</v>
      </c>
      <c r="BJ351" s="2">
        <f>BF351/((VLOOKUP(B351,'Cell-Characteristics'!$B$4:$Q$34,13,FALSE)))</f>
        <v>148.47002218470718</v>
      </c>
      <c r="BK351" s="2">
        <f>BG351/((VLOOKUP(B351,'Cell-Characteristics'!$B$4:$Q$34,14,FALSE)))</f>
        <v>4975.5640030918239</v>
      </c>
      <c r="BL351" s="2">
        <f>BH351/((VLOOKUP(B351,'Cell-Characteristics'!$B$4:$Q$34,15,FALSE)))</f>
        <v>96.853765008351502</v>
      </c>
      <c r="BM351" s="2">
        <f>BI351/((VLOOKUP(B351,'Cell-Characteristics'!$B$4:$Q$34,16,FALSE)))</f>
        <v>438.87069457373968</v>
      </c>
      <c r="BN351" s="13">
        <f t="shared" si="75"/>
        <v>2</v>
      </c>
    </row>
    <row r="352" spans="2:66">
      <c r="B352" s="2" t="s">
        <v>11</v>
      </c>
      <c r="C352" s="14" t="s">
        <v>663</v>
      </c>
      <c r="D352" s="2" t="s">
        <v>26</v>
      </c>
      <c r="E352" s="6" t="s">
        <v>8</v>
      </c>
      <c r="F352" s="3" t="s">
        <v>21</v>
      </c>
      <c r="G352" s="3"/>
      <c r="H352" s="4">
        <v>43509</v>
      </c>
      <c r="I352" s="5" t="s">
        <v>268</v>
      </c>
      <c r="J352" s="5">
        <v>100</v>
      </c>
      <c r="K352" s="7">
        <v>4.1589999999999998</v>
      </c>
      <c r="L352" s="8">
        <v>39.581499999999998</v>
      </c>
      <c r="M352" s="8">
        <v>50.7</v>
      </c>
      <c r="N352" s="8">
        <v>51</v>
      </c>
      <c r="O352" s="7" t="s">
        <v>49</v>
      </c>
      <c r="P352" s="7" t="s">
        <v>47</v>
      </c>
      <c r="Q352" s="9" t="s">
        <v>4</v>
      </c>
      <c r="R352" s="10">
        <v>29.101383669275691</v>
      </c>
      <c r="S352" s="11">
        <v>0.02</v>
      </c>
      <c r="T352" s="11">
        <v>30.84998090253109</v>
      </c>
      <c r="U352" s="8">
        <v>32.271590765340939</v>
      </c>
      <c r="V352" s="8">
        <v>8.1688432330151883</v>
      </c>
      <c r="W352" s="8">
        <v>23.754242459554948</v>
      </c>
      <c r="X352" s="8">
        <v>0.34850507277079934</v>
      </c>
      <c r="Y352" s="8">
        <v>25.312800017867005</v>
      </c>
      <c r="Z352" s="8">
        <v>73.607287078846269</v>
      </c>
      <c r="AA352" s="8">
        <v>1.0799129032867105</v>
      </c>
      <c r="AB352" s="8">
        <v>1.4216098628098499</v>
      </c>
      <c r="AC352" s="8">
        <v>0</v>
      </c>
      <c r="AD352" s="92">
        <v>2</v>
      </c>
      <c r="AE352" s="92">
        <v>2</v>
      </c>
      <c r="AF352" s="92">
        <v>2</v>
      </c>
      <c r="AG352" s="8">
        <v>952.65334798012282</v>
      </c>
      <c r="AH352" s="8">
        <v>100.00470000000001</v>
      </c>
      <c r="AI352" s="8">
        <v>65.066629255127353</v>
      </c>
      <c r="AJ352" s="8"/>
      <c r="AK352" s="6">
        <v>201.47651999999999</v>
      </c>
      <c r="AL352" s="8">
        <v>19.8</v>
      </c>
      <c r="AM352" s="8">
        <v>0.9</v>
      </c>
      <c r="AN352" s="8">
        <v>6.5</v>
      </c>
      <c r="AO352" s="8">
        <v>1.3</v>
      </c>
      <c r="AP352" s="8">
        <v>0</v>
      </c>
      <c r="AQ352" s="8">
        <v>0</v>
      </c>
      <c r="AR352" s="8">
        <v>0</v>
      </c>
      <c r="AS352" s="8">
        <v>11.081499999999998</v>
      </c>
      <c r="AT352" s="8">
        <f t="shared" si="80"/>
        <v>19.781499999999998</v>
      </c>
      <c r="AU352" s="8">
        <f t="shared" si="81"/>
        <v>49.976630496570365</v>
      </c>
      <c r="AV352" s="8">
        <v>0</v>
      </c>
      <c r="AW352" s="2" t="s">
        <v>229</v>
      </c>
      <c r="AX352" s="2" t="s">
        <v>50</v>
      </c>
      <c r="AY352" s="2" t="s">
        <v>230</v>
      </c>
      <c r="AZ352" s="2" t="s">
        <v>187</v>
      </c>
      <c r="BA352" s="2" t="s">
        <v>180</v>
      </c>
      <c r="BB352" s="2" t="s">
        <v>231</v>
      </c>
      <c r="BC352" s="3">
        <v>3</v>
      </c>
      <c r="BD352" s="3">
        <v>6</v>
      </c>
      <c r="BE352" s="24">
        <f>U352/((VLOOKUP(B352,'Cell-Characteristics'!$B$4:$E$34,3,FALSE)*VLOOKUP(B352,'Cell-Characteristics'!$B$4:$E$34,4,FALSE)*3600)/1000)</f>
        <v>1.1695147773190164</v>
      </c>
      <c r="BF352" s="2">
        <f t="shared" si="78"/>
        <v>4084.4216165075941</v>
      </c>
      <c r="BG352" s="2">
        <f t="shared" si="76"/>
        <v>11877.121229777475</v>
      </c>
      <c r="BH352" s="2">
        <f t="shared" si="77"/>
        <v>174.25253638539968</v>
      </c>
      <c r="BI352" s="2">
        <f t="shared" si="79"/>
        <v>16135.795382670469</v>
      </c>
      <c r="BJ352" s="2">
        <f>BF352/((VLOOKUP(B352,'Cell-Characteristics'!$B$4:$Q$34,13,FALSE)))</f>
        <v>111.17702696139132</v>
      </c>
      <c r="BK352" s="2">
        <f>BG352/((VLOOKUP(B352,'Cell-Characteristics'!$B$4:$Q$34,14,FALSE)))</f>
        <v>4669.7810921512437</v>
      </c>
      <c r="BL352" s="2">
        <f>BH352/((VLOOKUP(B352,'Cell-Characteristics'!$B$4:$Q$34,15,FALSE)))</f>
        <v>68.51165227073983</v>
      </c>
      <c r="BM352" s="2">
        <f>BI352/((VLOOKUP(B352,'Cell-Characteristics'!$B$4:$Q$34,16,FALSE)))</f>
        <v>385.79492030255904</v>
      </c>
      <c r="BN352" s="13">
        <f t="shared" si="75"/>
        <v>2</v>
      </c>
    </row>
    <row r="353" spans="2:66">
      <c r="B353" s="2" t="s">
        <v>11</v>
      </c>
      <c r="C353" s="14" t="s">
        <v>729</v>
      </c>
      <c r="D353" s="2" t="s">
        <v>181</v>
      </c>
      <c r="E353" s="6" t="s">
        <v>7</v>
      </c>
      <c r="F353" s="3" t="s">
        <v>22</v>
      </c>
      <c r="G353" s="3"/>
      <c r="H353" s="4">
        <v>43399</v>
      </c>
      <c r="I353" s="5" t="s">
        <v>269</v>
      </c>
      <c r="J353" s="5">
        <v>100</v>
      </c>
      <c r="K353" s="7">
        <v>4.1580000000000004</v>
      </c>
      <c r="L353" s="8">
        <v>38.998600000000003</v>
      </c>
      <c r="M353" s="8">
        <v>48.2</v>
      </c>
      <c r="N353" s="8">
        <v>47.7</v>
      </c>
      <c r="O353" s="7" t="s">
        <v>47</v>
      </c>
      <c r="P353" s="7" t="s">
        <v>47</v>
      </c>
      <c r="Q353" s="9" t="s">
        <v>4</v>
      </c>
      <c r="R353" s="10">
        <v>32.802558315247502</v>
      </c>
      <c r="S353" s="11">
        <v>3.2000000000000001E-2</v>
      </c>
      <c r="T353" s="11">
        <v>41.402111150338484</v>
      </c>
      <c r="U353" s="8">
        <v>41.402111150338484</v>
      </c>
      <c r="V353" s="8">
        <v>5.5304376478182045</v>
      </c>
      <c r="W353" s="8">
        <v>34.764255047133354</v>
      </c>
      <c r="X353" s="8">
        <v>1.1074184553869211</v>
      </c>
      <c r="Y353" s="8">
        <v>13.357863872535859</v>
      </c>
      <c r="Z353" s="8">
        <v>83.967348720209259</v>
      </c>
      <c r="AA353" s="8">
        <v>2.6747874072548772</v>
      </c>
      <c r="AB353" s="8">
        <v>0</v>
      </c>
      <c r="AC353" s="8">
        <v>0</v>
      </c>
      <c r="AD353" s="92">
        <v>2</v>
      </c>
      <c r="AE353" s="92">
        <v>2</v>
      </c>
      <c r="AF353" s="92">
        <v>2</v>
      </c>
      <c r="AG353" s="8">
        <v>955.21329626158956</v>
      </c>
      <c r="AH353" s="8">
        <v>108.42559999999997</v>
      </c>
      <c r="AI353" s="8">
        <v>103.78049848161173</v>
      </c>
      <c r="AJ353" s="8"/>
      <c r="AK353" s="6">
        <v>284.28118999999998</v>
      </c>
      <c r="AL353" s="8">
        <v>18.988199999999999</v>
      </c>
      <c r="AM353" s="8">
        <v>14.856</v>
      </c>
      <c r="AN353" s="8">
        <v>7.0675999999999997</v>
      </c>
      <c r="AO353" s="8">
        <v>1.6322000000000001</v>
      </c>
      <c r="AP353" s="8">
        <v>0.19689999999999999</v>
      </c>
      <c r="AQ353" s="8">
        <v>0</v>
      </c>
      <c r="AR353" s="8">
        <v>9.9599999999999994E-2</v>
      </c>
      <c r="AS353" s="8">
        <v>-3.8418999999999954</v>
      </c>
      <c r="AT353" s="8">
        <f t="shared" si="80"/>
        <v>20.010400000000004</v>
      </c>
      <c r="AU353" s="8">
        <f t="shared" si="81"/>
        <v>51.310559866251616</v>
      </c>
      <c r="AV353" s="8">
        <v>0</v>
      </c>
      <c r="AW353" s="2" t="s">
        <v>232</v>
      </c>
      <c r="AX353" s="2" t="s">
        <v>17</v>
      </c>
      <c r="AY353" s="2" t="s">
        <v>17</v>
      </c>
      <c r="AZ353" s="2" t="s">
        <v>179</v>
      </c>
      <c r="BA353" s="2" t="s">
        <v>180</v>
      </c>
      <c r="BB353" s="2" t="s">
        <v>233</v>
      </c>
      <c r="BC353" s="3">
        <v>7</v>
      </c>
      <c r="BD353" s="3">
        <v>14.000000000000002</v>
      </c>
      <c r="BE353" s="24">
        <f>U353/((VLOOKUP(B353,'Cell-Characteristics'!$B$4:$E$34,3,FALSE)*VLOOKUP(B353,'Cell-Characteristics'!$B$4:$E$34,4,FALSE)*3600)/1000)</f>
        <v>1.5004026654467812</v>
      </c>
      <c r="BF353" s="2">
        <f t="shared" si="78"/>
        <v>2765.2188239091024</v>
      </c>
      <c r="BG353" s="2">
        <f t="shared" si="76"/>
        <v>17382.127523566676</v>
      </c>
      <c r="BH353" s="2">
        <f t="shared" si="77"/>
        <v>553.70922769346055</v>
      </c>
      <c r="BI353" s="2">
        <f t="shared" si="79"/>
        <v>20701.055575169241</v>
      </c>
      <c r="BJ353" s="2">
        <f>BF353/((VLOOKUP(B353,'Cell-Characteristics'!$B$4:$Q$34,13,FALSE)))</f>
        <v>75.268627141082874</v>
      </c>
      <c r="BK353" s="2">
        <f>BG353/((VLOOKUP(B353,'Cell-Characteristics'!$B$4:$Q$34,14,FALSE)))</f>
        <v>6834.2091387774926</v>
      </c>
      <c r="BL353" s="2">
        <f>BH353/((VLOOKUP(B353,'Cell-Characteristics'!$B$4:$Q$34,15,FALSE)))</f>
        <v>217.70434367125128</v>
      </c>
      <c r="BM353" s="2">
        <f>BI353/((VLOOKUP(B353,'Cell-Characteristics'!$B$4:$Q$34,16,FALSE)))</f>
        <v>494.94691128634787</v>
      </c>
      <c r="BN353" s="13">
        <f t="shared" si="75"/>
        <v>2</v>
      </c>
    </row>
    <row r="354" spans="2:66">
      <c r="B354" s="2" t="s">
        <v>11</v>
      </c>
      <c r="C354" s="14" t="s">
        <v>730</v>
      </c>
      <c r="D354" s="2" t="s">
        <v>181</v>
      </c>
      <c r="E354" s="6" t="s">
        <v>7</v>
      </c>
      <c r="F354" s="3" t="s">
        <v>22</v>
      </c>
      <c r="G354" s="3"/>
      <c r="H354" s="4">
        <v>43399</v>
      </c>
      <c r="I354" s="5" t="s">
        <v>270</v>
      </c>
      <c r="J354" s="5">
        <v>100</v>
      </c>
      <c r="K354" s="7">
        <v>4.157</v>
      </c>
      <c r="L354" s="8">
        <v>39.138500000000001</v>
      </c>
      <c r="M354" s="8">
        <v>52</v>
      </c>
      <c r="N354" s="8">
        <v>50.3</v>
      </c>
      <c r="O354" s="7" t="s">
        <v>47</v>
      </c>
      <c r="P354" s="7" t="s">
        <v>47</v>
      </c>
      <c r="Q354" s="9" t="s">
        <v>4</v>
      </c>
      <c r="R354" s="10">
        <v>27.595214893799817</v>
      </c>
      <c r="S354" s="11">
        <v>2.8000000000000001E-2</v>
      </c>
      <c r="T354" s="11">
        <v>33.286761835314152</v>
      </c>
      <c r="U354" s="8">
        <v>33.824714339288072</v>
      </c>
      <c r="V354" s="8">
        <v>12.16069582606556</v>
      </c>
      <c r="W354" s="8">
        <v>20.932062349618803</v>
      </c>
      <c r="X354" s="8">
        <v>0.73195616360369975</v>
      </c>
      <c r="Y354" s="8">
        <v>35.952102075672734</v>
      </c>
      <c r="Z354" s="8">
        <v>61.883929424071439</v>
      </c>
      <c r="AA354" s="8">
        <v>2.1639685002557973</v>
      </c>
      <c r="AB354" s="8">
        <v>0.53795250397392003</v>
      </c>
      <c r="AC354" s="8">
        <v>0</v>
      </c>
      <c r="AD354" s="92">
        <v>2</v>
      </c>
      <c r="AE354" s="92">
        <v>2</v>
      </c>
      <c r="AF354" s="92">
        <v>2</v>
      </c>
      <c r="AG354" s="8">
        <v>959.32096319825075</v>
      </c>
      <c r="AH354" s="8">
        <v>106.15460000000002</v>
      </c>
      <c r="AI354" s="8">
        <v>101.94239981595361</v>
      </c>
      <c r="AJ354" s="8"/>
      <c r="AK354" s="6">
        <v>252.34997000000001</v>
      </c>
      <c r="AL354" s="8">
        <v>24.7193</v>
      </c>
      <c r="AM354" s="8">
        <v>0.93269999999999997</v>
      </c>
      <c r="AN354" s="8">
        <v>4.8324999999999996</v>
      </c>
      <c r="AO354" s="8">
        <v>0.81559999999999999</v>
      </c>
      <c r="AP354" s="8">
        <v>0.1923</v>
      </c>
      <c r="AQ354" s="8">
        <v>0.34300000000000003</v>
      </c>
      <c r="AR354" s="8">
        <v>0</v>
      </c>
      <c r="AS354" s="8">
        <v>7.3031000000000006</v>
      </c>
      <c r="AT354" s="8">
        <f t="shared" si="80"/>
        <v>14.4192</v>
      </c>
      <c r="AU354" s="8">
        <f t="shared" si="81"/>
        <v>36.841473229684325</v>
      </c>
      <c r="AV354" s="8">
        <v>0</v>
      </c>
      <c r="AW354" s="2" t="s">
        <v>234</v>
      </c>
      <c r="AX354" s="2" t="s">
        <v>17</v>
      </c>
      <c r="AY354" s="2" t="s">
        <v>17</v>
      </c>
      <c r="AZ354" s="2" t="s">
        <v>179</v>
      </c>
      <c r="BA354" s="2" t="s">
        <v>180</v>
      </c>
      <c r="BB354" s="2" t="s">
        <v>17</v>
      </c>
      <c r="BC354" s="3">
        <v>6</v>
      </c>
      <c r="BD354" s="3">
        <v>12</v>
      </c>
      <c r="BE354" s="24">
        <f>U354/((VLOOKUP(B354,'Cell-Characteristics'!$B$4:$E$34,3,FALSE)*VLOOKUP(B354,'Cell-Characteristics'!$B$4:$E$34,4,FALSE)*3600)/1000)</f>
        <v>1.2257996064103815</v>
      </c>
      <c r="BF354" s="2">
        <f t="shared" si="78"/>
        <v>6080.3479130327796</v>
      </c>
      <c r="BG354" s="2">
        <f t="shared" si="76"/>
        <v>10466.031174809401</v>
      </c>
      <c r="BH354" s="2">
        <f t="shared" si="77"/>
        <v>365.9780818018499</v>
      </c>
      <c r="BI354" s="2">
        <f t="shared" si="79"/>
        <v>16912.357169644034</v>
      </c>
      <c r="BJ354" s="2">
        <f>BF354/((VLOOKUP(B354,'Cell-Characteristics'!$B$4:$Q$34,13,FALSE)))</f>
        <v>165.50568656521259</v>
      </c>
      <c r="BK354" s="2">
        <f>BG354/((VLOOKUP(B354,'Cell-Characteristics'!$B$4:$Q$34,14,FALSE)))</f>
        <v>4114.9764782611464</v>
      </c>
      <c r="BL354" s="2">
        <f>BH354/((VLOOKUP(B354,'Cell-Characteristics'!$B$4:$Q$34,15,FALSE)))</f>
        <v>143.89324597068878</v>
      </c>
      <c r="BM354" s="2">
        <f>BI354/((VLOOKUP(B354,'Cell-Characteristics'!$B$4:$Q$34,16,FALSE)))</f>
        <v>404.3619376457039</v>
      </c>
      <c r="BN354" s="13">
        <f t="shared" si="75"/>
        <v>2</v>
      </c>
    </row>
    <row r="355" spans="2:66">
      <c r="B355" s="2" t="s">
        <v>11</v>
      </c>
      <c r="C355" s="14" t="s">
        <v>731</v>
      </c>
      <c r="D355" s="2" t="s">
        <v>181</v>
      </c>
      <c r="E355" s="6" t="s">
        <v>7</v>
      </c>
      <c r="F355" s="3" t="s">
        <v>22</v>
      </c>
      <c r="G355" s="3"/>
      <c r="H355" s="4">
        <v>43400</v>
      </c>
      <c r="I355" s="5" t="s">
        <v>271</v>
      </c>
      <c r="J355" s="5">
        <v>100</v>
      </c>
      <c r="K355" s="7">
        <v>4.1580000000000004</v>
      </c>
      <c r="L355" s="8">
        <v>39.460099999999997</v>
      </c>
      <c r="M355" s="8">
        <v>48.4</v>
      </c>
      <c r="N355" s="8">
        <v>47.9</v>
      </c>
      <c r="O355" s="7" t="s">
        <v>49</v>
      </c>
      <c r="P355" s="7" t="s">
        <v>47</v>
      </c>
      <c r="Q355" s="9" t="s">
        <v>4</v>
      </c>
      <c r="R355" s="10">
        <v>25.070720835932978</v>
      </c>
      <c r="S355" s="11">
        <v>2.5000000000000001E-2</v>
      </c>
      <c r="T355" s="11">
        <v>29.676904436433308</v>
      </c>
      <c r="U355" s="8">
        <v>30.426214471844826</v>
      </c>
      <c r="V355" s="8">
        <v>10.399220427178093</v>
      </c>
      <c r="W355" s="8">
        <v>19.562078212750681</v>
      </c>
      <c r="X355" s="8">
        <v>0.46491583191605318</v>
      </c>
      <c r="Y355" s="8">
        <v>34.178489199834921</v>
      </c>
      <c r="Z355" s="8">
        <v>64.29350003712301</v>
      </c>
      <c r="AA355" s="8">
        <v>1.528010763042071</v>
      </c>
      <c r="AB355" s="8">
        <v>0.74931003541152008</v>
      </c>
      <c r="AC355" s="8">
        <v>0</v>
      </c>
      <c r="AD355" s="92">
        <v>2</v>
      </c>
      <c r="AE355" s="92">
        <v>2</v>
      </c>
      <c r="AF355" s="92">
        <v>2</v>
      </c>
      <c r="AG355" s="8">
        <v>969.67259559549473</v>
      </c>
      <c r="AH355" s="8">
        <v>88.487899999999996</v>
      </c>
      <c r="AI355" s="8">
        <v>86.008412445022572</v>
      </c>
      <c r="AJ355" s="8"/>
      <c r="AK355" s="6">
        <v>221.00570999999999</v>
      </c>
      <c r="AL355" s="8">
        <v>24.610199999999999</v>
      </c>
      <c r="AM355" s="8">
        <v>0.59450000000000003</v>
      </c>
      <c r="AN355" s="8">
        <v>5.194</v>
      </c>
      <c r="AO355" s="8">
        <v>0.7994</v>
      </c>
      <c r="AP355" s="8">
        <v>0</v>
      </c>
      <c r="AQ355" s="8">
        <v>0</v>
      </c>
      <c r="AR355" s="8">
        <v>0</v>
      </c>
      <c r="AS355" s="8">
        <v>8.2620000000000005</v>
      </c>
      <c r="AT355" s="8">
        <f t="shared" si="80"/>
        <v>14.849899999999998</v>
      </c>
      <c r="AU355" s="8">
        <f t="shared" si="81"/>
        <v>37.632697332241932</v>
      </c>
      <c r="AV355" s="8">
        <v>0</v>
      </c>
      <c r="AW355" s="2" t="s">
        <v>235</v>
      </c>
      <c r="AX355" s="2" t="s">
        <v>17</v>
      </c>
      <c r="AY355" s="2" t="s">
        <v>17</v>
      </c>
      <c r="AZ355" s="2" t="s">
        <v>187</v>
      </c>
      <c r="BA355" s="2" t="s">
        <v>180</v>
      </c>
      <c r="BB355" s="2" t="s">
        <v>236</v>
      </c>
      <c r="BC355" s="3">
        <v>7</v>
      </c>
      <c r="BD355" s="3">
        <v>14.000000000000002</v>
      </c>
      <c r="BE355" s="24">
        <f>U355/((VLOOKUP(B355,'Cell-Characteristics'!$B$4:$E$34,3,FALSE)*VLOOKUP(B355,'Cell-Characteristics'!$B$4:$E$34,4,FALSE)*3600)/1000)</f>
        <v>1.1026387791492653</v>
      </c>
      <c r="BF355" s="2">
        <f t="shared" si="78"/>
        <v>5199.6102135890469</v>
      </c>
      <c r="BG355" s="2">
        <f t="shared" si="76"/>
        <v>9781.0391063753395</v>
      </c>
      <c r="BH355" s="2">
        <f t="shared" si="77"/>
        <v>232.4579159580266</v>
      </c>
      <c r="BI355" s="2">
        <f t="shared" si="79"/>
        <v>15213.107235922413</v>
      </c>
      <c r="BJ355" s="2">
        <f>BF355/((VLOOKUP(B355,'Cell-Characteristics'!$B$4:$Q$34,13,FALSE)))</f>
        <v>141.53220680464497</v>
      </c>
      <c r="BK355" s="2">
        <f>BG355/((VLOOKUP(B355,'Cell-Characteristics'!$B$4:$Q$34,14,FALSE)))</f>
        <v>3845.6550705258078</v>
      </c>
      <c r="BL355" s="2">
        <f>BH355/((VLOOKUP(B355,'Cell-Characteristics'!$B$4:$Q$34,15,FALSE)))</f>
        <v>91.396522748300143</v>
      </c>
      <c r="BM355" s="2">
        <f>BI355/((VLOOKUP(B355,'Cell-Characteristics'!$B$4:$Q$34,16,FALSE)))</f>
        <v>363.73412989237039</v>
      </c>
      <c r="BN355" s="13">
        <f t="shared" si="75"/>
        <v>2</v>
      </c>
    </row>
    <row r="356" spans="2:66">
      <c r="B356" s="2" t="s">
        <v>11</v>
      </c>
      <c r="C356" s="14" t="s">
        <v>732</v>
      </c>
      <c r="D356" s="2" t="s">
        <v>181</v>
      </c>
      <c r="E356" s="6" t="s">
        <v>7</v>
      </c>
      <c r="F356" s="3" t="s">
        <v>22</v>
      </c>
      <c r="G356" s="3"/>
      <c r="H356" s="4">
        <v>43400</v>
      </c>
      <c r="I356" s="5" t="s">
        <v>272</v>
      </c>
      <c r="J356" s="5">
        <v>100</v>
      </c>
      <c r="K356" s="7">
        <v>4.1449999999999996</v>
      </c>
      <c r="L356" s="8">
        <v>39.349299999999999</v>
      </c>
      <c r="M356" s="8">
        <v>46.1</v>
      </c>
      <c r="N356" s="8">
        <v>46.4</v>
      </c>
      <c r="O356" s="7" t="s">
        <v>49</v>
      </c>
      <c r="P356" s="7" t="s">
        <v>47</v>
      </c>
      <c r="Q356" s="9" t="s">
        <v>4</v>
      </c>
      <c r="R356" s="10">
        <v>29.989315757910219</v>
      </c>
      <c r="S356" s="11">
        <v>0.03</v>
      </c>
      <c r="T356" s="11">
        <v>35.85641266076243</v>
      </c>
      <c r="U356" s="8">
        <v>36.667327359617133</v>
      </c>
      <c r="V356" s="8">
        <v>13.048920519361628</v>
      </c>
      <c r="W356" s="8">
        <v>22.70694932234489</v>
      </c>
      <c r="X356" s="8">
        <v>0.91145751791062957</v>
      </c>
      <c r="Y356" s="8">
        <v>35.587323808423541</v>
      </c>
      <c r="Z356" s="8">
        <v>61.926927751360353</v>
      </c>
      <c r="AA356" s="8">
        <v>2.4857484402161423</v>
      </c>
      <c r="AB356" s="8">
        <v>0.81091469885470169</v>
      </c>
      <c r="AC356" s="8">
        <v>0</v>
      </c>
      <c r="AD356" s="92">
        <v>2</v>
      </c>
      <c r="AE356" s="92">
        <v>2</v>
      </c>
      <c r="AF356" s="92">
        <v>2</v>
      </c>
      <c r="AG356" s="8">
        <v>943.8375691086402</v>
      </c>
      <c r="AH356" s="8">
        <v>97.584299999999999</v>
      </c>
      <c r="AI356" s="8">
        <v>92.176501697889151</v>
      </c>
      <c r="AJ356" s="8"/>
      <c r="AK356" s="6">
        <v>218.08861999999999</v>
      </c>
      <c r="AL356" s="8">
        <v>23.85</v>
      </c>
      <c r="AM356" s="8">
        <v>0.82150000000000001</v>
      </c>
      <c r="AN356" s="8">
        <v>5.4248000000000003</v>
      </c>
      <c r="AO356" s="8">
        <v>1.2437</v>
      </c>
      <c r="AP356" s="8">
        <v>0</v>
      </c>
      <c r="AQ356" s="8">
        <v>0</v>
      </c>
      <c r="AR356" s="8">
        <v>0</v>
      </c>
      <c r="AS356" s="8">
        <v>8.0092999999999961</v>
      </c>
      <c r="AT356" s="8">
        <f t="shared" si="80"/>
        <v>15.499299999999998</v>
      </c>
      <c r="AU356" s="8">
        <f t="shared" si="81"/>
        <v>39.389010732084174</v>
      </c>
      <c r="AV356" s="8">
        <v>0</v>
      </c>
      <c r="AW356" s="2" t="s">
        <v>237</v>
      </c>
      <c r="AX356" s="2" t="s">
        <v>17</v>
      </c>
      <c r="AY356" s="2" t="s">
        <v>17</v>
      </c>
      <c r="AZ356" s="2" t="s">
        <v>187</v>
      </c>
      <c r="BA356" s="2" t="s">
        <v>180</v>
      </c>
      <c r="BB356" s="2" t="s">
        <v>236</v>
      </c>
      <c r="BC356" s="3">
        <v>6</v>
      </c>
      <c r="BD356" s="3">
        <v>12</v>
      </c>
      <c r="BE356" s="24">
        <f>U356/((VLOOKUP(B356,'Cell-Characteristics'!$B$4:$E$34,3,FALSE)*VLOOKUP(B356,'Cell-Characteristics'!$B$4:$E$34,4,FALSE)*3600)/1000)</f>
        <v>1.3288152264846391</v>
      </c>
      <c r="BF356" s="2">
        <f t="shared" si="78"/>
        <v>6524.4602596808145</v>
      </c>
      <c r="BG356" s="2">
        <f t="shared" si="76"/>
        <v>11353.474661172446</v>
      </c>
      <c r="BH356" s="2">
        <f t="shared" si="77"/>
        <v>455.72875895531479</v>
      </c>
      <c r="BI356" s="2">
        <f t="shared" si="79"/>
        <v>18333.663679808567</v>
      </c>
      <c r="BJ356" s="2">
        <f>BF356/((VLOOKUP(B356,'Cell-Characteristics'!$B$4:$Q$34,13,FALSE)))</f>
        <v>177.59432357996664</v>
      </c>
      <c r="BK356" s="2">
        <f>BG356/((VLOOKUP(B356,'Cell-Characteristics'!$B$4:$Q$34,14,FALSE)))</f>
        <v>4463.896619160354</v>
      </c>
      <c r="BL356" s="2">
        <f>BH356/((VLOOKUP(B356,'Cell-Characteristics'!$B$4:$Q$34,15,FALSE)))</f>
        <v>179.1809227629609</v>
      </c>
      <c r="BM356" s="2">
        <f>BI356/((VLOOKUP(B356,'Cell-Characteristics'!$B$4:$Q$34,16,FALSE)))</f>
        <v>438.34432393719919</v>
      </c>
      <c r="BN356" s="13">
        <f t="shared" si="75"/>
        <v>2</v>
      </c>
    </row>
    <row r="357" spans="2:66">
      <c r="B357" s="2" t="s">
        <v>11</v>
      </c>
      <c r="C357" s="14" t="s">
        <v>773</v>
      </c>
      <c r="D357" s="2" t="s">
        <v>181</v>
      </c>
      <c r="E357" s="6" t="s">
        <v>0</v>
      </c>
      <c r="F357" s="3" t="s">
        <v>22</v>
      </c>
      <c r="G357" s="3"/>
      <c r="H357" s="4">
        <v>43402</v>
      </c>
      <c r="I357" s="5" t="s">
        <v>273</v>
      </c>
      <c r="J357" s="5">
        <v>100</v>
      </c>
      <c r="K357" s="7">
        <v>4.1580000000000004</v>
      </c>
      <c r="L357" s="8">
        <v>39.227400000000003</v>
      </c>
      <c r="M357" s="8">
        <v>49.4</v>
      </c>
      <c r="N357" s="8">
        <v>48.3</v>
      </c>
      <c r="O357" s="7" t="s">
        <v>47</v>
      </c>
      <c r="P357" s="7" t="s">
        <v>47</v>
      </c>
      <c r="Q357" s="9" t="s">
        <v>4</v>
      </c>
      <c r="R357" s="10">
        <v>32.792381928512945</v>
      </c>
      <c r="S357" s="11">
        <v>1.0999999999999999E-2</v>
      </c>
      <c r="T357" s="11">
        <v>35.04303357302723</v>
      </c>
      <c r="U357" s="8">
        <v>36.249141732642734</v>
      </c>
      <c r="V357" s="8">
        <v>10.100939312059635</v>
      </c>
      <c r="W357" s="8">
        <v>26.031487044158148</v>
      </c>
      <c r="X357" s="8">
        <v>0.11671537642496047</v>
      </c>
      <c r="Y357" s="8">
        <v>27.865319920012432</v>
      </c>
      <c r="Z357" s="8">
        <v>71.812699004447097</v>
      </c>
      <c r="AA357" s="8">
        <v>0.32198107554049216</v>
      </c>
      <c r="AB357" s="8">
        <v>1.2061081596155045</v>
      </c>
      <c r="AC357" s="8">
        <v>0</v>
      </c>
      <c r="AD357" s="92">
        <v>2</v>
      </c>
      <c r="AE357" s="92">
        <v>2</v>
      </c>
      <c r="AF357" s="92">
        <v>2</v>
      </c>
      <c r="AG357" s="8" t="s">
        <v>17</v>
      </c>
      <c r="AH357" s="8" t="s">
        <v>17</v>
      </c>
      <c r="AI357" s="8" t="s">
        <v>17</v>
      </c>
      <c r="AJ357" s="8"/>
      <c r="AK357" s="6" t="s">
        <v>17</v>
      </c>
      <c r="AL357" s="8">
        <v>21.88</v>
      </c>
      <c r="AM357" s="8">
        <v>0</v>
      </c>
      <c r="AN357" s="8">
        <v>5.57</v>
      </c>
      <c r="AO357" s="8">
        <v>1.88</v>
      </c>
      <c r="AP357" s="8">
        <v>0</v>
      </c>
      <c r="AQ357" s="8">
        <v>0</v>
      </c>
      <c r="AR357" s="8">
        <v>0</v>
      </c>
      <c r="AS357" s="8">
        <v>9.8974000000000046</v>
      </c>
      <c r="AT357" s="8">
        <f t="shared" si="80"/>
        <v>17.347400000000004</v>
      </c>
      <c r="AU357" s="8">
        <f t="shared" si="81"/>
        <v>44.222660691251534</v>
      </c>
      <c r="AV357" s="8">
        <v>0</v>
      </c>
      <c r="AW357" s="2" t="s">
        <v>238</v>
      </c>
      <c r="AX357" s="2" t="s">
        <v>17</v>
      </c>
      <c r="AY357" s="2" t="s">
        <v>17</v>
      </c>
      <c r="AZ357" s="2" t="s">
        <v>179</v>
      </c>
      <c r="BA357" s="2" t="s">
        <v>180</v>
      </c>
      <c r="BB357" s="2" t="s">
        <v>239</v>
      </c>
      <c r="BC357" s="3">
        <v>9</v>
      </c>
      <c r="BD357" s="3">
        <v>18</v>
      </c>
      <c r="BE357" s="24">
        <f>U357/((VLOOKUP(B357,'Cell-Characteristics'!$B$4:$E$34,3,FALSE)*VLOOKUP(B357,'Cell-Characteristics'!$B$4:$E$34,4,FALSE)*3600)/1000)</f>
        <v>1.3136602787795437</v>
      </c>
      <c r="BF357" s="2">
        <f t="shared" si="78"/>
        <v>5050.469656029818</v>
      </c>
      <c r="BG357" s="2">
        <f t="shared" si="76"/>
        <v>13015.743522079074</v>
      </c>
      <c r="BH357" s="2">
        <f t="shared" si="77"/>
        <v>58.357688212480234</v>
      </c>
      <c r="BI357" s="2">
        <f t="shared" si="79"/>
        <v>18124.570866321366</v>
      </c>
      <c r="BJ357" s="2">
        <f>BF357/((VLOOKUP(B357,'Cell-Characteristics'!$B$4:$Q$34,13,FALSE)))</f>
        <v>137.47263476590501</v>
      </c>
      <c r="BK357" s="2">
        <f>BG357/((VLOOKUP(B357,'Cell-Characteristics'!$B$4:$Q$34,14,FALSE)))</f>
        <v>5117.4583321848995</v>
      </c>
      <c r="BL357" s="2">
        <f>BH357/((VLOOKUP(B357,'Cell-Characteristics'!$B$4:$Q$34,15,FALSE)))</f>
        <v>22.944754349485031</v>
      </c>
      <c r="BM357" s="2">
        <f>BI357/((VLOOKUP(B357,'Cell-Characteristics'!$B$4:$Q$34,16,FALSE)))</f>
        <v>433.34506958362903</v>
      </c>
      <c r="BN357" s="13">
        <f t="shared" si="75"/>
        <v>2</v>
      </c>
    </row>
    <row r="358" spans="2:66">
      <c r="B358" s="2" t="s">
        <v>11</v>
      </c>
      <c r="C358" s="2" t="s">
        <v>774</v>
      </c>
      <c r="D358" s="2" t="s">
        <v>181</v>
      </c>
      <c r="E358" s="6" t="s">
        <v>0</v>
      </c>
      <c r="F358" s="3" t="s">
        <v>22</v>
      </c>
      <c r="G358" s="3"/>
      <c r="H358" s="4">
        <v>43402</v>
      </c>
      <c r="I358" s="5" t="s">
        <v>274</v>
      </c>
      <c r="J358" s="5">
        <v>100</v>
      </c>
      <c r="K358" s="7">
        <v>4.1580000000000004</v>
      </c>
      <c r="L358" s="8">
        <v>39.314399999999999</v>
      </c>
      <c r="M358" s="8">
        <v>48.2</v>
      </c>
      <c r="N358" s="8">
        <v>45.9</v>
      </c>
      <c r="O358" s="7" t="s">
        <v>47</v>
      </c>
      <c r="P358" s="7" t="s">
        <v>47</v>
      </c>
      <c r="Q358" s="9" t="s">
        <v>4</v>
      </c>
      <c r="R358" s="10">
        <v>33.968831823181993</v>
      </c>
      <c r="S358" s="11">
        <v>7.0000000000000001E-3</v>
      </c>
      <c r="T358" s="11">
        <v>35.149769293654543</v>
      </c>
      <c r="U358" s="8">
        <v>35.524400324821592</v>
      </c>
      <c r="V358" s="8">
        <v>16.587182940461087</v>
      </c>
      <c r="W358" s="8">
        <v>18.857225423374956</v>
      </c>
      <c r="X358" s="8">
        <v>7.9991960985550961E-2</v>
      </c>
      <c r="Y358" s="8">
        <v>46.692365778997541</v>
      </c>
      <c r="Z358" s="8">
        <v>53.082459523458994</v>
      </c>
      <c r="AA358" s="8">
        <v>0.22517469754347696</v>
      </c>
      <c r="AB358" s="8">
        <v>0.37463103116704755</v>
      </c>
      <c r="AC358" s="8">
        <v>0</v>
      </c>
      <c r="AD358" s="92">
        <v>2</v>
      </c>
      <c r="AE358" s="92">
        <v>2</v>
      </c>
      <c r="AF358" s="92">
        <v>2</v>
      </c>
      <c r="AG358" s="8" t="s">
        <v>17</v>
      </c>
      <c r="AH358" s="8" t="s">
        <v>17</v>
      </c>
      <c r="AI358" s="8" t="s">
        <v>17</v>
      </c>
      <c r="AJ358" s="8"/>
      <c r="AK358" s="6" t="s">
        <v>17</v>
      </c>
      <c r="AL358" s="8">
        <v>26.44</v>
      </c>
      <c r="AM358" s="8">
        <v>1.03</v>
      </c>
      <c r="AN358" s="8">
        <v>3.91</v>
      </c>
      <c r="AO358" s="8">
        <v>0.95</v>
      </c>
      <c r="AP358" s="8">
        <v>0.27</v>
      </c>
      <c r="AQ358" s="8">
        <v>0.19</v>
      </c>
      <c r="AR358" s="8">
        <v>0</v>
      </c>
      <c r="AS358" s="8">
        <v>6.5243999999999929</v>
      </c>
      <c r="AT358" s="8">
        <f t="shared" si="80"/>
        <v>12.874399999999998</v>
      </c>
      <c r="AU358" s="8">
        <f t="shared" si="81"/>
        <v>32.747288525324045</v>
      </c>
      <c r="AV358" s="8">
        <v>0</v>
      </c>
      <c r="AW358" s="2" t="s">
        <v>240</v>
      </c>
      <c r="AX358" s="2" t="s">
        <v>17</v>
      </c>
      <c r="AY358" s="2" t="s">
        <v>17</v>
      </c>
      <c r="AZ358" s="2" t="s">
        <v>179</v>
      </c>
      <c r="BA358" s="12" t="s">
        <v>324</v>
      </c>
      <c r="BB358" s="2" t="s">
        <v>241</v>
      </c>
      <c r="BC358" s="3">
        <v>11</v>
      </c>
      <c r="BD358" s="3">
        <v>22</v>
      </c>
      <c r="BE358" s="24">
        <f>U358/((VLOOKUP(B358,'Cell-Characteristics'!$B$4:$E$34,3,FALSE)*VLOOKUP(B358,'Cell-Characteristics'!$B$4:$E$34,4,FALSE)*3600)/1000)</f>
        <v>1.2873958224549391</v>
      </c>
      <c r="BF358" s="2">
        <f t="shared" si="78"/>
        <v>8293.5914702305436</v>
      </c>
      <c r="BG358" s="2">
        <f t="shared" si="76"/>
        <v>9428.6127116874777</v>
      </c>
      <c r="BH358" s="2">
        <f t="shared" si="77"/>
        <v>39.99598049277548</v>
      </c>
      <c r="BI358" s="2">
        <f t="shared" si="79"/>
        <v>17762.200162410794</v>
      </c>
      <c r="BJ358" s="2">
        <f>BF358/((VLOOKUP(B358,'Cell-Characteristics'!$B$4:$Q$34,13,FALSE)))</f>
        <v>225.74967255241285</v>
      </c>
      <c r="BK358" s="2">
        <f>BG358/((VLOOKUP(B358,'Cell-Characteristics'!$B$4:$Q$34,14,FALSE)))</f>
        <v>3707.0900022361711</v>
      </c>
      <c r="BL358" s="2">
        <f>BH358/((VLOOKUP(B358,'Cell-Characteristics'!$B$4:$Q$34,15,FALSE)))</f>
        <v>15.72539926585495</v>
      </c>
      <c r="BM358" s="2">
        <f>BI358/((VLOOKUP(B358,'Cell-Characteristics'!$B$4:$Q$34,16,FALSE)))</f>
        <v>424.68105436035069</v>
      </c>
      <c r="BN358" s="13">
        <f t="shared" si="75"/>
        <v>2</v>
      </c>
    </row>
    <row r="359" spans="2:66">
      <c r="B359" s="2" t="s">
        <v>11</v>
      </c>
      <c r="C359" s="14" t="s">
        <v>775</v>
      </c>
      <c r="D359" s="2" t="s">
        <v>181</v>
      </c>
      <c r="E359" s="6" t="s">
        <v>0</v>
      </c>
      <c r="F359" s="3" t="s">
        <v>22</v>
      </c>
      <c r="G359" s="3"/>
      <c r="H359" s="4">
        <v>43402</v>
      </c>
      <c r="I359" s="5" t="s">
        <v>275</v>
      </c>
      <c r="J359" s="5">
        <v>100</v>
      </c>
      <c r="K359" s="7">
        <v>4.165</v>
      </c>
      <c r="L359" s="8">
        <v>39.045900000000003</v>
      </c>
      <c r="M359" s="8">
        <v>48.7</v>
      </c>
      <c r="N359" s="8">
        <v>47.8</v>
      </c>
      <c r="O359" s="7" t="s">
        <v>47</v>
      </c>
      <c r="P359" s="7" t="s">
        <v>47</v>
      </c>
      <c r="Q359" s="9" t="s">
        <v>4</v>
      </c>
      <c r="R359" s="10">
        <v>33.202988713941814</v>
      </c>
      <c r="S359" s="11">
        <v>0.01</v>
      </c>
      <c r="T359" s="11">
        <v>34.683220140236557</v>
      </c>
      <c r="U359" s="8">
        <v>35.065550695842532</v>
      </c>
      <c r="V359" s="8">
        <v>11.400527388538798</v>
      </c>
      <c r="W359" s="8">
        <v>23.61215056774428</v>
      </c>
      <c r="X359" s="8">
        <v>5.2872739559467127E-2</v>
      </c>
      <c r="Y359" s="8">
        <v>32.512044334984523</v>
      </c>
      <c r="Z359" s="8">
        <v>67.337173092062116</v>
      </c>
      <c r="AA359" s="8">
        <v>0.15078257295339115</v>
      </c>
      <c r="AB359" s="8">
        <v>0.38233055560597801</v>
      </c>
      <c r="AC359" s="8">
        <v>0</v>
      </c>
      <c r="AD359" s="92">
        <v>2</v>
      </c>
      <c r="AE359" s="92">
        <v>2</v>
      </c>
      <c r="AF359" s="92">
        <v>2</v>
      </c>
      <c r="AG359" s="8" t="s">
        <v>17</v>
      </c>
      <c r="AH359" s="8" t="s">
        <v>17</v>
      </c>
      <c r="AI359" s="8" t="s">
        <v>17</v>
      </c>
      <c r="AJ359" s="8"/>
      <c r="AK359" s="6" t="s">
        <v>17</v>
      </c>
      <c r="AL359" s="8">
        <v>23.31</v>
      </c>
      <c r="AM359" s="8">
        <v>1.08</v>
      </c>
      <c r="AN359" s="8">
        <v>7.85</v>
      </c>
      <c r="AO359" s="8">
        <v>2.41</v>
      </c>
      <c r="AP359" s="8">
        <v>0.3</v>
      </c>
      <c r="AQ359" s="8">
        <v>0.61</v>
      </c>
      <c r="AR359" s="8">
        <v>0.03</v>
      </c>
      <c r="AS359" s="8">
        <v>3.4558999999999997</v>
      </c>
      <c r="AT359" s="8">
        <f t="shared" si="80"/>
        <v>15.735900000000004</v>
      </c>
      <c r="AU359" s="8">
        <f t="shared" si="81"/>
        <v>40.301030325847279</v>
      </c>
      <c r="AV359" s="8">
        <v>0</v>
      </c>
      <c r="AW359" s="2" t="s">
        <v>242</v>
      </c>
      <c r="AX359" s="2" t="s">
        <v>17</v>
      </c>
      <c r="AY359" s="2" t="s">
        <v>17</v>
      </c>
      <c r="AZ359" s="2" t="s">
        <v>179</v>
      </c>
      <c r="BA359" s="2" t="s">
        <v>180</v>
      </c>
      <c r="BB359" s="2" t="s">
        <v>243</v>
      </c>
      <c r="BC359" s="3">
        <v>11</v>
      </c>
      <c r="BD359" s="3">
        <v>22</v>
      </c>
      <c r="BE359" s="24">
        <f>U359/((VLOOKUP(B359,'Cell-Characteristics'!$B$4:$E$34,3,FALSE)*VLOOKUP(B359,'Cell-Characteristics'!$B$4:$E$34,4,FALSE)*3600)/1000)</f>
        <v>1.2707672209843637</v>
      </c>
      <c r="BF359" s="2">
        <f t="shared" si="78"/>
        <v>5700.2636942693989</v>
      </c>
      <c r="BG359" s="2">
        <f t="shared" si="76"/>
        <v>11806.07528387214</v>
      </c>
      <c r="BH359" s="2">
        <f t="shared" si="77"/>
        <v>26.436369779733564</v>
      </c>
      <c r="BI359" s="2">
        <f t="shared" si="79"/>
        <v>17532.775347921266</v>
      </c>
      <c r="BJ359" s="2">
        <f>BF359/((VLOOKUP(B359,'Cell-Characteristics'!$B$4:$Q$34,13,FALSE)))</f>
        <v>155.15988062141105</v>
      </c>
      <c r="BK359" s="2">
        <f>BG359/((VLOOKUP(B359,'Cell-Characteristics'!$B$4:$Q$34,14,FALSE)))</f>
        <v>4641.8476385437361</v>
      </c>
      <c r="BL359" s="2">
        <f>BH359/((VLOOKUP(B359,'Cell-Characteristics'!$B$4:$Q$34,15,FALSE)))</f>
        <v>10.394106227779179</v>
      </c>
      <c r="BM359" s="2">
        <f>BI359/((VLOOKUP(B359,'Cell-Characteristics'!$B$4:$Q$34,16,FALSE)))</f>
        <v>419.19567691707476</v>
      </c>
      <c r="BN359" s="13">
        <f t="shared" si="75"/>
        <v>2</v>
      </c>
    </row>
    <row r="360" spans="2:66">
      <c r="B360" s="2" t="s">
        <v>15</v>
      </c>
      <c r="C360" s="2" t="s">
        <v>710</v>
      </c>
      <c r="D360" s="2" t="s">
        <v>26</v>
      </c>
      <c r="E360" s="6" t="s">
        <v>8</v>
      </c>
      <c r="F360" s="3" t="s">
        <v>21</v>
      </c>
      <c r="G360" s="3"/>
      <c r="H360" s="4">
        <v>43510</v>
      </c>
      <c r="I360" s="5" t="s">
        <v>298</v>
      </c>
      <c r="J360" s="5">
        <v>100</v>
      </c>
      <c r="K360" s="7">
        <v>4.1520000000000001</v>
      </c>
      <c r="L360" s="8">
        <v>41.239400000000003</v>
      </c>
      <c r="M360" s="8">
        <v>45.5</v>
      </c>
      <c r="N360" s="8">
        <v>50</v>
      </c>
      <c r="O360" s="7" t="s">
        <v>47</v>
      </c>
      <c r="P360" s="7" t="s">
        <v>47</v>
      </c>
      <c r="Q360" s="9" t="s">
        <v>4</v>
      </c>
      <c r="R360" s="10">
        <v>25.630845007795262</v>
      </c>
      <c r="S360" s="11">
        <v>1.0999999999999999E-2</v>
      </c>
      <c r="T360" s="11">
        <v>29.372605879078559</v>
      </c>
      <c r="U360" s="8">
        <v>29.600587587072191</v>
      </c>
      <c r="V360" s="8">
        <v>12.220702429899061</v>
      </c>
      <c r="W360" s="8">
        <v>17.317572621388251</v>
      </c>
      <c r="X360" s="8">
        <v>6.2312535784871989E-2</v>
      </c>
      <c r="Y360" s="8">
        <v>41.285337306061962</v>
      </c>
      <c r="Z360" s="8">
        <v>58.504151549179227</v>
      </c>
      <c r="AA360" s="8">
        <v>0.21051114475878333</v>
      </c>
      <c r="AB360" s="8">
        <v>0.22798170799363193</v>
      </c>
      <c r="AC360" s="8">
        <v>0</v>
      </c>
      <c r="AD360" s="92">
        <v>2</v>
      </c>
      <c r="AE360" s="92">
        <v>2</v>
      </c>
      <c r="AF360" s="92">
        <v>2</v>
      </c>
      <c r="AG360" s="8">
        <v>951.63237173762832</v>
      </c>
      <c r="AH360" s="8">
        <v>30.701599999999999</v>
      </c>
      <c r="AI360" s="8">
        <v>29.319807810013753</v>
      </c>
      <c r="AJ360" s="8"/>
      <c r="AK360" s="6">
        <v>51.729844999999997</v>
      </c>
      <c r="AL360" s="8">
        <v>13</v>
      </c>
      <c r="AM360" s="8">
        <v>17</v>
      </c>
      <c r="AN360" s="8">
        <v>3.1</v>
      </c>
      <c r="AO360" s="8">
        <v>3.2</v>
      </c>
      <c r="AP360" s="8">
        <v>0</v>
      </c>
      <c r="AQ360" s="8">
        <v>0</v>
      </c>
      <c r="AR360" s="8">
        <v>0</v>
      </c>
      <c r="AS360" s="8">
        <v>4.9393999999999991</v>
      </c>
      <c r="AT360" s="8">
        <f t="shared" si="80"/>
        <v>28.239400000000003</v>
      </c>
      <c r="AU360" s="8">
        <f t="shared" si="81"/>
        <v>68.476747964325384</v>
      </c>
      <c r="AV360" s="8">
        <v>0</v>
      </c>
      <c r="AW360" s="2" t="s">
        <v>61</v>
      </c>
      <c r="AX360" s="2" t="s">
        <v>50</v>
      </c>
      <c r="AY360" s="2" t="s">
        <v>62</v>
      </c>
      <c r="AZ360" s="2" t="s">
        <v>179</v>
      </c>
      <c r="BA360" s="12" t="s">
        <v>324</v>
      </c>
      <c r="BB360" s="2" t="s">
        <v>17</v>
      </c>
      <c r="BC360" s="3">
        <v>8</v>
      </c>
      <c r="BD360" s="3">
        <v>16</v>
      </c>
      <c r="BE360" s="24">
        <f>U360/((VLOOKUP(B360,'Cell-Characteristics'!$B$4:$E$34,3,FALSE)*VLOOKUP(B360,'Cell-Characteristics'!$B$4:$E$34,4,FALSE)*3600)/1000)</f>
        <v>1.0727182571237295</v>
      </c>
      <c r="BF360" s="2">
        <f t="shared" si="78"/>
        <v>6110.3512149495309</v>
      </c>
      <c r="BG360" s="2">
        <f t="shared" si="76"/>
        <v>8658.7863106941259</v>
      </c>
      <c r="BH360" s="2">
        <f t="shared" si="77"/>
        <v>31.156267892435995</v>
      </c>
      <c r="BI360" s="2">
        <f t="shared" si="79"/>
        <v>14800.293793536095</v>
      </c>
      <c r="BJ360" s="2">
        <f>BF360/((VLOOKUP(B360,'Cell-Characteristics'!$B$4:$Q$34,13,FALSE)))</f>
        <v>166.32236961591624</v>
      </c>
      <c r="BK360" s="2">
        <f>BG360/((VLOOKUP(B360,'Cell-Characteristics'!$B$4:$Q$34,14,FALSE)))</f>
        <v>3404.4138989911635</v>
      </c>
      <c r="BL360" s="2">
        <f>BH360/((VLOOKUP(B360,'Cell-Characteristics'!$B$4:$Q$34,15,FALSE)))</f>
        <v>12.249849765053076</v>
      </c>
      <c r="BM360" s="2">
        <f>BI360/((VLOOKUP(B360,'Cell-Characteristics'!$B$4:$Q$34,16,FALSE)))</f>
        <v>353.86406614104783</v>
      </c>
      <c r="BN360" s="13">
        <f t="shared" si="75"/>
        <v>2</v>
      </c>
    </row>
    <row r="361" spans="2:66">
      <c r="B361" s="2" t="s">
        <v>15</v>
      </c>
      <c r="C361" s="14" t="s">
        <v>675</v>
      </c>
      <c r="D361" s="2" t="s">
        <v>26</v>
      </c>
      <c r="E361" s="6" t="s">
        <v>8</v>
      </c>
      <c r="F361" s="3" t="s">
        <v>21</v>
      </c>
      <c r="G361" s="3"/>
      <c r="H361" s="4">
        <v>43510</v>
      </c>
      <c r="I361" s="5" t="s">
        <v>299</v>
      </c>
      <c r="J361" s="5">
        <v>100</v>
      </c>
      <c r="K361" s="7">
        <v>4.1639999999999997</v>
      </c>
      <c r="L361" s="8">
        <v>41.094299999999997</v>
      </c>
      <c r="M361" s="8">
        <v>49.6</v>
      </c>
      <c r="N361" s="8">
        <v>55.5</v>
      </c>
      <c r="O361" s="7" t="s">
        <v>47</v>
      </c>
      <c r="P361" s="7" t="s">
        <v>47</v>
      </c>
      <c r="Q361" s="9" t="s">
        <v>4</v>
      </c>
      <c r="R361" s="10">
        <v>25.841321939254172</v>
      </c>
      <c r="S361" s="11">
        <v>0.02</v>
      </c>
      <c r="T361" s="11">
        <v>31.359649173894226</v>
      </c>
      <c r="U361" s="8">
        <v>32.198427642576966</v>
      </c>
      <c r="V361" s="8">
        <v>6.5550748210285503</v>
      </c>
      <c r="W361" s="8">
        <v>25.602784306290435</v>
      </c>
      <c r="X361" s="8">
        <v>4.0568515257965405E-2</v>
      </c>
      <c r="Y361" s="8">
        <v>20.358369339627551</v>
      </c>
      <c r="Z361" s="8">
        <v>79.5156353300777</v>
      </c>
      <c r="AA361" s="8">
        <v>0.12599533029470178</v>
      </c>
      <c r="AB361" s="8">
        <v>0.83877846868274331</v>
      </c>
      <c r="AC361" s="8">
        <v>0</v>
      </c>
      <c r="AD361" s="92">
        <v>2</v>
      </c>
      <c r="AE361" s="92">
        <v>2</v>
      </c>
      <c r="AF361" s="92">
        <v>2</v>
      </c>
      <c r="AG361" s="8">
        <v>951.33122571536103</v>
      </c>
      <c r="AH361" s="8">
        <v>37.1126</v>
      </c>
      <c r="AI361" s="8">
        <v>35.416673330280993</v>
      </c>
      <c r="AJ361" s="8"/>
      <c r="AK361" s="6">
        <v>60.191589999999998</v>
      </c>
      <c r="AL361" s="8">
        <v>8.3000000000000007</v>
      </c>
      <c r="AM361" s="8">
        <v>15.1</v>
      </c>
      <c r="AN361" s="8">
        <v>7.6</v>
      </c>
      <c r="AO361" s="8">
        <v>1.7</v>
      </c>
      <c r="AP361" s="8">
        <v>0</v>
      </c>
      <c r="AQ361" s="8">
        <v>0</v>
      </c>
      <c r="AR361" s="8">
        <v>0</v>
      </c>
      <c r="AS361" s="8">
        <v>8.3942999999999941</v>
      </c>
      <c r="AT361" s="8">
        <f t="shared" si="80"/>
        <v>32.794299999999993</v>
      </c>
      <c r="AU361" s="8">
        <f t="shared" si="81"/>
        <v>79.802551692083796</v>
      </c>
      <c r="AV361" s="8">
        <v>0</v>
      </c>
      <c r="AW361" s="2" t="s">
        <v>63</v>
      </c>
      <c r="AX361" s="2" t="s">
        <v>50</v>
      </c>
      <c r="AY361" s="2" t="s">
        <v>64</v>
      </c>
      <c r="AZ361" s="2" t="s">
        <v>179</v>
      </c>
      <c r="BA361" s="2" t="s">
        <v>180</v>
      </c>
      <c r="BB361" s="2" t="s">
        <v>300</v>
      </c>
      <c r="BC361" s="3">
        <v>2</v>
      </c>
      <c r="BD361" s="3">
        <v>4</v>
      </c>
      <c r="BE361" s="24">
        <f>U361/((VLOOKUP(B361,'Cell-Characteristics'!$B$4:$E$34,3,FALSE)*VLOOKUP(B361,'Cell-Characteristics'!$B$4:$E$34,4,FALSE)*3600)/1000)</f>
        <v>1.1668633631433269</v>
      </c>
      <c r="BF361" s="2">
        <f t="shared" si="78"/>
        <v>3277.5374105142751</v>
      </c>
      <c r="BG361" s="2">
        <f t="shared" si="76"/>
        <v>12801.392153145218</v>
      </c>
      <c r="BH361" s="2">
        <f t="shared" si="77"/>
        <v>20.284257628982704</v>
      </c>
      <c r="BI361" s="2">
        <f t="shared" si="79"/>
        <v>16099.213821288484</v>
      </c>
      <c r="BJ361" s="2">
        <f>BF361/((VLOOKUP(B361,'Cell-Characteristics'!$B$4:$Q$34,13,FALSE)))</f>
        <v>89.213822486642584</v>
      </c>
      <c r="BK361" s="2">
        <f>BG361/((VLOOKUP(B361,'Cell-Characteristics'!$B$4:$Q$34,14,FALSE)))</f>
        <v>5033.1808418436804</v>
      </c>
      <c r="BL361" s="2">
        <f>BH361/((VLOOKUP(B361,'Cell-Characteristics'!$B$4:$Q$34,15,FALSE)))</f>
        <v>7.9752526653230724</v>
      </c>
      <c r="BM361" s="2">
        <f>BI361/((VLOOKUP(B361,'Cell-Characteristics'!$B$4:$Q$34,16,FALSE)))</f>
        <v>384.92028225570681</v>
      </c>
      <c r="BN361" s="13">
        <f t="shared" si="75"/>
        <v>2</v>
      </c>
    </row>
    <row r="362" spans="2:66">
      <c r="B362" s="2" t="s">
        <v>15</v>
      </c>
      <c r="C362" s="14" t="s">
        <v>711</v>
      </c>
      <c r="D362" s="2" t="s">
        <v>26</v>
      </c>
      <c r="E362" s="6" t="s">
        <v>8</v>
      </c>
      <c r="F362" s="3" t="s">
        <v>21</v>
      </c>
      <c r="G362" s="3"/>
      <c r="H362" s="4">
        <v>43510</v>
      </c>
      <c r="I362" s="5" t="s">
        <v>301</v>
      </c>
      <c r="J362" s="5">
        <v>100</v>
      </c>
      <c r="K362" s="7">
        <v>4.1589999999999998</v>
      </c>
      <c r="L362" s="8">
        <v>41.469700000000003</v>
      </c>
      <c r="M362" s="8">
        <v>50.8</v>
      </c>
      <c r="N362" s="8">
        <v>45.5</v>
      </c>
      <c r="O362" s="7" t="s">
        <v>47</v>
      </c>
      <c r="P362" s="7" t="s">
        <v>47</v>
      </c>
      <c r="Q362" s="9" t="s">
        <v>4</v>
      </c>
      <c r="R362" s="10">
        <v>26.5483298057841</v>
      </c>
      <c r="S362" s="11">
        <v>0.02</v>
      </c>
      <c r="T362" s="11">
        <v>28.597799815775364</v>
      </c>
      <c r="U362" s="8">
        <v>28.943655412699112</v>
      </c>
      <c r="V362" s="8">
        <v>16.580023910096791</v>
      </c>
      <c r="W362" s="8">
        <v>12.236263968702191</v>
      </c>
      <c r="X362" s="8">
        <v>0.12736753390011554</v>
      </c>
      <c r="Y362" s="8">
        <v>57.283793887423975</v>
      </c>
      <c r="Z362" s="8">
        <v>42.276152732710798</v>
      </c>
      <c r="AA362" s="8">
        <v>0.44005337986518683</v>
      </c>
      <c r="AB362" s="8">
        <v>0.34585559692374651</v>
      </c>
      <c r="AC362" s="8">
        <v>0</v>
      </c>
      <c r="AD362" s="92">
        <v>2</v>
      </c>
      <c r="AE362" s="92">
        <v>2</v>
      </c>
      <c r="AF362" s="92">
        <v>2</v>
      </c>
      <c r="AG362" s="8">
        <v>954.99803351446883</v>
      </c>
      <c r="AH362" s="8">
        <v>56.310899999999997</v>
      </c>
      <c r="AI362" s="8">
        <v>53.864455926041678</v>
      </c>
      <c r="AJ362" s="8"/>
      <c r="AK362" s="6">
        <v>97.965744999999998</v>
      </c>
      <c r="AL362" s="8">
        <v>28.9</v>
      </c>
      <c r="AM362" s="8">
        <v>1.9</v>
      </c>
      <c r="AN362" s="8">
        <v>2.9</v>
      </c>
      <c r="AO362" s="8">
        <v>0.3</v>
      </c>
      <c r="AP362" s="8">
        <v>0</v>
      </c>
      <c r="AQ362" s="8">
        <v>0</v>
      </c>
      <c r="AR362" s="8">
        <v>0</v>
      </c>
      <c r="AS362" s="8">
        <v>7.4697000000000102</v>
      </c>
      <c r="AT362" s="8">
        <f t="shared" si="80"/>
        <v>12.569700000000005</v>
      </c>
      <c r="AU362" s="8">
        <f t="shared" si="81"/>
        <v>30.310564098606946</v>
      </c>
      <c r="AV362" s="8">
        <v>0</v>
      </c>
      <c r="AW362" s="2" t="s">
        <v>65</v>
      </c>
      <c r="AX362" s="2" t="s">
        <v>50</v>
      </c>
      <c r="AY362" s="2" t="s">
        <v>66</v>
      </c>
      <c r="AZ362" s="2" t="s">
        <v>302</v>
      </c>
      <c r="BA362" s="2" t="s">
        <v>180</v>
      </c>
      <c r="BB362" s="2" t="s">
        <v>17</v>
      </c>
      <c r="BC362" s="3">
        <v>3</v>
      </c>
      <c r="BD362" s="3">
        <v>6</v>
      </c>
      <c r="BE362" s="24">
        <f>U362/((VLOOKUP(B362,'Cell-Characteristics'!$B$4:$E$34,3,FALSE)*VLOOKUP(B362,'Cell-Characteristics'!$B$4:$E$34,4,FALSE)*3600)/1000)</f>
        <v>1.0489111912988009</v>
      </c>
      <c r="BF362" s="2">
        <f t="shared" si="78"/>
        <v>8290.011955048396</v>
      </c>
      <c r="BG362" s="2">
        <f t="shared" si="76"/>
        <v>6118.1319843510955</v>
      </c>
      <c r="BH362" s="2">
        <f t="shared" si="77"/>
        <v>63.683766950057773</v>
      </c>
      <c r="BI362" s="2">
        <f t="shared" si="79"/>
        <v>14471.827706349555</v>
      </c>
      <c r="BJ362" s="2">
        <f>BF362/((VLOOKUP(B362,'Cell-Characteristics'!$B$4:$Q$34,13,FALSE)))</f>
        <v>225.6522389636996</v>
      </c>
      <c r="BK362" s="2">
        <f>BG362/((VLOOKUP(B362,'Cell-Characteristics'!$B$4:$Q$34,14,FALSE)))</f>
        <v>2405.493427833253</v>
      </c>
      <c r="BL362" s="2">
        <f>BH362/((VLOOKUP(B362,'Cell-Characteristics'!$B$4:$Q$34,15,FALSE)))</f>
        <v>25.038832645300687</v>
      </c>
      <c r="BM362" s="2">
        <f>BI362/((VLOOKUP(B362,'Cell-Characteristics'!$B$4:$Q$34,16,FALSE)))</f>
        <v>346.01068519991861</v>
      </c>
      <c r="BN362" s="13">
        <f t="shared" si="75"/>
        <v>2</v>
      </c>
    </row>
    <row r="363" spans="2:66">
      <c r="B363" s="2" t="s">
        <v>15</v>
      </c>
      <c r="C363" s="14" t="s">
        <v>676</v>
      </c>
      <c r="D363" s="2" t="s">
        <v>26</v>
      </c>
      <c r="E363" s="6" t="s">
        <v>8</v>
      </c>
      <c r="F363" s="3" t="s">
        <v>21</v>
      </c>
      <c r="G363" s="3"/>
      <c r="H363" s="4">
        <v>43510</v>
      </c>
      <c r="I363" s="5" t="s">
        <v>303</v>
      </c>
      <c r="J363" s="5">
        <v>100</v>
      </c>
      <c r="K363" s="7">
        <v>4.165</v>
      </c>
      <c r="L363" s="8">
        <v>41.328099999999999</v>
      </c>
      <c r="M363" s="8">
        <v>50.9</v>
      </c>
      <c r="N363" s="8">
        <v>50.1</v>
      </c>
      <c r="O363" s="7" t="s">
        <v>47</v>
      </c>
      <c r="P363" s="7" t="s">
        <v>47</v>
      </c>
      <c r="Q363" s="9" t="s">
        <v>4</v>
      </c>
      <c r="R363" s="10">
        <v>20.483210414969435</v>
      </c>
      <c r="S363" s="11">
        <v>1.4999999999999999E-2</v>
      </c>
      <c r="T363" s="11">
        <v>25.000098567740018</v>
      </c>
      <c r="U363" s="8">
        <v>25.346334681185979</v>
      </c>
      <c r="V363" s="8">
        <v>8.8158870354865257</v>
      </c>
      <c r="W363" s="8">
        <v>16.390144208085051</v>
      </c>
      <c r="X363" s="8">
        <v>0.14030343761439767</v>
      </c>
      <c r="Y363" s="8">
        <v>34.781703731034384</v>
      </c>
      <c r="Z363" s="8">
        <v>64.664750995539762</v>
      </c>
      <c r="AA363" s="8">
        <v>0.55354527342583304</v>
      </c>
      <c r="AB363" s="8">
        <v>0.34623611344595973</v>
      </c>
      <c r="AC363" s="8">
        <v>0</v>
      </c>
      <c r="AD363" s="92">
        <v>2</v>
      </c>
      <c r="AE363" s="92">
        <v>2</v>
      </c>
      <c r="AF363" s="92">
        <v>2</v>
      </c>
      <c r="AG363" s="8">
        <v>955.02850506858567</v>
      </c>
      <c r="AH363" s="8">
        <v>50.757100000000001</v>
      </c>
      <c r="AI363" s="8">
        <v>48.615572510357907</v>
      </c>
      <c r="AJ363" s="8"/>
      <c r="AK363" s="6">
        <v>92.655114999999995</v>
      </c>
      <c r="AL363" s="8">
        <v>13.6</v>
      </c>
      <c r="AM363" s="8">
        <v>17.600000000000001</v>
      </c>
      <c r="AN363" s="8">
        <v>3.2</v>
      </c>
      <c r="AO363" s="8">
        <v>0.3</v>
      </c>
      <c r="AP363" s="8">
        <v>0</v>
      </c>
      <c r="AQ363" s="8">
        <v>0</v>
      </c>
      <c r="AR363" s="8">
        <v>0</v>
      </c>
      <c r="AS363" s="8">
        <v>6.6280999999999963</v>
      </c>
      <c r="AT363" s="8">
        <f t="shared" si="80"/>
        <v>27.728099999999998</v>
      </c>
      <c r="AU363" s="8">
        <f t="shared" si="81"/>
        <v>67.092607693070818</v>
      </c>
      <c r="AV363" s="8">
        <v>0</v>
      </c>
      <c r="AW363" s="2" t="s">
        <v>304</v>
      </c>
      <c r="AX363" s="2" t="s">
        <v>50</v>
      </c>
      <c r="AY363" s="2" t="s">
        <v>67</v>
      </c>
      <c r="AZ363" s="2" t="s">
        <v>179</v>
      </c>
      <c r="BA363" s="2" t="s">
        <v>180</v>
      </c>
      <c r="BB363" s="2" t="s">
        <v>305</v>
      </c>
      <c r="BC363" s="3">
        <v>6</v>
      </c>
      <c r="BD363" s="3">
        <v>12</v>
      </c>
      <c r="BE363" s="24">
        <f>U363/((VLOOKUP(B363,'Cell-Characteristics'!$B$4:$E$34,3,FALSE)*VLOOKUP(B363,'Cell-Characteristics'!$B$4:$E$34,4,FALSE)*3600)/1000)</f>
        <v>0.91854514319004055</v>
      </c>
      <c r="BF363" s="2">
        <f t="shared" si="78"/>
        <v>4407.9435177432624</v>
      </c>
      <c r="BG363" s="2">
        <f t="shared" si="76"/>
        <v>8195.0721040425251</v>
      </c>
      <c r="BH363" s="2">
        <f t="shared" si="77"/>
        <v>70.151718807198833</v>
      </c>
      <c r="BI363" s="2">
        <f t="shared" si="79"/>
        <v>12673.167340592991</v>
      </c>
      <c r="BJ363" s="2">
        <f>BF363/((VLOOKUP(B363,'Cell-Characteristics'!$B$4:$Q$34,13,FALSE)))</f>
        <v>119.98321949325664</v>
      </c>
      <c r="BK363" s="2">
        <f>BG363/((VLOOKUP(B363,'Cell-Characteristics'!$B$4:$Q$34,14,FALSE)))</f>
        <v>3222.0933018960936</v>
      </c>
      <c r="BL363" s="2">
        <f>BH363/((VLOOKUP(B363,'Cell-Characteristics'!$B$4:$Q$34,15,FALSE)))</f>
        <v>27.581866323503512</v>
      </c>
      <c r="BM363" s="2">
        <f>BI363/((VLOOKUP(B363,'Cell-Characteristics'!$B$4:$Q$34,16,FALSE)))</f>
        <v>303.00604762229568</v>
      </c>
      <c r="BN363" s="13">
        <f t="shared" si="75"/>
        <v>2</v>
      </c>
    </row>
    <row r="364" spans="2:66">
      <c r="B364" s="2" t="s">
        <v>15</v>
      </c>
      <c r="C364" s="14" t="s">
        <v>674</v>
      </c>
      <c r="D364" s="2" t="s">
        <v>26</v>
      </c>
      <c r="E364" s="6" t="s">
        <v>7</v>
      </c>
      <c r="F364" s="3" t="s">
        <v>21</v>
      </c>
      <c r="G364" s="3"/>
      <c r="H364" s="4">
        <v>43510</v>
      </c>
      <c r="I364" s="5" t="s">
        <v>306</v>
      </c>
      <c r="J364" s="5">
        <v>100</v>
      </c>
      <c r="K364" s="7">
        <v>4.1639999999999997</v>
      </c>
      <c r="L364" s="8">
        <v>41.445599999999999</v>
      </c>
      <c r="M364" s="8">
        <v>50</v>
      </c>
      <c r="N364" s="8">
        <v>50.1</v>
      </c>
      <c r="O364" s="7" t="s">
        <v>47</v>
      </c>
      <c r="P364" s="7" t="s">
        <v>47</v>
      </c>
      <c r="Q364" s="9" t="s">
        <v>4</v>
      </c>
      <c r="R364" s="10">
        <v>21.69600802353375</v>
      </c>
      <c r="S364" s="11">
        <v>2.8000000000000001E-2</v>
      </c>
      <c r="T364" s="11">
        <v>22.204713366425118</v>
      </c>
      <c r="U364" s="8">
        <v>23.225899528188364</v>
      </c>
      <c r="V364" s="8">
        <v>2.6997260768137092</v>
      </c>
      <c r="W364" s="8">
        <v>20.060746120586735</v>
      </c>
      <c r="X364" s="8">
        <v>0.4654273307879162</v>
      </c>
      <c r="Y364" s="8">
        <v>11.6237740266514</v>
      </c>
      <c r="Z364" s="8">
        <v>86.372310774184641</v>
      </c>
      <c r="AA364" s="8">
        <v>2.0039151991639561</v>
      </c>
      <c r="AB364" s="8">
        <v>1.0211861617632474</v>
      </c>
      <c r="AC364" s="8">
        <v>0</v>
      </c>
      <c r="AD364" s="92">
        <v>2</v>
      </c>
      <c r="AE364" s="92">
        <v>2</v>
      </c>
      <c r="AF364" s="92">
        <v>2</v>
      </c>
      <c r="AG364" s="8">
        <v>954.53704360598613</v>
      </c>
      <c r="AH364" s="8">
        <v>106.7808</v>
      </c>
      <c r="AI364" s="8">
        <v>102.05156767082293</v>
      </c>
      <c r="AJ364" s="8"/>
      <c r="AK364" s="6">
        <v>233.08139499999999</v>
      </c>
      <c r="AL364" s="8">
        <v>9.4</v>
      </c>
      <c r="AM364" s="8">
        <v>15.1</v>
      </c>
      <c r="AN364" s="8">
        <v>4.9000000000000004</v>
      </c>
      <c r="AO364" s="8">
        <v>3</v>
      </c>
      <c r="AP364" s="8">
        <v>0.2</v>
      </c>
      <c r="AQ364" s="8">
        <v>0</v>
      </c>
      <c r="AR364" s="8">
        <v>0</v>
      </c>
      <c r="AS364" s="8">
        <v>8.8455999999999975</v>
      </c>
      <c r="AT364" s="8">
        <f t="shared" si="80"/>
        <v>32.0456</v>
      </c>
      <c r="AU364" s="8">
        <f t="shared" si="81"/>
        <v>77.319667226436579</v>
      </c>
      <c r="AV364" s="8">
        <v>0</v>
      </c>
      <c r="AW364" s="2" t="s">
        <v>68</v>
      </c>
      <c r="AX364" s="2" t="s">
        <v>50</v>
      </c>
      <c r="AY364" s="2" t="s">
        <v>69</v>
      </c>
      <c r="AZ364" s="2" t="s">
        <v>179</v>
      </c>
      <c r="BA364" s="2" t="s">
        <v>180</v>
      </c>
      <c r="BB364" s="2" t="s">
        <v>307</v>
      </c>
      <c r="BC364" s="3">
        <v>8</v>
      </c>
      <c r="BD364" s="3">
        <v>16</v>
      </c>
      <c r="BE364" s="24">
        <f>U364/((VLOOKUP(B364,'Cell-Characteristics'!$B$4:$E$34,3,FALSE)*VLOOKUP(B364,'Cell-Characteristics'!$B$4:$E$34,4,FALSE)*3600)/1000)</f>
        <v>0.8417010773424789</v>
      </c>
      <c r="BF364" s="2">
        <f t="shared" si="78"/>
        <v>1349.8630384068547</v>
      </c>
      <c r="BG364" s="2">
        <f t="shared" si="76"/>
        <v>10030.373060293368</v>
      </c>
      <c r="BH364" s="2">
        <f t="shared" si="77"/>
        <v>232.71366539395811</v>
      </c>
      <c r="BI364" s="2">
        <f t="shared" si="79"/>
        <v>11612.949764094183</v>
      </c>
      <c r="BJ364" s="2">
        <f>BF364/((VLOOKUP(B364,'Cell-Characteristics'!$B$4:$Q$34,13,FALSE)))</f>
        <v>36.742964734249405</v>
      </c>
      <c r="BK364" s="2">
        <f>BG364/((VLOOKUP(B364,'Cell-Characteristics'!$B$4:$Q$34,14,FALSE)))</f>
        <v>3943.6868209064119</v>
      </c>
      <c r="BL364" s="2">
        <f>BH364/((VLOOKUP(B364,'Cell-Characteristics'!$B$4:$Q$34,15,FALSE)))</f>
        <v>91.49707690255488</v>
      </c>
      <c r="BM364" s="2">
        <f>BI364/((VLOOKUP(B364,'Cell-Characteristics'!$B$4:$Q$34,16,FALSE)))</f>
        <v>277.65703037657522</v>
      </c>
      <c r="BN364" s="13">
        <f t="shared" si="75"/>
        <v>2</v>
      </c>
    </row>
    <row r="365" spans="2:66">
      <c r="B365" s="2" t="s">
        <v>15</v>
      </c>
      <c r="C365" s="2" t="s">
        <v>712</v>
      </c>
      <c r="D365" s="2" t="s">
        <v>26</v>
      </c>
      <c r="E365" s="6" t="s">
        <v>7</v>
      </c>
      <c r="F365" s="3" t="s">
        <v>21</v>
      </c>
      <c r="G365" s="3"/>
      <c r="H365" s="4">
        <v>43510</v>
      </c>
      <c r="I365" s="5" t="s">
        <v>308</v>
      </c>
      <c r="J365" s="5">
        <v>100</v>
      </c>
      <c r="K365" s="7">
        <v>4.18</v>
      </c>
      <c r="L365" s="8">
        <v>41.3352</v>
      </c>
      <c r="M365" s="8">
        <v>52.2</v>
      </c>
      <c r="N365" s="8">
        <v>45.5</v>
      </c>
      <c r="O365" s="7" t="s">
        <v>47</v>
      </c>
      <c r="P365" s="7" t="s">
        <v>47</v>
      </c>
      <c r="Q365" s="9" t="s">
        <v>4</v>
      </c>
      <c r="R365" s="10">
        <v>29.558020345094569</v>
      </c>
      <c r="S365" s="11">
        <v>3.5999999999999997E-2</v>
      </c>
      <c r="T365" s="11">
        <v>30.698874163555374</v>
      </c>
      <c r="U365" s="8">
        <v>32.147142336510512</v>
      </c>
      <c r="V365" s="8">
        <v>6.2844056558427006</v>
      </c>
      <c r="W365" s="8">
        <v>25.264488359138372</v>
      </c>
      <c r="X365" s="8">
        <v>0.5982483215294313</v>
      </c>
      <c r="Y365" s="8">
        <v>19.548878062188766</v>
      </c>
      <c r="Z365" s="8">
        <v>78.590153036541309</v>
      </c>
      <c r="AA365" s="8">
        <v>1.8609689012699024</v>
      </c>
      <c r="AB365" s="8">
        <v>1.4482681729551357</v>
      </c>
      <c r="AC365" s="8">
        <v>0</v>
      </c>
      <c r="AD365" s="92">
        <v>2</v>
      </c>
      <c r="AE365" s="92">
        <v>2</v>
      </c>
      <c r="AF365" s="92">
        <v>2</v>
      </c>
      <c r="AG365" s="8">
        <v>956.06137149526808</v>
      </c>
      <c r="AH365" s="8">
        <v>126.0361</v>
      </c>
      <c r="AI365" s="8">
        <v>120.60442075081934</v>
      </c>
      <c r="AJ365" s="8"/>
      <c r="AK365" s="6">
        <v>290.71863999999999</v>
      </c>
      <c r="AL365" s="8">
        <v>16</v>
      </c>
      <c r="AM365" s="8">
        <v>6.8</v>
      </c>
      <c r="AN365" s="8">
        <v>6</v>
      </c>
      <c r="AO365" s="8">
        <v>1.7</v>
      </c>
      <c r="AP365" s="8">
        <v>0</v>
      </c>
      <c r="AQ365" s="8">
        <v>0</v>
      </c>
      <c r="AR365" s="8">
        <v>0</v>
      </c>
      <c r="AS365" s="8">
        <v>10.8352</v>
      </c>
      <c r="AT365" s="8">
        <f t="shared" si="80"/>
        <v>25.3352</v>
      </c>
      <c r="AU365" s="8">
        <f t="shared" si="81"/>
        <v>61.292070680678933</v>
      </c>
      <c r="AV365" s="8">
        <v>0</v>
      </c>
      <c r="AW365" s="2" t="s">
        <v>70</v>
      </c>
      <c r="AX365" s="2" t="s">
        <v>50</v>
      </c>
      <c r="AY365" s="2" t="s">
        <v>71</v>
      </c>
      <c r="AZ365" s="2" t="s">
        <v>179</v>
      </c>
      <c r="BA365" s="12" t="s">
        <v>324</v>
      </c>
      <c r="BB365" s="2" t="s">
        <v>17</v>
      </c>
      <c r="BC365" s="3">
        <v>5</v>
      </c>
      <c r="BD365" s="3">
        <v>10</v>
      </c>
      <c r="BE365" s="24">
        <f>U365/((VLOOKUP(B365,'Cell-Characteristics'!$B$4:$E$34,3,FALSE)*VLOOKUP(B365,'Cell-Characteristics'!$B$4:$E$34,4,FALSE)*3600)/1000)</f>
        <v>1.1650047958436802</v>
      </c>
      <c r="BF365" s="2">
        <f t="shared" si="78"/>
        <v>3142.2028279213505</v>
      </c>
      <c r="BG365" s="2">
        <f t="shared" si="76"/>
        <v>12632.244179569187</v>
      </c>
      <c r="BH365" s="2">
        <f t="shared" si="77"/>
        <v>299.12416076471567</v>
      </c>
      <c r="BI365" s="2">
        <f t="shared" si="79"/>
        <v>16073.571168255256</v>
      </c>
      <c r="BJ365" s="2">
        <f>BF365/((VLOOKUP(B365,'Cell-Characteristics'!$B$4:$Q$34,13,FALSE)))</f>
        <v>85.530045944835067</v>
      </c>
      <c r="BK365" s="2">
        <f>BG365/((VLOOKUP(B365,'Cell-Characteristics'!$B$4:$Q$34,14,FALSE)))</f>
        <v>4966.6761734564698</v>
      </c>
      <c r="BL365" s="2">
        <f>BH365/((VLOOKUP(B365,'Cell-Characteristics'!$B$4:$Q$34,15,FALSE)))</f>
        <v>117.60798960632054</v>
      </c>
      <c r="BM365" s="2">
        <f>BI365/((VLOOKUP(B365,'Cell-Characteristics'!$B$4:$Q$34,16,FALSE)))</f>
        <v>384.30718540806549</v>
      </c>
      <c r="BN365" s="13">
        <f t="shared" si="75"/>
        <v>2</v>
      </c>
    </row>
    <row r="366" spans="2:66">
      <c r="B366" s="2" t="s">
        <v>15</v>
      </c>
      <c r="C366" s="14" t="s">
        <v>680</v>
      </c>
      <c r="D366" s="2" t="s">
        <v>26</v>
      </c>
      <c r="E366" s="6" t="s">
        <v>0</v>
      </c>
      <c r="F366" s="3" t="s">
        <v>21</v>
      </c>
      <c r="G366" s="3"/>
      <c r="H366" s="4">
        <v>43511</v>
      </c>
      <c r="I366" s="5" t="s">
        <v>309</v>
      </c>
      <c r="J366" s="5">
        <v>100</v>
      </c>
      <c r="K366" s="7">
        <v>4.1449999999999996</v>
      </c>
      <c r="L366" s="8">
        <v>41.003500000000003</v>
      </c>
      <c r="M366" s="8">
        <v>48.6</v>
      </c>
      <c r="N366" s="8">
        <v>47.5</v>
      </c>
      <c r="O366" s="7" t="s">
        <v>47</v>
      </c>
      <c r="P366" s="7" t="s">
        <v>47</v>
      </c>
      <c r="Q366" s="9" t="s">
        <v>4</v>
      </c>
      <c r="R366" s="10">
        <v>32.704955954748471</v>
      </c>
      <c r="S366" s="11">
        <v>8.9999999999999993E-3</v>
      </c>
      <c r="T366" s="11">
        <v>33.997592143889968</v>
      </c>
      <c r="U366" s="8">
        <v>35.538969574601339</v>
      </c>
      <c r="V366" s="8">
        <v>8.4460538984429192</v>
      </c>
      <c r="W366" s="8">
        <v>26.884422241831807</v>
      </c>
      <c r="X366" s="8">
        <v>0.20849343432660042</v>
      </c>
      <c r="Y366" s="8">
        <v>23.765612789401374</v>
      </c>
      <c r="Z366" s="8">
        <v>75.64772576030262</v>
      </c>
      <c r="AA366" s="8">
        <v>0.58666145029597194</v>
      </c>
      <c r="AB366" s="8">
        <v>1.5413774307113703</v>
      </c>
      <c r="AC366" s="8">
        <v>0</v>
      </c>
      <c r="AD366" s="92">
        <v>2</v>
      </c>
      <c r="AE366" s="92">
        <v>2</v>
      </c>
      <c r="AF366" s="92">
        <v>2</v>
      </c>
      <c r="AG366" s="8" t="s">
        <v>17</v>
      </c>
      <c r="AH366" s="8" t="s">
        <v>17</v>
      </c>
      <c r="AI366" s="8" t="s">
        <v>17</v>
      </c>
      <c r="AJ366" s="8"/>
      <c r="AK366" s="6" t="s">
        <v>17</v>
      </c>
      <c r="AL366" s="8">
        <v>10.5</v>
      </c>
      <c r="AM366" s="8">
        <v>11.4</v>
      </c>
      <c r="AN366" s="8">
        <v>7.1</v>
      </c>
      <c r="AO366" s="8">
        <v>0.9</v>
      </c>
      <c r="AP366" s="8">
        <v>0</v>
      </c>
      <c r="AQ366" s="8">
        <v>0</v>
      </c>
      <c r="AR366" s="8">
        <v>0</v>
      </c>
      <c r="AS366" s="8">
        <v>11.103500000000004</v>
      </c>
      <c r="AT366" s="8">
        <f t="shared" si="80"/>
        <v>30.503500000000003</v>
      </c>
      <c r="AU366" s="8">
        <f t="shared" si="81"/>
        <v>74.392429914519496</v>
      </c>
      <c r="AV366" s="8">
        <v>0</v>
      </c>
      <c r="AW366" s="2" t="s">
        <v>72</v>
      </c>
      <c r="AX366" s="2" t="s">
        <v>50</v>
      </c>
      <c r="AY366" s="2" t="s">
        <v>73</v>
      </c>
      <c r="AZ366" s="2" t="s">
        <v>179</v>
      </c>
      <c r="BA366" s="2" t="s">
        <v>180</v>
      </c>
      <c r="BB366" s="2" t="s">
        <v>310</v>
      </c>
      <c r="BC366" s="3">
        <v>12</v>
      </c>
      <c r="BD366" s="3">
        <v>24</v>
      </c>
      <c r="BE366" s="24">
        <f>U366/((VLOOKUP(B366,'Cell-Characteristics'!$B$4:$E$34,3,FALSE)*VLOOKUP(B366,'Cell-Characteristics'!$B$4:$E$34,4,FALSE)*3600)/1000)</f>
        <v>1.287923808603368</v>
      </c>
      <c r="BF366" s="2">
        <f t="shared" si="78"/>
        <v>4223.0269492214593</v>
      </c>
      <c r="BG366" s="2">
        <f t="shared" si="76"/>
        <v>13442.211120915903</v>
      </c>
      <c r="BH366" s="2">
        <f t="shared" si="77"/>
        <v>104.2467171633002</v>
      </c>
      <c r="BI366" s="2">
        <f t="shared" si="79"/>
        <v>17769.484787300669</v>
      </c>
      <c r="BJ366" s="2">
        <f>BF366/((VLOOKUP(B366,'Cell-Characteristics'!$B$4:$Q$34,13,FALSE)))</f>
        <v>114.94983257720777</v>
      </c>
      <c r="BK366" s="2">
        <f>BG366/((VLOOKUP(B366,'Cell-Characteristics'!$B$4:$Q$34,14,FALSE)))</f>
        <v>5285.1345132169154</v>
      </c>
      <c r="BL366" s="2">
        <f>BH366/((VLOOKUP(B366,'Cell-Characteristics'!$B$4:$Q$34,15,FALSE)))</f>
        <v>40.987149942321381</v>
      </c>
      <c r="BM366" s="2">
        <f>BI366/((VLOOKUP(B366,'Cell-Characteristics'!$B$4:$Q$34,16,FALSE)))</f>
        <v>424.85522434777141</v>
      </c>
      <c r="BN366" s="13">
        <f t="shared" si="75"/>
        <v>2</v>
      </c>
    </row>
    <row r="367" spans="2:66">
      <c r="B367" s="2" t="s">
        <v>15</v>
      </c>
      <c r="C367" s="14" t="s">
        <v>713</v>
      </c>
      <c r="D367" s="2" t="s">
        <v>26</v>
      </c>
      <c r="E367" s="6" t="s">
        <v>0</v>
      </c>
      <c r="F367" s="3" t="s">
        <v>21</v>
      </c>
      <c r="G367" s="3"/>
      <c r="H367" s="4">
        <v>43511</v>
      </c>
      <c r="I367" s="5" t="s">
        <v>311</v>
      </c>
      <c r="J367" s="5">
        <v>100</v>
      </c>
      <c r="K367" s="7">
        <v>4.1719999999999997</v>
      </c>
      <c r="L367" s="8">
        <v>40.967599999999997</v>
      </c>
      <c r="M367" s="8">
        <v>47.5</v>
      </c>
      <c r="N367" s="8">
        <v>47.5</v>
      </c>
      <c r="O367" s="7" t="s">
        <v>47</v>
      </c>
      <c r="P367" s="7" t="s">
        <v>47</v>
      </c>
      <c r="Q367" s="9" t="s">
        <v>4</v>
      </c>
      <c r="R367" s="10">
        <v>30.34086794301842</v>
      </c>
      <c r="S367" s="11">
        <v>8.0000000000000002E-3</v>
      </c>
      <c r="T367" s="11">
        <v>32.016371044244963</v>
      </c>
      <c r="U367" s="8">
        <v>33.621335443204451</v>
      </c>
      <c r="V367" s="8">
        <v>7.9071948590945107</v>
      </c>
      <c r="W367" s="8">
        <v>25.712247741438368</v>
      </c>
      <c r="X367" s="8">
        <v>1.8928426715687867E-3</v>
      </c>
      <c r="Y367" s="8">
        <v>23.518384248751527</v>
      </c>
      <c r="Z367" s="8">
        <v>76.475985865800382</v>
      </c>
      <c r="AA367" s="8">
        <v>5.6298854480849253E-3</v>
      </c>
      <c r="AB367" s="8">
        <v>1.6049643989594875</v>
      </c>
      <c r="AC367" s="8">
        <v>0</v>
      </c>
      <c r="AD367" s="92">
        <v>2</v>
      </c>
      <c r="AE367" s="92">
        <v>2</v>
      </c>
      <c r="AF367" s="92">
        <v>2</v>
      </c>
      <c r="AG367" s="8" t="s">
        <v>17</v>
      </c>
      <c r="AH367" s="8" t="s">
        <v>17</v>
      </c>
      <c r="AI367" s="8" t="s">
        <v>17</v>
      </c>
      <c r="AJ367" s="8"/>
      <c r="AK367" s="6" t="s">
        <v>17</v>
      </c>
      <c r="AL367" s="8">
        <v>17.5</v>
      </c>
      <c r="AM367" s="8">
        <v>4.0999999999999996</v>
      </c>
      <c r="AN367" s="8">
        <v>5.2</v>
      </c>
      <c r="AO367" s="8">
        <v>4.3</v>
      </c>
      <c r="AP367" s="8">
        <v>0.2</v>
      </c>
      <c r="AQ367" s="8">
        <v>0</v>
      </c>
      <c r="AR367" s="8">
        <v>0</v>
      </c>
      <c r="AS367" s="8">
        <v>9.6675999999999966</v>
      </c>
      <c r="AT367" s="8">
        <f t="shared" si="80"/>
        <v>23.467599999999997</v>
      </c>
      <c r="AU367" s="8">
        <f t="shared" si="81"/>
        <v>57.283316572120398</v>
      </c>
      <c r="AV367" s="8">
        <v>0</v>
      </c>
      <c r="AW367" s="2" t="s">
        <v>74</v>
      </c>
      <c r="AX367" s="2" t="s">
        <v>50</v>
      </c>
      <c r="AY367" s="2" t="s">
        <v>75</v>
      </c>
      <c r="AZ367" s="2" t="s">
        <v>179</v>
      </c>
      <c r="BA367" s="2" t="s">
        <v>180</v>
      </c>
      <c r="BB367" s="2" t="s">
        <v>312</v>
      </c>
      <c r="BC367" s="3">
        <v>7</v>
      </c>
      <c r="BD367" s="3">
        <v>14.000000000000002</v>
      </c>
      <c r="BE367" s="24">
        <f>U367/((VLOOKUP(B367,'Cell-Characteristics'!$B$4:$E$34,3,FALSE)*VLOOKUP(B367,'Cell-Characteristics'!$B$4:$E$34,4,FALSE)*3600)/1000)</f>
        <v>1.2184292035661539</v>
      </c>
      <c r="BF367" s="2">
        <f t="shared" si="78"/>
        <v>3953.5974295472552</v>
      </c>
      <c r="BG367" s="2">
        <f t="shared" si="76"/>
        <v>12856.123870719184</v>
      </c>
      <c r="BH367" s="2">
        <f t="shared" si="77"/>
        <v>0.94642133578439336</v>
      </c>
      <c r="BI367" s="2">
        <f t="shared" si="79"/>
        <v>16810.667721602225</v>
      </c>
      <c r="BJ367" s="2">
        <f>BF367/((VLOOKUP(B367,'Cell-Characteristics'!$B$4:$Q$34,13,FALSE)))</f>
        <v>107.61602236232933</v>
      </c>
      <c r="BK367" s="2">
        <f>BG367/((VLOOKUP(B367,'Cell-Characteristics'!$B$4:$Q$34,14,FALSE)))</f>
        <v>5054.6999570335711</v>
      </c>
      <c r="BL367" s="2">
        <f>BH367/((VLOOKUP(B367,'Cell-Characteristics'!$B$4:$Q$34,15,FALSE)))</f>
        <v>0.37210872681622764</v>
      </c>
      <c r="BM367" s="2">
        <f>BI367/((VLOOKUP(B367,'Cell-Characteristics'!$B$4:$Q$34,16,FALSE)))</f>
        <v>401.93061823612373</v>
      </c>
      <c r="BN367" s="13">
        <f t="shared" si="75"/>
        <v>2</v>
      </c>
    </row>
    <row r="368" spans="2:66">
      <c r="B368" s="2" t="s">
        <v>15</v>
      </c>
      <c r="C368" s="14" t="s">
        <v>681</v>
      </c>
      <c r="D368" s="2" t="s">
        <v>26</v>
      </c>
      <c r="E368" s="6" t="s">
        <v>0</v>
      </c>
      <c r="F368" s="3" t="s">
        <v>21</v>
      </c>
      <c r="G368" s="3"/>
      <c r="H368" s="4">
        <v>43511</v>
      </c>
      <c r="I368" s="5" t="s">
        <v>313</v>
      </c>
      <c r="J368" s="5">
        <v>100</v>
      </c>
      <c r="K368" s="7">
        <v>4.1680000000000001</v>
      </c>
      <c r="L368" s="8">
        <v>41.166699999999999</v>
      </c>
      <c r="M368" s="8">
        <v>46.8</v>
      </c>
      <c r="N368" s="8">
        <v>47.5</v>
      </c>
      <c r="O368" s="7" t="s">
        <v>47</v>
      </c>
      <c r="P368" s="7" t="s">
        <v>47</v>
      </c>
      <c r="Q368" s="9" t="s">
        <v>4</v>
      </c>
      <c r="R368" s="10">
        <v>35.101418065870462</v>
      </c>
      <c r="S368" s="11">
        <v>8.9999999999999993E-3</v>
      </c>
      <c r="T368" s="11">
        <v>36.806283861188923</v>
      </c>
      <c r="U368" s="8">
        <v>37.112569091964602</v>
      </c>
      <c r="V368" s="8">
        <v>19.514340733120342</v>
      </c>
      <c r="W368" s="8">
        <v>17.543001804089361</v>
      </c>
      <c r="X368" s="8">
        <v>5.5226554754884076E-2</v>
      </c>
      <c r="Y368" s="8">
        <v>52.581487109566538</v>
      </c>
      <c r="Z368" s="8">
        <v>47.269704666949799</v>
      </c>
      <c r="AA368" s="8">
        <v>0.14880822348362138</v>
      </c>
      <c r="AB368" s="8">
        <v>0.30628523077567771</v>
      </c>
      <c r="AC368" s="8">
        <v>0</v>
      </c>
      <c r="AD368" s="92">
        <v>2</v>
      </c>
      <c r="AE368" s="92">
        <v>2</v>
      </c>
      <c r="AF368" s="92">
        <v>2</v>
      </c>
      <c r="AG368" s="8" t="s">
        <v>17</v>
      </c>
      <c r="AH368" s="8" t="s">
        <v>17</v>
      </c>
      <c r="AI368" s="8" t="s">
        <v>17</v>
      </c>
      <c r="AJ368" s="8"/>
      <c r="AK368" s="6" t="s">
        <v>17</v>
      </c>
      <c r="AL368" s="8">
        <v>29.9</v>
      </c>
      <c r="AM368" s="8">
        <v>1.1000000000000001</v>
      </c>
      <c r="AN368" s="8">
        <v>2.7</v>
      </c>
      <c r="AO368" s="8">
        <v>0.2</v>
      </c>
      <c r="AP368" s="8">
        <v>0</v>
      </c>
      <c r="AQ368" s="8">
        <v>0</v>
      </c>
      <c r="AR368" s="8">
        <v>0</v>
      </c>
      <c r="AS368" s="8">
        <v>7.2666999999999931</v>
      </c>
      <c r="AT368" s="8">
        <f t="shared" si="80"/>
        <v>11.2667</v>
      </c>
      <c r="AU368" s="8">
        <f t="shared" si="81"/>
        <v>27.368479863579058</v>
      </c>
      <c r="AV368" s="8">
        <v>0</v>
      </c>
      <c r="AW368" s="2" t="s">
        <v>76</v>
      </c>
      <c r="AX368" s="2" t="s">
        <v>50</v>
      </c>
      <c r="AY368" s="2" t="s">
        <v>77</v>
      </c>
      <c r="AZ368" s="2" t="s">
        <v>179</v>
      </c>
      <c r="BA368" s="2" t="s">
        <v>180</v>
      </c>
      <c r="BB368" s="2" t="s">
        <v>312</v>
      </c>
      <c r="BC368" s="3">
        <v>7</v>
      </c>
      <c r="BD368" s="3">
        <v>14.000000000000002</v>
      </c>
      <c r="BE368" s="24">
        <f>U368/((VLOOKUP(B368,'Cell-Characteristics'!$B$4:$E$34,3,FALSE)*VLOOKUP(B368,'Cell-Characteristics'!$B$4:$E$34,4,FALSE)*3600)/1000)</f>
        <v>1.3449506810163296</v>
      </c>
      <c r="BF368" s="2">
        <f t="shared" si="78"/>
        <v>9757.1703665601708</v>
      </c>
      <c r="BG368" s="2">
        <f t="shared" si="76"/>
        <v>8771.5009020446796</v>
      </c>
      <c r="BH368" s="2">
        <f t="shared" si="77"/>
        <v>27.613277377442039</v>
      </c>
      <c r="BI368" s="2">
        <f t="shared" si="79"/>
        <v>18556.2845459823</v>
      </c>
      <c r="BJ368" s="2">
        <f>BF368/((VLOOKUP(B368,'Cell-Characteristics'!$B$4:$Q$34,13,FALSE)))</f>
        <v>265.58795706244683</v>
      </c>
      <c r="BK368" s="2">
        <f>BG368/((VLOOKUP(B368,'Cell-Characteristics'!$B$4:$Q$34,14,FALSE)))</f>
        <v>3448.7304010555472</v>
      </c>
      <c r="BL368" s="2">
        <f>BH368/((VLOOKUP(B368,'Cell-Characteristics'!$B$4:$Q$34,15,FALSE)))</f>
        <v>10.856836273272799</v>
      </c>
      <c r="BM368" s="2">
        <f>BI368/((VLOOKUP(B368,'Cell-Characteristics'!$B$4:$Q$34,16,FALSE)))</f>
        <v>443.66702401403717</v>
      </c>
      <c r="BN368" s="13">
        <f t="shared" si="75"/>
        <v>2</v>
      </c>
    </row>
    <row r="369" spans="2:61">
      <c r="B369" s="2"/>
      <c r="C369" s="2"/>
      <c r="D369" s="2"/>
      <c r="E369" s="6"/>
      <c r="F369" s="3"/>
      <c r="G369" s="3"/>
      <c r="H369" s="4"/>
      <c r="I369" s="5"/>
      <c r="J369" s="5"/>
      <c r="K369" s="7"/>
      <c r="L369" s="8"/>
      <c r="M369" s="8"/>
      <c r="N369" s="8"/>
      <c r="O369" s="7"/>
      <c r="P369" s="7"/>
      <c r="Q369" s="9"/>
      <c r="R369" s="10"/>
      <c r="S369" s="11"/>
      <c r="T369" s="11"/>
      <c r="U369" s="8"/>
      <c r="V369" s="8"/>
      <c r="W369" s="8"/>
      <c r="X369" s="8"/>
      <c r="Y369" s="8"/>
      <c r="Z369" s="8"/>
      <c r="AA369" s="8"/>
      <c r="AB369" s="8"/>
      <c r="AC369" s="8"/>
      <c r="AD369" s="8"/>
      <c r="AE369" s="8"/>
      <c r="AF369" s="8"/>
      <c r="AG369" s="8"/>
      <c r="AH369" s="8"/>
      <c r="AI369" s="8"/>
      <c r="AJ369" s="8"/>
      <c r="AK369" s="6"/>
      <c r="AL369" s="8"/>
      <c r="AM369" s="8"/>
      <c r="AN369" s="8"/>
      <c r="AO369" s="8"/>
      <c r="AP369" s="8"/>
      <c r="AQ369" s="8"/>
      <c r="AR369" s="8"/>
      <c r="AS369" s="8"/>
      <c r="AT369" s="8"/>
      <c r="AU369" s="8"/>
      <c r="AV369" s="8"/>
      <c r="AW369" s="2"/>
      <c r="AX369" s="2"/>
      <c r="AY369" s="2"/>
      <c r="AZ369" s="2"/>
      <c r="BA369" s="2"/>
      <c r="BB369" s="2"/>
      <c r="BC369" s="3"/>
      <c r="BD369" s="3"/>
    </row>
    <row r="370" spans="2:61">
      <c r="B370" s="2"/>
      <c r="C370" s="2"/>
      <c r="D370" s="2"/>
      <c r="E370" s="6"/>
      <c r="F370" s="3"/>
      <c r="G370" s="3"/>
      <c r="H370" s="4"/>
      <c r="I370" s="5"/>
      <c r="J370" s="5"/>
      <c r="K370" s="7"/>
      <c r="L370" s="8"/>
      <c r="M370" s="8"/>
      <c r="N370" s="8"/>
      <c r="O370" s="7"/>
      <c r="P370" s="7"/>
      <c r="Q370" s="9"/>
      <c r="R370" s="10"/>
      <c r="S370" s="11"/>
      <c r="T370" s="11"/>
      <c r="U370" s="8"/>
      <c r="V370" s="8"/>
      <c r="W370" s="8"/>
      <c r="X370" s="8"/>
      <c r="Y370" s="8"/>
      <c r="Z370" s="8"/>
      <c r="AA370" s="8"/>
      <c r="AB370" s="8"/>
      <c r="AC370" s="8"/>
      <c r="AD370" s="8"/>
      <c r="AE370" s="8"/>
      <c r="AF370" s="8"/>
      <c r="AG370" s="8"/>
      <c r="AH370" s="8"/>
      <c r="AI370" s="8"/>
      <c r="AJ370" s="8"/>
      <c r="AK370" s="6"/>
      <c r="AL370" s="8"/>
      <c r="AM370" s="8"/>
      <c r="AN370" s="8"/>
      <c r="AO370" s="8"/>
      <c r="AP370" s="8"/>
      <c r="AQ370" s="8"/>
      <c r="AR370" s="8"/>
      <c r="AS370" s="8"/>
      <c r="AT370" s="8"/>
      <c r="AU370" s="8"/>
      <c r="AV370" s="8"/>
      <c r="AW370" s="2"/>
      <c r="AX370" s="2"/>
      <c r="AY370" s="2"/>
      <c r="AZ370" s="2"/>
      <c r="BA370" s="2"/>
      <c r="BB370" s="2"/>
      <c r="BC370" s="3"/>
      <c r="BD370" s="3"/>
    </row>
    <row r="371" spans="2:61">
      <c r="B371" s="2"/>
      <c r="C371" s="2"/>
      <c r="D371" s="2"/>
      <c r="E371" s="6"/>
      <c r="F371" s="3"/>
      <c r="G371" s="3"/>
      <c r="H371" s="4"/>
      <c r="I371" s="5"/>
      <c r="J371" s="5"/>
      <c r="K371" s="7"/>
      <c r="L371" s="8"/>
      <c r="M371" s="8"/>
      <c r="N371" s="8"/>
      <c r="O371" s="6"/>
      <c r="P371" s="6"/>
      <c r="Q371" s="9"/>
      <c r="R371" s="10"/>
      <c r="S371" s="11"/>
      <c r="T371" s="11"/>
      <c r="U371" s="8"/>
      <c r="V371" s="8"/>
      <c r="W371" s="8"/>
      <c r="X371" s="8"/>
      <c r="Y371" s="8"/>
      <c r="Z371" s="8"/>
      <c r="AA371" s="8"/>
      <c r="AB371" s="8"/>
      <c r="AC371" s="8"/>
      <c r="AD371" s="8"/>
      <c r="AE371" s="8"/>
      <c r="AF371" s="8"/>
      <c r="AG371" s="8"/>
      <c r="AH371" s="8"/>
      <c r="AI371" s="8"/>
      <c r="AJ371" s="8"/>
      <c r="AK371" s="6"/>
      <c r="AL371" s="8"/>
      <c r="AM371" s="8"/>
      <c r="AN371" s="8"/>
      <c r="AO371" s="8"/>
      <c r="AP371" s="8"/>
      <c r="AQ371" s="8"/>
      <c r="AR371" s="8"/>
      <c r="AS371" s="8"/>
      <c r="AT371" s="8"/>
      <c r="AU371" s="8"/>
      <c r="AV371" s="8"/>
      <c r="AW371" s="2"/>
      <c r="AX371" s="2"/>
      <c r="AY371" s="2"/>
      <c r="AZ371" s="2"/>
      <c r="BA371" s="2"/>
      <c r="BB371" s="2"/>
      <c r="BC371" s="3"/>
      <c r="BD371" s="3"/>
    </row>
    <row r="372" spans="2:61">
      <c r="B372" s="2"/>
      <c r="C372" s="2"/>
      <c r="D372" s="2"/>
      <c r="E372" s="6"/>
      <c r="F372" s="3"/>
      <c r="G372" s="3"/>
      <c r="H372" s="4"/>
      <c r="I372" s="5"/>
      <c r="J372" s="5"/>
      <c r="K372" s="7"/>
      <c r="L372" s="8"/>
      <c r="M372" s="8"/>
      <c r="N372" s="8"/>
      <c r="O372" s="6"/>
      <c r="P372" s="6"/>
      <c r="Q372" s="9"/>
      <c r="R372" s="10"/>
      <c r="S372" s="11"/>
      <c r="T372" s="11"/>
      <c r="U372" s="8"/>
      <c r="V372" s="8"/>
      <c r="W372" s="8"/>
      <c r="X372" s="8"/>
      <c r="Y372" s="8"/>
      <c r="Z372" s="8"/>
      <c r="AA372" s="8"/>
      <c r="AB372" s="8"/>
      <c r="AC372" s="8"/>
      <c r="AD372" s="8"/>
      <c r="AE372" s="8"/>
      <c r="AF372" s="8"/>
      <c r="AG372" s="8"/>
      <c r="AH372" s="8"/>
      <c r="AI372" s="8"/>
      <c r="AJ372" s="8"/>
      <c r="AK372" s="6"/>
      <c r="AL372" s="8"/>
      <c r="AM372" s="8"/>
      <c r="AN372" s="8"/>
      <c r="AO372" s="8"/>
      <c r="AP372" s="8"/>
      <c r="AQ372" s="8"/>
      <c r="AR372" s="8"/>
      <c r="AS372" s="8"/>
      <c r="AT372" s="8"/>
      <c r="AU372" s="8"/>
      <c r="AV372" s="8"/>
      <c r="AW372" s="2"/>
      <c r="AX372" s="2"/>
      <c r="AY372" s="2"/>
      <c r="AZ372" s="2"/>
      <c r="BA372" s="2"/>
      <c r="BB372" s="2"/>
      <c r="BC372" s="3"/>
      <c r="BD372" s="3"/>
      <c r="BF372" s="23"/>
      <c r="BG372" s="23"/>
      <c r="BH372" s="23"/>
      <c r="BI372" s="23"/>
    </row>
    <row r="373" spans="2:61">
      <c r="B373" s="2"/>
      <c r="C373" s="2"/>
      <c r="D373" s="2"/>
      <c r="E373" s="6"/>
      <c r="F373" s="3"/>
      <c r="G373" s="3"/>
      <c r="H373" s="4"/>
      <c r="I373" s="5"/>
      <c r="J373" s="5"/>
      <c r="K373" s="7"/>
      <c r="L373" s="8"/>
      <c r="M373" s="8"/>
      <c r="N373" s="8"/>
      <c r="O373" s="7"/>
      <c r="P373" s="7"/>
      <c r="Q373" s="9"/>
      <c r="R373" s="10"/>
      <c r="S373" s="11"/>
      <c r="T373" s="11"/>
      <c r="U373" s="8"/>
      <c r="V373" s="8"/>
      <c r="W373" s="8"/>
      <c r="X373" s="8"/>
      <c r="Y373" s="8"/>
      <c r="Z373" s="8"/>
      <c r="AA373" s="8"/>
      <c r="AB373" s="8"/>
      <c r="AC373" s="8"/>
      <c r="AD373" s="8"/>
      <c r="AE373" s="8"/>
      <c r="AF373" s="8"/>
      <c r="AG373" s="8"/>
      <c r="AH373" s="8"/>
      <c r="AI373" s="8"/>
      <c r="AJ373" s="8"/>
      <c r="AK373" s="6"/>
      <c r="AL373" s="8"/>
      <c r="AM373" s="8"/>
      <c r="AN373" s="8"/>
      <c r="AO373" s="8"/>
      <c r="AP373" s="8"/>
      <c r="AQ373" s="8"/>
      <c r="AR373" s="8"/>
      <c r="AS373" s="8"/>
      <c r="AT373" s="8"/>
      <c r="AU373" s="8"/>
      <c r="AV373" s="8"/>
      <c r="AW373" s="2"/>
      <c r="AX373" s="2"/>
      <c r="AY373" s="2"/>
      <c r="AZ373" s="2"/>
      <c r="BA373" s="2"/>
      <c r="BB373" s="2"/>
      <c r="BC373" s="3"/>
      <c r="BD373" s="3"/>
      <c r="BF373" s="23"/>
      <c r="BG373" s="23"/>
      <c r="BH373" s="23"/>
      <c r="BI373" s="23"/>
    </row>
    <row r="374" spans="2:61">
      <c r="B374" s="2"/>
      <c r="C374" s="2"/>
      <c r="D374" s="2"/>
      <c r="E374" s="6"/>
      <c r="F374" s="3"/>
      <c r="G374" s="3"/>
      <c r="H374" s="4"/>
      <c r="I374" s="5"/>
      <c r="J374" s="5"/>
      <c r="K374" s="7"/>
      <c r="L374" s="8"/>
      <c r="M374" s="8"/>
      <c r="N374" s="8"/>
      <c r="O374" s="7"/>
      <c r="P374" s="7"/>
      <c r="Q374" s="9"/>
      <c r="R374" s="10"/>
      <c r="S374" s="11"/>
      <c r="T374" s="11"/>
      <c r="U374" s="8"/>
      <c r="V374" s="8"/>
      <c r="W374" s="8"/>
      <c r="X374" s="8"/>
      <c r="Y374" s="8"/>
      <c r="Z374" s="8"/>
      <c r="AA374" s="8"/>
      <c r="AB374" s="8"/>
      <c r="AC374" s="8"/>
      <c r="AD374" s="8"/>
      <c r="AE374" s="8"/>
      <c r="AF374" s="8"/>
      <c r="AG374" s="8"/>
      <c r="AH374" s="8"/>
      <c r="AI374" s="8"/>
      <c r="AJ374" s="8"/>
      <c r="AK374" s="6"/>
      <c r="AL374" s="8"/>
      <c r="AM374" s="8"/>
      <c r="AN374" s="8"/>
      <c r="AO374" s="8"/>
      <c r="AP374" s="8"/>
      <c r="AQ374" s="8"/>
      <c r="AR374" s="8"/>
      <c r="AS374" s="8"/>
      <c r="AT374" s="8"/>
      <c r="AU374" s="8"/>
      <c r="AV374" s="8"/>
      <c r="AW374" s="2"/>
      <c r="AX374" s="2"/>
      <c r="AY374" s="2"/>
      <c r="AZ374" s="2"/>
      <c r="BA374" s="2"/>
      <c r="BB374" s="2"/>
      <c r="BC374" s="3"/>
      <c r="BD374" s="3"/>
    </row>
    <row r="375" spans="2:61">
      <c r="B375" s="2"/>
      <c r="C375" s="2"/>
      <c r="D375" s="2"/>
      <c r="E375" s="6"/>
      <c r="F375" s="3"/>
      <c r="G375" s="3"/>
      <c r="H375" s="4"/>
      <c r="I375" s="5"/>
      <c r="J375" s="5"/>
      <c r="K375" s="7"/>
      <c r="L375" s="8"/>
      <c r="M375" s="8"/>
      <c r="N375" s="8"/>
      <c r="O375" s="7"/>
      <c r="P375" s="7"/>
      <c r="Q375" s="9"/>
      <c r="R375" s="10"/>
      <c r="S375" s="11"/>
      <c r="T375" s="11"/>
      <c r="U375" s="8"/>
      <c r="V375" s="8"/>
      <c r="W375" s="8"/>
      <c r="X375" s="8"/>
      <c r="Y375" s="8"/>
      <c r="Z375" s="8"/>
      <c r="AA375" s="8"/>
      <c r="AB375" s="8"/>
      <c r="AC375" s="8"/>
      <c r="AD375" s="8"/>
      <c r="AE375" s="8"/>
      <c r="AF375" s="8"/>
      <c r="AG375" s="8"/>
      <c r="AH375" s="8"/>
      <c r="AI375" s="8"/>
      <c r="AJ375" s="8"/>
      <c r="AK375" s="6"/>
      <c r="AL375" s="8"/>
      <c r="AM375" s="8"/>
      <c r="AN375" s="8"/>
      <c r="AO375" s="8"/>
      <c r="AP375" s="8"/>
      <c r="AQ375" s="8"/>
      <c r="AR375" s="8"/>
      <c r="AS375" s="8"/>
      <c r="AT375" s="8"/>
      <c r="AU375" s="8"/>
      <c r="AV375" s="8"/>
      <c r="AW375" s="2"/>
      <c r="AX375" s="2"/>
      <c r="AY375" s="2"/>
      <c r="AZ375" s="2"/>
      <c r="BA375" s="2"/>
      <c r="BB375" s="2"/>
      <c r="BC375" s="3"/>
      <c r="BD375" s="3"/>
    </row>
    <row r="376" spans="2:61" s="19" customFormat="1">
      <c r="B376" s="2"/>
      <c r="C376" s="2"/>
      <c r="D376" s="2"/>
      <c r="E376" s="6"/>
      <c r="F376" s="3"/>
      <c r="G376" s="3"/>
      <c r="H376" s="4"/>
      <c r="I376" s="5"/>
      <c r="J376" s="5"/>
      <c r="K376" s="7"/>
      <c r="L376" s="8"/>
      <c r="M376" s="8"/>
      <c r="N376" s="8"/>
      <c r="O376" s="7"/>
      <c r="P376" s="7"/>
      <c r="Q376" s="9"/>
      <c r="R376" s="10"/>
      <c r="S376" s="11"/>
      <c r="T376" s="11"/>
      <c r="U376" s="8"/>
      <c r="V376" s="8"/>
      <c r="W376" s="8"/>
      <c r="X376" s="8"/>
      <c r="Y376" s="8"/>
      <c r="Z376" s="8"/>
      <c r="AA376" s="8"/>
      <c r="AB376" s="8"/>
      <c r="AC376" s="8"/>
      <c r="AD376" s="8"/>
      <c r="AE376" s="8"/>
      <c r="AF376" s="8"/>
      <c r="AG376" s="8"/>
      <c r="AH376" s="8"/>
      <c r="AI376" s="8"/>
      <c r="AJ376" s="8"/>
      <c r="AK376" s="6"/>
      <c r="AL376" s="8"/>
      <c r="AM376" s="8"/>
      <c r="AN376" s="8"/>
      <c r="AO376" s="8"/>
      <c r="AP376" s="8"/>
      <c r="AQ376" s="8"/>
      <c r="AR376" s="8"/>
      <c r="AS376" s="8"/>
      <c r="AT376" s="8"/>
      <c r="AU376" s="8"/>
      <c r="AV376" s="8"/>
      <c r="AW376" s="2"/>
      <c r="AX376" s="2"/>
      <c r="AY376" s="2"/>
      <c r="AZ376" s="2"/>
      <c r="BA376" s="2"/>
      <c r="BB376" s="2"/>
      <c r="BC376" s="3"/>
      <c r="BD376" s="3"/>
      <c r="BE376" s="24"/>
    </row>
    <row r="377" spans="2:61" s="19" customFormat="1">
      <c r="B377" s="2"/>
      <c r="C377" s="2"/>
      <c r="D377" s="2"/>
      <c r="E377" s="6"/>
      <c r="F377" s="3"/>
      <c r="G377" s="3"/>
      <c r="H377" s="4"/>
      <c r="I377" s="5"/>
      <c r="J377" s="5"/>
      <c r="K377" s="7"/>
      <c r="L377" s="8"/>
      <c r="M377" s="8"/>
      <c r="N377" s="8"/>
      <c r="O377" s="7"/>
      <c r="P377" s="7"/>
      <c r="Q377" s="9"/>
      <c r="R377" s="10"/>
      <c r="S377" s="11"/>
      <c r="T377" s="11"/>
      <c r="U377" s="8"/>
      <c r="V377" s="8"/>
      <c r="W377" s="8"/>
      <c r="X377" s="8"/>
      <c r="Y377" s="8"/>
      <c r="Z377" s="8"/>
      <c r="AA377" s="8"/>
      <c r="AB377" s="8"/>
      <c r="AC377" s="8"/>
      <c r="AD377" s="8"/>
      <c r="AE377" s="8"/>
      <c r="AF377" s="8"/>
      <c r="AG377" s="8"/>
      <c r="AH377" s="8"/>
      <c r="AI377" s="8"/>
      <c r="AJ377" s="8"/>
      <c r="AK377" s="6"/>
      <c r="AL377" s="8"/>
      <c r="AM377" s="8"/>
      <c r="AN377" s="8"/>
      <c r="AO377" s="8"/>
      <c r="AP377" s="8"/>
      <c r="AQ377" s="8"/>
      <c r="AR377" s="8"/>
      <c r="AS377" s="8"/>
      <c r="AT377" s="8"/>
      <c r="AU377" s="8"/>
      <c r="AV377" s="8"/>
      <c r="AW377" s="2"/>
      <c r="AX377" s="2"/>
      <c r="AY377" s="2"/>
      <c r="AZ377" s="2"/>
      <c r="BA377" s="2"/>
      <c r="BB377" s="2"/>
      <c r="BC377" s="3"/>
      <c r="BD377" s="3"/>
      <c r="BE377" s="24"/>
    </row>
    <row r="378" spans="2:61" s="19" customFormat="1">
      <c r="B378" s="2"/>
      <c r="C378" s="2"/>
      <c r="D378" s="2"/>
      <c r="E378" s="6"/>
      <c r="F378" s="3"/>
      <c r="G378" s="3"/>
      <c r="H378" s="4"/>
      <c r="I378" s="5"/>
      <c r="J378" s="5"/>
      <c r="K378" s="7"/>
      <c r="L378" s="8"/>
      <c r="M378" s="8"/>
      <c r="N378" s="8"/>
      <c r="O378" s="7"/>
      <c r="P378" s="7"/>
      <c r="Q378" s="9"/>
      <c r="R378" s="10"/>
      <c r="S378" s="11"/>
      <c r="T378" s="11"/>
      <c r="U378" s="8"/>
      <c r="V378" s="8"/>
      <c r="W378" s="8"/>
      <c r="X378" s="8"/>
      <c r="Y378" s="8"/>
      <c r="Z378" s="8"/>
      <c r="AA378" s="8"/>
      <c r="AB378" s="8"/>
      <c r="AC378" s="8"/>
      <c r="AD378" s="8"/>
      <c r="AE378" s="8"/>
      <c r="AF378" s="8"/>
      <c r="AG378" s="8"/>
      <c r="AH378" s="8"/>
      <c r="AI378" s="8"/>
      <c r="AJ378" s="8"/>
      <c r="AK378" s="6"/>
      <c r="AL378" s="8"/>
      <c r="AM378" s="8"/>
      <c r="AN378" s="8"/>
      <c r="AO378" s="8"/>
      <c r="AP378" s="8"/>
      <c r="AQ378" s="8"/>
      <c r="AR378" s="8"/>
      <c r="AS378" s="8"/>
      <c r="AT378" s="8"/>
      <c r="AU378" s="8"/>
      <c r="AV378" s="8"/>
      <c r="AW378" s="2"/>
      <c r="AX378" s="2"/>
      <c r="AY378" s="2"/>
      <c r="AZ378" s="2"/>
      <c r="BA378" s="2"/>
      <c r="BB378" s="2"/>
      <c r="BC378" s="3"/>
      <c r="BD378" s="3"/>
      <c r="BE378" s="24"/>
    </row>
    <row r="379" spans="2:61" s="19" customFormat="1">
      <c r="B379" s="2"/>
      <c r="C379" s="2"/>
      <c r="D379" s="2"/>
      <c r="E379" s="6"/>
      <c r="F379" s="3"/>
      <c r="G379" s="3"/>
      <c r="H379" s="4"/>
      <c r="I379" s="5"/>
      <c r="J379" s="5"/>
      <c r="K379" s="7"/>
      <c r="L379" s="8"/>
      <c r="M379" s="8"/>
      <c r="N379" s="8"/>
      <c r="O379" s="7"/>
      <c r="P379" s="7"/>
      <c r="Q379" s="9"/>
      <c r="R379" s="10"/>
      <c r="S379" s="11"/>
      <c r="T379" s="11"/>
      <c r="U379" s="8"/>
      <c r="V379" s="8"/>
      <c r="W379" s="8"/>
      <c r="X379" s="8"/>
      <c r="Y379" s="8"/>
      <c r="Z379" s="8"/>
      <c r="AA379" s="8"/>
      <c r="AB379" s="8"/>
      <c r="AC379" s="8"/>
      <c r="AD379" s="8"/>
      <c r="AE379" s="8"/>
      <c r="AF379" s="8"/>
      <c r="AG379" s="8"/>
      <c r="AH379" s="8"/>
      <c r="AI379" s="8"/>
      <c r="AJ379" s="8"/>
      <c r="AK379" s="6"/>
      <c r="AL379" s="8"/>
      <c r="AM379" s="8"/>
      <c r="AN379" s="8"/>
      <c r="AO379" s="8"/>
      <c r="AP379" s="8"/>
      <c r="AQ379" s="8"/>
      <c r="AR379" s="8"/>
      <c r="AS379" s="8"/>
      <c r="AT379" s="8"/>
      <c r="AU379" s="8"/>
      <c r="AV379" s="8"/>
      <c r="AW379" s="2"/>
      <c r="AX379" s="2"/>
      <c r="AY379" s="2"/>
      <c r="AZ379" s="2"/>
      <c r="BA379" s="2"/>
      <c r="BB379" s="2"/>
      <c r="BC379" s="3"/>
      <c r="BD379" s="3"/>
      <c r="BE379" s="24"/>
    </row>
    <row r="380" spans="2:61" s="19" customFormat="1">
      <c r="B380" s="2"/>
      <c r="C380" s="2"/>
      <c r="D380" s="2"/>
      <c r="E380" s="6"/>
      <c r="F380" s="3"/>
      <c r="G380" s="3"/>
      <c r="H380" s="4"/>
      <c r="I380" s="5"/>
      <c r="J380" s="5"/>
      <c r="K380" s="7"/>
      <c r="L380" s="8"/>
      <c r="M380" s="8"/>
      <c r="N380" s="8"/>
      <c r="O380" s="7"/>
      <c r="P380" s="7"/>
      <c r="Q380" s="9"/>
      <c r="R380" s="10"/>
      <c r="S380" s="11"/>
      <c r="T380" s="11"/>
      <c r="U380" s="8"/>
      <c r="V380" s="8"/>
      <c r="W380" s="8"/>
      <c r="X380" s="8"/>
      <c r="Y380" s="8"/>
      <c r="Z380" s="8"/>
      <c r="AA380" s="8"/>
      <c r="AB380" s="8"/>
      <c r="AC380" s="8"/>
      <c r="AD380" s="8"/>
      <c r="AE380" s="8"/>
      <c r="AF380" s="8"/>
      <c r="AG380" s="8"/>
      <c r="AH380" s="8"/>
      <c r="AI380" s="8"/>
      <c r="AJ380" s="8"/>
      <c r="AK380" s="6"/>
      <c r="AL380" s="8"/>
      <c r="AM380" s="8"/>
      <c r="AN380" s="8"/>
      <c r="AO380" s="8"/>
      <c r="AP380" s="8"/>
      <c r="AQ380" s="8"/>
      <c r="AR380" s="8"/>
      <c r="AS380" s="8"/>
      <c r="AT380" s="8"/>
      <c r="AU380" s="8"/>
      <c r="AV380" s="8"/>
      <c r="AW380" s="2"/>
      <c r="AX380" s="2"/>
      <c r="AY380" s="2"/>
      <c r="AZ380" s="2"/>
      <c r="BA380" s="2"/>
      <c r="BB380" s="2"/>
      <c r="BC380" s="3"/>
      <c r="BD380" s="3"/>
      <c r="BE380" s="24"/>
    </row>
    <row r="381" spans="2:61" s="19" customFormat="1">
      <c r="B381" s="2"/>
      <c r="C381" s="2"/>
      <c r="D381" s="2"/>
      <c r="E381" s="6"/>
      <c r="F381" s="3"/>
      <c r="G381" s="3"/>
      <c r="H381" s="4"/>
      <c r="I381" s="5"/>
      <c r="J381" s="5"/>
      <c r="K381" s="7"/>
      <c r="L381" s="8"/>
      <c r="M381" s="8"/>
      <c r="N381" s="8"/>
      <c r="O381" s="7"/>
      <c r="P381" s="7"/>
      <c r="Q381" s="9"/>
      <c r="R381" s="10"/>
      <c r="S381" s="11"/>
      <c r="T381" s="11"/>
      <c r="U381" s="8"/>
      <c r="V381" s="8"/>
      <c r="W381" s="8"/>
      <c r="X381" s="8"/>
      <c r="Y381" s="8"/>
      <c r="Z381" s="8"/>
      <c r="AA381" s="8"/>
      <c r="AB381" s="8"/>
      <c r="AC381" s="8"/>
      <c r="AD381" s="8"/>
      <c r="AE381" s="8"/>
      <c r="AF381" s="8"/>
      <c r="AG381" s="8"/>
      <c r="AH381" s="8"/>
      <c r="AI381" s="8"/>
      <c r="AJ381" s="8"/>
      <c r="AK381" s="6"/>
      <c r="AL381" s="8"/>
      <c r="AM381" s="8"/>
      <c r="AN381" s="8"/>
      <c r="AO381" s="8"/>
      <c r="AP381" s="8"/>
      <c r="AQ381" s="8"/>
      <c r="AR381" s="8"/>
      <c r="AS381" s="8"/>
      <c r="AT381" s="8"/>
      <c r="AU381" s="8"/>
      <c r="AV381" s="8"/>
      <c r="AW381" s="2"/>
      <c r="AX381" s="2"/>
      <c r="AY381" s="2"/>
      <c r="AZ381" s="2"/>
      <c r="BA381" s="2"/>
      <c r="BB381" s="2"/>
      <c r="BC381" s="3"/>
      <c r="BD381" s="3"/>
      <c r="BE381" s="24"/>
    </row>
    <row r="382" spans="2:61" s="19" customFormat="1">
      <c r="B382" s="2"/>
      <c r="C382" s="2"/>
      <c r="D382" s="2"/>
      <c r="E382" s="6"/>
      <c r="F382" s="3"/>
      <c r="G382" s="3"/>
      <c r="H382" s="4"/>
      <c r="I382" s="5"/>
      <c r="J382" s="5"/>
      <c r="K382" s="7"/>
      <c r="L382" s="8"/>
      <c r="M382" s="8"/>
      <c r="N382" s="8"/>
      <c r="O382" s="7"/>
      <c r="P382" s="7"/>
      <c r="Q382" s="9"/>
      <c r="R382" s="10"/>
      <c r="S382" s="11"/>
      <c r="T382" s="11"/>
      <c r="U382" s="8"/>
      <c r="V382" s="8"/>
      <c r="W382" s="8"/>
      <c r="X382" s="8"/>
      <c r="Y382" s="8"/>
      <c r="Z382" s="8"/>
      <c r="AA382" s="8"/>
      <c r="AB382" s="8"/>
      <c r="AC382" s="8"/>
      <c r="AD382" s="8"/>
      <c r="AE382" s="8"/>
      <c r="AF382" s="8"/>
      <c r="AG382" s="8"/>
      <c r="AH382" s="8"/>
      <c r="AI382" s="8"/>
      <c r="AJ382" s="8"/>
      <c r="AK382" s="6"/>
      <c r="AL382" s="8"/>
      <c r="AM382" s="8"/>
      <c r="AN382" s="8"/>
      <c r="AO382" s="8"/>
      <c r="AP382" s="8"/>
      <c r="AQ382" s="8"/>
      <c r="AR382" s="8"/>
      <c r="AS382" s="8"/>
      <c r="AT382" s="8"/>
      <c r="AU382" s="8"/>
      <c r="AV382" s="8"/>
      <c r="AW382" s="2"/>
      <c r="AX382" s="2"/>
      <c r="AY382" s="2"/>
      <c r="AZ382" s="2"/>
      <c r="BA382" s="2"/>
      <c r="BB382" s="2"/>
      <c r="BC382" s="3"/>
      <c r="BD382" s="3"/>
      <c r="BE382" s="24"/>
    </row>
    <row r="383" spans="2:61" s="19" customFormat="1">
      <c r="B383" s="2"/>
      <c r="C383" s="2"/>
      <c r="D383" s="2"/>
      <c r="E383" s="6"/>
      <c r="F383" s="3"/>
      <c r="G383" s="3"/>
      <c r="H383" s="4"/>
      <c r="I383" s="5"/>
      <c r="J383" s="5"/>
      <c r="K383" s="7"/>
      <c r="L383" s="8"/>
      <c r="M383" s="8"/>
      <c r="N383" s="8"/>
      <c r="O383" s="7"/>
      <c r="P383" s="7"/>
      <c r="Q383" s="9"/>
      <c r="R383" s="10"/>
      <c r="S383" s="11"/>
      <c r="T383" s="11"/>
      <c r="U383" s="8"/>
      <c r="V383" s="8"/>
      <c r="W383" s="8"/>
      <c r="X383" s="8"/>
      <c r="Y383" s="8"/>
      <c r="Z383" s="8"/>
      <c r="AA383" s="8"/>
      <c r="AB383" s="8"/>
      <c r="AC383" s="8"/>
      <c r="AD383" s="8"/>
      <c r="AE383" s="8"/>
      <c r="AF383" s="8"/>
      <c r="AG383" s="8"/>
      <c r="AH383" s="8"/>
      <c r="AI383" s="8"/>
      <c r="AJ383" s="8"/>
      <c r="AK383" s="6"/>
      <c r="AL383" s="8"/>
      <c r="AM383" s="8"/>
      <c r="AN383" s="8"/>
      <c r="AO383" s="8"/>
      <c r="AP383" s="8"/>
      <c r="AQ383" s="8"/>
      <c r="AR383" s="8"/>
      <c r="AS383" s="8"/>
      <c r="AT383" s="8"/>
      <c r="AU383" s="8"/>
      <c r="AV383" s="8"/>
      <c r="AW383" s="2"/>
      <c r="AX383" s="2"/>
      <c r="AY383" s="2"/>
      <c r="AZ383" s="2"/>
      <c r="BA383" s="2"/>
      <c r="BB383" s="2"/>
      <c r="BC383" s="3"/>
      <c r="BD383" s="3"/>
      <c r="BE383" s="24"/>
    </row>
    <row r="384" spans="2:61" s="19" customFormat="1">
      <c r="B384" s="2"/>
      <c r="C384" s="2"/>
      <c r="D384" s="2"/>
      <c r="E384" s="6"/>
      <c r="F384" s="3"/>
      <c r="G384" s="3"/>
      <c r="H384" s="4"/>
      <c r="I384" s="5"/>
      <c r="J384" s="5"/>
      <c r="K384" s="7"/>
      <c r="L384" s="8"/>
      <c r="M384" s="8"/>
      <c r="N384" s="8"/>
      <c r="O384" s="7"/>
      <c r="P384" s="7"/>
      <c r="Q384" s="9"/>
      <c r="R384" s="10"/>
      <c r="S384" s="11"/>
      <c r="T384" s="11"/>
      <c r="U384" s="8"/>
      <c r="V384" s="8"/>
      <c r="W384" s="8"/>
      <c r="X384" s="8"/>
      <c r="Y384" s="8"/>
      <c r="Z384" s="8"/>
      <c r="AA384" s="8"/>
      <c r="AB384" s="8"/>
      <c r="AC384" s="8"/>
      <c r="AD384" s="8"/>
      <c r="AE384" s="8"/>
      <c r="AF384" s="8"/>
      <c r="AG384" s="8"/>
      <c r="AH384" s="8"/>
      <c r="AI384" s="8"/>
      <c r="AJ384" s="8"/>
      <c r="AK384" s="6"/>
      <c r="AL384" s="8"/>
      <c r="AM384" s="8"/>
      <c r="AN384" s="8"/>
      <c r="AO384" s="8"/>
      <c r="AP384" s="8"/>
      <c r="AQ384" s="8"/>
      <c r="AR384" s="8"/>
      <c r="AS384" s="8"/>
      <c r="AT384" s="8"/>
      <c r="AU384" s="8"/>
      <c r="AV384" s="8"/>
      <c r="AW384" s="2"/>
      <c r="AX384" s="2"/>
      <c r="AY384" s="2"/>
      <c r="AZ384" s="2"/>
      <c r="BA384" s="2"/>
      <c r="BB384" s="2"/>
      <c r="BC384" s="3"/>
      <c r="BD384" s="3"/>
      <c r="BE384" s="24"/>
    </row>
    <row r="385" spans="2:56">
      <c r="B385" s="2"/>
      <c r="C385" s="2"/>
      <c r="D385" s="2"/>
      <c r="E385" s="6"/>
      <c r="F385" s="3"/>
      <c r="G385" s="3"/>
      <c r="H385" s="4"/>
      <c r="I385" s="5"/>
      <c r="J385" s="5"/>
      <c r="K385" s="7"/>
      <c r="L385" s="8"/>
      <c r="M385" s="8"/>
      <c r="N385" s="8"/>
      <c r="O385" s="7"/>
      <c r="P385" s="7"/>
      <c r="Q385" s="9"/>
      <c r="R385" s="10"/>
      <c r="S385" s="11"/>
      <c r="T385" s="11"/>
      <c r="U385" s="8"/>
      <c r="V385" s="8"/>
      <c r="W385" s="8"/>
      <c r="X385" s="8"/>
      <c r="Y385" s="8"/>
      <c r="Z385" s="8"/>
      <c r="AA385" s="8"/>
      <c r="AB385" s="8"/>
      <c r="AC385" s="8"/>
      <c r="AD385" s="8"/>
      <c r="AE385" s="8"/>
      <c r="AF385" s="8"/>
      <c r="AG385" s="8"/>
      <c r="AH385" s="8"/>
      <c r="AI385" s="8"/>
      <c r="AJ385" s="8"/>
      <c r="AK385" s="6"/>
      <c r="AL385" s="8"/>
      <c r="AM385" s="8"/>
      <c r="AN385" s="8"/>
      <c r="AO385" s="8"/>
      <c r="AP385" s="8"/>
      <c r="AQ385" s="8"/>
      <c r="AR385" s="8"/>
      <c r="AS385" s="8"/>
      <c r="AT385" s="8"/>
      <c r="AU385" s="8"/>
      <c r="AV385" s="8"/>
      <c r="AW385" s="2"/>
      <c r="AX385" s="2"/>
      <c r="AY385" s="2"/>
      <c r="AZ385" s="2"/>
      <c r="BA385" s="2"/>
      <c r="BB385" s="2"/>
      <c r="BC385" s="3"/>
      <c r="BD385" s="3"/>
    </row>
    <row r="386" spans="2:56">
      <c r="B386" s="2"/>
      <c r="C386" s="2"/>
      <c r="D386" s="2"/>
      <c r="E386" s="6"/>
      <c r="F386" s="3"/>
      <c r="G386" s="3"/>
      <c r="H386" s="4"/>
      <c r="I386" s="5"/>
      <c r="J386" s="5"/>
      <c r="K386" s="7"/>
      <c r="L386" s="8"/>
      <c r="M386" s="8"/>
      <c r="N386" s="8"/>
      <c r="O386" s="7"/>
      <c r="P386" s="7"/>
      <c r="Q386" s="9"/>
      <c r="R386" s="10"/>
      <c r="S386" s="11"/>
      <c r="T386" s="11"/>
      <c r="U386" s="8"/>
      <c r="V386" s="8"/>
      <c r="W386" s="8"/>
      <c r="X386" s="8"/>
      <c r="Y386" s="8"/>
      <c r="Z386" s="8"/>
      <c r="AA386" s="8"/>
      <c r="AB386" s="8"/>
      <c r="AC386" s="8"/>
      <c r="AD386" s="8"/>
      <c r="AE386" s="8"/>
      <c r="AF386" s="8"/>
      <c r="AG386" s="8"/>
      <c r="AH386" s="8"/>
      <c r="AI386" s="8"/>
      <c r="AJ386" s="8"/>
      <c r="AK386" s="6"/>
      <c r="AL386" s="8"/>
      <c r="AM386" s="8"/>
      <c r="AN386" s="8"/>
      <c r="AO386" s="8"/>
      <c r="AP386" s="8"/>
      <c r="AQ386" s="8"/>
      <c r="AR386" s="8"/>
      <c r="AS386" s="8"/>
      <c r="AT386" s="8"/>
      <c r="AU386" s="8"/>
      <c r="AV386" s="8"/>
      <c r="AW386" s="2"/>
      <c r="AX386" s="2"/>
      <c r="AY386" s="2"/>
      <c r="AZ386" s="2"/>
      <c r="BA386" s="2"/>
      <c r="BB386" s="2"/>
      <c r="BC386" s="3"/>
      <c r="BD386" s="3"/>
    </row>
    <row r="387" spans="2:56">
      <c r="L387" s="8"/>
      <c r="M387" s="8"/>
      <c r="N387" s="8"/>
      <c r="O387" s="23"/>
      <c r="P387" s="23"/>
      <c r="AG387" s="8"/>
      <c r="AH387" s="8"/>
      <c r="AI387" s="8"/>
      <c r="AJ387" s="8"/>
      <c r="AK387" s="6"/>
      <c r="AL387" s="8"/>
      <c r="AM387" s="8"/>
      <c r="AN387" s="8"/>
      <c r="AO387" s="8"/>
      <c r="AP387" s="8"/>
      <c r="AQ387" s="8"/>
      <c r="AR387" s="8"/>
      <c r="AS387" s="8"/>
      <c r="AT387" s="25"/>
      <c r="AU387" s="25"/>
      <c r="AV387" s="25"/>
    </row>
    <row r="388" spans="2:56">
      <c r="L388" s="8"/>
      <c r="M388" s="8"/>
      <c r="N388" s="8"/>
      <c r="O388" s="23"/>
      <c r="P388" s="23"/>
      <c r="AG388" s="8"/>
      <c r="AH388" s="8"/>
      <c r="AI388" s="8"/>
      <c r="AJ388" s="8"/>
      <c r="AK388" s="6"/>
      <c r="AL388" s="8"/>
      <c r="AM388" s="8"/>
      <c r="AN388" s="8"/>
      <c r="AO388" s="8"/>
      <c r="AP388" s="8"/>
      <c r="AQ388" s="8"/>
      <c r="AR388" s="8"/>
      <c r="AS388" s="8"/>
      <c r="AT388" s="25"/>
      <c r="AU388" s="25"/>
      <c r="AV388" s="25"/>
    </row>
    <row r="389" spans="2:56">
      <c r="L389" s="8"/>
      <c r="M389" s="8"/>
      <c r="N389" s="8"/>
      <c r="O389" s="23"/>
      <c r="P389" s="23"/>
      <c r="AG389" s="8"/>
      <c r="AH389" s="8"/>
      <c r="AI389" s="8"/>
      <c r="AJ389" s="8"/>
      <c r="AK389" s="6"/>
      <c r="AL389" s="8"/>
      <c r="AM389" s="8"/>
      <c r="AN389" s="8"/>
      <c r="AO389" s="8"/>
      <c r="AP389" s="8"/>
      <c r="AQ389" s="8"/>
      <c r="AR389" s="8"/>
      <c r="AS389" s="8"/>
      <c r="AT389" s="25"/>
      <c r="AU389" s="25"/>
      <c r="AV389" s="25"/>
    </row>
    <row r="390" spans="2:56">
      <c r="L390" s="8"/>
      <c r="M390" s="8"/>
      <c r="N390" s="8"/>
      <c r="O390" s="23"/>
      <c r="P390" s="23"/>
      <c r="AG390" s="8"/>
      <c r="AH390" s="8"/>
      <c r="AI390" s="8"/>
      <c r="AJ390" s="8"/>
      <c r="AK390" s="6"/>
      <c r="AL390" s="8"/>
      <c r="AM390" s="8"/>
      <c r="AN390" s="8"/>
      <c r="AO390" s="8"/>
      <c r="AP390" s="8"/>
      <c r="AQ390" s="8"/>
      <c r="AR390" s="8"/>
      <c r="AS390" s="8"/>
      <c r="AT390" s="25"/>
      <c r="AU390" s="25"/>
      <c r="AV390" s="25"/>
    </row>
    <row r="391" spans="2:56">
      <c r="AT391" s="25"/>
      <c r="AU391" s="25"/>
      <c r="AV391" s="25"/>
    </row>
    <row r="392" spans="2:56">
      <c r="AT392" s="25"/>
      <c r="AU392" s="25"/>
      <c r="AV392" s="25"/>
    </row>
    <row r="393" spans="2:56">
      <c r="AT393" s="25"/>
      <c r="AU393" s="25"/>
      <c r="AV393" s="25"/>
    </row>
    <row r="394" spans="2:56">
      <c r="AT394" s="25"/>
      <c r="AU394" s="25"/>
      <c r="AV394" s="25"/>
    </row>
    <row r="395" spans="2:56">
      <c r="AT395" s="25"/>
      <c r="AU395" s="25"/>
      <c r="AV395" s="25"/>
    </row>
    <row r="396" spans="2:56">
      <c r="AT396" s="25"/>
      <c r="AU396" s="25"/>
      <c r="AV396" s="25"/>
    </row>
    <row r="397" spans="2:56">
      <c r="AT397" s="25"/>
      <c r="AU397" s="25"/>
      <c r="AV397" s="25"/>
    </row>
    <row r="398" spans="2:56">
      <c r="AT398" s="25"/>
      <c r="AU398" s="25"/>
      <c r="AV398" s="25"/>
    </row>
    <row r="399" spans="2:56">
      <c r="AT399" s="25"/>
      <c r="AU399" s="25"/>
      <c r="AV399" s="25"/>
    </row>
    <row r="400" spans="2:56">
      <c r="AT400" s="25"/>
      <c r="AU400" s="25"/>
      <c r="AV400" s="25"/>
    </row>
    <row r="401" spans="3:48">
      <c r="AT401" s="25"/>
      <c r="AU401" s="25"/>
      <c r="AV401" s="25"/>
    </row>
    <row r="402" spans="3:48">
      <c r="AT402" s="25"/>
      <c r="AU402" s="25"/>
      <c r="AV402" s="25"/>
    </row>
    <row r="403" spans="3:48">
      <c r="C403" s="18"/>
      <c r="O403" s="23"/>
      <c r="P403" s="23"/>
      <c r="AT403" s="25"/>
      <c r="AU403" s="25"/>
      <c r="AV403" s="25"/>
    </row>
    <row r="404" spans="3:48">
      <c r="C404" s="18"/>
      <c r="O404" s="23"/>
      <c r="P404" s="23"/>
      <c r="AT404" s="25"/>
      <c r="AU404" s="25"/>
      <c r="AV404" s="25"/>
    </row>
    <row r="405" spans="3:48">
      <c r="O405" s="23"/>
      <c r="P405" s="23"/>
      <c r="AT405" s="25"/>
      <c r="AU405" s="25"/>
      <c r="AV405" s="25"/>
    </row>
    <row r="406" spans="3:48">
      <c r="O406" s="23"/>
      <c r="P406" s="23"/>
      <c r="AT406" s="25"/>
      <c r="AU406" s="25"/>
      <c r="AV406" s="25"/>
    </row>
    <row r="407" spans="3:48">
      <c r="AT407" s="25"/>
      <c r="AU407" s="25"/>
      <c r="AV407" s="25"/>
    </row>
    <row r="408" spans="3:48">
      <c r="AT408" s="25"/>
      <c r="AU408" s="25"/>
      <c r="AV408" s="25"/>
    </row>
    <row r="409" spans="3:48">
      <c r="AT409" s="25"/>
      <c r="AU409" s="25"/>
      <c r="AV409" s="25"/>
    </row>
    <row r="410" spans="3:48">
      <c r="AT410" s="25"/>
      <c r="AU410" s="25"/>
      <c r="AV410" s="25"/>
    </row>
    <row r="411" spans="3:48">
      <c r="C411" s="18"/>
      <c r="AT411" s="25"/>
      <c r="AU411" s="25"/>
      <c r="AV411" s="25"/>
    </row>
    <row r="412" spans="3:48">
      <c r="C412" s="18"/>
      <c r="AT412" s="25"/>
      <c r="AU412" s="25"/>
      <c r="AV412" s="25"/>
    </row>
    <row r="413" spans="3:48">
      <c r="AT413" s="25"/>
      <c r="AU413" s="25"/>
      <c r="AV413" s="25"/>
    </row>
    <row r="414" spans="3:48">
      <c r="AT414" s="25"/>
      <c r="AU414" s="25"/>
      <c r="AV414" s="25"/>
    </row>
    <row r="415" spans="3:48">
      <c r="AT415" s="25"/>
      <c r="AU415" s="25"/>
      <c r="AV415" s="25"/>
    </row>
    <row r="416" spans="3:48">
      <c r="AT416" s="25"/>
      <c r="AU416" s="25"/>
      <c r="AV416" s="25"/>
    </row>
    <row r="417" spans="46:48">
      <c r="AT417" s="25"/>
      <c r="AU417" s="25"/>
      <c r="AV417" s="25"/>
    </row>
    <row r="418" spans="46:48">
      <c r="AT418" s="25"/>
      <c r="AU418" s="25"/>
      <c r="AV418" s="25"/>
    </row>
    <row r="419" spans="46:48">
      <c r="AT419" s="25"/>
      <c r="AU419" s="25"/>
      <c r="AV419" s="25"/>
    </row>
  </sheetData>
  <autoFilter ref="B3:E368" xr:uid="{00000000-0001-0000-0400-000000000000}"/>
  <sortState xmlns:xlrd2="http://schemas.microsoft.com/office/spreadsheetml/2017/richdata2" ref="B4:BD424">
    <sortCondition ref="B4:B424"/>
    <sortCondition ref="E4:E424"/>
    <sortCondition descending="1" ref="J4:J424"/>
    <sortCondition ref="H4:H424"/>
  </sortState>
  <mergeCells count="1">
    <mergeCell ref="B2:E2"/>
  </mergeCells>
  <hyperlinks>
    <hyperlink ref="C312" r:id="rId1" display="DLS19_Feb_Run5" xr:uid="{00000000-0004-0000-0400-000000000000}"/>
    <hyperlink ref="C352" r:id="rId2" xr:uid="{00000000-0004-0000-0400-000001000000}"/>
    <hyperlink ref="C322" r:id="rId3" xr:uid="{00000000-0004-0000-0400-000002000000}"/>
    <hyperlink ref="C346" r:id="rId4" xr:uid="{00000000-0004-0000-0400-000003000000}"/>
    <hyperlink ref="C335" r:id="rId5" xr:uid="{00000000-0004-0000-0400-000004000000}"/>
    <hyperlink ref="C326" r:id="rId6" xr:uid="{00000000-0004-0000-0400-000005000000}"/>
    <hyperlink ref="C327" r:id="rId7" xr:uid="{00000000-0004-0000-0400-000006000000}"/>
    <hyperlink ref="C328" r:id="rId8" xr:uid="{00000000-0004-0000-0400-000007000000}"/>
    <hyperlink ref="C323" r:id="rId9" xr:uid="{00000000-0004-0000-0400-000008000000}"/>
    <hyperlink ref="C324" r:id="rId10" xr:uid="{00000000-0004-0000-0400-000009000000}"/>
    <hyperlink ref="C325" r:id="rId11" xr:uid="{00000000-0004-0000-0400-00000A000000}"/>
    <hyperlink ref="C333" r:id="rId12" xr:uid="{00000000-0004-0000-0400-00000B000000}"/>
    <hyperlink ref="C364" r:id="rId13" xr:uid="{00000000-0004-0000-0400-00000C000000}"/>
    <hyperlink ref="C361" r:id="rId14" xr:uid="{00000000-0004-0000-0400-00000D000000}"/>
    <hyperlink ref="C363" r:id="rId15" xr:uid="{00000000-0004-0000-0400-00000E000000}"/>
    <hyperlink ref="C336" r:id="rId16" xr:uid="{00000000-0004-0000-0400-00000F000000}"/>
    <hyperlink ref="C330" r:id="rId17" xr:uid="{00000000-0004-0000-0400-000010000000}"/>
    <hyperlink ref="C331" r:id="rId18" xr:uid="{00000000-0004-0000-0400-000011000000}"/>
    <hyperlink ref="C366" r:id="rId19" xr:uid="{00000000-0004-0000-0400-000012000000}"/>
    <hyperlink ref="C368" r:id="rId20" xr:uid="{00000000-0004-0000-0400-000013000000}"/>
    <hyperlink ref="C25" r:id="rId21" xr:uid="{00000000-0004-0000-0400-000014000000}"/>
    <hyperlink ref="C47" r:id="rId22" xr:uid="{00000000-0004-0000-0400-000015000000}"/>
    <hyperlink ref="C48" r:id="rId23" xr:uid="{00000000-0004-0000-0400-000016000000}"/>
    <hyperlink ref="C251" r:id="rId24" xr:uid="{00000000-0004-0000-0400-000017000000}"/>
    <hyperlink ref="C252" r:id="rId25" xr:uid="{00000000-0004-0000-0400-000018000000}"/>
    <hyperlink ref="C244" r:id="rId26" xr:uid="{00000000-0004-0000-0400-000019000000}"/>
    <hyperlink ref="C245" r:id="rId27" xr:uid="{00000000-0004-0000-0400-00001A000000}"/>
    <hyperlink ref="C235" r:id="rId28" xr:uid="{00000000-0004-0000-0400-00001B000000}"/>
    <hyperlink ref="C132" r:id="rId29" xr:uid="{00000000-0004-0000-0400-00001C000000}"/>
    <hyperlink ref="C133" r:id="rId30" display="DLS19_Feb_Run75" xr:uid="{00000000-0004-0000-0400-00001D000000}"/>
    <hyperlink ref="C134" r:id="rId31" xr:uid="{00000000-0004-0000-0400-00001E000000}"/>
    <hyperlink ref="C135" r:id="rId32" xr:uid="{00000000-0004-0000-0400-00001F000000}"/>
    <hyperlink ref="C136" r:id="rId33" xr:uid="{00000000-0004-0000-0400-000020000000}"/>
    <hyperlink ref="C137" r:id="rId34" xr:uid="{00000000-0004-0000-0400-000021000000}"/>
    <hyperlink ref="C138" r:id="rId35" xr:uid="{00000000-0004-0000-0400-000022000000}"/>
    <hyperlink ref="C139" r:id="rId36" xr:uid="{00000000-0004-0000-0400-000023000000}"/>
    <hyperlink ref="C140" r:id="rId37" xr:uid="{00000000-0004-0000-0400-000024000000}"/>
    <hyperlink ref="C141" r:id="rId38" xr:uid="{00000000-0004-0000-0400-000025000000}"/>
    <hyperlink ref="C143" r:id="rId39" xr:uid="{00000000-0004-0000-0400-000026000000}"/>
    <hyperlink ref="C167" r:id="rId40" xr:uid="{00000000-0004-0000-0400-000027000000}"/>
    <hyperlink ref="C18" r:id="rId41" display="DLS19_Feb_Run98" xr:uid="{00000000-0004-0000-0400-000028000000}"/>
    <hyperlink ref="C173" r:id="rId42" xr:uid="{00000000-0004-0000-0400-000029000000}"/>
    <hyperlink ref="C302" r:id="rId43" xr:uid="{00000000-0004-0000-0400-00002A000000}"/>
    <hyperlink ref="C13" r:id="rId44" xr:uid="{00000000-0004-0000-0400-00002B000000}"/>
    <hyperlink ref="C15" r:id="rId45" xr:uid="{00000000-0004-0000-0400-00002C000000}"/>
    <hyperlink ref="C313" r:id="rId46" xr:uid="{00000000-0004-0000-0400-00002D000000}"/>
    <hyperlink ref="C314" r:id="rId47" xr:uid="{00000000-0004-0000-0400-00002E000000}"/>
    <hyperlink ref="C353" r:id="rId48" xr:uid="{00000000-0004-0000-0400-00002F000000}"/>
    <hyperlink ref="C354" r:id="rId49" xr:uid="{00000000-0004-0000-0400-000030000000}"/>
    <hyperlink ref="C355" r:id="rId50" xr:uid="{00000000-0004-0000-0400-000031000000}"/>
    <hyperlink ref="C356" r:id="rId51" xr:uid="{00000000-0004-0000-0400-000032000000}"/>
    <hyperlink ref="C342" r:id="rId52" xr:uid="{00000000-0004-0000-0400-000033000000}"/>
    <hyperlink ref="C130" r:id="rId53" xr:uid="{00000000-0004-0000-0400-000034000000}"/>
    <hyperlink ref="C321" r:id="rId54" xr:uid="{00000000-0004-0000-0400-000035000000}"/>
    <hyperlink ref="C338" r:id="rId55" xr:uid="{00000000-0004-0000-0400-000036000000}"/>
    <hyperlink ref="C339" r:id="rId56" xr:uid="{00000000-0004-0000-0400-000037000000}"/>
    <hyperlink ref="C340" r:id="rId57" xr:uid="{00000000-0004-0000-0400-000038000000}"/>
    <hyperlink ref="C308" r:id="rId58" xr:uid="{00000000-0004-0000-0400-000039000000}"/>
    <hyperlink ref="C309" r:id="rId59" xr:uid="{00000000-0004-0000-0400-00003A000000}"/>
    <hyperlink ref="C310" r:id="rId60" xr:uid="{00000000-0004-0000-0400-00003B000000}"/>
    <hyperlink ref="C311" r:id="rId61" xr:uid="{00000000-0004-0000-0400-00003C000000}"/>
    <hyperlink ref="C349" r:id="rId62" xr:uid="{00000000-0004-0000-0400-00003D000000}"/>
    <hyperlink ref="C350" r:id="rId63" xr:uid="{00000000-0004-0000-0400-00003E000000}"/>
    <hyperlink ref="C351" r:id="rId64" xr:uid="{00000000-0004-0000-0400-00003F000000}"/>
    <hyperlink ref="C317" r:id="rId65" xr:uid="{00000000-0004-0000-0400-000040000000}"/>
    <hyperlink ref="C131" r:id="rId66" xr:uid="{00000000-0004-0000-0400-000041000000}"/>
    <hyperlink ref="C36" r:id="rId67" xr:uid="{00000000-0004-0000-0400-000042000000}"/>
    <hyperlink ref="C37" r:id="rId68" xr:uid="{00000000-0004-0000-0400-000043000000}"/>
    <hyperlink ref="C161" r:id="rId69" xr:uid="{00000000-0004-0000-0400-000044000000}"/>
    <hyperlink ref="C164" r:id="rId70" xr:uid="{00000000-0004-0000-0400-000045000000}"/>
    <hyperlink ref="C233" r:id="rId71" xr:uid="{00000000-0004-0000-0400-000046000000}"/>
    <hyperlink ref="C17" r:id="rId72" xr:uid="{00000000-0004-0000-0400-000047000000}"/>
    <hyperlink ref="C44" r:id="rId73" xr:uid="{00000000-0004-0000-0400-000048000000}"/>
    <hyperlink ref="C169" r:id="rId74" xr:uid="{00000000-0004-0000-0400-000049000000}"/>
    <hyperlink ref="C345" r:id="rId75" xr:uid="{00000000-0004-0000-0400-00004A000000}"/>
    <hyperlink ref="C170" r:id="rId76" xr:uid="{00000000-0004-0000-0400-00004B000000}"/>
    <hyperlink ref="C347" r:id="rId77" xr:uid="{00000000-0004-0000-0400-00004C000000}"/>
    <hyperlink ref="C171" r:id="rId78" xr:uid="{00000000-0004-0000-0400-00004D000000}"/>
    <hyperlink ref="C348" r:id="rId79" xr:uid="{00000000-0004-0000-0400-00004E000000}"/>
    <hyperlink ref="C316" r:id="rId80" xr:uid="{00000000-0004-0000-0400-00004F000000}"/>
    <hyperlink ref="C359" r:id="rId81" xr:uid="{00000000-0004-0000-0400-000050000000}"/>
    <hyperlink ref="C272" r:id="rId82" xr:uid="{00000000-0004-0000-0400-000051000000}"/>
    <hyperlink ref="C274" r:id="rId83" xr:uid="{00000000-0004-0000-0400-000052000000}"/>
    <hyperlink ref="C260" r:id="rId84" xr:uid="{00000000-0004-0000-0400-000053000000}"/>
    <hyperlink ref="C261" r:id="rId85" xr:uid="{00000000-0004-0000-0400-000054000000}"/>
    <hyperlink ref="C262" r:id="rId86" xr:uid="{00000000-0004-0000-0400-000055000000}"/>
    <hyperlink ref="C263" r:id="rId87" xr:uid="{00000000-0004-0000-0400-000056000000}"/>
    <hyperlink ref="C264" r:id="rId88" xr:uid="{00000000-0004-0000-0400-000057000000}"/>
    <hyperlink ref="C265" r:id="rId89" xr:uid="{00000000-0004-0000-0400-000058000000}"/>
    <hyperlink ref="C266" r:id="rId90" xr:uid="{00000000-0004-0000-0400-000059000000}"/>
    <hyperlink ref="C267" r:id="rId91" xr:uid="{00000000-0004-0000-0400-00005A000000}"/>
    <hyperlink ref="C236" r:id="rId92" xr:uid="{00000000-0004-0000-0400-00005B000000}"/>
    <hyperlink ref="C26" r:id="rId93" xr:uid="{00000000-0004-0000-0400-00005C000000}"/>
    <hyperlink ref="C237" r:id="rId94" xr:uid="{00000000-0004-0000-0400-00005D000000}"/>
    <hyperlink ref="C27" r:id="rId95" xr:uid="{00000000-0004-0000-0400-00005E000000}"/>
    <hyperlink ref="C238" r:id="rId96" xr:uid="{00000000-0004-0000-0400-00005F000000}"/>
    <hyperlink ref="C28" r:id="rId97" xr:uid="{00000000-0004-0000-0400-000060000000}"/>
    <hyperlink ref="C239" r:id="rId98" display="DLS19_Dec_Run15" xr:uid="{00000000-0004-0000-0400-000061000000}"/>
    <hyperlink ref="C29" r:id="rId99" xr:uid="{00000000-0004-0000-0400-000062000000}"/>
    <hyperlink ref="C240" r:id="rId100" xr:uid="{00000000-0004-0000-0400-000063000000}"/>
    <hyperlink ref="C30" r:id="rId101" xr:uid="{00000000-0004-0000-0400-000064000000}"/>
    <hyperlink ref="C241" r:id="rId102" xr:uid="{00000000-0004-0000-0400-000065000000}"/>
    <hyperlink ref="C31" r:id="rId103" xr:uid="{00000000-0004-0000-0400-000066000000}"/>
    <hyperlink ref="C246" r:id="rId104" xr:uid="{00000000-0004-0000-0400-000067000000}"/>
    <hyperlink ref="C40" r:id="rId105" xr:uid="{00000000-0004-0000-0400-000068000000}"/>
    <hyperlink ref="C248" r:id="rId106" xr:uid="{00000000-0004-0000-0400-000069000000}"/>
    <hyperlink ref="C249" r:id="rId107" xr:uid="{00000000-0004-0000-0400-00006A000000}"/>
    <hyperlink ref="C250" r:id="rId108" xr:uid="{00000000-0004-0000-0400-00006B000000}"/>
    <hyperlink ref="C43" r:id="rId109" xr:uid="{00000000-0004-0000-0400-00006C000000}"/>
    <hyperlink ref="C19" r:id="rId110" xr:uid="{00000000-0004-0000-0400-00006D000000}"/>
    <hyperlink ref="C20" r:id="rId111" xr:uid="{00000000-0004-0000-0400-00006E000000}"/>
    <hyperlink ref="C21" r:id="rId112" xr:uid="{00000000-0004-0000-0400-00006F000000}"/>
    <hyperlink ref="C22" r:id="rId113" xr:uid="{00000000-0004-0000-0400-000070000000}"/>
    <hyperlink ref="C269" r:id="rId114" xr:uid="{00000000-0004-0000-0400-000071000000}"/>
    <hyperlink ref="C4" r:id="rId115" xr:uid="{00000000-0004-0000-0400-000072000000}"/>
    <hyperlink ref="C5" r:id="rId116" xr:uid="{00000000-0004-0000-0400-000073000000}"/>
    <hyperlink ref="C6" r:id="rId117" xr:uid="{00000000-0004-0000-0400-000074000000}"/>
    <hyperlink ref="C7" r:id="rId118" xr:uid="{00000000-0004-0000-0400-000075000000}"/>
    <hyperlink ref="C8" r:id="rId119" xr:uid="{00000000-0004-0000-0400-000076000000}"/>
    <hyperlink ref="C304" r:id="rId120" xr:uid="{00000000-0004-0000-0400-000077000000}"/>
    <hyperlink ref="C305" r:id="rId121" xr:uid="{00000000-0004-0000-0400-000078000000}"/>
    <hyperlink ref="C306" r:id="rId122" xr:uid="{00000000-0004-0000-0400-000079000000}"/>
    <hyperlink ref="C307" r:id="rId123" xr:uid="{00000000-0004-0000-0400-00007A000000}"/>
    <hyperlink ref="C49" r:id="rId124" xr:uid="{00000000-0004-0000-0400-00007B000000}"/>
    <hyperlink ref="C253" r:id="rId125" xr:uid="{00000000-0004-0000-0400-00007C000000}"/>
    <hyperlink ref="C254" r:id="rId126" xr:uid="{00000000-0004-0000-0400-00007D000000}"/>
    <hyperlink ref="C51" r:id="rId127" xr:uid="{00000000-0004-0000-0400-00007E000000}"/>
    <hyperlink ref="C255" r:id="rId128" xr:uid="{00000000-0004-0000-0400-00007F000000}"/>
    <hyperlink ref="C52" r:id="rId129" xr:uid="{00000000-0004-0000-0400-000080000000}"/>
    <hyperlink ref="C256" r:id="rId130" xr:uid="{00000000-0004-0000-0400-000081000000}"/>
    <hyperlink ref="C53" r:id="rId131" xr:uid="{00000000-0004-0000-0400-000082000000}"/>
    <hyperlink ref="C257" r:id="rId132" xr:uid="{00000000-0004-0000-0400-000083000000}"/>
    <hyperlink ref="C54" r:id="rId133" xr:uid="{00000000-0004-0000-0400-000084000000}"/>
    <hyperlink ref="C258" r:id="rId134" xr:uid="{00000000-0004-0000-0400-000085000000}"/>
    <hyperlink ref="C55" r:id="rId135" xr:uid="{00000000-0004-0000-0400-000086000000}"/>
    <hyperlink ref="C259" r:id="rId136" xr:uid="{00000000-0004-0000-0400-000087000000}"/>
    <hyperlink ref="C32" r:id="rId137" xr:uid="{00000000-0004-0000-0400-000088000000}"/>
    <hyperlink ref="C33" r:id="rId138" xr:uid="{00000000-0004-0000-0400-000089000000}"/>
    <hyperlink ref="C9" r:id="rId139" xr:uid="{00000000-0004-0000-0400-00008A000000}"/>
    <hyperlink ref="C268" r:id="rId140" xr:uid="{00000000-0004-0000-0400-00008B000000}"/>
    <hyperlink ref="C341" r:id="rId141" xr:uid="{00000000-0004-0000-0400-00008C000000}"/>
    <hyperlink ref="C344" r:id="rId142" xr:uid="{00000000-0004-0000-0400-00008D000000}"/>
    <hyperlink ref="C315" r:id="rId143" xr:uid="{00000000-0004-0000-0400-00008E000000}"/>
    <hyperlink ref="C357" r:id="rId144" xr:uid="{00000000-0004-0000-0400-00008F000000}"/>
    <hyperlink ref="C318" r:id="rId145" xr:uid="{00000000-0004-0000-0400-000090000000}"/>
    <hyperlink ref="C320" r:id="rId146" xr:uid="{00000000-0004-0000-0400-000091000000}"/>
    <hyperlink ref="C362" r:id="rId147" xr:uid="{00000000-0004-0000-0400-000092000000}"/>
    <hyperlink ref="C367" r:id="rId148" xr:uid="{00000000-0004-0000-0400-000093000000}"/>
    <hyperlink ref="C14" r:id="rId149" xr:uid="{00000000-0004-0000-0400-000094000000}"/>
    <hyperlink ref="C16" r:id="rId150" xr:uid="{00000000-0004-0000-0400-000095000000}"/>
    <hyperlink ref="C23" r:id="rId151" xr:uid="{00000000-0004-0000-0400-000096000000}"/>
    <hyperlink ref="C24" r:id="rId152" xr:uid="{00000000-0004-0000-0400-000097000000}"/>
    <hyperlink ref="C38" r:id="rId153" xr:uid="{00000000-0004-0000-0400-000098000000}"/>
    <hyperlink ref="C45" r:id="rId154" xr:uid="{00000000-0004-0000-0400-000099000000}"/>
    <hyperlink ref="C46" r:id="rId155" xr:uid="{00000000-0004-0000-0400-00009A000000}"/>
    <hyperlink ref="C234" r:id="rId156" xr:uid="{00000000-0004-0000-0400-00009B000000}"/>
    <hyperlink ref="C242" r:id="rId157" xr:uid="{00000000-0004-0000-0400-00009C000000}"/>
    <hyperlink ref="C243" r:id="rId158" xr:uid="{00000000-0004-0000-0400-00009D000000}"/>
    <hyperlink ref="C162" r:id="rId159" xr:uid="{00000000-0004-0000-0400-00009E000000}"/>
    <hyperlink ref="C163" r:id="rId160" xr:uid="{00000000-0004-0000-0400-00009F000000}"/>
    <hyperlink ref="C165" r:id="rId161" xr:uid="{00000000-0004-0000-0400-0000A0000000}"/>
    <hyperlink ref="C166" r:id="rId162" xr:uid="{00000000-0004-0000-0400-0000A1000000}"/>
    <hyperlink ref="C168" r:id="rId163" xr:uid="{00000000-0004-0000-0400-0000A2000000}"/>
    <hyperlink ref="C293" r:id="rId164" xr:uid="{00000000-0004-0000-0400-0000A3000000}"/>
    <hyperlink ref="C270" r:id="rId165" xr:uid="{00000000-0004-0000-0400-0000A4000000}"/>
    <hyperlink ref="C271" r:id="rId166" xr:uid="{00000000-0004-0000-0400-0000A5000000}"/>
    <hyperlink ref="C273" r:id="rId167" xr:uid="{00000000-0004-0000-0400-0000A6000000}"/>
    <hyperlink ref="C60" r:id="rId168" xr:uid="{00000000-0004-0000-0400-0000A7000000}"/>
    <hyperlink ref="C61" r:id="rId169" xr:uid="{00000000-0004-0000-0400-0000A8000000}"/>
    <hyperlink ref="C62" r:id="rId170" xr:uid="{00000000-0004-0000-0400-0000A9000000}"/>
    <hyperlink ref="C151" r:id="rId171" xr:uid="{00000000-0004-0000-0400-0000AA000000}"/>
    <hyperlink ref="C153" r:id="rId172" xr:uid="{00000000-0004-0000-0400-0000AB000000}"/>
    <hyperlink ref="C154" r:id="rId173" xr:uid="{00000000-0004-0000-0400-0000AC000000}"/>
    <hyperlink ref="C155" r:id="rId174" xr:uid="{00000000-0004-0000-0400-0000AD000000}"/>
    <hyperlink ref="C157" r:id="rId175" xr:uid="{00000000-0004-0000-0400-0000AE000000}"/>
    <hyperlink ref="C158" r:id="rId176" xr:uid="{00000000-0004-0000-0400-0000AF000000}"/>
    <hyperlink ref="C159" r:id="rId177" xr:uid="{00000000-0004-0000-0400-0000B0000000}"/>
    <hyperlink ref="C160" r:id="rId178" xr:uid="{00000000-0004-0000-0400-0000B1000000}"/>
    <hyperlink ref="C145" r:id="rId179" xr:uid="{00000000-0004-0000-0400-0000B2000000}"/>
    <hyperlink ref="C149" r:id="rId180" xr:uid="{00000000-0004-0000-0400-0000B3000000}"/>
    <hyperlink ref="C147" r:id="rId181" xr:uid="{00000000-0004-0000-0400-0000B4000000}"/>
    <hyperlink ref="C116" r:id="rId182" xr:uid="{00000000-0004-0000-0400-0000B5000000}"/>
    <hyperlink ref="C118" r:id="rId183" xr:uid="{00000000-0004-0000-0400-0000B6000000}"/>
    <hyperlink ref="C119" r:id="rId184" xr:uid="{00000000-0004-0000-0400-0000B7000000}"/>
    <hyperlink ref="C120" r:id="rId185" xr:uid="{00000000-0004-0000-0400-0000B8000000}"/>
    <hyperlink ref="C124" r:id="rId186" xr:uid="{00000000-0004-0000-0400-0000B9000000}"/>
    <hyperlink ref="C125" r:id="rId187" xr:uid="{00000000-0004-0000-0400-0000BA000000}"/>
    <hyperlink ref="C127" r:id="rId188" xr:uid="{00000000-0004-0000-0400-0000BB000000}"/>
    <hyperlink ref="C129" r:id="rId189" xr:uid="{00000000-0004-0000-0400-0000BC000000}"/>
    <hyperlink ref="C58" r:id="rId190" xr:uid="{00000000-0004-0000-0400-0000BD000000}"/>
    <hyperlink ref="C186" r:id="rId191" xr:uid="{00000000-0004-0000-0400-0000BE000000}"/>
    <hyperlink ref="C187" r:id="rId192" xr:uid="{00000000-0004-0000-0400-0000BF000000}"/>
    <hyperlink ref="C188" r:id="rId193" xr:uid="{00000000-0004-0000-0400-0000C0000000}"/>
    <hyperlink ref="C189" r:id="rId194" xr:uid="{00000000-0004-0000-0400-0000C1000000}"/>
    <hyperlink ref="C225" r:id="rId195" xr:uid="{00000000-0004-0000-0400-0000C2000000}"/>
    <hyperlink ref="C226" r:id="rId196" xr:uid="{00000000-0004-0000-0400-0000C3000000}"/>
    <hyperlink ref="C227" r:id="rId197" xr:uid="{00000000-0004-0000-0400-0000C4000000}"/>
    <hyperlink ref="C228" r:id="rId198" xr:uid="{00000000-0004-0000-0400-0000C5000000}"/>
    <hyperlink ref="C230" r:id="rId199" xr:uid="{00000000-0004-0000-0400-0000C6000000}"/>
    <hyperlink ref="C229" r:id="rId200" xr:uid="{00000000-0004-0000-0400-0000C7000000}"/>
    <hyperlink ref="C89" r:id="rId201" xr:uid="{00000000-0004-0000-0400-0000C8000000}"/>
    <hyperlink ref="C90" r:id="rId202" xr:uid="{00000000-0004-0000-0400-0000C9000000}"/>
    <hyperlink ref="C91" r:id="rId203" xr:uid="{00000000-0004-0000-0400-0000CA000000}"/>
    <hyperlink ref="C231" r:id="rId204" xr:uid="{5A9D35DA-6B90-BD4B-BA4F-0D7FE563E1FA}"/>
    <hyperlink ref="C232" r:id="rId205" xr:uid="{6F94970E-77A0-464A-AA35-3A92B0949327}"/>
    <hyperlink ref="C292" r:id="rId206" xr:uid="{98FFBAC2-8946-FB4F-9A19-D3905E928536}"/>
    <hyperlink ref="C41" r:id="rId207" display="DLS19_Dec_RUN026" xr:uid="{68A2E427-E5AF-1346-A6DA-31ED5BF24595}"/>
    <hyperlink ref="C42" r:id="rId208" display="DLS19_Dec_RUN028" xr:uid="{00CEE5B3-7EDD-BF4C-A8EC-65D78842CD7D}"/>
    <hyperlink ref="C50" r:id="rId209" display="DLS19_Dec_RUN048" xr:uid="{924E3493-9231-0A43-9576-5B3326453E56}"/>
  </hyperlinks>
  <pageMargins left="0.7" right="0.7" top="0.75" bottom="0.75" header="0.3" footer="0.3"/>
  <pageSetup orientation="portrait" r:id="rId2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FBF40-2667-2D4B-9710-D8DBD1A48D08}">
  <dimension ref="A2:H80"/>
  <sheetViews>
    <sheetView showGridLines="0" topLeftCell="A17" workbookViewId="0">
      <selection activeCell="AB42" sqref="AB42"/>
    </sheetView>
  </sheetViews>
  <sheetFormatPr defaultColWidth="8.85546875" defaultRowHeight="15"/>
  <cols>
    <col min="1" max="1" width="8.85546875" style="50"/>
    <col min="2" max="2" width="35.7109375" style="50" bestFit="1" customWidth="1"/>
    <col min="3" max="3" width="19.42578125" style="96" bestFit="1" customWidth="1"/>
    <col min="4" max="4" width="29.140625" style="96" customWidth="1"/>
    <col min="5" max="5" width="28.28515625" style="96" customWidth="1"/>
    <col min="6" max="6" width="31.85546875" style="96" bestFit="1" customWidth="1"/>
    <col min="7" max="7" width="31.85546875" style="96" customWidth="1"/>
    <col min="8" max="16384" width="8.85546875" style="50"/>
  </cols>
  <sheetData>
    <row r="2" spans="1:8" customFormat="1" ht="35.1" customHeight="1">
      <c r="B2" s="149" t="s">
        <v>1248</v>
      </c>
      <c r="C2" s="149"/>
      <c r="D2" s="149"/>
      <c r="E2" s="97"/>
      <c r="F2" s="97"/>
      <c r="G2" s="97"/>
    </row>
    <row r="3" spans="1:8" customFormat="1" ht="29.1" customHeight="1">
      <c r="B3" s="61" t="s">
        <v>48</v>
      </c>
      <c r="C3" s="73" t="s">
        <v>1259</v>
      </c>
      <c r="D3" s="73" t="s">
        <v>1260</v>
      </c>
      <c r="E3" s="73" t="s">
        <v>1283</v>
      </c>
      <c r="F3" s="73" t="s">
        <v>1284</v>
      </c>
      <c r="G3" s="73" t="s">
        <v>1262</v>
      </c>
    </row>
    <row r="4" spans="1:8">
      <c r="B4" s="70" t="s">
        <v>175</v>
      </c>
      <c r="C4" s="98">
        <f>_xlfn.MAXIFS('Fractional-Calorimetry-Data'!$BE$4:$BE$368,'Fractional-Calorimetry-Data'!$B$4:$B$368,'V&amp;V-Violence-All'!$B4,'Fractional-Calorimetry-Data'!$J$4:$J$368, 100)</f>
        <v>1.5351178535719443</v>
      </c>
      <c r="D4" s="96">
        <f>_xlfn.MAXIFS('Fractional-Calorimetry-Data'!$U$4:$U$368,'Fractional-Calorimetry-Data'!$B$4:$B$368,'V&amp;V-Violence-All'!$B4,'Fractional-Calorimetry-Data'!$J$4:$J$368, 100)</f>
        <v>65.653920361564914</v>
      </c>
      <c r="E4" s="96">
        <f>_xlfn.MAXIFS('Fractional-Calorimetry-Data'!$BI$4:$BI$368,'Fractional-Calorimetry-Data'!$B$4:$B$368,'V&amp;V-Violence-All'!$B4,'Fractional-Calorimetry-Data'!$J$4:$J$368, 100)</f>
        <v>42169.026083437719</v>
      </c>
      <c r="F4" s="96">
        <f>_xlfn.MAXIFS('Fractional-Calorimetry-Data'!$BM$4:$BM$368,'Fractional-Calorimetry-Data'!$B$4:$B$368,'V&amp;V-Violence-All'!$B4,'Fractional-Calorimetry-Data'!$J$4:$J$368, 100)</f>
        <v>978.37933771580322</v>
      </c>
      <c r="G4" s="96">
        <f>_xlfn.MAXIFS('Fractional-Calorimetry-Data'!$AU$4:$AU$368,'Fractional-Calorimetry-Data'!$B$4:$B$368,'V&amp;V-Violence-All'!$B4,'Fractional-Calorimetry-Data'!$J$4:$J$368, 100)</f>
        <v>79.816223594626507</v>
      </c>
    </row>
    <row r="5" spans="1:8">
      <c r="B5" s="70" t="s">
        <v>176</v>
      </c>
      <c r="C5" s="98">
        <f>_xlfn.MAXIFS('Fractional-Calorimetry-Data'!$BE$4:$BE$368,'Fractional-Calorimetry-Data'!$B$4:$B$368,'V&amp;V-Violence-All'!$B5,'Fractional-Calorimetry-Data'!$J$4:$J$368, 100)</f>
        <v>1.6337942483544137</v>
      </c>
      <c r="D5" s="96">
        <f>_xlfn.MAXIFS('Fractional-Calorimetry-Data'!$U$4:$U$368,'Fractional-Calorimetry-Data'!$B$4:$B$368,'V&amp;V-Violence-All'!$B5,'Fractional-Calorimetry-Data'!$J$4:$J$368, 100)</f>
        <v>105.869867293366</v>
      </c>
      <c r="E5" s="96">
        <f>_xlfn.MAXIFS('Fractional-Calorimetry-Data'!$BI$4:$BI$368,'Fractional-Calorimetry-Data'!$B$4:$B$368,'V&amp;V-Violence-All'!$B5,'Fractional-Calorimetry-Data'!$J$4:$J$368, 100)</f>
        <v>73931.733041350817</v>
      </c>
      <c r="F5" s="96">
        <f>_xlfn.MAXIFS('Fractional-Calorimetry-Data'!$BM$4:$BM$368,'Fractional-Calorimetry-Data'!$B$4:$B$368,'V&amp;V-Violence-All'!$B5,'Fractional-Calorimetry-Data'!$J$4:$J$368, 100)</f>
        <v>1207.6008868471633</v>
      </c>
      <c r="G5" s="96">
        <f>_xlfn.MAXIFS('Fractional-Calorimetry-Data'!$AU$4:$AU$368,'Fractional-Calorimetry-Data'!$B$4:$B$368,'V&amp;V-Violence-All'!$B5,'Fractional-Calorimetry-Data'!$J$4:$J$368, 100)</f>
        <v>59.473810906104404</v>
      </c>
    </row>
    <row r="6" spans="1:8">
      <c r="B6" s="72" t="s">
        <v>1</v>
      </c>
      <c r="C6" s="98">
        <f>_xlfn.MAXIFS('Fractional-Calorimetry-Data'!$BE$4:$BE$368,'Fractional-Calorimetry-Data'!$B$4:$B$368,'V&amp;V-Violence-All'!$B6,'Fractional-Calorimetry-Data'!$J$4:$J$368, 100)</f>
        <v>2.1954256225207218</v>
      </c>
      <c r="D6" s="96">
        <f>_xlfn.MAXIFS('Fractional-Calorimetry-Data'!$U$4:$U$368,'Fractional-Calorimetry-Data'!$B$4:$B$368,'V&amp;V-Violence-All'!$B6,'Fractional-Calorimetry-Data'!$J$4:$J$368, 100)</f>
        <v>100.3748594616474</v>
      </c>
      <c r="E6" s="96">
        <f>_xlfn.MAXIFS('Fractional-Calorimetry-Data'!$BI$4:$BI$368,'Fractional-Calorimetry-Data'!$B$4:$B$368,'V&amp;V-Violence-All'!$B6,'Fractional-Calorimetry-Data'!$J$4:$J$368, 100)</f>
        <v>325892.47632676642</v>
      </c>
      <c r="F6" s="96">
        <f>_xlfn.MAXIFS('Fractional-Calorimetry-Data'!$BM$4:$BM$368,'Fractional-Calorimetry-Data'!$B$4:$B$368,'V&amp;V-Violence-All'!$B6,'Fractional-Calorimetry-Data'!$J$4:$J$368, 100)</f>
        <v>7791.8478110299739</v>
      </c>
      <c r="G6" s="96">
        <f>_xlfn.MAXIFS('Fractional-Calorimetry-Data'!$AU$4:$AU$368,'Fractional-Calorimetry-Data'!$B$4:$B$368,'V&amp;V-Violence-All'!$B6,'Fractional-Calorimetry-Data'!$J$4:$J$368, 100)</f>
        <v>83.829787234042556</v>
      </c>
    </row>
    <row r="7" spans="1:8">
      <c r="B7" s="72" t="s">
        <v>436</v>
      </c>
      <c r="C7" s="98">
        <f>_xlfn.MAXIFS('Fractional-Calorimetry-Data'!$BE$4:$BE$368,'Fractional-Calorimetry-Data'!$B$4:$B$368,'V&amp;V-Violence-All'!$B7,'Fractional-Calorimetry-Data'!$J$4:$J$368, 100)</f>
        <v>1.6915908776664532</v>
      </c>
      <c r="D7" s="96">
        <f>_xlfn.MAXIFS('Fractional-Calorimetry-Data'!$U$4:$U$368,'Fractional-Calorimetry-Data'!$B$4:$B$368,'V&amp;V-Violence-All'!$B7,'Fractional-Calorimetry-Data'!$J$4:$J$368, 100)</f>
        <v>110.833034304706</v>
      </c>
      <c r="E7" s="96">
        <f>_xlfn.MAXIFS('Fractional-Calorimetry-Data'!$BI$4:$BI$368,'Fractional-Calorimetry-Data'!$B$4:$B$368,'V&amp;V-Violence-All'!$B7,'Fractional-Calorimetry-Data'!$J$4:$J$368, 100)</f>
        <v>253986.53007620003</v>
      </c>
      <c r="F7" s="96">
        <f>_xlfn.MAXIFS('Fractional-Calorimetry-Data'!$BM$4:$BM$368,'Fractional-Calorimetry-Data'!$B$4:$B$368,'V&amp;V-Violence-All'!$B7,'Fractional-Calorimetry-Data'!$J$4:$J$368, 100)</f>
        <v>4672.1846267923129</v>
      </c>
      <c r="G7" s="96">
        <f>_xlfn.MAXIFS('Fractional-Calorimetry-Data'!$AU$4:$AU$368,'Fractional-Calorimetry-Data'!$B$4:$B$368,'V&amp;V-Violence-All'!$B7,'Fractional-Calorimetry-Data'!$J$4:$J$368, 100)</f>
        <v>78.658895277465163</v>
      </c>
    </row>
    <row r="8" spans="1:8">
      <c r="B8" s="72" t="s">
        <v>1120</v>
      </c>
      <c r="C8" s="98">
        <f>_xlfn.MAXIFS('Fractional-Calorimetry-Data'!$BE$4:$BE$368,'Fractional-Calorimetry-Data'!$B$4:$B$368,'V&amp;V-Violence-All'!$B8,'Fractional-Calorimetry-Data'!$J$4:$J$368, 100)</f>
        <v>1.5675417934565037</v>
      </c>
      <c r="D8" s="96">
        <f>_xlfn.MAXIFS('Fractional-Calorimetry-Data'!$U$4:$U$368,'Fractional-Calorimetry-Data'!$B$4:$B$368,'V&amp;V-Violence-All'!$B8,'Fractional-Calorimetry-Data'!$J$4:$J$368, 100)</f>
        <v>71.103695751187004</v>
      </c>
      <c r="E8" s="96">
        <f>_xlfn.MAXIFS('Fractional-Calorimetry-Data'!$BI$4:$BI$368,'Fractional-Calorimetry-Data'!$B$4:$B$368,'V&amp;V-Violence-All'!$B8,'Fractional-Calorimetry-Data'!$J$4:$J$368, 100)</f>
        <v>35551.847875593499</v>
      </c>
      <c r="F8" s="96">
        <f>_xlfn.MAXIFS('Fractional-Calorimetry-Data'!$BM$4:$BM$368,'Fractional-Calorimetry-Data'!$B$4:$B$368,'V&amp;V-Violence-All'!$B8,'Fractional-Calorimetry-Data'!$J$4:$J$368, 100)</f>
        <v>850.01835933688869</v>
      </c>
      <c r="G8" s="96">
        <f>_xlfn.MAXIFS('Fractional-Calorimetry-Data'!$AU$4:$AU$368,'Fractional-Calorimetry-Data'!$B$4:$B$368,'V&amp;V-Violence-All'!$B8,'Fractional-Calorimetry-Data'!$J$4:$J$368, 100)</f>
        <v>96.233104365167307</v>
      </c>
    </row>
    <row r="9" spans="1:8">
      <c r="B9" s="72" t="s">
        <v>3</v>
      </c>
      <c r="C9" s="98">
        <f>_xlfn.MAXIFS('Fractional-Calorimetry-Data'!$BE$4:$BE$368,'Fractional-Calorimetry-Data'!$B$4:$B$368,'V&amp;V-Violence-All'!$B9,'Fractional-Calorimetry-Data'!$J$4:$J$368, 100)</f>
        <v>1.734893942546081</v>
      </c>
      <c r="D9" s="96">
        <f>_xlfn.MAXIFS('Fractional-Calorimetry-Data'!$U$4:$U$368,'Fractional-Calorimetry-Data'!$B$4:$B$368,'V&amp;V-Violence-All'!$B9,'Fractional-Calorimetry-Data'!$J$4:$J$368, 100)</f>
        <v>79.319351053206816</v>
      </c>
      <c r="E9" s="96">
        <f>_xlfn.MAXIFS('Fractional-Calorimetry-Data'!$BI$4:$BI$368,'Fractional-Calorimetry-Data'!$B$4:$B$368,'V&amp;V-Violence-All'!$B9,'Fractional-Calorimetry-Data'!$J$4:$J$368, 100)</f>
        <v>64368.916156530082</v>
      </c>
      <c r="F9" s="96">
        <f>_xlfn.MAXIFS('Fractional-Calorimetry-Data'!$BM$4:$BM$368,'Fractional-Calorimetry-Data'!$B$4:$B$368,'V&amp;V-Violence-All'!$B9,'Fractional-Calorimetry-Data'!$J$4:$J$368, 100)</f>
        <v>1539.0131251441749</v>
      </c>
      <c r="G9" s="96">
        <f>_xlfn.MAXIFS('Fractional-Calorimetry-Data'!$AU$4:$AU$368,'Fractional-Calorimetry-Data'!$B$4:$B$368,'V&amp;V-Violence-All'!$B9,'Fractional-Calorimetry-Data'!$J$4:$J$368, 100)</f>
        <v>77.541666666666657</v>
      </c>
    </row>
    <row r="10" spans="1:8">
      <c r="B10" s="77" t="s">
        <v>1252</v>
      </c>
      <c r="C10" s="99">
        <f>MIN(C4:C9)</f>
        <v>1.5351178535719443</v>
      </c>
      <c r="D10" s="99">
        <f>MIN(D4:D9)</f>
        <v>65.653920361564914</v>
      </c>
      <c r="E10" s="99">
        <f>MIN(E4:E9)</f>
        <v>35551.847875593499</v>
      </c>
      <c r="F10" s="99">
        <f>MIN(F4:F9)</f>
        <v>850.01835933688869</v>
      </c>
      <c r="G10" s="99">
        <f>MIN(G4:G9)</f>
        <v>59.473810906104404</v>
      </c>
    </row>
    <row r="11" spans="1:8">
      <c r="B11" s="77" t="s">
        <v>1253</v>
      </c>
      <c r="C11" s="99">
        <f>MAX(C4:C9)</f>
        <v>2.1954256225207218</v>
      </c>
      <c r="D11" s="99">
        <f>MAX(D4:D9)</f>
        <v>110.833034304706</v>
      </c>
      <c r="E11" s="99">
        <f>MAX(E4:E9)</f>
        <v>325892.47632676642</v>
      </c>
      <c r="F11" s="99">
        <f>MAX(F4:F9)</f>
        <v>7791.8478110299739</v>
      </c>
      <c r="G11" s="99">
        <f>MAX(G4:G9)</f>
        <v>96.233104365167307</v>
      </c>
    </row>
    <row r="12" spans="1:8" customFormat="1" ht="35.1" customHeight="1">
      <c r="A12" s="50"/>
      <c r="B12" s="50"/>
      <c r="C12" s="96"/>
      <c r="D12" s="96"/>
      <c r="E12" s="96"/>
      <c r="F12" s="96"/>
      <c r="G12" s="96"/>
      <c r="H12" s="50"/>
    </row>
    <row r="13" spans="1:8" customFormat="1" ht="29.1" customHeight="1">
      <c r="B13" s="149" t="s">
        <v>1251</v>
      </c>
      <c r="C13" s="149"/>
      <c r="D13" s="149"/>
      <c r="E13" s="97"/>
      <c r="F13" s="97"/>
      <c r="G13" s="97"/>
    </row>
    <row r="14" spans="1:8">
      <c r="A14"/>
      <c r="B14" s="61" t="s">
        <v>48</v>
      </c>
      <c r="C14" s="73" t="s">
        <v>1314</v>
      </c>
      <c r="D14" s="73" t="s">
        <v>1315</v>
      </c>
      <c r="E14" s="73" t="s">
        <v>1325</v>
      </c>
      <c r="F14" s="73" t="s">
        <v>1316</v>
      </c>
      <c r="G14" s="73" t="s">
        <v>1317</v>
      </c>
      <c r="H14"/>
    </row>
    <row r="15" spans="1:8">
      <c r="B15" s="70" t="s">
        <v>175</v>
      </c>
      <c r="C15" s="96" cm="1">
        <f t="array" ref="C15">TREND($B$24:$B$74,C$24:C$74,C4)</f>
        <v>1.162374717622189</v>
      </c>
      <c r="D15" s="96" cm="1">
        <f t="array" ref="D15">TREND($B$24:$B$74,D$24:D$74,D4)</f>
        <v>2.2036569538418149E-2</v>
      </c>
      <c r="E15" s="96" cm="1">
        <f t="array" ref="E15">TREND($B$24:$B$74,E$24:E$74,E4)</f>
        <v>0.22791414638940943</v>
      </c>
      <c r="F15" s="96" cm="1">
        <f t="array" ref="F15">TREND($B$24:$B$74,F$24:F$74,F4)</f>
        <v>0.18504816102096022</v>
      </c>
      <c r="G15" s="96" cm="1">
        <f t="array" ref="G15">TREND($B$24:$B$74,G$24:G$74,G4)</f>
        <v>5.53106154779843</v>
      </c>
    </row>
    <row r="16" spans="1:8">
      <c r="B16" s="70" t="s">
        <v>176</v>
      </c>
      <c r="C16" s="96" cm="1">
        <f t="array" ref="C16">TREND($B$24:$B$74,C$24:C$74,C5)</f>
        <v>2.3093641828346563</v>
      </c>
      <c r="D16" s="96" cm="1">
        <f t="array" ref="D16">TREND($B$24:$B$74,D$24:D$74,D5)</f>
        <v>8.8842516806996521</v>
      </c>
      <c r="E16" s="96" cm="1">
        <f t="array" ref="E16">TREND($B$24:$B$74,E$24:E$74,E5)</f>
        <v>1.3218941810731879</v>
      </c>
      <c r="F16" s="96" cm="1">
        <f t="array" ref="F16">TREND($B$24:$B$74,F$24:F$74,F5)</f>
        <v>0.51524201964173466</v>
      </c>
      <c r="G16" s="96" cm="1">
        <f t="array" ref="G16">TREND($B$24:$B$74,G$24:G$74,G5)</f>
        <v>2.7056794283875973E-2</v>
      </c>
    </row>
    <row r="17" spans="2:7">
      <c r="B17" s="72" t="s">
        <v>1</v>
      </c>
      <c r="C17" s="96" cm="1">
        <f t="array" ref="C17">TREND($B$24:$B$74,C$24:C$74,C6)</f>
        <v>8.8376252823778181</v>
      </c>
      <c r="D17" s="96" cm="1">
        <f t="array" ref="D17">TREND($B$24:$B$74,D$24:D$74,D6)</f>
        <v>7.673340458721249</v>
      </c>
      <c r="E17" s="96" cm="1">
        <f t="array" ref="E17">TREND($B$24:$B$74,E$24:E$74,E6)</f>
        <v>9.9999965557720465</v>
      </c>
      <c r="F17" s="96" cm="1">
        <f t="array" ref="F17">TREND($B$24:$B$74,F$24:F$74,F6)</f>
        <v>9.9998559499052853</v>
      </c>
      <c r="G17" s="96" cm="1">
        <f t="array" ref="G17">TREND($B$24:$B$74,G$24:G$74,G6)</f>
        <v>6.6170032051684764</v>
      </c>
    </row>
    <row r="18" spans="2:7">
      <c r="B18" s="72" t="s">
        <v>436</v>
      </c>
      <c r="C18" s="96" cm="1">
        <f t="array" ref="C18">TREND($B$24:$B$74,C$24:C$74,C7)</f>
        <v>2.9811775895956103</v>
      </c>
      <c r="D18" s="96" cm="1">
        <f t="array" ref="D18">TREND($B$24:$B$74,D$24:D$74,D7)</f>
        <v>9.9779634304616103</v>
      </c>
      <c r="E18" s="96" cm="1">
        <f t="array" ref="E18">TREND($B$24:$B$74,E$24:E$74,E7)</f>
        <v>7.5233918483270177</v>
      </c>
      <c r="F18" s="96" cm="1">
        <f t="array" ref="F18">TREND($B$24:$B$74,F$24:F$74,F7)</f>
        <v>5.5059781783599515</v>
      </c>
      <c r="G18" s="96" cm="1">
        <f t="array" ref="G18">TREND($B$24:$B$74,G$24:G$74,G7)</f>
        <v>5.2179256058348145</v>
      </c>
    </row>
    <row r="19" spans="2:7">
      <c r="B19" s="72" t="s">
        <v>1120</v>
      </c>
      <c r="C19" s="96" cm="1">
        <f t="array" ref="C19">TREND($B$24:$B$74,C$24:C$74,C8)</f>
        <v>1.5392623972973176</v>
      </c>
      <c r="D19" s="96" cm="1">
        <f t="array" ref="D19">TREND($B$24:$B$74,D$24:D$74,D8)</f>
        <v>1.2229801129602986</v>
      </c>
      <c r="E19" s="96" cm="1">
        <f t="array" ref="E19">TREND($B$24:$B$74,E$24:E$74,E8)</f>
        <v>3.4442279652768804E-6</v>
      </c>
      <c r="F19" s="96" cm="1">
        <f t="array" ref="F19">TREND($B$24:$B$74,F$24:F$74,F8)</f>
        <v>1.4405009471119001E-4</v>
      </c>
      <c r="G19" s="96" cm="1">
        <f t="array" ref="G19">TREND($B$24:$B$74,G$24:G$74,G8)</f>
        <v>9.9729432057161169</v>
      </c>
    </row>
    <row r="20" spans="2:7">
      <c r="B20" s="72" t="s">
        <v>3</v>
      </c>
      <c r="C20" s="96" cm="1">
        <f t="array" ref="C20">TREND($B$24:$B$74,C$24:C$74,C9)</f>
        <v>3.4845214677119323</v>
      </c>
      <c r="D20" s="96" cm="1">
        <f t="array" ref="D20">TREND($B$24:$B$74,D$24:D$74,D9)</f>
        <v>3.0334287066269496</v>
      </c>
      <c r="E20" s="96" cm="1">
        <f t="array" ref="E20">TREND($B$24:$B$74,E$24:E$74,E9)</f>
        <v>0.99252896792580803</v>
      </c>
      <c r="F20" s="96" cm="1">
        <f t="array" ref="F20">TREND($B$24:$B$74,F$24:F$74,F9)</f>
        <v>0.99264166279102106</v>
      </c>
      <c r="G20" s="96" cm="1">
        <f t="array" ref="G20">TREND($B$24:$B$74,G$24:G$74,G9)</f>
        <v>4.9156393589302319</v>
      </c>
    </row>
    <row r="21" spans="2:7">
      <c r="B21" s="50" t="s">
        <v>1255</v>
      </c>
      <c r="C21" s="96">
        <v>10</v>
      </c>
      <c r="D21" s="96">
        <v>10</v>
      </c>
      <c r="E21" s="96">
        <v>10</v>
      </c>
      <c r="F21" s="96">
        <v>10</v>
      </c>
      <c r="G21" s="96">
        <v>10</v>
      </c>
    </row>
    <row r="22" spans="2:7" ht="31.5">
      <c r="B22" s="80" t="s">
        <v>1247</v>
      </c>
      <c r="C22" s="100"/>
      <c r="D22" s="100"/>
      <c r="E22" s="100"/>
      <c r="F22" s="100"/>
      <c r="G22" s="100"/>
    </row>
    <row r="23" spans="2:7">
      <c r="B23" s="65" t="s">
        <v>1245</v>
      </c>
      <c r="C23" s="73" t="s">
        <v>1259</v>
      </c>
      <c r="D23" s="73" t="s">
        <v>1260</v>
      </c>
      <c r="E23" s="73" t="s">
        <v>1261</v>
      </c>
      <c r="F23" s="73" t="s">
        <v>1066</v>
      </c>
      <c r="G23" s="73" t="s">
        <v>1262</v>
      </c>
    </row>
    <row r="24" spans="2:7">
      <c r="B24" s="71">
        <v>0</v>
      </c>
      <c r="C24" s="96">
        <f t="shared" ref="C24:G24" si="0">C$10-0.1</f>
        <v>1.4351178535719442</v>
      </c>
      <c r="D24" s="96">
        <f t="shared" si="0"/>
        <v>65.55392036156492</v>
      </c>
      <c r="E24" s="96">
        <f t="shared" si="0"/>
        <v>35551.747875593501</v>
      </c>
      <c r="F24" s="96">
        <f t="shared" si="0"/>
        <v>849.91835933688867</v>
      </c>
      <c r="G24" s="96">
        <f t="shared" si="0"/>
        <v>59.373810906104403</v>
      </c>
    </row>
    <row r="25" spans="2:7">
      <c r="B25" s="71">
        <v>0.2</v>
      </c>
      <c r="C25" s="96">
        <f t="shared" ref="C25:C74" si="1">C24+(((C$11+0.1)-(C$10-0.1))/50)</f>
        <v>1.4523240089509197</v>
      </c>
      <c r="D25" s="96">
        <f t="shared" ref="D25:D74" si="2">D24+(((D$11+0.1)-(D$10-0.1))/50)</f>
        <v>66.461502640427739</v>
      </c>
      <c r="E25" s="96">
        <f t="shared" ref="E25:E74" si="3">E24+(((E$11+0.1)-(E$10-0.1))/50)</f>
        <v>41358.564444616961</v>
      </c>
      <c r="F25" s="96">
        <f t="shared" ref="F25:F28" si="4">F24+(((F$11+0.1)-(F$10-0.1))/50)</f>
        <v>988.75894837075043</v>
      </c>
      <c r="G25" s="96">
        <f t="shared" ref="G25:G74" si="5">G24+(((G$11+0.1)-(G$10-0.1))/50)</f>
        <v>60.112996775285659</v>
      </c>
    </row>
    <row r="26" spans="2:7">
      <c r="B26" s="71">
        <f>B25+0.2</f>
        <v>0.4</v>
      </c>
      <c r="C26" s="96">
        <f t="shared" si="1"/>
        <v>1.4695301643298952</v>
      </c>
      <c r="D26" s="96">
        <f t="shared" si="2"/>
        <v>67.369084919290557</v>
      </c>
      <c r="E26" s="96">
        <f t="shared" si="3"/>
        <v>47165.381013640421</v>
      </c>
      <c r="F26" s="96">
        <f t="shared" si="4"/>
        <v>1127.5995374046122</v>
      </c>
      <c r="G26" s="96">
        <f t="shared" si="5"/>
        <v>60.852182644466914</v>
      </c>
    </row>
    <row r="27" spans="2:7">
      <c r="B27" s="71">
        <f t="shared" ref="B27:B74" si="6">B26+0.2</f>
        <v>0.60000000000000009</v>
      </c>
      <c r="C27" s="96">
        <f t="shared" si="1"/>
        <v>1.4867363197088708</v>
      </c>
      <c r="D27" s="96">
        <f t="shared" si="2"/>
        <v>68.276667198153376</v>
      </c>
      <c r="E27" s="96">
        <f t="shared" si="3"/>
        <v>52972.197582663881</v>
      </c>
      <c r="F27" s="96">
        <f t="shared" si="4"/>
        <v>1266.440126438474</v>
      </c>
      <c r="G27" s="96">
        <f t="shared" si="5"/>
        <v>61.59136851364817</v>
      </c>
    </row>
    <row r="28" spans="2:7">
      <c r="B28" s="71">
        <f t="shared" si="6"/>
        <v>0.8</v>
      </c>
      <c r="C28" s="96">
        <f t="shared" si="1"/>
        <v>1.5039424750878463</v>
      </c>
      <c r="D28" s="96">
        <f t="shared" si="2"/>
        <v>69.184249477016195</v>
      </c>
      <c r="E28" s="96">
        <f t="shared" si="3"/>
        <v>58779.014151687341</v>
      </c>
      <c r="F28" s="96">
        <f t="shared" si="4"/>
        <v>1405.2807154723357</v>
      </c>
      <c r="G28" s="96">
        <f t="shared" si="5"/>
        <v>62.330554382829426</v>
      </c>
    </row>
    <row r="29" spans="2:7">
      <c r="B29" s="71">
        <f t="shared" si="6"/>
        <v>1</v>
      </c>
      <c r="C29" s="96">
        <f t="shared" si="1"/>
        <v>1.5211486304668218</v>
      </c>
      <c r="D29" s="96">
        <f t="shared" si="2"/>
        <v>70.091831755879014</v>
      </c>
      <c r="E29" s="96">
        <f t="shared" si="3"/>
        <v>64585.830720710801</v>
      </c>
      <c r="F29" s="96">
        <f t="shared" ref="F29:F32" si="7">F28+(((F$11+0.1)-(F$10-0.1))/50)</f>
        <v>1544.1213045061975</v>
      </c>
      <c r="G29" s="96">
        <f t="shared" si="5"/>
        <v>63.069740252010682</v>
      </c>
    </row>
    <row r="30" spans="2:7">
      <c r="B30" s="71">
        <f t="shared" si="6"/>
        <v>1.2</v>
      </c>
      <c r="C30" s="96">
        <f t="shared" si="1"/>
        <v>1.5383547858457973</v>
      </c>
      <c r="D30" s="96">
        <f t="shared" si="2"/>
        <v>70.999414034741832</v>
      </c>
      <c r="E30" s="96">
        <f t="shared" si="3"/>
        <v>70392.647289734261</v>
      </c>
      <c r="F30" s="96">
        <f t="shared" si="7"/>
        <v>1682.9618935400592</v>
      </c>
      <c r="G30" s="96">
        <f t="shared" si="5"/>
        <v>63.808926121191938</v>
      </c>
    </row>
    <row r="31" spans="2:7">
      <c r="B31" s="71">
        <f t="shared" si="6"/>
        <v>1.4</v>
      </c>
      <c r="C31" s="96">
        <f t="shared" si="1"/>
        <v>1.5555609412247728</v>
      </c>
      <c r="D31" s="96">
        <f t="shared" si="2"/>
        <v>71.906996313604651</v>
      </c>
      <c r="E31" s="96">
        <f t="shared" si="3"/>
        <v>76199.463858757721</v>
      </c>
      <c r="F31" s="96">
        <f t="shared" si="7"/>
        <v>1821.802482573921</v>
      </c>
      <c r="G31" s="96">
        <f t="shared" si="5"/>
        <v>64.548111990373201</v>
      </c>
    </row>
    <row r="32" spans="2:7">
      <c r="B32" s="71">
        <f t="shared" si="6"/>
        <v>1.5999999999999999</v>
      </c>
      <c r="C32" s="96">
        <f t="shared" si="1"/>
        <v>1.5727670966037484</v>
      </c>
      <c r="D32" s="96">
        <f t="shared" si="2"/>
        <v>72.81457859246747</v>
      </c>
      <c r="E32" s="96">
        <f t="shared" si="3"/>
        <v>82006.280427781181</v>
      </c>
      <c r="F32" s="96">
        <f t="shared" si="7"/>
        <v>1960.6430716077828</v>
      </c>
      <c r="G32" s="96">
        <f t="shared" si="5"/>
        <v>65.287297859554457</v>
      </c>
    </row>
    <row r="33" spans="2:7">
      <c r="B33" s="71">
        <f t="shared" si="6"/>
        <v>1.7999999999999998</v>
      </c>
      <c r="C33" s="96">
        <f t="shared" si="1"/>
        <v>1.5899732519827239</v>
      </c>
      <c r="D33" s="96">
        <f t="shared" si="2"/>
        <v>73.722160871330289</v>
      </c>
      <c r="E33" s="96">
        <f t="shared" si="3"/>
        <v>87813.096996804641</v>
      </c>
      <c r="F33" s="96">
        <f t="shared" ref="F33:F36" si="8">F32+(((F$11+0.1)-(F$10-0.1))/50)</f>
        <v>2099.4836606416443</v>
      </c>
      <c r="G33" s="96">
        <f t="shared" si="5"/>
        <v>66.026483728735712</v>
      </c>
    </row>
    <row r="34" spans="2:7">
      <c r="B34" s="71">
        <f t="shared" si="6"/>
        <v>1.9999999999999998</v>
      </c>
      <c r="C34" s="96">
        <f t="shared" si="1"/>
        <v>1.6071794073616994</v>
      </c>
      <c r="D34" s="96">
        <f t="shared" si="2"/>
        <v>74.629743150193107</v>
      </c>
      <c r="E34" s="96">
        <f t="shared" si="3"/>
        <v>93619.913565828101</v>
      </c>
      <c r="F34" s="96">
        <f t="shared" si="8"/>
        <v>2238.3242496755061</v>
      </c>
      <c r="G34" s="96">
        <f t="shared" si="5"/>
        <v>66.765669597916968</v>
      </c>
    </row>
    <row r="35" spans="2:7">
      <c r="B35" s="71">
        <f t="shared" si="6"/>
        <v>2.1999999999999997</v>
      </c>
      <c r="C35" s="96">
        <f t="shared" si="1"/>
        <v>1.6243855627406749</v>
      </c>
      <c r="D35" s="96">
        <f t="shared" si="2"/>
        <v>75.537325429055926</v>
      </c>
      <c r="E35" s="96">
        <f t="shared" si="3"/>
        <v>99426.730134851561</v>
      </c>
      <c r="F35" s="96">
        <f t="shared" si="8"/>
        <v>2377.1648387093678</v>
      </c>
      <c r="G35" s="96">
        <f t="shared" si="5"/>
        <v>67.504855467098224</v>
      </c>
    </row>
    <row r="36" spans="2:7">
      <c r="B36" s="71">
        <f t="shared" si="6"/>
        <v>2.4</v>
      </c>
      <c r="C36" s="96">
        <f t="shared" si="1"/>
        <v>1.6415917181196504</v>
      </c>
      <c r="D36" s="96">
        <f t="shared" si="2"/>
        <v>76.444907707918745</v>
      </c>
      <c r="E36" s="96">
        <f t="shared" si="3"/>
        <v>105233.54670387502</v>
      </c>
      <c r="F36" s="96">
        <f t="shared" si="8"/>
        <v>2516.0054277432296</v>
      </c>
      <c r="G36" s="96">
        <f t="shared" si="5"/>
        <v>68.24404133627948</v>
      </c>
    </row>
    <row r="37" spans="2:7">
      <c r="B37" s="71">
        <f t="shared" si="6"/>
        <v>2.6</v>
      </c>
      <c r="C37" s="96">
        <f t="shared" si="1"/>
        <v>1.658797873498626</v>
      </c>
      <c r="D37" s="96">
        <f t="shared" si="2"/>
        <v>77.352489986781563</v>
      </c>
      <c r="E37" s="96">
        <f t="shared" si="3"/>
        <v>111040.36327289848</v>
      </c>
      <c r="F37" s="96">
        <f t="shared" ref="F37:F41" si="9">F36+(((F$11+0.1)-(F$10-0.1))/50)</f>
        <v>2654.8460167770913</v>
      </c>
      <c r="G37" s="96">
        <f t="shared" si="5"/>
        <v>68.983227205460736</v>
      </c>
    </row>
    <row r="38" spans="2:7">
      <c r="B38" s="71">
        <f t="shared" si="6"/>
        <v>2.8000000000000003</v>
      </c>
      <c r="C38" s="96">
        <f t="shared" si="1"/>
        <v>1.6760040288776015</v>
      </c>
      <c r="D38" s="96">
        <f t="shared" si="2"/>
        <v>78.260072265644382</v>
      </c>
      <c r="E38" s="96">
        <f t="shared" si="3"/>
        <v>116847.17984192194</v>
      </c>
      <c r="F38" s="96">
        <f t="shared" si="9"/>
        <v>2793.6866058109531</v>
      </c>
      <c r="G38" s="96">
        <f t="shared" si="5"/>
        <v>69.722413074641992</v>
      </c>
    </row>
    <row r="39" spans="2:7">
      <c r="B39" s="71">
        <f t="shared" si="6"/>
        <v>3.0000000000000004</v>
      </c>
      <c r="C39" s="96">
        <f t="shared" si="1"/>
        <v>1.693210184256577</v>
      </c>
      <c r="D39" s="96">
        <f t="shared" si="2"/>
        <v>79.167654544507201</v>
      </c>
      <c r="E39" s="96">
        <f t="shared" si="3"/>
        <v>122653.9964109454</v>
      </c>
      <c r="F39" s="96">
        <f t="shared" si="9"/>
        <v>2932.5271948448149</v>
      </c>
      <c r="G39" s="96">
        <f t="shared" si="5"/>
        <v>70.461598943823248</v>
      </c>
    </row>
    <row r="40" spans="2:7">
      <c r="B40" s="71">
        <f t="shared" si="6"/>
        <v>3.2000000000000006</v>
      </c>
      <c r="C40" s="96">
        <f t="shared" si="1"/>
        <v>1.7104163396355525</v>
      </c>
      <c r="D40" s="96">
        <f t="shared" si="2"/>
        <v>80.07523682337002</v>
      </c>
      <c r="E40" s="96">
        <f t="shared" si="3"/>
        <v>128460.81297996886</v>
      </c>
      <c r="F40" s="96">
        <f t="shared" si="9"/>
        <v>3071.3677838786766</v>
      </c>
      <c r="G40" s="96">
        <f t="shared" si="5"/>
        <v>71.200784813004503</v>
      </c>
    </row>
    <row r="41" spans="2:7">
      <c r="B41" s="71">
        <f t="shared" si="6"/>
        <v>3.4000000000000008</v>
      </c>
      <c r="C41" s="96">
        <f t="shared" si="1"/>
        <v>1.727622495014528</v>
      </c>
      <c r="D41" s="96">
        <f t="shared" si="2"/>
        <v>80.982819102232838</v>
      </c>
      <c r="E41" s="96">
        <f t="shared" si="3"/>
        <v>134267.62954899232</v>
      </c>
      <c r="F41" s="96">
        <f t="shared" si="9"/>
        <v>3210.2083729125384</v>
      </c>
      <c r="G41" s="96">
        <f t="shared" si="5"/>
        <v>71.939970682185759</v>
      </c>
    </row>
    <row r="42" spans="2:7">
      <c r="B42" s="71">
        <f t="shared" si="6"/>
        <v>3.600000000000001</v>
      </c>
      <c r="C42" s="96">
        <f t="shared" si="1"/>
        <v>1.7448286503935035</v>
      </c>
      <c r="D42" s="96">
        <f t="shared" si="2"/>
        <v>81.890401381095657</v>
      </c>
      <c r="E42" s="96">
        <f t="shared" si="3"/>
        <v>140074.44611801577</v>
      </c>
      <c r="F42" s="96">
        <f t="shared" ref="F42:F57" si="10">F41+(((F$11+0.1)-(F$10-0.1))/50)</f>
        <v>3349.0489619464001</v>
      </c>
      <c r="G42" s="96">
        <f t="shared" si="5"/>
        <v>72.679156551367015</v>
      </c>
    </row>
    <row r="43" spans="2:7">
      <c r="B43" s="71">
        <f t="shared" si="6"/>
        <v>3.8000000000000012</v>
      </c>
      <c r="C43" s="96">
        <f t="shared" si="1"/>
        <v>1.7620348057724791</v>
      </c>
      <c r="D43" s="96">
        <f t="shared" si="2"/>
        <v>82.797983659958476</v>
      </c>
      <c r="E43" s="96">
        <f t="shared" si="3"/>
        <v>145881.26268703921</v>
      </c>
      <c r="F43" s="96">
        <f t="shared" si="10"/>
        <v>3487.8895509802619</v>
      </c>
      <c r="G43" s="96">
        <f t="shared" si="5"/>
        <v>73.418342420548271</v>
      </c>
    </row>
    <row r="44" spans="2:7">
      <c r="B44" s="71">
        <f t="shared" si="6"/>
        <v>4.0000000000000009</v>
      </c>
      <c r="C44" s="96">
        <f t="shared" si="1"/>
        <v>1.7792409611514546</v>
      </c>
      <c r="D44" s="96">
        <f t="shared" si="2"/>
        <v>83.705565938821294</v>
      </c>
      <c r="E44" s="96">
        <f t="shared" si="3"/>
        <v>151688.07925606266</v>
      </c>
      <c r="F44" s="96">
        <f t="shared" si="10"/>
        <v>3626.7301400141237</v>
      </c>
      <c r="G44" s="96">
        <f t="shared" si="5"/>
        <v>74.157528289729527</v>
      </c>
    </row>
    <row r="45" spans="2:7">
      <c r="B45" s="71">
        <f t="shared" si="6"/>
        <v>4.2000000000000011</v>
      </c>
      <c r="C45" s="96">
        <f t="shared" si="1"/>
        <v>1.7964471165304301</v>
      </c>
      <c r="D45" s="96">
        <f t="shared" si="2"/>
        <v>84.613148217684113</v>
      </c>
      <c r="E45" s="96">
        <f t="shared" si="3"/>
        <v>157494.8958250861</v>
      </c>
      <c r="F45" s="96">
        <f t="shared" si="10"/>
        <v>3765.5707290479854</v>
      </c>
      <c r="G45" s="96">
        <f t="shared" si="5"/>
        <v>74.896714158910783</v>
      </c>
    </row>
    <row r="46" spans="2:7">
      <c r="B46" s="71">
        <f t="shared" si="6"/>
        <v>4.4000000000000012</v>
      </c>
      <c r="C46" s="96">
        <f t="shared" si="1"/>
        <v>1.8136532719094056</v>
      </c>
      <c r="D46" s="96">
        <f t="shared" si="2"/>
        <v>85.520730496546932</v>
      </c>
      <c r="E46" s="96">
        <f t="shared" si="3"/>
        <v>163301.71239410955</v>
      </c>
      <c r="F46" s="96">
        <f t="shared" si="10"/>
        <v>3904.4113180818472</v>
      </c>
      <c r="G46" s="96">
        <f t="shared" si="5"/>
        <v>75.635900028092038</v>
      </c>
    </row>
    <row r="47" spans="2:7">
      <c r="B47" s="71">
        <f t="shared" si="6"/>
        <v>4.6000000000000014</v>
      </c>
      <c r="C47" s="96">
        <f t="shared" si="1"/>
        <v>1.8308594272883811</v>
      </c>
      <c r="D47" s="96">
        <f t="shared" si="2"/>
        <v>86.428312775409751</v>
      </c>
      <c r="E47" s="96">
        <f t="shared" si="3"/>
        <v>169108.52896313299</v>
      </c>
      <c r="F47" s="96">
        <f t="shared" si="10"/>
        <v>4043.2519071157089</v>
      </c>
      <c r="G47" s="96">
        <f t="shared" si="5"/>
        <v>76.375085897273294</v>
      </c>
    </row>
    <row r="48" spans="2:7">
      <c r="B48" s="71">
        <f t="shared" si="6"/>
        <v>4.8000000000000016</v>
      </c>
      <c r="C48" s="96">
        <f t="shared" si="1"/>
        <v>1.8480655826673567</v>
      </c>
      <c r="D48" s="96">
        <f t="shared" si="2"/>
        <v>87.335895054272569</v>
      </c>
      <c r="E48" s="96">
        <f t="shared" si="3"/>
        <v>174915.34553215644</v>
      </c>
      <c r="F48" s="96">
        <f t="shared" si="10"/>
        <v>4182.0924961495703</v>
      </c>
      <c r="G48" s="96">
        <f t="shared" si="5"/>
        <v>77.11427176645455</v>
      </c>
    </row>
    <row r="49" spans="2:7">
      <c r="B49" s="71">
        <f t="shared" si="6"/>
        <v>5.0000000000000018</v>
      </c>
      <c r="C49" s="96">
        <f t="shared" si="1"/>
        <v>1.8652717380463322</v>
      </c>
      <c r="D49" s="96">
        <f t="shared" si="2"/>
        <v>88.243477333135388</v>
      </c>
      <c r="E49" s="96">
        <f t="shared" si="3"/>
        <v>180722.16210117989</v>
      </c>
      <c r="F49" s="96">
        <f t="shared" si="10"/>
        <v>4320.933085183432</v>
      </c>
      <c r="G49" s="96">
        <f t="shared" si="5"/>
        <v>77.853457635635806</v>
      </c>
    </row>
    <row r="50" spans="2:7">
      <c r="B50" s="71">
        <f t="shared" si="6"/>
        <v>5.200000000000002</v>
      </c>
      <c r="C50" s="96">
        <f t="shared" si="1"/>
        <v>1.8824778934253077</v>
      </c>
      <c r="D50" s="96">
        <f t="shared" si="2"/>
        <v>89.151059611998207</v>
      </c>
      <c r="E50" s="96">
        <f t="shared" si="3"/>
        <v>186528.97867020333</v>
      </c>
      <c r="F50" s="96">
        <f t="shared" si="10"/>
        <v>4459.7736742172938</v>
      </c>
      <c r="G50" s="96">
        <f t="shared" si="5"/>
        <v>78.592643504817062</v>
      </c>
    </row>
    <row r="51" spans="2:7">
      <c r="B51" s="71">
        <f t="shared" si="6"/>
        <v>5.4000000000000021</v>
      </c>
      <c r="C51" s="96">
        <f t="shared" si="1"/>
        <v>1.8996840488042832</v>
      </c>
      <c r="D51" s="96">
        <f t="shared" si="2"/>
        <v>90.058641890861026</v>
      </c>
      <c r="E51" s="96">
        <f t="shared" si="3"/>
        <v>192335.79523922678</v>
      </c>
      <c r="F51" s="96">
        <f t="shared" si="10"/>
        <v>4598.6142632511555</v>
      </c>
      <c r="G51" s="96">
        <f t="shared" si="5"/>
        <v>79.331829373998318</v>
      </c>
    </row>
    <row r="52" spans="2:7">
      <c r="B52" s="71">
        <f t="shared" si="6"/>
        <v>5.6000000000000023</v>
      </c>
      <c r="C52" s="96">
        <f t="shared" si="1"/>
        <v>1.9168902041832587</v>
      </c>
      <c r="D52" s="96">
        <f t="shared" si="2"/>
        <v>90.966224169723844</v>
      </c>
      <c r="E52" s="96">
        <f t="shared" si="3"/>
        <v>198142.61180825022</v>
      </c>
      <c r="F52" s="96">
        <f t="shared" si="10"/>
        <v>4737.4548522850173</v>
      </c>
      <c r="G52" s="96">
        <f t="shared" si="5"/>
        <v>80.071015243179573</v>
      </c>
    </row>
    <row r="53" spans="2:7">
      <c r="B53" s="71">
        <f t="shared" si="6"/>
        <v>5.8000000000000025</v>
      </c>
      <c r="C53" s="96">
        <f t="shared" si="1"/>
        <v>1.9340963595622342</v>
      </c>
      <c r="D53" s="96">
        <f t="shared" si="2"/>
        <v>91.873806448586663</v>
      </c>
      <c r="E53" s="96">
        <f t="shared" si="3"/>
        <v>203949.42837727367</v>
      </c>
      <c r="F53" s="96">
        <f t="shared" si="10"/>
        <v>4876.2954413188791</v>
      </c>
      <c r="G53" s="96">
        <f t="shared" si="5"/>
        <v>80.810201112360829</v>
      </c>
    </row>
    <row r="54" spans="2:7">
      <c r="B54" s="71">
        <f t="shared" si="6"/>
        <v>6.0000000000000027</v>
      </c>
      <c r="C54" s="96">
        <f t="shared" si="1"/>
        <v>1.9513025149412098</v>
      </c>
      <c r="D54" s="96">
        <f t="shared" si="2"/>
        <v>92.781388727449482</v>
      </c>
      <c r="E54" s="96">
        <f t="shared" si="3"/>
        <v>209756.24494629711</v>
      </c>
      <c r="F54" s="96">
        <f t="shared" si="10"/>
        <v>5015.1360303527408</v>
      </c>
      <c r="G54" s="96">
        <f t="shared" si="5"/>
        <v>81.549386981542085</v>
      </c>
    </row>
    <row r="55" spans="2:7">
      <c r="B55" s="71">
        <f t="shared" si="6"/>
        <v>6.2000000000000028</v>
      </c>
      <c r="C55" s="96">
        <f t="shared" si="1"/>
        <v>1.9685086703201853</v>
      </c>
      <c r="D55" s="96">
        <f t="shared" si="2"/>
        <v>93.6889710063123</v>
      </c>
      <c r="E55" s="96">
        <f t="shared" si="3"/>
        <v>215563.06151532056</v>
      </c>
      <c r="F55" s="96">
        <f t="shared" si="10"/>
        <v>5153.9766193866026</v>
      </c>
      <c r="G55" s="96">
        <f t="shared" si="5"/>
        <v>82.288572850723341</v>
      </c>
    </row>
    <row r="56" spans="2:7">
      <c r="B56" s="71">
        <f t="shared" si="6"/>
        <v>6.400000000000003</v>
      </c>
      <c r="C56" s="96">
        <f t="shared" si="1"/>
        <v>1.9857148256991608</v>
      </c>
      <c r="D56" s="96">
        <f t="shared" si="2"/>
        <v>94.596553285175119</v>
      </c>
      <c r="E56" s="96">
        <f t="shared" si="3"/>
        <v>221369.878084344</v>
      </c>
      <c r="F56" s="96">
        <f t="shared" si="10"/>
        <v>5292.8172084204643</v>
      </c>
      <c r="G56" s="96">
        <f t="shared" si="5"/>
        <v>83.027758719904597</v>
      </c>
    </row>
    <row r="57" spans="2:7">
      <c r="B57" s="71">
        <f t="shared" si="6"/>
        <v>6.6000000000000032</v>
      </c>
      <c r="C57" s="96">
        <f t="shared" si="1"/>
        <v>2.0029209810781365</v>
      </c>
      <c r="D57" s="96">
        <f t="shared" si="2"/>
        <v>95.504135564037938</v>
      </c>
      <c r="E57" s="96">
        <f t="shared" si="3"/>
        <v>227176.69465336745</v>
      </c>
      <c r="F57" s="96">
        <f t="shared" si="10"/>
        <v>5431.6577974543261</v>
      </c>
      <c r="G57" s="96">
        <f t="shared" si="5"/>
        <v>83.766944589085853</v>
      </c>
    </row>
    <row r="58" spans="2:7">
      <c r="B58" s="71">
        <f t="shared" si="6"/>
        <v>6.8000000000000034</v>
      </c>
      <c r="C58" s="96">
        <f t="shared" si="1"/>
        <v>2.0201271364571123</v>
      </c>
      <c r="D58" s="96">
        <f t="shared" si="2"/>
        <v>96.411717842900757</v>
      </c>
      <c r="E58" s="96">
        <f t="shared" si="3"/>
        <v>232983.51122239089</v>
      </c>
      <c r="F58" s="96">
        <f t="shared" ref="F58:F72" si="11">F57+(((F$11+0.1)-(F$10-0.1))/50)</f>
        <v>5570.4983864881879</v>
      </c>
      <c r="G58" s="96">
        <f t="shared" si="5"/>
        <v>84.506130458267108</v>
      </c>
    </row>
    <row r="59" spans="2:7">
      <c r="B59" s="71">
        <f t="shared" si="6"/>
        <v>7.0000000000000036</v>
      </c>
      <c r="C59" s="96">
        <f t="shared" si="1"/>
        <v>2.037333291836088</v>
      </c>
      <c r="D59" s="96">
        <f t="shared" si="2"/>
        <v>97.319300121763575</v>
      </c>
      <c r="E59" s="96">
        <f t="shared" si="3"/>
        <v>238790.32779141434</v>
      </c>
      <c r="F59" s="96">
        <f t="shared" si="11"/>
        <v>5709.3389755220496</v>
      </c>
      <c r="G59" s="96">
        <f t="shared" si="5"/>
        <v>85.245316327448364</v>
      </c>
    </row>
    <row r="60" spans="2:7">
      <c r="B60" s="71">
        <f t="shared" si="6"/>
        <v>7.2000000000000037</v>
      </c>
      <c r="C60" s="96">
        <f t="shared" si="1"/>
        <v>2.0545394472150638</v>
      </c>
      <c r="D60" s="96">
        <f t="shared" si="2"/>
        <v>98.226882400626394</v>
      </c>
      <c r="E60" s="96">
        <f t="shared" si="3"/>
        <v>244597.14436043779</v>
      </c>
      <c r="F60" s="96">
        <f t="shared" si="11"/>
        <v>5848.1795645559114</v>
      </c>
      <c r="G60" s="96">
        <f t="shared" si="5"/>
        <v>85.98450219662962</v>
      </c>
    </row>
    <row r="61" spans="2:7">
      <c r="B61" s="71">
        <f t="shared" si="6"/>
        <v>7.4000000000000039</v>
      </c>
      <c r="C61" s="96">
        <f t="shared" si="1"/>
        <v>2.0717456025940395</v>
      </c>
      <c r="D61" s="96">
        <f t="shared" si="2"/>
        <v>99.134464679489213</v>
      </c>
      <c r="E61" s="96">
        <f t="shared" si="3"/>
        <v>250403.96092946123</v>
      </c>
      <c r="F61" s="96">
        <f t="shared" si="11"/>
        <v>5987.0201535897731</v>
      </c>
      <c r="G61" s="96">
        <f t="shared" si="5"/>
        <v>86.723688065810876</v>
      </c>
    </row>
    <row r="62" spans="2:7">
      <c r="B62" s="71">
        <f t="shared" si="6"/>
        <v>7.6000000000000041</v>
      </c>
      <c r="C62" s="96">
        <f t="shared" si="1"/>
        <v>2.0889517579730152</v>
      </c>
      <c r="D62" s="96">
        <f t="shared" si="2"/>
        <v>100.04204695835203</v>
      </c>
      <c r="E62" s="96">
        <f t="shared" si="3"/>
        <v>256210.77749848468</v>
      </c>
      <c r="F62" s="96">
        <f t="shared" si="11"/>
        <v>6125.8607426236349</v>
      </c>
      <c r="G62" s="96">
        <f t="shared" si="5"/>
        <v>87.462873934992132</v>
      </c>
    </row>
    <row r="63" spans="2:7">
      <c r="B63" s="71">
        <f t="shared" si="6"/>
        <v>7.8000000000000043</v>
      </c>
      <c r="C63" s="96">
        <f t="shared" si="1"/>
        <v>2.106157913351991</v>
      </c>
      <c r="D63" s="96">
        <f t="shared" si="2"/>
        <v>100.94962923721485</v>
      </c>
      <c r="E63" s="96">
        <f t="shared" si="3"/>
        <v>262017.59406750812</v>
      </c>
      <c r="F63" s="96">
        <f t="shared" si="11"/>
        <v>6264.7013316574967</v>
      </c>
      <c r="G63" s="96">
        <f t="shared" si="5"/>
        <v>88.202059804173388</v>
      </c>
    </row>
    <row r="64" spans="2:7">
      <c r="B64" s="71">
        <f t="shared" si="6"/>
        <v>8.0000000000000036</v>
      </c>
      <c r="C64" s="96">
        <f t="shared" si="1"/>
        <v>2.1233640687309667</v>
      </c>
      <c r="D64" s="96">
        <f t="shared" si="2"/>
        <v>101.85721151607767</v>
      </c>
      <c r="E64" s="96">
        <f t="shared" si="3"/>
        <v>267824.4106365316</v>
      </c>
      <c r="F64" s="96">
        <f t="shared" si="11"/>
        <v>6403.5419206913584</v>
      </c>
      <c r="G64" s="96">
        <f t="shared" si="5"/>
        <v>88.941245673354643</v>
      </c>
    </row>
    <row r="65" spans="2:7">
      <c r="B65" s="71">
        <f t="shared" si="6"/>
        <v>8.2000000000000028</v>
      </c>
      <c r="C65" s="96">
        <f t="shared" si="1"/>
        <v>2.1405702241099425</v>
      </c>
      <c r="D65" s="96">
        <f t="shared" si="2"/>
        <v>102.76479379494049</v>
      </c>
      <c r="E65" s="96">
        <f t="shared" si="3"/>
        <v>273631.22720555507</v>
      </c>
      <c r="F65" s="96">
        <f t="shared" si="11"/>
        <v>6542.3825097252202</v>
      </c>
      <c r="G65" s="96">
        <f t="shared" si="5"/>
        <v>89.680431542535899</v>
      </c>
    </row>
    <row r="66" spans="2:7">
      <c r="B66" s="71">
        <f t="shared" si="6"/>
        <v>8.4000000000000021</v>
      </c>
      <c r="C66" s="96">
        <f t="shared" si="1"/>
        <v>2.1577763794889182</v>
      </c>
      <c r="D66" s="96">
        <f t="shared" si="2"/>
        <v>103.67237607380331</v>
      </c>
      <c r="E66" s="96">
        <f t="shared" si="3"/>
        <v>279438.04377457855</v>
      </c>
      <c r="F66" s="96">
        <f t="shared" si="11"/>
        <v>6681.2230987590819</v>
      </c>
      <c r="G66" s="96">
        <f t="shared" si="5"/>
        <v>90.419617411717155</v>
      </c>
    </row>
    <row r="67" spans="2:7">
      <c r="B67" s="71">
        <f t="shared" si="6"/>
        <v>8.6000000000000014</v>
      </c>
      <c r="C67" s="96">
        <f t="shared" si="1"/>
        <v>2.1749825348678939</v>
      </c>
      <c r="D67" s="96">
        <f t="shared" si="2"/>
        <v>104.57995835266613</v>
      </c>
      <c r="E67" s="96">
        <f t="shared" si="3"/>
        <v>285244.86034360202</v>
      </c>
      <c r="F67" s="96">
        <f t="shared" si="11"/>
        <v>6820.0636877929437</v>
      </c>
      <c r="G67" s="96">
        <f t="shared" si="5"/>
        <v>91.158803280898411</v>
      </c>
    </row>
    <row r="68" spans="2:7">
      <c r="B68" s="71">
        <f t="shared" si="6"/>
        <v>8.8000000000000007</v>
      </c>
      <c r="C68" s="96">
        <f t="shared" si="1"/>
        <v>2.1921886902468697</v>
      </c>
      <c r="D68" s="96">
        <f t="shared" si="2"/>
        <v>105.48754063152894</v>
      </c>
      <c r="E68" s="96">
        <f t="shared" si="3"/>
        <v>291051.67691262549</v>
      </c>
      <c r="F68" s="96">
        <f t="shared" si="11"/>
        <v>6958.9042768268055</v>
      </c>
      <c r="G68" s="96">
        <f t="shared" si="5"/>
        <v>91.897989150079667</v>
      </c>
    </row>
    <row r="69" spans="2:7">
      <c r="B69" s="71">
        <f t="shared" si="6"/>
        <v>9</v>
      </c>
      <c r="C69" s="96">
        <f t="shared" si="1"/>
        <v>2.2093948456258454</v>
      </c>
      <c r="D69" s="96">
        <f t="shared" si="2"/>
        <v>106.39512291039176</v>
      </c>
      <c r="E69" s="96">
        <f t="shared" si="3"/>
        <v>296858.49348164897</v>
      </c>
      <c r="F69" s="96">
        <f t="shared" si="11"/>
        <v>7097.7448658606672</v>
      </c>
      <c r="G69" s="96">
        <f t="shared" si="5"/>
        <v>92.637175019260923</v>
      </c>
    </row>
    <row r="70" spans="2:7">
      <c r="B70" s="71">
        <f t="shared" si="6"/>
        <v>9.1999999999999993</v>
      </c>
      <c r="C70" s="96">
        <f t="shared" si="1"/>
        <v>2.2266010010048212</v>
      </c>
      <c r="D70" s="96">
        <f t="shared" si="2"/>
        <v>107.30270518925458</v>
      </c>
      <c r="E70" s="96">
        <f t="shared" si="3"/>
        <v>302665.31005067244</v>
      </c>
      <c r="F70" s="96">
        <f t="shared" si="11"/>
        <v>7236.585454894529</v>
      </c>
      <c r="G70" s="96">
        <f t="shared" si="5"/>
        <v>93.376360888442179</v>
      </c>
    </row>
    <row r="71" spans="2:7">
      <c r="B71" s="71">
        <f t="shared" si="6"/>
        <v>9.3999999999999986</v>
      </c>
      <c r="C71" s="96">
        <f t="shared" si="1"/>
        <v>2.2438071563837969</v>
      </c>
      <c r="D71" s="96">
        <f t="shared" si="2"/>
        <v>108.2102874681174</v>
      </c>
      <c r="E71" s="96">
        <f t="shared" si="3"/>
        <v>308472.12661969592</v>
      </c>
      <c r="F71" s="96">
        <f t="shared" si="11"/>
        <v>7375.4260439283908</v>
      </c>
      <c r="G71" s="96">
        <f t="shared" si="5"/>
        <v>94.115546757623434</v>
      </c>
    </row>
    <row r="72" spans="2:7">
      <c r="B72" s="71">
        <f t="shared" si="6"/>
        <v>9.5999999999999979</v>
      </c>
      <c r="C72" s="96">
        <f t="shared" si="1"/>
        <v>2.2610133117627726</v>
      </c>
      <c r="D72" s="96">
        <f t="shared" si="2"/>
        <v>109.11786974698022</v>
      </c>
      <c r="E72" s="96">
        <f t="shared" si="3"/>
        <v>314278.94318871939</v>
      </c>
      <c r="F72" s="96">
        <f t="shared" si="11"/>
        <v>7514.2666329622525</v>
      </c>
      <c r="G72" s="96">
        <f t="shared" si="5"/>
        <v>94.85473262680469</v>
      </c>
    </row>
    <row r="73" spans="2:7">
      <c r="B73" s="71">
        <f t="shared" si="6"/>
        <v>9.7999999999999972</v>
      </c>
      <c r="C73" s="96">
        <f t="shared" si="1"/>
        <v>2.2782194671417484</v>
      </c>
      <c r="D73" s="96">
        <f t="shared" si="2"/>
        <v>110.02545202584304</v>
      </c>
      <c r="E73" s="96">
        <f t="shared" si="3"/>
        <v>320085.75975774287</v>
      </c>
      <c r="F73" s="96">
        <f t="shared" ref="F73:F74" si="12">F72+(((F$11+0.1)-(F$10-0.1))/50)</f>
        <v>7653.1072219961143</v>
      </c>
      <c r="G73" s="96">
        <f t="shared" si="5"/>
        <v>95.593918495985946</v>
      </c>
    </row>
    <row r="74" spans="2:7">
      <c r="B74" s="71">
        <f t="shared" si="6"/>
        <v>9.9999999999999964</v>
      </c>
      <c r="C74" s="96">
        <f t="shared" si="1"/>
        <v>2.2954256225207241</v>
      </c>
      <c r="D74" s="96">
        <f t="shared" si="2"/>
        <v>110.93303430470586</v>
      </c>
      <c r="E74" s="96">
        <f t="shared" si="3"/>
        <v>325892.57632676634</v>
      </c>
      <c r="F74" s="96">
        <f t="shared" si="12"/>
        <v>7791.947811029976</v>
      </c>
      <c r="G74" s="96">
        <f t="shared" si="5"/>
        <v>96.333104365167202</v>
      </c>
    </row>
    <row r="75" spans="2:7">
      <c r="B75" s="71"/>
    </row>
    <row r="76" spans="2:7">
      <c r="B76" s="71"/>
    </row>
    <row r="77" spans="2:7">
      <c r="B77" s="71"/>
    </row>
    <row r="78" spans="2:7">
      <c r="B78" s="71"/>
    </row>
    <row r="79" spans="2:7">
      <c r="B79" s="71"/>
    </row>
    <row r="80" spans="2:7">
      <c r="B80" s="71"/>
    </row>
  </sheetData>
  <mergeCells count="2">
    <mergeCell ref="B2:D2"/>
    <mergeCell ref="B13:D13"/>
  </mergeCells>
  <pageMargins left="0.7" right="0.7" top="0.75" bottom="0.75" header="0.3" footer="0.3"/>
  <pageSetup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738FF-CC25-D647-A56D-8AACB3CF88E2}">
  <dimension ref="B2:BI113"/>
  <sheetViews>
    <sheetView showGridLines="0" topLeftCell="AJ93" zoomScale="170" zoomScaleNormal="170" workbookViewId="0">
      <selection activeCell="BE114" sqref="BE114"/>
    </sheetView>
  </sheetViews>
  <sheetFormatPr defaultColWidth="8.85546875" defaultRowHeight="15"/>
  <cols>
    <col min="1" max="1" width="8.85546875" style="50"/>
    <col min="2" max="2" width="35.7109375" style="50" bestFit="1" customWidth="1"/>
    <col min="3" max="3" width="29.140625" style="71" bestFit="1" customWidth="1"/>
    <col min="4" max="4" width="33.7109375" style="71" customWidth="1"/>
    <col min="5" max="5" width="43.28515625" style="71" customWidth="1"/>
    <col min="6" max="6" width="30.85546875" style="71" customWidth="1"/>
    <col min="7" max="7" width="28.140625" style="50" bestFit="1" customWidth="1"/>
    <col min="8" max="8" width="32.42578125" style="50" hidden="1" customWidth="1"/>
    <col min="9" max="9" width="33.85546875" style="50" hidden="1" customWidth="1"/>
    <col min="10" max="10" width="27.42578125" style="50" hidden="1" customWidth="1"/>
    <col min="11" max="11" width="31.85546875" style="50" bestFit="1" customWidth="1"/>
    <col min="12" max="12" width="33.140625" style="50" bestFit="1" customWidth="1"/>
    <col min="13" max="13" width="47.28515625" style="50" bestFit="1" customWidth="1"/>
    <col min="14" max="14" width="48.7109375" style="50" bestFit="1" customWidth="1"/>
    <col min="15" max="15" width="50.7109375" style="50" customWidth="1"/>
    <col min="16" max="16" width="22.28515625" style="50" customWidth="1"/>
    <col min="17" max="17" width="17.28515625" style="50" hidden="1" customWidth="1"/>
    <col min="18" max="18" width="27.85546875" style="50" hidden="1" customWidth="1"/>
    <col min="19" max="19" width="22.42578125" style="50" hidden="1" customWidth="1"/>
    <col min="20" max="20" width="30.7109375" style="50" hidden="1" customWidth="1"/>
    <col min="21" max="21" width="26.140625" style="50" hidden="1" customWidth="1"/>
    <col min="22" max="22" width="37.85546875" style="50" hidden="1" customWidth="1"/>
    <col min="23" max="23" width="42.28515625" style="50" hidden="1" customWidth="1"/>
    <col min="24" max="24" width="37.85546875" style="50" hidden="1" customWidth="1"/>
    <col min="25" max="25" width="39.140625" style="50" hidden="1" customWidth="1"/>
    <col min="26" max="26" width="43.7109375" style="50" hidden="1" customWidth="1"/>
    <col min="27" max="27" width="39.140625" style="50" hidden="1" customWidth="1"/>
    <col min="28" max="28" width="29.140625" style="50" hidden="1" customWidth="1"/>
    <col min="29" max="29" width="43.85546875" style="50" hidden="1" customWidth="1"/>
    <col min="30" max="30" width="33.42578125" style="50" hidden="1" customWidth="1"/>
    <col min="31" max="31" width="33.42578125" style="50" customWidth="1"/>
    <col min="32" max="16384" width="8.85546875" style="50"/>
  </cols>
  <sheetData>
    <row r="2" spans="2:31" customFormat="1" ht="35.1" customHeight="1">
      <c r="B2" s="149" t="s">
        <v>1248</v>
      </c>
      <c r="C2" s="149"/>
      <c r="D2" s="149"/>
      <c r="E2" s="149"/>
      <c r="F2" s="149"/>
      <c r="G2" s="149"/>
      <c r="H2" s="149"/>
      <c r="I2" s="149"/>
      <c r="J2" s="149"/>
      <c r="K2" s="149"/>
      <c r="L2" s="149"/>
      <c r="M2" s="149"/>
      <c r="N2" s="149"/>
      <c r="O2" s="149"/>
      <c r="P2" s="149"/>
      <c r="Q2" s="81"/>
      <c r="R2" s="81"/>
      <c r="S2" s="81"/>
      <c r="T2" s="81"/>
      <c r="U2" s="81"/>
      <c r="V2" s="81"/>
      <c r="W2" s="81"/>
      <c r="X2" s="81"/>
      <c r="Y2" s="81"/>
      <c r="Z2" s="81"/>
      <c r="AA2" s="81"/>
      <c r="AB2" s="81"/>
      <c r="AC2" s="81"/>
      <c r="AD2" s="81"/>
      <c r="AE2" s="81"/>
    </row>
    <row r="3" spans="2:31" customFormat="1" ht="29.1" customHeight="1">
      <c r="B3" s="61" t="s">
        <v>48</v>
      </c>
      <c r="C3" s="62" t="s">
        <v>1246</v>
      </c>
      <c r="D3" s="73" t="s">
        <v>27</v>
      </c>
      <c r="E3" s="74" t="s">
        <v>32</v>
      </c>
      <c r="F3" s="74" t="s">
        <v>163</v>
      </c>
      <c r="G3" s="73" t="s">
        <v>164</v>
      </c>
      <c r="H3" s="73" t="s">
        <v>33</v>
      </c>
      <c r="I3" s="73" t="s">
        <v>34</v>
      </c>
      <c r="J3" s="73" t="s">
        <v>35</v>
      </c>
      <c r="K3" s="73" t="s">
        <v>24</v>
      </c>
      <c r="L3" s="73" t="s">
        <v>36</v>
      </c>
      <c r="M3" s="73" t="s">
        <v>37</v>
      </c>
      <c r="N3" s="73" t="s">
        <v>165</v>
      </c>
      <c r="O3" s="73" t="s">
        <v>166</v>
      </c>
      <c r="P3" s="54" t="s">
        <v>1313</v>
      </c>
      <c r="Q3" s="73" t="s">
        <v>25</v>
      </c>
      <c r="R3" s="73" t="s">
        <v>29</v>
      </c>
      <c r="S3" s="73" t="s">
        <v>167</v>
      </c>
      <c r="T3" s="73" t="s">
        <v>1068</v>
      </c>
      <c r="U3" s="75" t="s">
        <v>1250</v>
      </c>
      <c r="V3" s="73" t="s">
        <v>600</v>
      </c>
      <c r="W3" s="73" t="s">
        <v>599</v>
      </c>
      <c r="X3" s="73" t="s">
        <v>598</v>
      </c>
      <c r="Y3" s="73" t="s">
        <v>597</v>
      </c>
      <c r="Z3" s="73" t="s">
        <v>596</v>
      </c>
      <c r="AA3" s="73" t="s">
        <v>595</v>
      </c>
      <c r="AB3" s="73" t="s">
        <v>594</v>
      </c>
      <c r="AC3" s="73" t="s">
        <v>593</v>
      </c>
      <c r="AD3" s="76" t="s">
        <v>839</v>
      </c>
      <c r="AE3" s="76" t="s">
        <v>840</v>
      </c>
    </row>
    <row r="4" spans="2:31">
      <c r="B4" s="70" t="s">
        <v>175</v>
      </c>
      <c r="C4" s="71" cm="1">
        <f t="array" ref="C4">_xlfn.STDEV.S(IF('Fractional-Calorimetry-Data'!$B$4:$B$2948=B4,IF('Fractional-Calorimetry-Data'!$J$4:$J2853=100,'Fractional-Calorimetry-Data'!$BE$4:$BE$2948)))</f>
        <v>7.6002324384371669E-2</v>
      </c>
      <c r="D4" s="71" cm="1">
        <f t="array" ref="D4">_xlfn.STDEV.S(IF('Fractional-Calorimetry-Data'!$B$4:$B$2948=$B4,IF('Fractional-Calorimetry-Data'!$J$4:$J$2853=100,'Fractional-Calorimetry-Data'!R$4:R$2948)))</f>
        <v>3.1509905655930717</v>
      </c>
      <c r="E4" s="71" cm="1">
        <f t="array" ref="E4">_xlfn.STDEV.S(IF('Fractional-Calorimetry-Data'!$B$4:$B$2948=$B4,IF('Fractional-Calorimetry-Data'!$J$4:$J$2853=100,'Fractional-Calorimetry-Data'!S$4:S$2948)))</f>
        <v>1.0971159555459102E-2</v>
      </c>
      <c r="F4" s="71" cm="1">
        <f t="array" ref="F4">_xlfn.STDEV.S(IF('Fractional-Calorimetry-Data'!$B$4:$B$2948=$B4,IF('Fractional-Calorimetry-Data'!$J$4:$J$2853=100,'Fractional-Calorimetry-Data'!T$4:T$2948)))</f>
        <v>2.8743392038264295</v>
      </c>
      <c r="G4" s="71" cm="1">
        <f t="array" ref="G4">_xlfn.STDEV.S(IF('Fractional-Calorimetry-Data'!$B$4:$B$2948=$B4,IF('Fractional-Calorimetry-Data'!$J$4:$J$2853=100,'Fractional-Calorimetry-Data'!U$4:U$2948)))</f>
        <v>3.2504674092708075</v>
      </c>
      <c r="H4" s="71" cm="1">
        <f t="array" ref="H4">_xlfn.STDEV.S(IF('Fractional-Calorimetry-Data'!$B$4:$B$2948=$B4,IF('Fractional-Calorimetry-Data'!$J$4:$J$2853=100,'Fractional-Calorimetry-Data'!V$4:V$2948)))</f>
        <v>5.0829091278053902</v>
      </c>
      <c r="I4" s="71" cm="1">
        <f t="array" ref="I4">_xlfn.STDEV.S(IF('Fractional-Calorimetry-Data'!$B$4:$B$2948=$B4,IF('Fractional-Calorimetry-Data'!$J$4:$J$2853=100,'Fractional-Calorimetry-Data'!W$4:W$2948)))</f>
        <v>15.603301733978229</v>
      </c>
      <c r="J4" s="71" cm="1">
        <f t="array" ref="J4">_xlfn.STDEV.S(IF('Fractional-Calorimetry-Data'!$B$4:$B$2948=$B4,IF('Fractional-Calorimetry-Data'!$J$4:$J$2853=100,'Fractional-Calorimetry-Data'!X$4:X$2948)))</f>
        <v>16.93439564603009</v>
      </c>
      <c r="K4" s="71" cm="1">
        <f t="array" ref="K4">_xlfn.STDEV.S(IF('Fractional-Calorimetry-Data'!$B$4:$B$2948=$B4,IF('Fractional-Calorimetry-Data'!$J$4:$J$2853=100,'Fractional-Calorimetry-Data'!Y$4:Y$2948)))</f>
        <v>8.7775669992197187</v>
      </c>
      <c r="L4" s="71" cm="1">
        <f t="array" ref="L4">_xlfn.STDEV.S(IF('Fractional-Calorimetry-Data'!$B$4:$B$2948=$B4,IF('Fractional-Calorimetry-Data'!$J$4:$J$2853=100,'Fractional-Calorimetry-Data'!Z$4:Z$2948)))</f>
        <v>25.360892147360772</v>
      </c>
      <c r="M4" s="71" cm="1">
        <f t="array" ref="M4">_xlfn.STDEV.S(IF('Fractional-Calorimetry-Data'!$B$4:$B$2948=$B4,IF('Fractional-Calorimetry-Data'!$J$4:$J$2853=100,'Fractional-Calorimetry-Data'!AA$4:AA$2948)))</f>
        <v>27.483477976893862</v>
      </c>
      <c r="N4" s="71" cm="1">
        <f t="array" ref="N4">_xlfn.STDEV.S(IF('Fractional-Calorimetry-Data'!$B$4:$B$2948=$B4,IF('Fractional-Calorimetry-Data'!$J$4:$J$2853=100,'Fractional-Calorimetry-Data'!AB$4:AB$2948)))</f>
        <v>0.94812819354870959</v>
      </c>
      <c r="O4" s="71" cm="1">
        <f t="array" ref="O4">_xlfn.STDEV.S(IF('Fractional-Calorimetry-Data'!$B$4:$B$2948=$B4,IF('Fractional-Calorimetry-Data'!$J$4:$J$2853=100,'Fractional-Calorimetry-Data'!AC$4:AC$2948)))</f>
        <v>0.6397854857848696</v>
      </c>
      <c r="P4" s="71" cm="1">
        <f t="array" ref="P4">_xlfn.STDEV.S(IF('Fractional-Calorimetry-Data'!$B$4:$B$2948=$B4,IF('Fractional-Calorimetry-Data'!$J$4:$J$2853=100,'Fractional-Calorimetry-Data'!BN$4:BN$2948)))</f>
        <v>1.2282190184138029</v>
      </c>
      <c r="Q4" s="71" cm="1">
        <f t="array" ref="Q4">_xlfn.STDEV.S(IF('Fractional-Calorimetry-Data'!$B$4:$B$2948=$B4,IF('Fractional-Calorimetry-Data'!$J$4:$J$2853=100,'Fractional-Calorimetry-Data'!AG$4:AG$2948)))</f>
        <v>212.93800229433077</v>
      </c>
      <c r="R4" s="71" cm="1">
        <f t="array" ref="R4">_xlfn.STDEV.S(IF('Fractional-Calorimetry-Data'!$B$4:$B$2948=$B4,IF('Fractional-Calorimetry-Data'!$J$4:$J$2853=100,'Fractional-Calorimetry-Data'!AH$4:AH$2948)))</f>
        <v>15.72413223840773</v>
      </c>
      <c r="S4" s="71" cm="1">
        <f t="array" ref="S4">_xlfn.STDEV.S(IF('Fractional-Calorimetry-Data'!$B$4:$B$2948=$B4,IF('Fractional-Calorimetry-Data'!$J$4:$J$2853=100,'Fractional-Calorimetry-Data'!AI$4:AI$2948)))</f>
        <v>24.833149617619132</v>
      </c>
      <c r="T4" s="71" cm="1">
        <f t="array" ref="T4">_xlfn.STDEV.S(IF('Fractional-Calorimetry-Data'!$B$4:$B$2948=$B4,IF('Fractional-Calorimetry-Data'!$J$4:$J$2853=100,'Fractional-Calorimetry-Data'!AJ$4:AJ$2948)))</f>
        <v>52.064681412307991</v>
      </c>
      <c r="U4" s="71" cm="1">
        <f t="array" ref="U4">_xlfn.STDEV.S(IF('Fractional-Calorimetry-Data'!$B$4:$B$2948=$B4,IF('Fractional-Calorimetry-Data'!$J$4:$J$2853=100,'Fractional-Calorimetry-Data'!AK$4:AK$2948)))</f>
        <v>39.693799090024449</v>
      </c>
      <c r="V4" s="71" cm="1">
        <f t="array" ref="V4">_xlfn.STDEV.S(IF('Fractional-Calorimetry-Data'!$B$4:$B$2948=$B4,IF('Fractional-Calorimetry-Data'!$J$4:$J$2853=100,'Fractional-Calorimetry-Data'!AL$4:AL$2948)))</f>
        <v>4.3418717396001645</v>
      </c>
      <c r="W4" s="71" cm="1">
        <f t="array" ref="W4">_xlfn.STDEV.S(IF('Fractional-Calorimetry-Data'!$B$4:$B$2948=$B4,IF('Fractional-Calorimetry-Data'!$J$4:$J$2853=100,'Fractional-Calorimetry-Data'!AM$4:AM$2948)))</f>
        <v>2.8474028455998064</v>
      </c>
      <c r="X4" s="71" cm="1">
        <f t="array" ref="X4">_xlfn.STDEV.S(IF('Fractional-Calorimetry-Data'!$B$4:$B$2948=$B4,IF('Fractional-Calorimetry-Data'!$J$4:$J$2853=100,'Fractional-Calorimetry-Data'!AN$4:AN$2948)))</f>
        <v>3.1424690857495752</v>
      </c>
      <c r="Y4" s="71" cm="1">
        <f t="array" ref="Y4">_xlfn.STDEV.S(IF('Fractional-Calorimetry-Data'!$B$4:$B$2948=$B4,IF('Fractional-Calorimetry-Data'!$J$4:$J$2853=100,'Fractional-Calorimetry-Data'!AO$4:AO$2948)))</f>
        <v>1.6345404149867662</v>
      </c>
      <c r="Z4" s="71" cm="1">
        <f t="array" ref="Z4">_xlfn.STDEV.S(IF('Fractional-Calorimetry-Data'!$B$4:$B$2948=$B4,IF('Fractional-Calorimetry-Data'!$J$4:$J$2853=100,'Fractional-Calorimetry-Data'!AP$4:AP$2948)))</f>
        <v>1.7293144133364413</v>
      </c>
      <c r="AA4" s="71" cm="1">
        <f t="array" ref="AA4">_xlfn.STDEV.S(IF('Fractional-Calorimetry-Data'!$B$4:$B$2948=$B4,IF('Fractional-Calorimetry-Data'!$J$4:$J$2853=100,'Fractional-Calorimetry-Data'!AQ$4:AQ$2948)))</f>
        <v>3.5425722766825083</v>
      </c>
      <c r="AB4" s="71" cm="1">
        <f t="array" ref="AB4">_xlfn.STDEV.S(IF('Fractional-Calorimetry-Data'!$B$4:$B$2948=$B4,IF('Fractional-Calorimetry-Data'!$J$4:$J$2853=100,'Fractional-Calorimetry-Data'!AR$4:AR$2948)))</f>
        <v>1.2115624168012122</v>
      </c>
      <c r="AC4" s="71" cm="1">
        <f t="array" ref="AC4">_xlfn.STDEV.S(IF('Fractional-Calorimetry-Data'!$B$4:$B$2948=$B4,IF('Fractional-Calorimetry-Data'!$J$4:$J$2853=100,'Fractional-Calorimetry-Data'!AS$4:AS$2948)))</f>
        <v>2.7896628733501267</v>
      </c>
      <c r="AD4" s="71" cm="1">
        <f t="array" ref="AD4">_xlfn.STDEV.S(IF('Fractional-Calorimetry-Data'!$B$4:$B$2948=$B4,IF('Fractional-Calorimetry-Data'!$J$4:$J$2853=100,'Fractional-Calorimetry-Data'!AT$4:AT$2948)))</f>
        <v>4.5141686031593027</v>
      </c>
      <c r="AE4" s="71" cm="1">
        <f t="array" ref="AE4">_xlfn.STDEV.S(IF('Fractional-Calorimetry-Data'!$B$4:$B$2948=$B4,IF('Fractional-Calorimetry-Data'!$J$4:$J$2853=100,'Fractional-Calorimetry-Data'!AU$4:AU$2948)))</f>
        <v>9.3087540474157802</v>
      </c>
    </row>
    <row r="5" spans="2:31">
      <c r="B5" s="70" t="s">
        <v>176</v>
      </c>
      <c r="C5" s="71" cm="1">
        <f t="array" ref="C5">_xlfn.STDEV.S(IF('Fractional-Calorimetry-Data'!$B$4:$B$2948=B5,IF('Fractional-Calorimetry-Data'!$J$4:$J2854=100,'Fractional-Calorimetry-Data'!$BE$4:$BE$2948)))</f>
        <v>0.12755020521748481</v>
      </c>
      <c r="D5" s="71" cm="1">
        <f t="array" ref="D5">_xlfn.STDEV.S(IF('Fractional-Calorimetry-Data'!$B$4:$B$2948=$B5,IF('Fractional-Calorimetry-Data'!$J$4:$J$2853=100,'Fractional-Calorimetry-Data'!R$4:R$2948)))</f>
        <v>7.959103088254416</v>
      </c>
      <c r="E5" s="71" cm="1">
        <f t="array" ref="E5">_xlfn.STDEV.S(IF('Fractional-Calorimetry-Data'!$B$4:$B$2948=$B5,IF('Fractional-Calorimetry-Data'!$J$4:$J$2853=100,'Fractional-Calorimetry-Data'!S$4:S$2948)))</f>
        <v>9.2476551858718184E-3</v>
      </c>
      <c r="F5" s="71" cm="1">
        <f t="array" ref="F5">_xlfn.STDEV.S(IF('Fractional-Calorimetry-Data'!$B$4:$B$2948=$B5,IF('Fractional-Calorimetry-Data'!$J$4:$J$2853=100,'Fractional-Calorimetry-Data'!T$4:T$2948)))</f>
        <v>7.2639077051667584</v>
      </c>
      <c r="G5" s="71" cm="1">
        <f t="array" ref="G5">_xlfn.STDEV.S(IF('Fractional-Calorimetry-Data'!$B$4:$B$2948=$B5,IF('Fractional-Calorimetry-Data'!$J$4:$J$2853=100,'Fractional-Calorimetry-Data'!U$4:U$2948)))</f>
        <v>8.2652532980930147</v>
      </c>
      <c r="H5" s="71" cm="1">
        <f t="array" ref="H5">_xlfn.STDEV.S(IF('Fractional-Calorimetry-Data'!$B$4:$B$2948=$B5,IF('Fractional-Calorimetry-Data'!$J$4:$J$2853=100,'Fractional-Calorimetry-Data'!V$4:V$2948)))</f>
        <v>4.5536247307889317</v>
      </c>
      <c r="I5" s="71" cm="1">
        <f t="array" ref="I5">_xlfn.STDEV.S(IF('Fractional-Calorimetry-Data'!$B$4:$B$2948=$B5,IF('Fractional-Calorimetry-Data'!$J$4:$J$2853=100,'Fractional-Calorimetry-Data'!W$4:W$2948)))</f>
        <v>14.515127019204616</v>
      </c>
      <c r="J5" s="71" cm="1">
        <f t="array" ref="J5">_xlfn.STDEV.S(IF('Fractional-Calorimetry-Data'!$B$4:$B$2948=$B5,IF('Fractional-Calorimetry-Data'!$J$4:$J$2853=100,'Fractional-Calorimetry-Data'!X$4:X$2948)))</f>
        <v>15.759509142134272</v>
      </c>
      <c r="K5" s="71" cm="1">
        <f t="array" ref="K5">_xlfn.STDEV.S(IF('Fractional-Calorimetry-Data'!$B$4:$B$2948=$B5,IF('Fractional-Calorimetry-Data'!$J$4:$J$2853=100,'Fractional-Calorimetry-Data'!Y$4:Y$2948)))</f>
        <v>5.9797063540259776</v>
      </c>
      <c r="L5" s="71" cm="1">
        <f t="array" ref="L5">_xlfn.STDEV.S(IF('Fractional-Calorimetry-Data'!$B$4:$B$2948=$B5,IF('Fractional-Calorimetry-Data'!$J$4:$J$2853=100,'Fractional-Calorimetry-Data'!Z$4:Z$2948)))</f>
        <v>15.268596203686833</v>
      </c>
      <c r="M5" s="71" cm="1">
        <f t="array" ref="M5">_xlfn.STDEV.S(IF('Fractional-Calorimetry-Data'!$B$4:$B$2948=$B5,IF('Fractional-Calorimetry-Data'!$J$4:$J$2853=100,'Fractional-Calorimetry-Data'!AA$4:AA$2948)))</f>
        <v>16.870736518459918</v>
      </c>
      <c r="N5" s="71" cm="1">
        <f t="array" ref="N5">_xlfn.STDEV.S(IF('Fractional-Calorimetry-Data'!$B$4:$B$2948=$B5,IF('Fractional-Calorimetry-Data'!$J$4:$J$2853=100,'Fractional-Calorimetry-Data'!AB$4:AB$2948)))</f>
        <v>1.8385504639284802</v>
      </c>
      <c r="O5" s="71" cm="1">
        <f t="array" ref="O5">_xlfn.STDEV.S(IF('Fractional-Calorimetry-Data'!$B$4:$B$2948=$B5,IF('Fractional-Calorimetry-Data'!$J$4:$J$2853=100,'Fractional-Calorimetry-Data'!AC$4:AC$2948)))</f>
        <v>1.0476402297526048</v>
      </c>
      <c r="P5" s="71" cm="1">
        <f t="array" ref="P5">_xlfn.STDEV.S(IF('Fractional-Calorimetry-Data'!$B$4:$B$2948=$B5,IF('Fractional-Calorimetry-Data'!$J$4:$J$2853=100,'Fractional-Calorimetry-Data'!BN$4:BN$2948)))</f>
        <v>1.5911973921056044</v>
      </c>
      <c r="Q5" s="71" cm="1">
        <f t="array" ref="Q5">_xlfn.STDEV.S(IF('Fractional-Calorimetry-Data'!$B$4:$B$2948=$B5,IF('Fractional-Calorimetry-Data'!$J$4:$J$2853=100,'Fractional-Calorimetry-Data'!AG$4:AG$2948)))</f>
        <v>103.5974098416129</v>
      </c>
      <c r="R5" s="71" cm="1">
        <f t="array" ref="R5">_xlfn.STDEV.S(IF('Fractional-Calorimetry-Data'!$B$4:$B$2948=$B5,IF('Fractional-Calorimetry-Data'!$J$4:$J$2853=100,'Fractional-Calorimetry-Data'!AH$4:AH$2948)))</f>
        <v>79.121583650456884</v>
      </c>
      <c r="S5" s="71" cm="1">
        <f t="array" ref="S5">_xlfn.STDEV.S(IF('Fractional-Calorimetry-Data'!$B$4:$B$2948=$B5,IF('Fractional-Calorimetry-Data'!$J$4:$J$2853=100,'Fractional-Calorimetry-Data'!AI$4:AI$2948)))</f>
        <v>22.21767253784467</v>
      </c>
      <c r="T5" s="71" cm="1">
        <f t="array" ref="T5">_xlfn.STDEV.S(IF('Fractional-Calorimetry-Data'!$B$4:$B$2948=$B5,IF('Fractional-Calorimetry-Data'!$J$4:$J$2853=100,'Fractional-Calorimetry-Data'!AJ$4:AJ$2948)))</f>
        <v>49.905089638757616</v>
      </c>
      <c r="U5" s="71" cm="1">
        <f t="array" ref="U5">_xlfn.STDEV.S(IF('Fractional-Calorimetry-Data'!$B$4:$B$2948=$B5,IF('Fractional-Calorimetry-Data'!$J$4:$J$2853=100,'Fractional-Calorimetry-Data'!AK$4:AK$2948)))</f>
        <v>52.096904537314153</v>
      </c>
      <c r="V5" s="71" cm="1">
        <f t="array" ref="V5">_xlfn.STDEV.S(IF('Fractional-Calorimetry-Data'!$B$4:$B$2948=$B5,IF('Fractional-Calorimetry-Data'!$J$4:$J$2853=100,'Fractional-Calorimetry-Data'!AL$4:AL$2948)))</f>
        <v>4.3414134459582758</v>
      </c>
      <c r="W5" s="71" cm="1">
        <f t="array" ref="W5">_xlfn.STDEV.S(IF('Fractional-Calorimetry-Data'!$B$4:$B$2948=$B5,IF('Fractional-Calorimetry-Data'!$J$4:$J$2853=100,'Fractional-Calorimetry-Data'!AM$4:AM$2948)))</f>
        <v>1.4887639419037004</v>
      </c>
      <c r="X5" s="71" cm="1">
        <f t="array" ref="X5">_xlfn.STDEV.S(IF('Fractional-Calorimetry-Data'!$B$4:$B$2948=$B5,IF('Fractional-Calorimetry-Data'!$J$4:$J$2853=100,'Fractional-Calorimetry-Data'!AN$4:AN$2948)))</f>
        <v>2.6699239140650728</v>
      </c>
      <c r="Y5" s="71" cm="1">
        <f t="array" ref="Y5">_xlfn.STDEV.S(IF('Fractional-Calorimetry-Data'!$B$4:$B$2948=$B5,IF('Fractional-Calorimetry-Data'!$J$4:$J$2853=100,'Fractional-Calorimetry-Data'!AO$4:AO$2948)))</f>
        <v>0.91432413327531392</v>
      </c>
      <c r="Z5" s="71" cm="1">
        <f t="array" ref="Z5">_xlfn.STDEV.S(IF('Fractional-Calorimetry-Data'!$B$4:$B$2948=$B5,IF('Fractional-Calorimetry-Data'!$J$4:$J$2853=100,'Fractional-Calorimetry-Data'!AP$4:AP$2948)))</f>
        <v>1.7047709019777075</v>
      </c>
      <c r="AA5" s="71" cm="1">
        <f t="array" ref="AA5">_xlfn.STDEV.S(IF('Fractional-Calorimetry-Data'!$B$4:$B$2948=$B5,IF('Fractional-Calorimetry-Data'!$J$4:$J$2853=100,'Fractional-Calorimetry-Data'!AQ$4:AQ$2948)))</f>
        <v>3.2207940103013577</v>
      </c>
      <c r="AB5" s="71" cm="1">
        <f t="array" ref="AB5">_xlfn.STDEV.S(IF('Fractional-Calorimetry-Data'!$B$4:$B$2948=$B5,IF('Fractional-Calorimetry-Data'!$J$4:$J$2853=100,'Fractional-Calorimetry-Data'!AR$4:AR$2948)))</f>
        <v>0.99291513395148023</v>
      </c>
      <c r="AC5" s="71" cm="1">
        <f t="array" ref="AC5">_xlfn.STDEV.S(IF('Fractional-Calorimetry-Data'!$B$4:$B$2948=$B5,IF('Fractional-Calorimetry-Data'!$J$4:$J$2853=100,'Fractional-Calorimetry-Data'!AS$4:AS$2948)))</f>
        <v>3.978702150489573</v>
      </c>
      <c r="AD5" s="71" cm="1">
        <f t="array" ref="AD5">_xlfn.STDEV.S(IF('Fractional-Calorimetry-Data'!$B$4:$B$2948=$B5,IF('Fractional-Calorimetry-Data'!$J$4:$J$2853=100,'Fractional-Calorimetry-Data'!AT$4:AT$2948)))</f>
        <v>4.4631692149214253</v>
      </c>
      <c r="AE5" s="71" cm="1">
        <f t="array" ref="AE5">_xlfn.STDEV.S(IF('Fractional-Calorimetry-Data'!$B$4:$B$2948=$B5,IF('Fractional-Calorimetry-Data'!$J$4:$J$2853=100,'Fractional-Calorimetry-Data'!AU$4:AU$2948)))</f>
        <v>6.0795711952857223</v>
      </c>
    </row>
    <row r="6" spans="2:31">
      <c r="B6" s="72" t="s">
        <v>1</v>
      </c>
      <c r="C6" s="71" cm="1">
        <f t="array" ref="C6">_xlfn.STDEV.S(IF('Fractional-Calorimetry-Data'!$B$4:$B$2948=B6,IF('Fractional-Calorimetry-Data'!$J$4:$J2861=100,'Fractional-Calorimetry-Data'!$BE$4:$BE$2948)))</f>
        <v>0.18504032509900029</v>
      </c>
      <c r="D6" s="71" cm="1">
        <f t="array" ref="D6">_xlfn.STDEV.S(IF('Fractional-Calorimetry-Data'!$B$4:$B$2948=$B6,IF('Fractional-Calorimetry-Data'!$J$4:$J$2853=100,'Fractional-Calorimetry-Data'!R$4:R$2948)))</f>
        <v>7.0073062641433257</v>
      </c>
      <c r="E6" s="71" cm="1">
        <f t="array" ref="E6">_xlfn.STDEV.S(IF('Fractional-Calorimetry-Data'!$B$4:$B$2948=$B6,IF('Fractional-Calorimetry-Data'!$J$4:$J$2853=100,'Fractional-Calorimetry-Data'!S$4:S$2948)))</f>
        <v>1.1782553688762517E-2</v>
      </c>
      <c r="F6" s="71" cm="1">
        <f t="array" ref="F6">_xlfn.STDEV.S(IF('Fractional-Calorimetry-Data'!$B$4:$B$2948=$B6,IF('Fractional-Calorimetry-Data'!$J$4:$J$2853=100,'Fractional-Calorimetry-Data'!T$4:T$2948)))</f>
        <v>7.01620750948919</v>
      </c>
      <c r="G6" s="71" cm="1">
        <f t="array" ref="G6">_xlfn.STDEV.S(IF('Fractional-Calorimetry-Data'!$B$4:$B$2948=$B6,IF('Fractional-Calorimetry-Data'!$J$4:$J$2853=100,'Fractional-Calorimetry-Data'!U$4:U$2948)))</f>
        <v>8.4600436635262959</v>
      </c>
      <c r="H6" s="71" cm="1">
        <f t="array" ref="H6">_xlfn.STDEV.S(IF('Fractional-Calorimetry-Data'!$B$4:$B$2948=$B6,IF('Fractional-Calorimetry-Data'!$J$4:$J$2853=100,'Fractional-Calorimetry-Data'!V$4:V$2948)))</f>
        <v>5.2456967066268056</v>
      </c>
      <c r="I6" s="71" cm="1">
        <f t="array" ref="I6">_xlfn.STDEV.S(IF('Fractional-Calorimetry-Data'!$B$4:$B$2948=$B6,IF('Fractional-Calorimetry-Data'!$J$4:$J$2853=100,'Fractional-Calorimetry-Data'!W$4:W$2948)))</f>
        <v>14.167675272751945</v>
      </c>
      <c r="J6" s="71" cm="1">
        <f t="array" ref="J6">_xlfn.STDEV.S(IF('Fractional-Calorimetry-Data'!$B$4:$B$2948=$B6,IF('Fractional-Calorimetry-Data'!$J$4:$J$2853=100,'Fractional-Calorimetry-Data'!X$4:X$2948)))</f>
        <v>5.6658198952010874</v>
      </c>
      <c r="K6" s="71" cm="1">
        <f t="array" ref="K6">_xlfn.STDEV.S(IF('Fractional-Calorimetry-Data'!$B$4:$B$2948=$B6,IF('Fractional-Calorimetry-Data'!$J$4:$J$2853=100,'Fractional-Calorimetry-Data'!Y$4:Y$2948)))</f>
        <v>6.1488818963015595</v>
      </c>
      <c r="L6" s="71" cm="1">
        <f t="array" ref="L6">_xlfn.STDEV.S(IF('Fractional-Calorimetry-Data'!$B$4:$B$2948=$B6,IF('Fractional-Calorimetry-Data'!$J$4:$J$2853=100,'Fractional-Calorimetry-Data'!Z$4:Z$2948)))</f>
        <v>12.413239188492796</v>
      </c>
      <c r="M6" s="71" cm="1">
        <f t="array" ref="M6">_xlfn.STDEV.S(IF('Fractional-Calorimetry-Data'!$B$4:$B$2948=$B6,IF('Fractional-Calorimetry-Data'!$J$4:$J$2853=100,'Fractional-Calorimetry-Data'!AA$4:AA$2948)))</f>
        <v>7.4921562358378662</v>
      </c>
      <c r="N6" s="71" cm="1">
        <f t="array" ref="N6">_xlfn.STDEV.S(IF('Fractional-Calorimetry-Data'!$B$4:$B$2948=$B6,IF('Fractional-Calorimetry-Data'!$J$4:$J$2853=100,'Fractional-Calorimetry-Data'!AB$4:AB$2948)))</f>
        <v>3.1930530485975006</v>
      </c>
      <c r="O6" s="71" cm="1">
        <f t="array" ref="O6">_xlfn.STDEV.S(IF('Fractional-Calorimetry-Data'!$B$4:$B$2948=$B6,IF('Fractional-Calorimetry-Data'!$J$4:$J$2853=100,'Fractional-Calorimetry-Data'!AC$4:AC$2948)))</f>
        <v>0.3165906882482587</v>
      </c>
      <c r="P6" s="71" cm="1">
        <f t="array" ref="P6">_xlfn.STDEV.S(IF('Fractional-Calorimetry-Data'!$B$4:$B$2948=$B6,IF('Fractional-Calorimetry-Data'!$J$4:$J$2853=100,'Fractional-Calorimetry-Data'!BN$4:BN$2948)))</f>
        <v>0.48668206324189445</v>
      </c>
      <c r="Q6" s="71" cm="1">
        <f t="array" ref="Q6">_xlfn.STDEV.S(IF('Fractional-Calorimetry-Data'!$B$4:$B$2948=$B6,IF('Fractional-Calorimetry-Data'!$J$4:$J$2853=100,'Fractional-Calorimetry-Data'!AG$4:AG$2948)))</f>
        <v>47.065383132261324</v>
      </c>
      <c r="R6" s="71" cm="1">
        <f t="array" ref="R6">_xlfn.STDEV.S(IF('Fractional-Calorimetry-Data'!$B$4:$B$2948=$B6,IF('Fractional-Calorimetry-Data'!$J$4:$J$2853=100,'Fractional-Calorimetry-Data'!AH$4:AH$2948)))</f>
        <v>7.099176861623369</v>
      </c>
      <c r="S6" s="71" cm="1">
        <f t="array" ref="S6">_xlfn.STDEV.S(IF('Fractional-Calorimetry-Data'!$B$4:$B$2948=$B6,IF('Fractional-Calorimetry-Data'!$J$4:$J$2853=100,'Fractional-Calorimetry-Data'!AI$4:AI$2948)))</f>
        <v>5.505962164369298</v>
      </c>
      <c r="T6" s="71" cm="1">
        <f t="array" ref="T6">_xlfn.STDEV.S(IF('Fractional-Calorimetry-Data'!$B$4:$B$2948=$B6,IF('Fractional-Calorimetry-Data'!$J$4:$J$2853=100,'Fractional-Calorimetry-Data'!AJ$4:AJ$2948)))</f>
        <v>0</v>
      </c>
      <c r="U6" s="71" cm="1">
        <f t="array" ref="U6">_xlfn.STDEV.S(IF('Fractional-Calorimetry-Data'!$B$4:$B$2948=$B6,IF('Fractional-Calorimetry-Data'!$J$4:$J$2853=100,'Fractional-Calorimetry-Data'!AK$4:AK$2948)))</f>
        <v>19.891900242895861</v>
      </c>
      <c r="V6" s="71" cm="1">
        <f t="array" ref="V6">_xlfn.STDEV.S(IF('Fractional-Calorimetry-Data'!$B$4:$B$2948=$B6,IF('Fractional-Calorimetry-Data'!$J$4:$J$2853=100,'Fractional-Calorimetry-Data'!AL$4:AL$2948)))</f>
        <v>3.5587434914721272</v>
      </c>
      <c r="W6" s="71" cm="1">
        <f t="array" ref="W6">_xlfn.STDEV.S(IF('Fractional-Calorimetry-Data'!$B$4:$B$2948=$B6,IF('Fractional-Calorimetry-Data'!$J$4:$J$2853=100,'Fractional-Calorimetry-Data'!AM$4:AM$2948)))</f>
        <v>3.1883699373101075</v>
      </c>
      <c r="X6" s="71" cm="1">
        <f t="array" ref="X6">_xlfn.STDEV.S(IF('Fractional-Calorimetry-Data'!$B$4:$B$2948=$B6,IF('Fractional-Calorimetry-Data'!$J$4:$J$2853=100,'Fractional-Calorimetry-Data'!AN$4:AN$2948)))</f>
        <v>2.7872028989652033</v>
      </c>
      <c r="Y6" s="71" cm="1">
        <f t="array" ref="Y6">_xlfn.STDEV.S(IF('Fractional-Calorimetry-Data'!$B$4:$B$2948=$B6,IF('Fractional-Calorimetry-Data'!$J$4:$J$2853=100,'Fractional-Calorimetry-Data'!AO$4:AO$2948)))</f>
        <v>1.6386762950625733</v>
      </c>
      <c r="Z6" s="71" cm="1">
        <f t="array" ref="Z6">_xlfn.STDEV.S(IF('Fractional-Calorimetry-Data'!$B$4:$B$2948=$B6,IF('Fractional-Calorimetry-Data'!$J$4:$J$2853=100,'Fractional-Calorimetry-Data'!AP$4:AP$2948)))</f>
        <v>0.39496835316262996</v>
      </c>
      <c r="AA6" s="71" cm="1">
        <f t="array" ref="AA6">_xlfn.STDEV.S(IF('Fractional-Calorimetry-Data'!$B$4:$B$2948=$B6,IF('Fractional-Calorimetry-Data'!$J$4:$J$2853=100,'Fractional-Calorimetry-Data'!AQ$4:AQ$2948)))</f>
        <v>0.9927355184155594</v>
      </c>
      <c r="AB6" s="71" cm="1">
        <f t="array" ref="AB6">_xlfn.STDEV.S(IF('Fractional-Calorimetry-Data'!$B$4:$B$2948=$B6,IF('Fractional-Calorimetry-Data'!$J$4:$J$2853=100,'Fractional-Calorimetry-Data'!AR$4:AR$2948)))</f>
        <v>0.18695555876298769</v>
      </c>
      <c r="AC6" s="71" cm="1">
        <f t="array" ref="AC6">_xlfn.STDEV.S(IF('Fractional-Calorimetry-Data'!$B$4:$B$2948=$B6,IF('Fractional-Calorimetry-Data'!$J$4:$J$2853=100,'Fractional-Calorimetry-Data'!AS$4:AS$2948)))</f>
        <v>1.9818240756098024</v>
      </c>
      <c r="AD6" s="71" cm="1">
        <f t="array" ref="AD6">_xlfn.STDEV.S(IF('Fractional-Calorimetry-Data'!$B$4:$B$2948=$B6,IF('Fractional-Calorimetry-Data'!$J$4:$J$2853=100,'Fractional-Calorimetry-Data'!AT$4:AT$2948)))</f>
        <v>3.558743491472129</v>
      </c>
      <c r="AE6" s="71" cm="1">
        <f t="array" ref="AE6">_xlfn.STDEV.S(IF('Fractional-Calorimetry-Data'!$B$4:$B$2948=$B6,IF('Fractional-Calorimetry-Data'!$J$4:$J$2853=100,'Fractional-Calorimetry-Data'!AU$4:AU$2948)))</f>
        <v>7.5717946627066537</v>
      </c>
    </row>
    <row r="7" spans="2:31">
      <c r="B7" s="72" t="s">
        <v>436</v>
      </c>
      <c r="C7" s="71" cm="1">
        <f t="array" ref="C7">_xlfn.STDEV.S(IF('Fractional-Calorimetry-Data'!$B$4:$B$2948=B7,IF('Fractional-Calorimetry-Data'!$J$4:$J2863=100,'Fractional-Calorimetry-Data'!$BE$4:$BE$2948)))</f>
        <v>0.19280787360978219</v>
      </c>
      <c r="D7" s="71" cm="1">
        <f t="array" ref="D7">_xlfn.STDEV.S(IF('Fractional-Calorimetry-Data'!$B$4:$B$2948=$B7,IF('Fractional-Calorimetry-Data'!$J$4:$J$2853=100,'Fractional-Calorimetry-Data'!R$4:R$2948)))</f>
        <v>12.554824985011553</v>
      </c>
      <c r="E7" s="71" cm="1">
        <f t="array" ref="E7">_xlfn.STDEV.S(IF('Fractional-Calorimetry-Data'!$B$4:$B$2948=$B7,IF('Fractional-Calorimetry-Data'!$J$4:$J$2853=100,'Fractional-Calorimetry-Data'!S$4:S$2948)))</f>
        <v>9.1843857266814665E-3</v>
      </c>
      <c r="F7" s="71" cm="1">
        <f t="array" ref="F7">_xlfn.STDEV.S(IF('Fractional-Calorimetry-Data'!$B$4:$B$2948=$B7,IF('Fractional-Calorimetry-Data'!$J$4:$J$2853=100,'Fractional-Calorimetry-Data'!T$4:T$2948)))</f>
        <v>11.876771471813093</v>
      </c>
      <c r="G7" s="71" cm="1">
        <f t="array" ref="G7">_xlfn.STDEV.S(IF('Fractional-Calorimetry-Data'!$B$4:$B$2948=$B7,IF('Fractional-Calorimetry-Data'!$J$4:$J$2853=100,'Fractional-Calorimetry-Data'!U$4:U$2948)))</f>
        <v>12.632771878913118</v>
      </c>
      <c r="H7" s="71" cm="1">
        <f t="array" ref="H7">_xlfn.STDEV.S(IF('Fractional-Calorimetry-Data'!$B$4:$B$2948=$B7,IF('Fractional-Calorimetry-Data'!$J$4:$J$2853=100,'Fractional-Calorimetry-Data'!V$4:V$2948)))</f>
        <v>7.6750509304593866</v>
      </c>
      <c r="I7" s="71" cm="1">
        <f t="array" ref="I7">_xlfn.STDEV.S(IF('Fractional-Calorimetry-Data'!$B$4:$B$2948=$B7,IF('Fractional-Calorimetry-Data'!$J$4:$J$2853=100,'Fractional-Calorimetry-Data'!W$4:W$2948)))</f>
        <v>30.703040646420011</v>
      </c>
      <c r="J7" s="71" cm="1">
        <f t="array" ref="J7">_xlfn.STDEV.S(IF('Fractional-Calorimetry-Data'!$B$4:$B$2948=$B7,IF('Fractional-Calorimetry-Data'!$J$4:$J$2853=100,'Fractional-Calorimetry-Data'!X$4:X$2948)))</f>
        <v>28.34010775103123</v>
      </c>
      <c r="K7" s="71" cm="1">
        <f t="array" ref="K7">_xlfn.STDEV.S(IF('Fractional-Calorimetry-Data'!$B$4:$B$2948=$B7,IF('Fractional-Calorimetry-Data'!$J$4:$J$2853=100,'Fractional-Calorimetry-Data'!Y$4:Y$2948)))</f>
        <v>7.1170089395561504</v>
      </c>
      <c r="L7" s="71" cm="1">
        <f t="array" ref="L7">_xlfn.STDEV.S(IF('Fractional-Calorimetry-Data'!$B$4:$B$2948=$B7,IF('Fractional-Calorimetry-Data'!$J$4:$J$2853=100,'Fractional-Calorimetry-Data'!Z$4:Z$2948)))</f>
        <v>27.89179569585426</v>
      </c>
      <c r="M7" s="71" cm="1">
        <f t="array" ref="M7">_xlfn.STDEV.S(IF('Fractional-Calorimetry-Data'!$B$4:$B$2948=$B7,IF('Fractional-Calorimetry-Data'!$J$4:$J$2853=100,'Fractional-Calorimetry-Data'!AA$4:AA$2948)))</f>
        <v>30.117710449844324</v>
      </c>
      <c r="N7" s="71" cm="1">
        <f t="array" ref="N7">_xlfn.STDEV.S(IF('Fractional-Calorimetry-Data'!$B$4:$B$2948=$B7,IF('Fractional-Calorimetry-Data'!$J$4:$J$2853=100,'Fractional-Calorimetry-Data'!AB$4:AB$2948)))</f>
        <v>2.0350975815600552</v>
      </c>
      <c r="O7" s="71" cm="1">
        <f t="array" ref="O7">_xlfn.STDEV.S(IF('Fractional-Calorimetry-Data'!$B$4:$B$2948=$B7,IF('Fractional-Calorimetry-Data'!$J$4:$J$2853=100,'Fractional-Calorimetry-Data'!AC$4:AC$2948)))</f>
        <v>1.5291946878484572</v>
      </c>
      <c r="P7" s="71" cm="1">
        <f t="array" ref="P7">_xlfn.STDEV.S(IF('Fractional-Calorimetry-Data'!$B$4:$B$2948=$B7,IF('Fractional-Calorimetry-Data'!$J$4:$J$2853=100,'Fractional-Calorimetry-Data'!BN$4:BN$2948)))</f>
        <v>1.7487978322958191</v>
      </c>
      <c r="Q7" s="71" cm="1">
        <f t="array" ref="Q7">_xlfn.STDEV.S(IF('Fractional-Calorimetry-Data'!$B$4:$B$2948=$B7,IF('Fractional-Calorimetry-Data'!$J$4:$J$2853=100,'Fractional-Calorimetry-Data'!AG$4:AG$2948)))</f>
        <v>457.33513983686316</v>
      </c>
      <c r="R7" s="71" cm="1">
        <f t="array" ref="R7">_xlfn.STDEV.S(IF('Fractional-Calorimetry-Data'!$B$4:$B$2948=$B7,IF('Fractional-Calorimetry-Data'!$J$4:$J$2853=100,'Fractional-Calorimetry-Data'!AH$4:AH$2948)))</f>
        <v>76.391381325547115</v>
      </c>
      <c r="S7" s="71" cm="1">
        <f t="array" ref="S7">_xlfn.STDEV.S(IF('Fractional-Calorimetry-Data'!$B$4:$B$2948=$B7,IF('Fractional-Calorimetry-Data'!$J$4:$J$2853=100,'Fractional-Calorimetry-Data'!AI$4:AI$2948)))</f>
        <v>59.869108285815265</v>
      </c>
      <c r="T7" s="71" cm="1">
        <f t="array" ref="T7">_xlfn.STDEV.S(IF('Fractional-Calorimetry-Data'!$B$4:$B$2948=$B7,IF('Fractional-Calorimetry-Data'!$J$4:$J$2853=100,'Fractional-Calorimetry-Data'!AJ$4:AJ$2948)))</f>
        <v>9.1227053344865467</v>
      </c>
      <c r="U7" s="71" cm="1">
        <f t="array" ref="U7">_xlfn.STDEV.S(IF('Fractional-Calorimetry-Data'!$B$4:$B$2948=$B7,IF('Fractional-Calorimetry-Data'!$J$4:$J$2853=100,'Fractional-Calorimetry-Data'!AK$4:AK$2948)))</f>
        <v>102.00156462884122</v>
      </c>
      <c r="V7" s="71" cm="1">
        <f t="array" ref="V7">_xlfn.STDEV.S(IF('Fractional-Calorimetry-Data'!$B$4:$B$2948=$B7,IF('Fractional-Calorimetry-Data'!$J$4:$J$2853=100,'Fractional-Calorimetry-Data'!AL$4:AL$2948)))</f>
        <v>6.2734364974248749</v>
      </c>
      <c r="W7" s="71" cm="1">
        <f t="array" ref="W7">_xlfn.STDEV.S(IF('Fractional-Calorimetry-Data'!$B$4:$B$2948=$B7,IF('Fractional-Calorimetry-Data'!$J$4:$J$2853=100,'Fractional-Calorimetry-Data'!AM$4:AM$2948)))</f>
        <v>3.3731148471298904</v>
      </c>
      <c r="X7" s="71" cm="1">
        <f t="array" ref="X7">_xlfn.STDEV.S(IF('Fractional-Calorimetry-Data'!$B$4:$B$2948=$B7,IF('Fractional-Calorimetry-Data'!$J$4:$J$2853=100,'Fractional-Calorimetry-Data'!AN$4:AN$2948)))</f>
        <v>8.4049952277847844</v>
      </c>
      <c r="Y7" s="71" cm="1">
        <f t="array" ref="Y7">_xlfn.STDEV.S(IF('Fractional-Calorimetry-Data'!$B$4:$B$2948=$B7,IF('Fractional-Calorimetry-Data'!$J$4:$J$2853=100,'Fractional-Calorimetry-Data'!AO$4:AO$2948)))</f>
        <v>1.5687065549539707</v>
      </c>
      <c r="Z7" s="71" cm="1">
        <f t="array" ref="Z7">_xlfn.STDEV.S(IF('Fractional-Calorimetry-Data'!$B$4:$B$2948=$B7,IF('Fractional-Calorimetry-Data'!$J$4:$J$2853=100,'Fractional-Calorimetry-Data'!AP$4:AP$2948)))</f>
        <v>4.5230833568745226</v>
      </c>
      <c r="AA7" s="71" cm="1">
        <f t="array" ref="AA7">_xlfn.STDEV.S(IF('Fractional-Calorimetry-Data'!$B$4:$B$2948=$B7,IF('Fractional-Calorimetry-Data'!$J$4:$J$2853=100,'Fractional-Calorimetry-Data'!AQ$4:AQ$2948)))</f>
        <v>6.2003618086846162</v>
      </c>
      <c r="AB7" s="71" cm="1">
        <f t="array" ref="AB7">_xlfn.STDEV.S(IF('Fractional-Calorimetry-Data'!$B$4:$B$2948=$B7,IF('Fractional-Calorimetry-Data'!$J$4:$J$2853=100,'Fractional-Calorimetry-Data'!AR$4:AR$2948)))</f>
        <v>2.0372878478667067</v>
      </c>
      <c r="AC7" s="71" cm="1">
        <f t="array" ref="AC7">_xlfn.STDEV.S(IF('Fractional-Calorimetry-Data'!$B$4:$B$2948=$B7,IF('Fractional-Calorimetry-Data'!$J$4:$J$2853=100,'Fractional-Calorimetry-Data'!AS$4:AS$2948)))</f>
        <v>3.3861955990558861</v>
      </c>
      <c r="AD7" s="71" cm="1">
        <f t="array" ref="AD7">_xlfn.STDEV.S(IF('Fractional-Calorimetry-Data'!$B$4:$B$2948=$B7,IF('Fractional-Calorimetry-Data'!$J$4:$J$2853=100,'Fractional-Calorimetry-Data'!AT$4:AT$2948)))</f>
        <v>6.2404520454165366</v>
      </c>
      <c r="AE7" s="71" cm="1">
        <f t="array" ref="AE7">_xlfn.STDEV.S(IF('Fractional-Calorimetry-Data'!$B$4:$B$2948=$B7,IF('Fractional-Calorimetry-Data'!$J$4:$J$2853=100,'Fractional-Calorimetry-Data'!AU$4:AU$2948)))</f>
        <v>9.1557488620152903</v>
      </c>
    </row>
    <row r="8" spans="2:31">
      <c r="B8" s="72" t="s">
        <v>1120</v>
      </c>
      <c r="C8" s="71" cm="1">
        <f t="array" ref="C8">_xlfn.STDEV.S(IF('Fractional-Calorimetry-Data'!$B$4:$B$2948=B8,IF('Fractional-Calorimetry-Data'!$J$4:$J2868=100,'Fractional-Calorimetry-Data'!$BE$4:$BE$2948)))</f>
        <v>7.5029680385943168E-2</v>
      </c>
      <c r="D8" s="71" cm="1">
        <f t="array" ref="D8">_xlfn.STDEV.S(IF('Fractional-Calorimetry-Data'!$B$4:$B$2948=$B8,IF('Fractional-Calorimetry-Data'!$J$4:$J$2853=100,'Fractional-Calorimetry-Data'!R$4:R$2948)))</f>
        <v>2.7939953768386032</v>
      </c>
      <c r="E8" s="71" cm="1">
        <f t="array" ref="E8">_xlfn.STDEV.S(IF('Fractional-Calorimetry-Data'!$B$4:$B$2948=$B8,IF('Fractional-Calorimetry-Data'!$J$4:$J$2853=100,'Fractional-Calorimetry-Data'!S$4:S$2948)))</f>
        <v>5.7816183816567397E-3</v>
      </c>
      <c r="F8" s="71" cm="1">
        <f t="array" ref="F8">_xlfn.STDEV.S(IF('Fractional-Calorimetry-Data'!$B$4:$B$2948=$B8,IF('Fractional-Calorimetry-Data'!$J$4:$J$2853=100,'Fractional-Calorimetry-Data'!T$4:T$2948)))</f>
        <v>2.9241946497101372</v>
      </c>
      <c r="G8" s="71" cm="1">
        <f t="array" ref="G8">_xlfn.STDEV.S(IF('Fractional-Calorimetry-Data'!$B$4:$B$2948=$B8,IF('Fractional-Calorimetry-Data'!$J$4:$J$2853=100,'Fractional-Calorimetry-Data'!U$4:U$2948)))</f>
        <v>3.4033463023063817</v>
      </c>
      <c r="H8" s="71" cm="1">
        <f t="array" ref="H8">_xlfn.STDEV.S(IF('Fractional-Calorimetry-Data'!$B$4:$B$2948=$B8,IF('Fractional-Calorimetry-Data'!$J$4:$J$2853=100,'Fractional-Calorimetry-Data'!V$4:V$2948)))</f>
        <v>7.2143369750646986</v>
      </c>
      <c r="I8" s="71" cm="1">
        <f t="array" ref="I8">_xlfn.STDEV.S(IF('Fractional-Calorimetry-Data'!$B$4:$B$2948=$B8,IF('Fractional-Calorimetry-Data'!$J$4:$J$2853=100,'Fractional-Calorimetry-Data'!W$4:W$2948)))</f>
        <v>17.508783371966246</v>
      </c>
      <c r="J8" s="71" cm="1">
        <f t="array" ref="J8">_xlfn.STDEV.S(IF('Fractional-Calorimetry-Data'!$B$4:$B$2948=$B8,IF('Fractional-Calorimetry-Data'!$J$4:$J$2853=100,'Fractional-Calorimetry-Data'!X$4:X$2948)))</f>
        <v>9.6484949254231829</v>
      </c>
      <c r="K8" s="71" cm="1">
        <f t="array" ref="K8">_xlfn.STDEV.S(IF('Fractional-Calorimetry-Data'!$B$4:$B$2948=$B8,IF('Fractional-Calorimetry-Data'!$J$4:$J$2853=100,'Fractional-Calorimetry-Data'!Y$4:Y$2948)))</f>
        <v>11.276048160917648</v>
      </c>
      <c r="L8" s="71" cm="1">
        <f t="array" ref="L8">_xlfn.STDEV.S(IF('Fractional-Calorimetry-Data'!$B$4:$B$2948=$B8,IF('Fractional-Calorimetry-Data'!$J$4:$J$2853=100,'Fractional-Calorimetry-Data'!Z$4:Z$2948)))</f>
        <v>24.505720455131183</v>
      </c>
      <c r="M8" s="71" cm="1">
        <f t="array" ref="M8">_xlfn.STDEV.S(IF('Fractional-Calorimetry-Data'!$B$4:$B$2948=$B8,IF('Fractional-Calorimetry-Data'!$J$4:$J$2853=100,'Fractional-Calorimetry-Data'!AA$4:AA$2948)))</f>
        <v>14.806449957733967</v>
      </c>
      <c r="N8" s="71" cm="1">
        <f t="array" ref="N8">_xlfn.STDEV.S(IF('Fractional-Calorimetry-Data'!$B$4:$B$2948=$B8,IF('Fractional-Calorimetry-Data'!$J$4:$J$2853=100,'Fractional-Calorimetry-Data'!AB$4:AB$2948)))</f>
        <v>1.8118361213145142</v>
      </c>
      <c r="O8" s="71" cm="1">
        <f t="array" ref="O8">_xlfn.STDEV.S(IF('Fractional-Calorimetry-Data'!$B$4:$B$2948=$B8,IF('Fractional-Calorimetry-Data'!$J$4:$J$2853=100,'Fractional-Calorimetry-Data'!AC$4:AC$2948)))</f>
        <v>0.19672064026387553</v>
      </c>
      <c r="P8" s="71" cm="1">
        <f t="array" ref="P8">_xlfn.STDEV.S(IF('Fractional-Calorimetry-Data'!$B$4:$B$2948=$B8,IF('Fractional-Calorimetry-Data'!$J$4:$J$2853=100,'Fractional-Calorimetry-Data'!BN$4:BN$2948)))</f>
        <v>0</v>
      </c>
      <c r="Q8" s="71" cm="1">
        <f t="array" ref="Q8">_xlfn.STDEV.S(IF('Fractional-Calorimetry-Data'!$B$4:$B$2948=$B8,IF('Fractional-Calorimetry-Data'!$J$4:$J$2853=100,'Fractional-Calorimetry-Data'!AG$4:AG$2948)))</f>
        <v>28.627779636107544</v>
      </c>
      <c r="R8" s="71" cm="1">
        <f t="array" ref="R8">_xlfn.STDEV.S(IF('Fractional-Calorimetry-Data'!$B$4:$B$2948=$B8,IF('Fractional-Calorimetry-Data'!$J$4:$J$2853=100,'Fractional-Calorimetry-Data'!AH$4:AH$2948)))</f>
        <v>5.8010095781874229</v>
      </c>
      <c r="S8" s="71" cm="1">
        <f t="array" ref="S8">_xlfn.STDEV.S(IF('Fractional-Calorimetry-Data'!$B$4:$B$2948=$B8,IF('Fractional-Calorimetry-Data'!$J$4:$J$2853=100,'Fractional-Calorimetry-Data'!AI$4:AI$2948)))</f>
        <v>4.7046170634839646</v>
      </c>
      <c r="T8" s="71" cm="1">
        <f t="array" ref="T8">_xlfn.STDEV.S(IF('Fractional-Calorimetry-Data'!$B$4:$B$2948=$B8,IF('Fractional-Calorimetry-Data'!$J$4:$J$2853=100,'Fractional-Calorimetry-Data'!AJ$4:AJ$2948)))</f>
        <v>9.6543077107003832</v>
      </c>
      <c r="U8" s="71" cm="1">
        <f t="array" ref="U8">_xlfn.STDEV.S(IF('Fractional-Calorimetry-Data'!$B$4:$B$2948=$B8,IF('Fractional-Calorimetry-Data'!$J$4:$J$2853=100,'Fractional-Calorimetry-Data'!AK$4:AK$2948)))</f>
        <v>14.146144020563113</v>
      </c>
      <c r="V8" s="71" cm="1">
        <f t="array" ref="V8">_xlfn.STDEV.S(IF('Fractional-Calorimetry-Data'!$B$4:$B$2948=$B8,IF('Fractional-Calorimetry-Data'!$J$4:$J$2853=100,'Fractional-Calorimetry-Data'!AL$4:AL$2948)))</f>
        <v>4.754502427524181</v>
      </c>
      <c r="W8" s="71" cm="1">
        <f t="array" ref="W8">_xlfn.STDEV.S(IF('Fractional-Calorimetry-Data'!$B$4:$B$2948=$B8,IF('Fractional-Calorimetry-Data'!$J$4:$J$2853=100,'Fractional-Calorimetry-Data'!AM$4:AM$2948)))</f>
        <v>3.1860287018306752</v>
      </c>
      <c r="X8" s="71" cm="1">
        <f t="array" ref="X8">_xlfn.STDEV.S(IF('Fractional-Calorimetry-Data'!$B$4:$B$2948=$B8,IF('Fractional-Calorimetry-Data'!$J$4:$J$2853=100,'Fractional-Calorimetry-Data'!AN$4:AN$2948)))</f>
        <v>4.2240707064789138</v>
      </c>
      <c r="Y8" s="71" cm="1">
        <f t="array" ref="Y8">_xlfn.STDEV.S(IF('Fractional-Calorimetry-Data'!$B$4:$B$2948=$B8,IF('Fractional-Calorimetry-Data'!$J$4:$J$2853=100,'Fractional-Calorimetry-Data'!AO$4:AO$2948)))</f>
        <v>0.99725233628315801</v>
      </c>
      <c r="Z8" s="71" cm="1">
        <f t="array" ref="Z8">_xlfn.STDEV.S(IF('Fractional-Calorimetry-Data'!$B$4:$B$2948=$B8,IF('Fractional-Calorimetry-Data'!$J$4:$J$2853=100,'Fractional-Calorimetry-Data'!AP$4:AP$2948)))</f>
        <v>2.3494739363903951</v>
      </c>
      <c r="AA8" s="71" cm="1">
        <f t="array" ref="AA8">_xlfn.STDEV.S(IF('Fractional-Calorimetry-Data'!$B$4:$B$2948=$B8,IF('Fractional-Calorimetry-Data'!$J$4:$J$2853=100,'Fractional-Calorimetry-Data'!AQ$4:AQ$2948)))</f>
        <v>2.1855535784886269</v>
      </c>
      <c r="AB8" s="71" cm="1">
        <f t="array" ref="AB8">_xlfn.STDEV.S(IF('Fractional-Calorimetry-Data'!$B$4:$B$2948=$B8,IF('Fractional-Calorimetry-Data'!$J$4:$J$2853=100,'Fractional-Calorimetry-Data'!AR$4:AR$2948)))</f>
        <v>0.4388672287200816</v>
      </c>
      <c r="AC8" s="71" cm="1">
        <f t="array" ref="AC8">_xlfn.STDEV.S(IF('Fractional-Calorimetry-Data'!$B$4:$B$2948=$B8,IF('Fractional-Calorimetry-Data'!$J$4:$J$2853=100,'Fractional-Calorimetry-Data'!AS$4:AS$2948)))</f>
        <v>3.3547440057990143</v>
      </c>
      <c r="AD8" s="71" cm="1">
        <f t="array" ref="AD8">_xlfn.STDEV.S(IF('Fractional-Calorimetry-Data'!$B$4:$B$2948=$B8,IF('Fractional-Calorimetry-Data'!$J$4:$J$2853=100,'Fractional-Calorimetry-Data'!AT$4:AT$2948)))</f>
        <v>4.7906853383530024</v>
      </c>
      <c r="AE8" s="71" cm="1">
        <f t="array" ref="AE8">_xlfn.STDEV.S(IF('Fractional-Calorimetry-Data'!$B$4:$B$2948=$B8,IF('Fractional-Calorimetry-Data'!$J$4:$J$2853=100,'Fractional-Calorimetry-Data'!AU$4:AU$2948)))</f>
        <v>10.552321563140596</v>
      </c>
    </row>
    <row r="9" spans="2:31">
      <c r="B9" s="72" t="s">
        <v>3</v>
      </c>
      <c r="C9" s="71" cm="1">
        <f t="array" ref="C9">_xlfn.STDEV.S(IF('Fractional-Calorimetry-Data'!$B$4:$B$2948=B9,IF('Fractional-Calorimetry-Data'!$J$4:$J2875=100,'Fractional-Calorimetry-Data'!$BE$4:$BE$2948)))</f>
        <v>0.12253192597181392</v>
      </c>
      <c r="D9" s="71" cm="1">
        <f t="array" ref="D9">_xlfn.STDEV.S(IF('Fractional-Calorimetry-Data'!$B$4:$B$2948=$B9,IF('Fractional-Calorimetry-Data'!$J$4:$J$2853=100,'Fractional-Calorimetry-Data'!R$4:R$2948)))</f>
        <v>5.0455313287974244</v>
      </c>
      <c r="E9" s="71" cm="1">
        <f t="array" ref="E9">_xlfn.STDEV.S(IF('Fractional-Calorimetry-Data'!$B$4:$B$2948=$B9,IF('Fractional-Calorimetry-Data'!$J$4:$J$2853=100,'Fractional-Calorimetry-Data'!S$4:S$2948)))</f>
        <v>1.3716833277091119E-2</v>
      </c>
      <c r="F9" s="71" cm="1">
        <f t="array" ref="F9">_xlfn.STDEV.S(IF('Fractional-Calorimetry-Data'!$B$4:$B$2948=$B9,IF('Fractional-Calorimetry-Data'!$J$4:$J$2853=100,'Fractional-Calorimetry-Data'!T$4:T$2948)))</f>
        <v>4.9259217756650697</v>
      </c>
      <c r="G9" s="71" cm="1">
        <f t="array" ref="G9">_xlfn.STDEV.S(IF('Fractional-Calorimetry-Data'!$B$4:$B$2948=$B9,IF('Fractional-Calorimetry-Data'!$J$4:$J$2853=100,'Fractional-Calorimetry-Data'!U$4:U$2948)))</f>
        <v>5.6021596554313318</v>
      </c>
      <c r="H9" s="71" cm="1">
        <f t="array" ref="H9">_xlfn.STDEV.S(IF('Fractional-Calorimetry-Data'!$B$4:$B$2948=$B9,IF('Fractional-Calorimetry-Data'!$J$4:$J$2853=100,'Fractional-Calorimetry-Data'!V$4:V$2948)))</f>
        <v>3.6692074969803485</v>
      </c>
      <c r="I9" s="71" cm="1">
        <f t="array" ref="I9">_xlfn.STDEV.S(IF('Fractional-Calorimetry-Data'!$B$4:$B$2948=$B9,IF('Fractional-Calorimetry-Data'!$J$4:$J$2853=100,'Fractional-Calorimetry-Data'!W$4:W$2948)))</f>
        <v>17.038375075679618</v>
      </c>
      <c r="J9" s="71" cm="1">
        <f t="array" ref="J9">_xlfn.STDEV.S(IF('Fractional-Calorimetry-Data'!$B$4:$B$2948=$B9,IF('Fractional-Calorimetry-Data'!$J$4:$J$2853=100,'Fractional-Calorimetry-Data'!X$4:X$2948)))</f>
        <v>12.356898441787845</v>
      </c>
      <c r="K9" s="71" cm="1">
        <f t="array" ref="K9">_xlfn.STDEV.S(IF('Fractional-Calorimetry-Data'!$B$4:$B$2948=$B9,IF('Fractional-Calorimetry-Data'!$J$4:$J$2853=100,'Fractional-Calorimetry-Data'!Y$4:Y$2948)))</f>
        <v>5.9915581888199307</v>
      </c>
      <c r="L9" s="71" cm="1">
        <f t="array" ref="L9">_xlfn.STDEV.S(IF('Fractional-Calorimetry-Data'!$B$4:$B$2948=$B9,IF('Fractional-Calorimetry-Data'!$J$4:$J$2853=100,'Fractional-Calorimetry-Data'!Z$4:Z$2948)))</f>
        <v>21.273195076568136</v>
      </c>
      <c r="M9" s="71" cm="1">
        <f t="array" ref="M9">_xlfn.STDEV.S(IF('Fractional-Calorimetry-Data'!$B$4:$B$2948=$B9,IF('Fractional-Calorimetry-Data'!$J$4:$J$2853=100,'Fractional-Calorimetry-Data'!AA$4:AA$2948)))</f>
        <v>17.503880333315355</v>
      </c>
      <c r="N9" s="71" cm="1">
        <f t="array" ref="N9">_xlfn.STDEV.S(IF('Fractional-Calorimetry-Data'!$B$4:$B$2948=$B9,IF('Fractional-Calorimetry-Data'!$J$4:$J$2853=100,'Fractional-Calorimetry-Data'!AB$4:AB$2948)))</f>
        <v>2.4061029857682197</v>
      </c>
      <c r="O9" s="71" cm="1">
        <f t="array" ref="O9">_xlfn.STDEV.S(IF('Fractional-Calorimetry-Data'!$B$4:$B$2948=$B9,IF('Fractional-Calorimetry-Data'!$J$4:$J$2853=100,'Fractional-Calorimetry-Data'!AC$4:AC$2948)))</f>
        <v>0.634627320365171</v>
      </c>
      <c r="P9" s="71" cm="1">
        <f t="array" ref="P9">_xlfn.STDEV.S(IF('Fractional-Calorimetry-Data'!$B$4:$B$2948=$B9,IF('Fractional-Calorimetry-Data'!$J$4:$J$2853=100,'Fractional-Calorimetry-Data'!BN$4:BN$2948)))</f>
        <v>0.70745380644134681</v>
      </c>
      <c r="Q9" s="71" cm="1">
        <f t="array" ref="Q9">_xlfn.STDEV.S(IF('Fractional-Calorimetry-Data'!$B$4:$B$2948=$B9,IF('Fractional-Calorimetry-Data'!$J$4:$J$2853=100,'Fractional-Calorimetry-Data'!AG$4:AG$2948)))</f>
        <v>56.120457867107085</v>
      </c>
      <c r="R9" s="71" cm="1">
        <f t="array" ref="R9">_xlfn.STDEV.S(IF('Fractional-Calorimetry-Data'!$B$4:$B$2948=$B9,IF('Fractional-Calorimetry-Data'!$J$4:$J$2853=100,'Fractional-Calorimetry-Data'!AH$4:AH$2948)))</f>
        <v>132.81184000295769</v>
      </c>
      <c r="S9" s="71" cm="1">
        <f t="array" ref="S9">_xlfn.STDEV.S(IF('Fractional-Calorimetry-Data'!$B$4:$B$2948=$B9,IF('Fractional-Calorimetry-Data'!$J$4:$J$2853=100,'Fractional-Calorimetry-Data'!AI$4:AI$2948)))</f>
        <v>4.3876330031989319</v>
      </c>
      <c r="T9" s="71" cm="1">
        <f t="array" ref="T9">_xlfn.STDEV.S(IF('Fractional-Calorimetry-Data'!$B$4:$B$2948=$B9,IF('Fractional-Calorimetry-Data'!$J$4:$J$2853=100,'Fractional-Calorimetry-Data'!AJ$4:AJ$2948)))</f>
        <v>0</v>
      </c>
      <c r="U9" s="71" cm="1">
        <f t="array" ref="U9">_xlfn.STDEV.S(IF('Fractional-Calorimetry-Data'!$B$4:$B$2948=$B9,IF('Fractional-Calorimetry-Data'!$J$4:$J$2853=100,'Fractional-Calorimetry-Data'!AK$4:AK$2948)))</f>
        <v>32.678864999071081</v>
      </c>
      <c r="V9" s="71" cm="1">
        <f t="array" ref="V9">_xlfn.STDEV.S(IF('Fractional-Calorimetry-Data'!$B$4:$B$2948=$B9,IF('Fractional-Calorimetry-Data'!$J$4:$J$2853=100,'Fractional-Calorimetry-Data'!AL$4:AL$2948)))</f>
        <v>3.9523582335184093</v>
      </c>
      <c r="W9" s="71" cm="1">
        <f t="array" ref="W9">_xlfn.STDEV.S(IF('Fractional-Calorimetry-Data'!$B$4:$B$2948=$B9,IF('Fractional-Calorimetry-Data'!$J$4:$J$2853=100,'Fractional-Calorimetry-Data'!AM$4:AM$2948)))</f>
        <v>3.5525572308954967</v>
      </c>
      <c r="X9" s="71" cm="1">
        <f t="array" ref="X9">_xlfn.STDEV.S(IF('Fractional-Calorimetry-Data'!$B$4:$B$2948=$B9,IF('Fractional-Calorimetry-Data'!$J$4:$J$2853=100,'Fractional-Calorimetry-Data'!AN$4:AN$2948)))</f>
        <v>5.0180063649608764</v>
      </c>
      <c r="Y9" s="71" cm="1">
        <f t="array" ref="Y9">_xlfn.STDEV.S(IF('Fractional-Calorimetry-Data'!$B$4:$B$2948=$B9,IF('Fractional-Calorimetry-Data'!$J$4:$J$2853=100,'Fractional-Calorimetry-Data'!AO$4:AO$2948)))</f>
        <v>0.54964658066467031</v>
      </c>
      <c r="Z9" s="71" cm="1">
        <f t="array" ref="Z9">_xlfn.STDEV.S(IF('Fractional-Calorimetry-Data'!$B$4:$B$2948=$B9,IF('Fractional-Calorimetry-Data'!$J$4:$J$2853=100,'Fractional-Calorimetry-Data'!AP$4:AP$2948)))</f>
        <v>0.82827815193309118</v>
      </c>
      <c r="AA9" s="71" cm="1">
        <f t="array" ref="AA9">_xlfn.STDEV.S(IF('Fractional-Calorimetry-Data'!$B$4:$B$2948=$B9,IF('Fractional-Calorimetry-Data'!$J$4:$J$2853=100,'Fractional-Calorimetry-Data'!AQ$4:AQ$2948)))</f>
        <v>2.827107285912688</v>
      </c>
      <c r="AB9" s="71" cm="1">
        <f t="array" ref="AB9">_xlfn.STDEV.S(IF('Fractional-Calorimetry-Data'!$B$4:$B$2948=$B9,IF('Fractional-Calorimetry-Data'!$J$4:$J$2853=100,'Fractional-Calorimetry-Data'!AR$4:AR$2948)))</f>
        <v>0.97250808207282746</v>
      </c>
      <c r="AC9" s="71" cm="1">
        <f t="array" ref="AC9">_xlfn.STDEV.S(IF('Fractional-Calorimetry-Data'!$B$4:$B$2948=$B9,IF('Fractional-Calorimetry-Data'!$J$4:$J$2853=100,'Fractional-Calorimetry-Data'!AS$4:AS$2948)))</f>
        <v>5.114016041026737</v>
      </c>
      <c r="AD9" s="71" cm="1">
        <f t="array" ref="AD9">_xlfn.STDEV.S(IF('Fractional-Calorimetry-Data'!$B$4:$B$2948=$B9,IF('Fractional-Calorimetry-Data'!$J$4:$J$2853=100,'Fractional-Calorimetry-Data'!AT$4:AT$2948)))</f>
        <v>3.9139334211831063</v>
      </c>
      <c r="AE9" s="71" cm="1">
        <f t="array" ref="AE9">_xlfn.STDEV.S(IF('Fractional-Calorimetry-Data'!$B$4:$B$2948=$B9,IF('Fractional-Calorimetry-Data'!$J$4:$J$2853=100,'Fractional-Calorimetry-Data'!AU$4:AU$2948)))</f>
        <v>8.2033531559133959</v>
      </c>
    </row>
    <row r="10" spans="2:31">
      <c r="B10" s="77" t="s">
        <v>1252</v>
      </c>
      <c r="C10" s="78">
        <f t="shared" ref="C10:AE10" si="0">MIN(C4:C9)</f>
        <v>7.5029680385943168E-2</v>
      </c>
      <c r="D10" s="78">
        <f t="shared" si="0"/>
        <v>2.7939953768386032</v>
      </c>
      <c r="E10" s="78">
        <f t="shared" si="0"/>
        <v>5.7816183816567397E-3</v>
      </c>
      <c r="F10" s="78">
        <f t="shared" si="0"/>
        <v>2.8743392038264295</v>
      </c>
      <c r="G10" s="78">
        <f t="shared" si="0"/>
        <v>3.2504674092708075</v>
      </c>
      <c r="H10" s="78">
        <f t="shared" si="0"/>
        <v>3.6692074969803485</v>
      </c>
      <c r="I10" s="78">
        <f t="shared" si="0"/>
        <v>14.167675272751945</v>
      </c>
      <c r="J10" s="78">
        <f t="shared" si="0"/>
        <v>5.6658198952010874</v>
      </c>
      <c r="K10" s="78">
        <f t="shared" si="0"/>
        <v>5.9797063540259776</v>
      </c>
      <c r="L10" s="78">
        <f t="shared" si="0"/>
        <v>12.413239188492796</v>
      </c>
      <c r="M10" s="78">
        <f t="shared" si="0"/>
        <v>7.4921562358378662</v>
      </c>
      <c r="N10" s="78">
        <f t="shared" si="0"/>
        <v>0.94812819354870959</v>
      </c>
      <c r="O10" s="78">
        <f t="shared" si="0"/>
        <v>0.19672064026387553</v>
      </c>
      <c r="P10" s="78">
        <f t="shared" si="0"/>
        <v>0</v>
      </c>
      <c r="Q10" s="78">
        <f t="shared" si="0"/>
        <v>28.627779636107544</v>
      </c>
      <c r="R10" s="78">
        <f t="shared" si="0"/>
        <v>5.8010095781874229</v>
      </c>
      <c r="S10" s="78">
        <f t="shared" si="0"/>
        <v>4.3876330031989319</v>
      </c>
      <c r="T10" s="78">
        <f t="shared" si="0"/>
        <v>0</v>
      </c>
      <c r="U10" s="78">
        <f t="shared" si="0"/>
        <v>14.146144020563113</v>
      </c>
      <c r="V10" s="78">
        <f t="shared" si="0"/>
        <v>3.5587434914721272</v>
      </c>
      <c r="W10" s="78">
        <f t="shared" si="0"/>
        <v>1.4887639419037004</v>
      </c>
      <c r="X10" s="78">
        <f t="shared" si="0"/>
        <v>2.6699239140650728</v>
      </c>
      <c r="Y10" s="78">
        <f t="shared" si="0"/>
        <v>0.54964658066467031</v>
      </c>
      <c r="Z10" s="78">
        <f t="shared" si="0"/>
        <v>0.39496835316262996</v>
      </c>
      <c r="AA10" s="78">
        <f t="shared" si="0"/>
        <v>0.9927355184155594</v>
      </c>
      <c r="AB10" s="78">
        <f t="shared" si="0"/>
        <v>0.18695555876298769</v>
      </c>
      <c r="AC10" s="78">
        <f t="shared" si="0"/>
        <v>1.9818240756098024</v>
      </c>
      <c r="AD10" s="78">
        <f t="shared" si="0"/>
        <v>3.558743491472129</v>
      </c>
      <c r="AE10" s="78">
        <f t="shared" si="0"/>
        <v>6.0795711952857223</v>
      </c>
    </row>
    <row r="11" spans="2:31">
      <c r="B11" s="77" t="s">
        <v>1253</v>
      </c>
      <c r="C11" s="78">
        <f t="shared" ref="C11:AE11" si="1">MAX(C4:C9)</f>
        <v>0.19280787360978219</v>
      </c>
      <c r="D11" s="78">
        <f t="shared" si="1"/>
        <v>12.554824985011553</v>
      </c>
      <c r="E11" s="78">
        <f t="shared" si="1"/>
        <v>1.3716833277091119E-2</v>
      </c>
      <c r="F11" s="78">
        <f t="shared" si="1"/>
        <v>11.876771471813093</v>
      </c>
      <c r="G11" s="78">
        <f t="shared" si="1"/>
        <v>12.632771878913118</v>
      </c>
      <c r="H11" s="78">
        <f t="shared" si="1"/>
        <v>7.6750509304593866</v>
      </c>
      <c r="I11" s="78">
        <f t="shared" si="1"/>
        <v>30.703040646420011</v>
      </c>
      <c r="J11" s="78">
        <f t="shared" si="1"/>
        <v>28.34010775103123</v>
      </c>
      <c r="K11" s="78">
        <f t="shared" si="1"/>
        <v>11.276048160917648</v>
      </c>
      <c r="L11" s="78">
        <f t="shared" si="1"/>
        <v>27.89179569585426</v>
      </c>
      <c r="M11" s="78">
        <f t="shared" si="1"/>
        <v>30.117710449844324</v>
      </c>
      <c r="N11" s="78">
        <f t="shared" si="1"/>
        <v>3.1930530485975006</v>
      </c>
      <c r="O11" s="78">
        <f t="shared" si="1"/>
        <v>1.5291946878484572</v>
      </c>
      <c r="P11" s="78">
        <f t="shared" si="1"/>
        <v>1.7487978322958191</v>
      </c>
      <c r="Q11" s="78">
        <f t="shared" si="1"/>
        <v>457.33513983686316</v>
      </c>
      <c r="R11" s="78">
        <f t="shared" si="1"/>
        <v>132.81184000295769</v>
      </c>
      <c r="S11" s="78">
        <f t="shared" si="1"/>
        <v>59.869108285815265</v>
      </c>
      <c r="T11" s="78">
        <f t="shared" si="1"/>
        <v>52.064681412307991</v>
      </c>
      <c r="U11" s="78">
        <f t="shared" si="1"/>
        <v>102.00156462884122</v>
      </c>
      <c r="V11" s="78">
        <f t="shared" si="1"/>
        <v>6.2734364974248749</v>
      </c>
      <c r="W11" s="78">
        <f t="shared" si="1"/>
        <v>3.5525572308954967</v>
      </c>
      <c r="X11" s="78">
        <f t="shared" si="1"/>
        <v>8.4049952277847844</v>
      </c>
      <c r="Y11" s="78">
        <f t="shared" si="1"/>
        <v>1.6386762950625733</v>
      </c>
      <c r="Z11" s="78">
        <f t="shared" si="1"/>
        <v>4.5230833568745226</v>
      </c>
      <c r="AA11" s="78">
        <f t="shared" si="1"/>
        <v>6.2003618086846162</v>
      </c>
      <c r="AB11" s="78">
        <f t="shared" si="1"/>
        <v>2.0372878478667067</v>
      </c>
      <c r="AC11" s="78">
        <f t="shared" si="1"/>
        <v>5.114016041026737</v>
      </c>
      <c r="AD11" s="78">
        <f t="shared" si="1"/>
        <v>6.2404520454165366</v>
      </c>
      <c r="AE11" s="78">
        <f t="shared" si="1"/>
        <v>10.552321563140596</v>
      </c>
    </row>
    <row r="13" spans="2:31" customFormat="1" ht="35.1" customHeight="1">
      <c r="B13" s="149" t="s">
        <v>1251</v>
      </c>
      <c r="C13" s="149"/>
      <c r="D13" s="149"/>
      <c r="E13" s="149"/>
      <c r="F13" s="149"/>
      <c r="G13" s="149"/>
      <c r="H13" s="149"/>
      <c r="I13" s="149"/>
      <c r="J13" s="149"/>
      <c r="K13" s="149"/>
      <c r="L13" s="149"/>
      <c r="M13" s="149"/>
      <c r="N13" s="149"/>
      <c r="O13" s="149"/>
      <c r="P13" s="149"/>
      <c r="Q13" s="81"/>
      <c r="R13" s="81"/>
      <c r="S13" s="81"/>
      <c r="T13" s="81"/>
      <c r="U13" s="81"/>
      <c r="V13" s="81"/>
      <c r="W13" s="81"/>
      <c r="X13" s="81"/>
      <c r="Y13" s="81"/>
      <c r="Z13" s="81"/>
      <c r="AA13" s="81"/>
      <c r="AB13" s="81"/>
      <c r="AC13" s="81"/>
      <c r="AD13" s="81"/>
      <c r="AE13" s="81"/>
    </row>
    <row r="14" spans="2:31" customFormat="1" ht="29.1" customHeight="1">
      <c r="B14" s="62" t="s">
        <v>48</v>
      </c>
      <c r="C14" s="112" t="s">
        <v>1314</v>
      </c>
      <c r="D14" s="112" t="s">
        <v>1315</v>
      </c>
      <c r="E14" s="112" t="s">
        <v>1325</v>
      </c>
      <c r="F14" s="112" t="s">
        <v>1316</v>
      </c>
      <c r="G14" s="112" t="s">
        <v>1317</v>
      </c>
      <c r="H14" s="112" t="e">
        <f t="shared" ref="H14:AD14" si="2">G14+1</f>
        <v>#VALUE!</v>
      </c>
      <c r="I14" s="112" t="e">
        <f t="shared" si="2"/>
        <v>#VALUE!</v>
      </c>
      <c r="J14" s="112" t="e">
        <f t="shared" si="2"/>
        <v>#VALUE!</v>
      </c>
      <c r="K14" s="112" t="s">
        <v>1318</v>
      </c>
      <c r="L14" s="112" t="s">
        <v>1319</v>
      </c>
      <c r="M14" s="112" t="s">
        <v>1320</v>
      </c>
      <c r="N14" s="112" t="s">
        <v>1321</v>
      </c>
      <c r="O14" s="112" t="s">
        <v>1322</v>
      </c>
      <c r="P14" s="112" t="s">
        <v>1323</v>
      </c>
      <c r="Q14" s="112" t="e">
        <f>#REF!+1</f>
        <v>#REF!</v>
      </c>
      <c r="R14" s="112" t="e">
        <f t="shared" si="2"/>
        <v>#REF!</v>
      </c>
      <c r="S14" s="112" t="e">
        <f t="shared" si="2"/>
        <v>#REF!</v>
      </c>
      <c r="T14" s="112" t="e">
        <f t="shared" si="2"/>
        <v>#REF!</v>
      </c>
      <c r="U14" s="112" t="e">
        <f t="shared" si="2"/>
        <v>#REF!</v>
      </c>
      <c r="V14" s="112" t="e">
        <f t="shared" si="2"/>
        <v>#REF!</v>
      </c>
      <c r="W14" s="112" t="e">
        <f t="shared" si="2"/>
        <v>#REF!</v>
      </c>
      <c r="X14" s="112" t="e">
        <f t="shared" si="2"/>
        <v>#REF!</v>
      </c>
      <c r="Y14" s="112" t="e">
        <f t="shared" si="2"/>
        <v>#REF!</v>
      </c>
      <c r="Z14" s="112" t="e">
        <f t="shared" si="2"/>
        <v>#REF!</v>
      </c>
      <c r="AA14" s="112" t="e">
        <f t="shared" si="2"/>
        <v>#REF!</v>
      </c>
      <c r="AB14" s="112" t="e">
        <f t="shared" si="2"/>
        <v>#REF!</v>
      </c>
      <c r="AC14" s="112" t="e">
        <f t="shared" si="2"/>
        <v>#REF!</v>
      </c>
      <c r="AD14" s="112" t="e">
        <f t="shared" si="2"/>
        <v>#REF!</v>
      </c>
      <c r="AE14" s="112" t="s">
        <v>1324</v>
      </c>
    </row>
    <row r="15" spans="2:31">
      <c r="B15" s="70" t="s">
        <v>175</v>
      </c>
      <c r="C15" s="71" cm="1">
        <f t="array" ref="C15">TREND($B$24:$B$74,C$24:C$74,C4)</f>
        <v>3.1774566710845598</v>
      </c>
      <c r="D15" s="71" cm="1">
        <f t="array" ref="D15">TREND($B$24:$B$74,D$24:D$74,D4)</f>
        <v>0.45879229615523576</v>
      </c>
      <c r="E15" s="71" cm="1">
        <f t="array" ref="E15">TREND($B$24:$B$74,E$24:E$74,E4)</f>
        <v>5.0587651171399566</v>
      </c>
      <c r="F15" s="71" cm="1">
        <f t="array" ref="F15">TREND($B$24:$B$74,F$24:F$74,F4)</f>
        <v>0.10866692314364812</v>
      </c>
      <c r="G15" s="71" cm="1">
        <f t="array" ref="G15">TREND($B$24:$B$74,G$24:G$74,G4)</f>
        <v>0.10435903004001412</v>
      </c>
      <c r="H15" s="71" cm="1">
        <f t="array" ref="H15">TREND($B$24:$B$74,H$24:H$74,H4)</f>
        <v>1.5137016308250377</v>
      </c>
      <c r="I15" s="71" cm="1">
        <f t="array" ref="I15">TREND($B$24:$B$74,I$24:I$74,I4)</f>
        <v>1.5356264612262862</v>
      </c>
      <c r="J15" s="71" cm="1">
        <f t="array" ref="J15">TREND($B$24:$B$74,J$24:J$74,J4)</f>
        <v>11.368575750829031</v>
      </c>
      <c r="K15" s="71" cm="1">
        <f t="array" ref="K15">TREND($B$24:$B$74,K$24:K$74,K4)</f>
        <v>5.2723443101013228</v>
      </c>
      <c r="L15" s="71" cm="1">
        <f t="array" ref="L15">TREND($B$24:$B$74,L$24:L$74,L4)</f>
        <v>8.3219733607120254</v>
      </c>
      <c r="M15" s="71" cm="1">
        <f t="array" ref="M15">TREND($B$24:$B$74,M$24:M$74,M4)</f>
        <v>8.8021178161480691</v>
      </c>
      <c r="N15" s="71" cm="1">
        <f t="array" ref="N15">TREND($B$24:$B$74,N$24:N$74,N4)</f>
        <v>0.40901052559345397</v>
      </c>
      <c r="O15" s="71" cm="1">
        <f t="array" ref="O15">TREND($B$24:$B$74,O$24:O$74,O4)</f>
        <v>3.5437131635406764</v>
      </c>
      <c r="P15" s="71" cm="1">
        <f t="array" ref="P15">TREND($B$24:$B$74,P$24:P$74,P4)</f>
        <v>6.8155813620188042</v>
      </c>
      <c r="Q15" s="71" cm="1">
        <f t="array" ref="Q15">TREND($B$24:$B$74,Q$24:Q$74,Q4)</f>
        <v>4.2995350457942143</v>
      </c>
      <c r="R15" s="71" cm="1">
        <f t="array" ref="R15">TREND($B$24:$B$74,R$24:R$74,R4)</f>
        <v>0.78791425437221729</v>
      </c>
      <c r="S15" s="71" cm="1">
        <f t="array" ref="S15">TREND($B$24:$B$74,S$24:S$74,S4)</f>
        <v>3.689829788118864</v>
      </c>
      <c r="T15" s="71" cm="1">
        <f t="array" ref="T15">TREND($B$24:$B$74,T$24:T$74,T4)</f>
        <v>9.980866620192117</v>
      </c>
      <c r="U15" s="71" cm="1">
        <f t="array" ref="U15">TREND($B$24:$B$74,U$24:U$74,U4)</f>
        <v>2.9126719164237578</v>
      </c>
      <c r="V15" s="71" cm="1">
        <f t="array" ref="V15">TREND($B$24:$B$74,V$24:V$74,V4)</f>
        <v>3.0299185757278835</v>
      </c>
      <c r="W15" s="71" cm="1">
        <f t="array" ref="W15">TREND($B$24:$B$74,W$24:W$74,W4)</f>
        <v>6.4433396405451999</v>
      </c>
      <c r="X15" s="71" cm="1">
        <f t="array" ref="X15">TREND($B$24:$B$74,X$24:X$74,X4)</f>
        <v>0.96468119997309287</v>
      </c>
      <c r="Y15" s="71" cm="1">
        <f t="array" ref="Y15">TREND($B$24:$B$74,Y$24:Y$74,Y4)</f>
        <v>9.1921374743137747</v>
      </c>
      <c r="Z15" s="71" cm="1">
        <f t="array" ref="Z15">TREND($B$24:$B$74,Z$24:Z$74,Z4)</f>
        <v>3.3140202119021422</v>
      </c>
      <c r="AA15" s="71" cm="1">
        <f t="array" ref="AA15">TREND($B$24:$B$74,AA$24:AA$74,AA4)</f>
        <v>4.9001846947805809</v>
      </c>
      <c r="AB15" s="71" cm="1">
        <f t="array" ref="AB15">TREND($B$24:$B$74,AB$24:AB$74,AB4)</f>
        <v>5.4849980367320601</v>
      </c>
      <c r="AC15" s="71" cm="1">
        <f t="array" ref="AC15">TREND($B$24:$B$74,AC$24:AC$74,AC4)</f>
        <v>2.724449272917961</v>
      </c>
      <c r="AD15" s="71" cm="1">
        <f t="array" ref="AD15">TREND($B$24:$B$74,AD$24:AD$74,AD4)</f>
        <v>3.6624977575977908</v>
      </c>
      <c r="AE15" s="71" cm="1">
        <f t="array" ref="AE15">TREND($B$24:$B$74,AE$24:AE$74,AE4)</f>
        <v>7.1246751699650481</v>
      </c>
    </row>
    <row r="16" spans="2:31">
      <c r="B16" s="70" t="s">
        <v>176</v>
      </c>
      <c r="C16" s="71" cm="1">
        <f t="array" ref="C16">TREND($B$24:$B$74,C$24:C$74,C5)</f>
        <v>4.7995906605242782</v>
      </c>
      <c r="D16" s="71" cm="1">
        <f t="array" ref="D16">TREND($B$24:$B$74,D$24:D$74,D5)</f>
        <v>5.2858124458787454</v>
      </c>
      <c r="E16" s="71" cm="1">
        <f t="array" ref="E16">TREND($B$24:$B$74,E$24:E$74,E5)</f>
        <v>4.9758785137113843</v>
      </c>
      <c r="F16" s="71" cm="1">
        <f t="array" ref="F16">TREND($B$24:$B$74,F$24:F$74,F5)</f>
        <v>4.8786759528332508</v>
      </c>
      <c r="G16" s="71" cm="1">
        <f t="array" ref="G16">TREND($B$24:$B$74,G$24:G$74,G5)</f>
        <v>5.3377409421985691</v>
      </c>
      <c r="H16" s="71" cm="1">
        <f t="array" ref="H16">TREND($B$24:$B$74,H$24:H$74,H5)</f>
        <v>0.98441723380857749</v>
      </c>
      <c r="I16" s="71" cm="1">
        <f t="array" ref="I16">TREND($B$24:$B$74,I$24:I$74,I5)</f>
        <v>0.4474517464526695</v>
      </c>
      <c r="J16" s="71" cm="1">
        <f t="array" ref="J16">TREND($B$24:$B$74,J$24:J$74,J5)</f>
        <v>10.193689246933211</v>
      </c>
      <c r="K16" s="71" cm="1">
        <f t="array" ref="K16">TREND($B$24:$B$74,K$24:K$74,K5)</f>
        <v>0.18193919431032768</v>
      </c>
      <c r="L16" s="71" cm="1">
        <f t="array" ref="L16">TREND($B$24:$B$74,L$24:L$74,L5)</f>
        <v>1.8849675439230813</v>
      </c>
      <c r="M16" s="71" cm="1">
        <f t="array" ref="M16">TREND($B$24:$B$74,M$24:M$74,M5)</f>
        <v>4.152617804480605</v>
      </c>
      <c r="N16" s="71" cm="1">
        <f t="array" ref="N16">TREND($B$24:$B$74,N$24:N$74,N5)</f>
        <v>4.0509313336749004</v>
      </c>
      <c r="O16" s="71" cm="1">
        <f t="array" ref="O16">TREND($B$24:$B$74,O$24:O$74,O5)</f>
        <v>6.2051268730294442</v>
      </c>
      <c r="P16" s="71" cm="1">
        <f t="array" ref="P16">TREND($B$24:$B$74,P$24:P$74,P5)</f>
        <v>8.6781571904421551</v>
      </c>
      <c r="Q16" s="71" cm="1">
        <f t="array" ref="Q16">TREND($B$24:$B$74,Q$24:Q$74,Q5)</f>
        <v>1.7502527858316084</v>
      </c>
      <c r="R16" s="71" cm="1">
        <f t="array" ref="R16">TREND($B$24:$B$74,R$24:R$74,R5)</f>
        <v>5.7715662909447687</v>
      </c>
      <c r="S16" s="71" cm="1">
        <f t="array" ref="S16">TREND($B$24:$B$74,S$24:S$74,S5)</f>
        <v>3.220108562792241</v>
      </c>
      <c r="T16" s="71" cm="1">
        <f t="array" ref="T16">TREND($B$24:$B$74,T$24:T$74,T5)</f>
        <v>9.5676637238588</v>
      </c>
      <c r="U16" s="71" cm="1">
        <f t="array" ref="U16">TREND($B$24:$B$74,U$24:U$74,U5)</f>
        <v>4.3212286369084598</v>
      </c>
      <c r="V16" s="71" cm="1">
        <f t="array" ref="V16">TREND($B$24:$B$74,V$24:V$74,V5)</f>
        <v>3.0283462192534536</v>
      </c>
      <c r="W16" s="71" cm="1">
        <f t="array" ref="W16">TREND($B$24:$B$74,W$24:W$74,W5)</f>
        <v>0.44173644513513022</v>
      </c>
      <c r="X16" s="71" cm="1">
        <f t="array" ref="X16">TREND($B$24:$B$74,X$24:X$74,X5)</f>
        <v>0.16848997208986294</v>
      </c>
      <c r="Y16" s="71" cm="1">
        <f t="array" ref="Y16">TREND($B$24:$B$74,Y$24:Y$74,Y5)</f>
        <v>3.6048630021511254</v>
      </c>
      <c r="Z16" s="71" cm="1">
        <f t="array" ref="Z16">TREND($B$24:$B$74,Z$24:Z$74,Z5)</f>
        <v>3.257313051076506</v>
      </c>
      <c r="AA16" s="71" cm="1">
        <f t="array" ref="AA16">TREND($B$24:$B$74,AA$24:AA$74,AA5)</f>
        <v>4.3051393844931702</v>
      </c>
      <c r="AB16" s="71" cm="1">
        <f t="array" ref="AB16">TREND($B$24:$B$74,AB$24:AB$74,AB5)</f>
        <v>4.4185987803202549</v>
      </c>
      <c r="AC16" s="71" cm="1">
        <f t="array" ref="AC16">TREND($B$24:$B$74,AC$24:AC$74,AC5)</f>
        <v>6.2927889408598388</v>
      </c>
      <c r="AD16" s="71" cm="1">
        <f t="array" ref="AD16">TREND($B$24:$B$74,AD$24:AD$74,AD5)</f>
        <v>3.4855215392079373</v>
      </c>
      <c r="AE16" s="71" cm="1">
        <f t="array" ref="AE16">TREND($B$24:$B$74,AE$24:AE$74,AE5)</f>
        <v>0.21400672436499413</v>
      </c>
    </row>
    <row r="17" spans="2:31">
      <c r="B17" s="72" t="s">
        <v>1</v>
      </c>
      <c r="C17" s="71" cm="1">
        <f t="array" ref="C17">TREND($B$24:$B$74,C$24:C$74,C6)</f>
        <v>6.6087179419869235</v>
      </c>
      <c r="D17" s="71" cm="1">
        <f t="array" ref="D17">TREND($B$24:$B$74,D$24:D$74,D6)</f>
        <v>4.3302727352806132</v>
      </c>
      <c r="E17" s="71" cm="1">
        <f t="array" ref="E17">TREND($B$24:$B$74,E$24:E$74,E6)</f>
        <v>5.0977866043715174</v>
      </c>
      <c r="F17" s="71" cm="1">
        <f t="array" ref="F17">TREND($B$24:$B$74,F$24:F$74,F6)</f>
        <v>4.6095077715696231</v>
      </c>
      <c r="G17" s="71" cm="1">
        <f t="array" ref="G17">TREND($B$24:$B$74,G$24:G$74,G6)</f>
        <v>5.5410222781761496</v>
      </c>
      <c r="H17" s="71" cm="1">
        <f t="array" ref="H17">TREND($B$24:$B$74,H$24:H$74,H6)</f>
        <v>1.6764892096464532</v>
      </c>
      <c r="I17" s="71" cm="1">
        <f t="array" ref="I17">TREND($B$24:$B$74,I$24:I$74,I6)</f>
        <v>9.9999999999996092E-2</v>
      </c>
      <c r="J17" s="71" cm="1">
        <f t="array" ref="J17">TREND($B$24:$B$74,J$24:J$74,J6)</f>
        <v>9.9999999999993427E-2</v>
      </c>
      <c r="K17" s="71" cm="1">
        <f t="array" ref="K17">TREND($B$24:$B$74,K$24:K$74,K6)</f>
        <v>0.48973581289663493</v>
      </c>
      <c r="L17" s="71" cm="1">
        <f t="array" ref="L17">TREND($B$24:$B$74,L$24:L$74,L6)</f>
        <v>6.3781381884893129E-2</v>
      </c>
      <c r="M17" s="71" cm="1">
        <f t="array" ref="M17">TREND($B$24:$B$74,M$24:M$74,M6)</f>
        <v>4.381054631245096E-2</v>
      </c>
      <c r="N17" s="71" cm="1">
        <f t="array" ref="N17">TREND($B$24:$B$74,N$24:N$74,N6)</f>
        <v>9.5909894744065518</v>
      </c>
      <c r="O17" s="71" cm="1">
        <f t="array" ref="O17">TREND($B$24:$B$74,O$24:O$74,O6)</f>
        <v>1.4347391287371773</v>
      </c>
      <c r="P17" s="71" cm="1">
        <f t="array" ref="P17">TREND($B$24:$B$74,P$24:P$74,P6)</f>
        <v>3.0104819161808196</v>
      </c>
      <c r="Q17" s="71" cm="1">
        <f t="array" ref="Q17">TREND($B$24:$B$74,Q$24:Q$74,Q6)</f>
        <v>0.43220530157088155</v>
      </c>
      <c r="R17" s="71" cm="1">
        <f t="array" ref="R17">TREND($B$24:$B$74,R$24:R$74,R6)</f>
        <v>0.10990945336708779</v>
      </c>
      <c r="S17" s="71" cm="1">
        <f t="array" ref="S17">TREND($B$24:$B$74,S$24:S$74,S6)</f>
        <v>0.2188033192343809</v>
      </c>
      <c r="T17" s="71" cm="1">
        <f t="array" ref="T17">TREND($B$24:$B$74,T$24:T$74,T6)</f>
        <v>1.9133379807885653E-2</v>
      </c>
      <c r="U17" s="71" cm="1">
        <f t="array" ref="U17">TREND($B$24:$B$74,U$24:U$74,U6)</f>
        <v>0.66387238649827784</v>
      </c>
      <c r="V17" s="71" cm="1">
        <f t="array" ref="V17">TREND($B$24:$B$74,V$24:V$74,V6)</f>
        <v>0.34308930578887065</v>
      </c>
      <c r="W17" s="71" cm="1">
        <f t="array" ref="W17">TREND($B$24:$B$74,W$24:W$74,W6)</f>
        <v>7.9495155505469208</v>
      </c>
      <c r="X17" s="71" cm="1">
        <f t="array" ref="X17">TREND($B$24:$B$74,X$24:X$74,X6)</f>
        <v>0.36609330101537196</v>
      </c>
      <c r="Y17" s="71" cm="1">
        <f t="array" ref="Y17">TREND($B$24:$B$74,Y$24:Y$74,Y6)</f>
        <v>9.2242226933712672</v>
      </c>
      <c r="Z17" s="71" cm="1">
        <f t="array" ref="Z17">TREND($B$24:$B$74,Z$24:Z$74,Z6)</f>
        <v>0.23104746503787144</v>
      </c>
      <c r="AA17" s="71" cm="1">
        <f t="array" ref="AA17">TREND($B$24:$B$74,AA$24:AA$74,AA6)</f>
        <v>0.18492402143237685</v>
      </c>
      <c r="AB17" s="71" cm="1">
        <f t="array" ref="AB17">TREND($B$24:$B$74,AB$24:AB$74,AB6)</f>
        <v>0.48772582147508248</v>
      </c>
      <c r="AC17" s="71" cm="1">
        <f t="array" ref="AC17">TREND($B$24:$B$74,AC$24:AC$74,AC6)</f>
        <v>0.3001027582979825</v>
      </c>
      <c r="AD17" s="71" cm="1">
        <f t="array" ref="AD17">TREND($B$24:$B$74,AD$24:AD$74,AD6)</f>
        <v>0.3470163554989778</v>
      </c>
      <c r="AE17" s="71" cm="1">
        <f t="array" ref="AE17">TREND($B$24:$B$74,AE$24:AE$74,AE6)</f>
        <v>3.407465287198459</v>
      </c>
    </row>
    <row r="18" spans="2:31">
      <c r="B18" s="72" t="s">
        <v>436</v>
      </c>
      <c r="C18" s="71" cm="1">
        <f t="array" ref="C18">TREND($B$24:$B$74,C$24:C$74,C7)</f>
        <v>6.8531509671728443</v>
      </c>
      <c r="D18" s="71" cm="1">
        <f t="array" ref="D18">TREND($B$24:$B$74,D$24:D$74,D7)</f>
        <v>9.899606755728497</v>
      </c>
      <c r="E18" s="71" cm="1">
        <f t="array" ref="E18">TREND($B$24:$B$74,E$24:E$74,E7)</f>
        <v>4.9728357650734409</v>
      </c>
      <c r="F18" s="71" cm="1">
        <f t="array" ref="F18">TREND($B$24:$B$74,F$24:F$74,F7)</f>
        <v>9.8913330768563519</v>
      </c>
      <c r="G18" s="71" cm="1">
        <f t="array" ref="G18">TREND($B$24:$B$74,G$24:G$74,G7)</f>
        <v>9.8956409699599952</v>
      </c>
      <c r="H18" s="71" cm="1">
        <f t="array" ref="H18">TREND($B$24:$B$74,H$24:H$74,H7)</f>
        <v>4.1058434334790395</v>
      </c>
      <c r="I18" s="71" cm="1">
        <f t="array" ref="I18">TREND($B$24:$B$74,I$24:I$74,I7)</f>
        <v>16.63536537366813</v>
      </c>
      <c r="J18" s="71" cm="1">
        <f t="array" ref="J18">TREND($B$24:$B$74,J$24:J$74,J7)</f>
        <v>22.774287855830206</v>
      </c>
      <c r="K18" s="71" cm="1">
        <f t="array" ref="K18">TREND($B$24:$B$74,K$24:K$74,K7)</f>
        <v>2.2511383552943549</v>
      </c>
      <c r="L18" s="71" cm="1">
        <f t="array" ref="L18">TREND($B$24:$B$74,L$24:L$74,L7)</f>
        <v>9.936218618115138</v>
      </c>
      <c r="M18" s="71" cm="1">
        <f t="array" ref="M18">TREND($B$24:$B$74,M$24:M$74,M7)</f>
        <v>9.9561894536875499</v>
      </c>
      <c r="N18" s="71" cm="1">
        <f t="array" ref="N18">TREND($B$24:$B$74,N$24:N$74,N7)</f>
        <v>4.8548297325385859</v>
      </c>
      <c r="O18" s="71" cm="1">
        <f t="array" ref="O18">TREND($B$24:$B$74,O$24:O$74,O7)</f>
        <v>9.3474604013189229</v>
      </c>
      <c r="P18" s="71" cm="1">
        <f t="array" ref="P18">TREND($B$24:$B$74,P$24:P$74,P7)</f>
        <v>9.4868631402253119</v>
      </c>
      <c r="Q18" s="71" cm="1">
        <f t="array" ref="Q18">TREND($B$24:$B$74,Q$24:Q$74,Q7)</f>
        <v>9.9976684941952634</v>
      </c>
      <c r="R18" s="71" cm="1">
        <f t="array" ref="R18">TREND($B$24:$B$74,R$24:R$74,R7)</f>
        <v>5.5569460171997322</v>
      </c>
      <c r="S18" s="71" cm="1">
        <f t="array" ref="S18">TREND($B$24:$B$74,S$24:S$74,S7)</f>
        <v>9.9820407057297906</v>
      </c>
      <c r="T18" s="71" cm="1">
        <f t="array" ref="T18">TREND($B$24:$B$74,T$24:T$74,T7)</f>
        <v>1.7646152402097397</v>
      </c>
      <c r="U18" s="71" cm="1">
        <f t="array" ref="U18">TREND($B$24:$B$74,U$24:U$74,U7)</f>
        <v>9.9886435157189553</v>
      </c>
      <c r="V18" s="71" cm="1">
        <f t="array" ref="V18">TREND($B$24:$B$74,V$24:V$74,V7)</f>
        <v>9.6569106942111276</v>
      </c>
      <c r="W18" s="71" cm="1">
        <f t="array" ref="W18">TREND($B$24:$B$74,W$24:W$74,W7)</f>
        <v>8.7656011477529319</v>
      </c>
      <c r="X18" s="71" cm="1">
        <f t="array" ref="X18">TREND($B$24:$B$74,X$24:X$74,X7)</f>
        <v>9.8315100279101415</v>
      </c>
      <c r="Y18" s="71" cm="1">
        <f t="array" ref="Y18">TREND($B$24:$B$74,Y$24:Y$74,Y7)</f>
        <v>8.6814133281016304</v>
      </c>
      <c r="Z18" s="71" cm="1">
        <f t="array" ref="Z18">TREND($B$24:$B$74,Z$24:Z$74,Z7)</f>
        <v>9.7689525349621356</v>
      </c>
      <c r="AA18" s="71" cm="1">
        <f t="array" ref="AA18">TREND($B$24:$B$74,AA$24:AA$74,AA7)</f>
        <v>9.8150759785676378</v>
      </c>
      <c r="AB18" s="71" cm="1">
        <f t="array" ref="AB18">TREND($B$24:$B$74,AB$24:AB$74,AB7)</f>
        <v>9.5122741785249225</v>
      </c>
      <c r="AC18" s="71" cm="1">
        <f t="array" ref="AC18">TREND($B$24:$B$74,AC$24:AC$74,AC7)</f>
        <v>4.514660436911087</v>
      </c>
      <c r="AD18" s="71" cm="1">
        <f t="array" ref="AD18">TREND($B$24:$B$74,AD$24:AD$74,AD7)</f>
        <v>9.6529836445010453</v>
      </c>
      <c r="AE18" s="71" cm="1">
        <f t="array" ref="AE18">TREND($B$24:$B$74,AE$24:AE$74,AE7)</f>
        <v>6.7972337845808504</v>
      </c>
    </row>
    <row r="19" spans="2:31">
      <c r="B19" s="72" t="s">
        <v>1120</v>
      </c>
      <c r="C19" s="71" cm="1">
        <f t="array" ref="C19">TREND($B$24:$B$74,C$24:C$74,C8)</f>
        <v>3.146849032827161</v>
      </c>
      <c r="D19" s="71" cm="1">
        <f t="array" ref="D19">TREND($B$24:$B$74,D$24:D$74,D8)</f>
        <v>0.10039324427149499</v>
      </c>
      <c r="E19" s="71" cm="1">
        <f t="array" ref="E19">TREND($B$24:$B$74,E$24:E$74,E8)</f>
        <v>4.8091902110129663</v>
      </c>
      <c r="F19" s="71" cm="1">
        <f t="array" ref="F19">TREND($B$24:$B$74,F$24:F$74,F8)</f>
        <v>0.1628433022050233</v>
      </c>
      <c r="G19" s="71" cm="1">
        <f t="array" ref="G19">TREND($B$24:$B$74,G$24:G$74,G8)</f>
        <v>0.26390195994785604</v>
      </c>
      <c r="H19" s="71" cm="1">
        <f t="array" ref="H19">TREND($B$24:$B$74,H$24:H$74,H8)</f>
        <v>3.6451294780843506</v>
      </c>
      <c r="I19" s="71" cm="1">
        <f t="array" ref="I19">TREND($B$24:$B$74,I$24:I$74,I8)</f>
        <v>3.4411080992143113</v>
      </c>
      <c r="J19" s="71" cm="1">
        <f t="array" ref="J19">TREND($B$24:$B$74,J$24:J$74,J8)</f>
        <v>4.0826750302221013</v>
      </c>
      <c r="K19" s="71" cm="1">
        <f t="array" ref="K19">TREND($B$24:$B$74,K$24:K$74,K8)</f>
        <v>9.8180608056896403</v>
      </c>
      <c r="L19" s="71" cm="1">
        <f t="array" ref="L19">TREND($B$24:$B$74,L$24:L$74,L8)</f>
        <v>7.7765330379195072</v>
      </c>
      <c r="M19" s="71" cm="1">
        <f t="array" ref="M19">TREND($B$24:$B$74,M$24:M$74,M8)</f>
        <v>3.2482425847721439</v>
      </c>
      <c r="N19" s="71" cm="1">
        <f t="array" ref="N19">TREND($B$24:$B$74,N$24:N$74,N8)</f>
        <v>3.9416668605406828</v>
      </c>
      <c r="O19" s="71" cm="1">
        <f t="array" ref="O19">TREND($B$24:$B$74,O$24:O$74,O8)</f>
        <v>0.65253959868107692</v>
      </c>
      <c r="P19" s="71" cm="1">
        <f t="array" ref="P19">TREND($B$24:$B$74,P$24:P$74,P8)</f>
        <v>0.51313685977468992</v>
      </c>
      <c r="Q19" s="71" cm="1">
        <f t="array" ref="Q19">TREND($B$24:$B$74,Q$24:Q$74,Q8)</f>
        <v>2.3315058047327364E-3</v>
      </c>
      <c r="R19" s="71" cm="1">
        <f t="array" ref="R19">TREND($B$24:$B$74,R$24:R$74,R8)</f>
        <v>7.8609658993752385E-3</v>
      </c>
      <c r="S19" s="71" cm="1">
        <f t="array" ref="S19">TREND($B$24:$B$74,S$24:S$74,S8)</f>
        <v>7.4887394446462752E-2</v>
      </c>
      <c r="T19" s="71" cm="1">
        <f t="array" ref="T19">TREND($B$24:$B$74,T$24:T$74,T8)</f>
        <v>1.8663287419184955</v>
      </c>
      <c r="U19" s="71" cm="1">
        <f t="array" ref="U19">TREND($B$24:$B$74,U$24:U$74,U8)</f>
        <v>1.1356484281055623E-2</v>
      </c>
      <c r="V19" s="71" cm="1">
        <f t="array" ref="V19">TREND($B$24:$B$74,V$24:V$74,V8)</f>
        <v>4.4456103383982253</v>
      </c>
      <c r="W19" s="71" cm="1">
        <f t="array" ref="W19">TREND($B$24:$B$74,W$24:W$74,W8)</f>
        <v>7.9391734601678339</v>
      </c>
      <c r="X19" s="71" cm="1">
        <f t="array" ref="X19">TREND($B$24:$B$74,X$24:X$74,X8)</f>
        <v>2.7870714688634983</v>
      </c>
      <c r="Y19" s="71" cm="1">
        <f t="array" ref="Y19">TREND($B$24:$B$74,Y$24:Y$74,Y8)</f>
        <v>4.2482011818809795</v>
      </c>
      <c r="Z19" s="71" cm="1">
        <f t="array" ref="Z19">TREND($B$24:$B$74,Z$24:Z$74,Z8)</f>
        <v>4.7468830691092423</v>
      </c>
      <c r="AA19" s="71" cm="1">
        <f t="array" ref="AA19">TREND($B$24:$B$74,AA$24:AA$74,AA8)</f>
        <v>2.390731146491162</v>
      </c>
      <c r="AB19" s="71" cm="1">
        <f t="array" ref="AB19">TREND($B$24:$B$74,AB$24:AB$74,AB8)</f>
        <v>1.7163640831649212</v>
      </c>
      <c r="AC19" s="71" cm="1">
        <f t="array" ref="AC19">TREND($B$24:$B$74,AC$24:AC$74,AC8)</f>
        <v>4.4202733380185508</v>
      </c>
      <c r="AD19" s="71" cm="1">
        <f t="array" ref="AD19">TREND($B$24:$B$74,AD$24:AD$74,AD8)</f>
        <v>4.6220560544117113</v>
      </c>
      <c r="AE19" s="71" cm="1">
        <f t="array" ref="AE19">TREND($B$24:$B$74,AE$24:AE$74,AE8)</f>
        <v>9.7859932756350219</v>
      </c>
    </row>
    <row r="20" spans="2:31">
      <c r="B20" s="72" t="s">
        <v>3</v>
      </c>
      <c r="C20" s="71" cm="1">
        <f t="array" ref="C20">TREND($B$24:$B$74,C$24:C$74,C9)</f>
        <v>4.6416729886173176</v>
      </c>
      <c r="D20" s="71" cm="1">
        <f t="array" ref="D20">TREND($B$24:$B$74,D$24:D$74,D9)</f>
        <v>2.3607832323819347</v>
      </c>
      <c r="E20" s="71" cm="1">
        <f t="array" ref="E20">TREND($B$24:$B$74,E$24:E$74,E9)</f>
        <v>5.190809788987039</v>
      </c>
      <c r="F20" s="71" cm="1">
        <f t="array" ref="F20">TREND($B$24:$B$74,F$24:F$74,F9)</f>
        <v>2.3380585797121727</v>
      </c>
      <c r="G20" s="71" cm="1">
        <f t="array" ref="G20">TREND($B$24:$B$74,G$24:G$74,G9)</f>
        <v>2.5585622476594523</v>
      </c>
      <c r="H20" s="71" cm="1">
        <f t="array" ref="H20">TREND($B$24:$B$74,H$24:H$74,H9)</f>
        <v>9.9999999999992539E-2</v>
      </c>
      <c r="I20" s="71" cm="1">
        <f t="array" ref="I20">TREND($B$24:$B$74,I$24:I$74,I9)</f>
        <v>2.9706998029276797</v>
      </c>
      <c r="J20" s="71" cm="1">
        <f t="array" ref="J20">TREND($B$24:$B$74,J$24:J$74,J9)</f>
        <v>6.791078546586772</v>
      </c>
      <c r="K20" s="71" cm="1">
        <f t="array" ref="K20">TREND($B$24:$B$74,K$24:K$74,K9)</f>
        <v>0.20350232704543636</v>
      </c>
      <c r="L20" s="71" cm="1">
        <f t="array" ref="L20">TREND($B$24:$B$74,L$24:L$74,L9)</f>
        <v>5.7147836816919027</v>
      </c>
      <c r="M20" s="71" cm="1">
        <f t="array" ref="M20">TREND($B$24:$B$74,M$24:M$74,M9)</f>
        <v>4.4300015687122398</v>
      </c>
      <c r="N20" s="71" cm="1">
        <f t="array" ref="N20">TREND($B$24:$B$74,N$24:N$74,N9)</f>
        <v>6.3722808862705103</v>
      </c>
      <c r="O20" s="71" cm="1">
        <f t="array" ref="O20">TREND($B$24:$B$74,O$24:O$74,O9)</f>
        <v>3.5100540916116696</v>
      </c>
      <c r="P20" s="71" cm="1">
        <f t="array" ref="P20">TREND($B$24:$B$74,P$24:P$74,P9)</f>
        <v>4.1433431065043331</v>
      </c>
      <c r="Q20" s="71" cm="1">
        <f t="array" ref="Q20">TREND($B$24:$B$74,Q$24:Q$74,Q9)</f>
        <v>0.64332489463655906</v>
      </c>
      <c r="R20" s="71" cm="1">
        <f t="array" ref="R20">TREND($B$24:$B$74,R$24:R$74,R9)</f>
        <v>9.9921390341006351</v>
      </c>
      <c r="S20" s="71" cm="1">
        <f t="array" ref="S20">TREND($B$24:$B$74,S$24:S$74,S9)</f>
        <v>1.7959294270209925E-2</v>
      </c>
      <c r="T20" s="71" cm="1">
        <f t="array" ref="T20">TREND($B$24:$B$74,T$24:T$74,T9)</f>
        <v>1.9133379807885653E-2</v>
      </c>
      <c r="U20" s="71" cm="1">
        <f t="array" ref="U20">TREND($B$24:$B$74,U$24:U$74,U9)</f>
        <v>2.1160220290579477</v>
      </c>
      <c r="V20" s="71" cm="1">
        <f t="array" ref="V20">TREND($B$24:$B$74,V$24:V$74,V9)</f>
        <v>1.6935393917581063</v>
      </c>
      <c r="W20" s="71" cm="1">
        <f t="array" ref="W20">TREND($B$24:$B$74,W$24:W$74,W9)</f>
        <v>9.5582635548648547</v>
      </c>
      <c r="X20" s="71" cm="1">
        <f t="array" ref="X20">TREND($B$24:$B$74,X$24:X$74,X9)</f>
        <v>4.1247734382512542</v>
      </c>
      <c r="Y20" s="71" cm="1">
        <f t="array" ref="Y20">TREND($B$24:$B$74,Y$24:Y$74,Y9)</f>
        <v>0.77577730662872568</v>
      </c>
      <c r="Z20" s="71" cm="1">
        <f t="array" ref="Z20">TREND($B$24:$B$74,Z$24:Z$74,Z9)</f>
        <v>1.2321987708577138</v>
      </c>
      <c r="AA20" s="71" cm="1">
        <f t="array" ref="AA20">TREND($B$24:$B$74,AA$24:AA$74,AA9)</f>
        <v>3.5771180619082434</v>
      </c>
      <c r="AB20" s="71" cm="1">
        <f t="array" ref="AB20">TREND($B$24:$B$74,AB$24:AB$74,AB9)</f>
        <v>4.3190683189062486</v>
      </c>
      <c r="AC20" s="71" cm="1">
        <f t="array" ref="AC20">TREND($B$24:$B$74,AC$24:AC$74,AC9)</f>
        <v>9.6998972417020113</v>
      </c>
      <c r="AD20" s="71" cm="1">
        <f t="array" ref="AD20">TREND($B$24:$B$74,AD$24:AD$74,AD9)</f>
        <v>1.5795835046813718</v>
      </c>
      <c r="AE20" s="71" cm="1">
        <f t="array" ref="AE20">TREND($B$24:$B$74,AE$24:AE$74,AE9)</f>
        <v>4.7590429309592075</v>
      </c>
    </row>
    <row r="21" spans="2:31">
      <c r="B21" s="50" t="s">
        <v>1255</v>
      </c>
      <c r="C21" s="71">
        <v>10</v>
      </c>
      <c r="D21" s="71">
        <v>10</v>
      </c>
      <c r="E21" s="71">
        <v>10</v>
      </c>
      <c r="F21" s="71">
        <v>10</v>
      </c>
      <c r="G21" s="71">
        <v>10</v>
      </c>
      <c r="H21" s="71">
        <v>10</v>
      </c>
      <c r="I21" s="71">
        <v>10</v>
      </c>
      <c r="J21" s="71">
        <v>10</v>
      </c>
      <c r="K21" s="71">
        <v>10</v>
      </c>
      <c r="L21" s="71">
        <v>10</v>
      </c>
      <c r="M21" s="71">
        <v>10</v>
      </c>
      <c r="N21" s="71">
        <v>10</v>
      </c>
      <c r="O21" s="71">
        <v>10</v>
      </c>
      <c r="P21" s="71">
        <v>10</v>
      </c>
      <c r="Q21" s="71">
        <v>10</v>
      </c>
      <c r="R21" s="71">
        <v>10</v>
      </c>
      <c r="S21" s="71">
        <v>10</v>
      </c>
      <c r="T21" s="71">
        <v>10</v>
      </c>
      <c r="U21" s="71">
        <v>10</v>
      </c>
      <c r="V21" s="71">
        <v>10</v>
      </c>
      <c r="W21" s="71">
        <v>10</v>
      </c>
      <c r="X21" s="71">
        <v>10</v>
      </c>
      <c r="Y21" s="71">
        <v>10</v>
      </c>
      <c r="Z21" s="71">
        <v>10</v>
      </c>
      <c r="AA21" s="71">
        <v>10</v>
      </c>
      <c r="AB21" s="71">
        <v>10</v>
      </c>
      <c r="AC21" s="71">
        <v>10</v>
      </c>
      <c r="AD21" s="71">
        <v>10</v>
      </c>
      <c r="AE21" s="71">
        <v>10</v>
      </c>
    </row>
    <row r="22" spans="2:31" ht="51.95" customHeight="1">
      <c r="B22" s="80" t="s">
        <v>1247</v>
      </c>
      <c r="C22" s="80"/>
      <c r="D22" s="80"/>
      <c r="E22" s="80"/>
      <c r="F22" s="80"/>
      <c r="G22" s="80"/>
      <c r="H22" s="80"/>
      <c r="I22" s="80"/>
      <c r="J22" s="80"/>
      <c r="K22" s="80"/>
      <c r="L22" s="80"/>
      <c r="M22" s="80"/>
      <c r="N22" s="80"/>
      <c r="O22" s="80"/>
      <c r="P22" s="80"/>
      <c r="Q22" s="79"/>
      <c r="R22" s="79"/>
      <c r="S22" s="79"/>
      <c r="T22" s="79"/>
      <c r="U22" s="79"/>
      <c r="V22" s="79"/>
      <c r="W22" s="79"/>
      <c r="X22" s="79"/>
      <c r="Y22" s="79"/>
      <c r="Z22" s="79"/>
      <c r="AA22" s="79"/>
      <c r="AB22" s="79"/>
      <c r="AC22" s="79"/>
      <c r="AD22" s="79"/>
      <c r="AE22" s="79"/>
    </row>
    <row r="23" spans="2:31">
      <c r="B23" s="65" t="s">
        <v>1245</v>
      </c>
      <c r="C23" s="65" t="s">
        <v>1246</v>
      </c>
      <c r="D23" s="66" t="s">
        <v>27</v>
      </c>
      <c r="E23" s="67" t="s">
        <v>32</v>
      </c>
      <c r="F23" s="67" t="s">
        <v>163</v>
      </c>
      <c r="G23" s="66" t="s">
        <v>164</v>
      </c>
      <c r="H23" s="66" t="s">
        <v>33</v>
      </c>
      <c r="I23" s="66" t="s">
        <v>34</v>
      </c>
      <c r="J23" s="66" t="s">
        <v>35</v>
      </c>
      <c r="K23" s="66" t="s">
        <v>24</v>
      </c>
      <c r="L23" s="66" t="s">
        <v>36</v>
      </c>
      <c r="M23" s="66" t="s">
        <v>37</v>
      </c>
      <c r="N23" s="66" t="s">
        <v>165</v>
      </c>
      <c r="O23" s="66" t="s">
        <v>166</v>
      </c>
      <c r="P23" s="66" t="s">
        <v>1063</v>
      </c>
      <c r="Q23" s="66" t="s">
        <v>25</v>
      </c>
      <c r="R23" s="66" t="s">
        <v>29</v>
      </c>
      <c r="S23" s="66" t="s">
        <v>167</v>
      </c>
      <c r="T23" s="66" t="s">
        <v>1068</v>
      </c>
      <c r="U23" s="68" t="s">
        <v>1249</v>
      </c>
      <c r="V23" s="66" t="s">
        <v>600</v>
      </c>
      <c r="W23" s="66" t="s">
        <v>599</v>
      </c>
      <c r="X23" s="66" t="s">
        <v>598</v>
      </c>
      <c r="Y23" s="66" t="s">
        <v>597</v>
      </c>
      <c r="Z23" s="66" t="s">
        <v>596</v>
      </c>
      <c r="AA23" s="66" t="s">
        <v>595</v>
      </c>
      <c r="AB23" s="66" t="s">
        <v>594</v>
      </c>
      <c r="AC23" s="66" t="s">
        <v>593</v>
      </c>
      <c r="AD23" s="69" t="s">
        <v>839</v>
      </c>
      <c r="AE23" s="69" t="s">
        <v>840</v>
      </c>
    </row>
    <row r="24" spans="2:31">
      <c r="B24" s="71">
        <v>0</v>
      </c>
      <c r="C24" s="71">
        <f t="shared" ref="C24:AE24" si="3">C$10-0.1</f>
        <v>-2.4970319614056838E-2</v>
      </c>
      <c r="D24" s="71">
        <f t="shared" si="3"/>
        <v>2.6939953768386031</v>
      </c>
      <c r="E24" s="71">
        <f t="shared" si="3"/>
        <v>-9.4218381618343269E-2</v>
      </c>
      <c r="F24" s="71">
        <f t="shared" si="3"/>
        <v>2.7743392038264294</v>
      </c>
      <c r="G24" s="71">
        <f t="shared" si="3"/>
        <v>3.1504674092708074</v>
      </c>
      <c r="H24" s="71">
        <f t="shared" si="3"/>
        <v>3.5692074969803484</v>
      </c>
      <c r="I24" s="71">
        <f t="shared" si="3"/>
        <v>14.067675272751945</v>
      </c>
      <c r="J24" s="71">
        <f t="shared" si="3"/>
        <v>5.5658198952010878</v>
      </c>
      <c r="K24" s="71">
        <f t="shared" si="3"/>
        <v>5.879706354025978</v>
      </c>
      <c r="L24" s="71">
        <f t="shared" si="3"/>
        <v>12.313239188492796</v>
      </c>
      <c r="M24" s="71">
        <f t="shared" si="3"/>
        <v>7.3921562358378665</v>
      </c>
      <c r="N24" s="71">
        <f t="shared" si="3"/>
        <v>0.84812819354870961</v>
      </c>
      <c r="O24" s="71">
        <f t="shared" si="3"/>
        <v>9.6720640263875529E-2</v>
      </c>
      <c r="P24" s="71">
        <f t="shared" si="3"/>
        <v>-0.1</v>
      </c>
      <c r="Q24" s="71">
        <f t="shared" si="3"/>
        <v>28.527779636107542</v>
      </c>
      <c r="R24" s="71">
        <f t="shared" si="3"/>
        <v>5.7010095781874233</v>
      </c>
      <c r="S24" s="71">
        <f t="shared" si="3"/>
        <v>4.2876330031989323</v>
      </c>
      <c r="T24" s="71">
        <f t="shared" si="3"/>
        <v>-0.1</v>
      </c>
      <c r="U24" s="71">
        <f t="shared" si="3"/>
        <v>14.046144020563114</v>
      </c>
      <c r="V24" s="71">
        <f t="shared" si="3"/>
        <v>3.4587434914721271</v>
      </c>
      <c r="W24" s="71">
        <f t="shared" si="3"/>
        <v>1.3887639419037003</v>
      </c>
      <c r="X24" s="71">
        <f t="shared" si="3"/>
        <v>2.5699239140650727</v>
      </c>
      <c r="Y24" s="71">
        <f t="shared" si="3"/>
        <v>0.44964658066467034</v>
      </c>
      <c r="Z24" s="71">
        <f t="shared" si="3"/>
        <v>0.29496835316262993</v>
      </c>
      <c r="AA24" s="71">
        <f t="shared" si="3"/>
        <v>0.89273551841555943</v>
      </c>
      <c r="AB24" s="71">
        <f t="shared" si="3"/>
        <v>8.6955558762987689E-2</v>
      </c>
      <c r="AC24" s="71">
        <f t="shared" si="3"/>
        <v>1.8818240756098024</v>
      </c>
      <c r="AD24" s="71">
        <f t="shared" si="3"/>
        <v>3.4587434914721289</v>
      </c>
      <c r="AE24" s="71">
        <f t="shared" si="3"/>
        <v>5.9795711952857227</v>
      </c>
    </row>
    <row r="25" spans="2:31">
      <c r="B25" s="71">
        <v>0.2</v>
      </c>
      <c r="C25" s="71">
        <f>C24+(((C$11+0.1)-(C$10-0.1))/50)</f>
        <v>-1.8614755749580058E-2</v>
      </c>
      <c r="D25" s="71">
        <f>D24+(((D$11+0.1)-(D$10-0.1))/50)</f>
        <v>2.8932119690020621</v>
      </c>
      <c r="E25" s="71">
        <f>E24+(((E$11+0.1)-(E$10-0.1))/50)</f>
        <v>-9.0059677320434586E-2</v>
      </c>
      <c r="F25" s="71">
        <f>F24+(((F$11+0.1)-(F$10-0.1))/50)</f>
        <v>2.9583878491861628</v>
      </c>
      <c r="G25" s="71">
        <f>G24+(((G$11+0.1)-(G$10-0.1))/50)</f>
        <v>3.3421134986636534</v>
      </c>
      <c r="H25" s="71">
        <f>H24+0.2</f>
        <v>3.7692074969803486</v>
      </c>
      <c r="I25" s="71">
        <f>I24+0.2</f>
        <v>14.267675272751944</v>
      </c>
      <c r="J25" s="71">
        <f>J24+0.2</f>
        <v>5.765819895201088</v>
      </c>
      <c r="K25" s="71">
        <f t="shared" ref="K25:AE36" si="4">K24+(((K$11+0.1)-(K$10-0.1))/50)</f>
        <v>5.9896331901638113</v>
      </c>
      <c r="L25" s="71">
        <f t="shared" si="4"/>
        <v>12.626810318640025</v>
      </c>
      <c r="M25" s="71">
        <f t="shared" si="4"/>
        <v>7.8486673201179959</v>
      </c>
      <c r="N25" s="71">
        <f t="shared" si="4"/>
        <v>0.89702669064968543</v>
      </c>
      <c r="O25" s="71">
        <f t="shared" si="4"/>
        <v>0.12737012121556718</v>
      </c>
      <c r="P25" s="71">
        <f t="shared" si="4"/>
        <v>-6.1024043354083624E-2</v>
      </c>
      <c r="Q25" s="71">
        <f t="shared" si="4"/>
        <v>37.105926840122656</v>
      </c>
      <c r="R25" s="71">
        <f t="shared" si="4"/>
        <v>8.245226186682828</v>
      </c>
      <c r="S25" s="71">
        <f t="shared" si="4"/>
        <v>5.4012625088512589</v>
      </c>
      <c r="T25" s="71">
        <f t="shared" si="4"/>
        <v>0.94529362824615981</v>
      </c>
      <c r="U25" s="71">
        <f t="shared" si="4"/>
        <v>15.807252432728676</v>
      </c>
      <c r="V25" s="71">
        <f t="shared" si="4"/>
        <v>3.5170373515911821</v>
      </c>
      <c r="W25" s="71">
        <f t="shared" si="4"/>
        <v>1.4340398076835363</v>
      </c>
      <c r="X25" s="71">
        <f t="shared" si="4"/>
        <v>2.6886253403394669</v>
      </c>
      <c r="Y25" s="71">
        <f t="shared" si="4"/>
        <v>0.47542717495262837</v>
      </c>
      <c r="Z25" s="71">
        <f t="shared" si="4"/>
        <v>0.38153065323686775</v>
      </c>
      <c r="AA25" s="71">
        <f t="shared" si="4"/>
        <v>1.0008880442209405</v>
      </c>
      <c r="AB25" s="71">
        <f t="shared" si="4"/>
        <v>0.12796220454506207</v>
      </c>
      <c r="AC25" s="71">
        <f t="shared" si="4"/>
        <v>1.948467914918141</v>
      </c>
      <c r="AD25" s="71">
        <f t="shared" si="4"/>
        <v>3.516377662551017</v>
      </c>
      <c r="AE25" s="71">
        <f t="shared" si="4"/>
        <v>6.0730262026428203</v>
      </c>
    </row>
    <row r="26" spans="2:31">
      <c r="B26" s="71">
        <f>B25+0.2</f>
        <v>0.4</v>
      </c>
      <c r="C26" s="71">
        <f t="shared" ref="C26:G41" si="5">C25+(((C$11+0.1)-(C$10-0.1))/50)</f>
        <v>-1.2259191885103278E-2</v>
      </c>
      <c r="D26" s="71">
        <f t="shared" si="5"/>
        <v>3.0924285611655211</v>
      </c>
      <c r="E26" s="71">
        <f t="shared" si="5"/>
        <v>-8.5900973022525903E-2</v>
      </c>
      <c r="F26" s="71">
        <f t="shared" si="5"/>
        <v>3.1424364945458962</v>
      </c>
      <c r="G26" s="71">
        <f t="shared" si="5"/>
        <v>3.5337595880564994</v>
      </c>
      <c r="H26" s="71">
        <f t="shared" ref="H26:J41" si="6">H25+0.2</f>
        <v>3.9692074969803488</v>
      </c>
      <c r="I26" s="71">
        <f t="shared" si="6"/>
        <v>14.467675272751944</v>
      </c>
      <c r="J26" s="71">
        <f t="shared" si="6"/>
        <v>5.9658198952010881</v>
      </c>
      <c r="K26" s="71">
        <f t="shared" si="4"/>
        <v>6.0995600263016447</v>
      </c>
      <c r="L26" s="71">
        <f t="shared" si="4"/>
        <v>12.940381448787255</v>
      </c>
      <c r="M26" s="71">
        <f t="shared" si="4"/>
        <v>8.3051784043981254</v>
      </c>
      <c r="N26" s="71">
        <f t="shared" si="4"/>
        <v>0.94592518775066126</v>
      </c>
      <c r="O26" s="71">
        <f t="shared" si="4"/>
        <v>0.1580196021672588</v>
      </c>
      <c r="P26" s="71">
        <f t="shared" si="4"/>
        <v>-2.2048086708167242E-2</v>
      </c>
      <c r="Q26" s="71">
        <f t="shared" si="4"/>
        <v>45.684074044137773</v>
      </c>
      <c r="R26" s="71">
        <f t="shared" si="4"/>
        <v>10.789442795178234</v>
      </c>
      <c r="S26" s="71">
        <f t="shared" si="4"/>
        <v>6.5148920145035856</v>
      </c>
      <c r="T26" s="71">
        <f t="shared" si="4"/>
        <v>1.9905872564923195</v>
      </c>
      <c r="U26" s="71">
        <f t="shared" si="4"/>
        <v>17.568360844894237</v>
      </c>
      <c r="V26" s="71">
        <f t="shared" si="4"/>
        <v>3.5753312117102372</v>
      </c>
      <c r="W26" s="71">
        <f t="shared" si="4"/>
        <v>1.4793156734633723</v>
      </c>
      <c r="X26" s="71">
        <f t="shared" si="4"/>
        <v>2.807326766613861</v>
      </c>
      <c r="Y26" s="71">
        <f t="shared" si="4"/>
        <v>0.50120776924058641</v>
      </c>
      <c r="Z26" s="71">
        <f t="shared" si="4"/>
        <v>0.46809295331110556</v>
      </c>
      <c r="AA26" s="71">
        <f t="shared" si="4"/>
        <v>1.1090405700263215</v>
      </c>
      <c r="AB26" s="71">
        <f t="shared" si="4"/>
        <v>0.16896885032713646</v>
      </c>
      <c r="AC26" s="71">
        <f t="shared" si="4"/>
        <v>2.0151117542264796</v>
      </c>
      <c r="AD26" s="71">
        <f t="shared" si="4"/>
        <v>3.5740118336299052</v>
      </c>
      <c r="AE26" s="71">
        <f t="shared" si="4"/>
        <v>6.166481209999918</v>
      </c>
    </row>
    <row r="27" spans="2:31">
      <c r="B27" s="71">
        <f t="shared" ref="B27:B74" si="7">B26+0.2</f>
        <v>0.60000000000000009</v>
      </c>
      <c r="C27" s="71">
        <f t="shared" si="5"/>
        <v>-5.9036280206264972E-3</v>
      </c>
      <c r="D27" s="71">
        <f t="shared" si="5"/>
        <v>3.2916451533289801</v>
      </c>
      <c r="E27" s="71">
        <f t="shared" si="5"/>
        <v>-8.174226872461722E-2</v>
      </c>
      <c r="F27" s="71">
        <f t="shared" si="5"/>
        <v>3.3264851399056297</v>
      </c>
      <c r="G27" s="71">
        <f t="shared" si="5"/>
        <v>3.7254056774493454</v>
      </c>
      <c r="H27" s="71">
        <f t="shared" si="6"/>
        <v>4.1692074969803485</v>
      </c>
      <c r="I27" s="71">
        <f t="shared" si="6"/>
        <v>14.667675272751943</v>
      </c>
      <c r="J27" s="71">
        <f t="shared" si="6"/>
        <v>6.1658198952010883</v>
      </c>
      <c r="K27" s="71">
        <f t="shared" si="4"/>
        <v>6.2094868624394781</v>
      </c>
      <c r="L27" s="71">
        <f t="shared" si="4"/>
        <v>13.253952578934484</v>
      </c>
      <c r="M27" s="71">
        <f t="shared" si="4"/>
        <v>8.7616894886782539</v>
      </c>
      <c r="N27" s="71">
        <f t="shared" si="4"/>
        <v>0.99482368485163708</v>
      </c>
      <c r="O27" s="71">
        <f t="shared" si="4"/>
        <v>0.18866908311895042</v>
      </c>
      <c r="P27" s="71">
        <f t="shared" si="4"/>
        <v>1.692786993774914E-2</v>
      </c>
      <c r="Q27" s="71">
        <f t="shared" si="4"/>
        <v>54.262221248152883</v>
      </c>
      <c r="R27" s="71">
        <f t="shared" si="4"/>
        <v>13.333659403673639</v>
      </c>
      <c r="S27" s="71">
        <f t="shared" si="4"/>
        <v>7.6285215201559122</v>
      </c>
      <c r="T27" s="71">
        <f t="shared" si="4"/>
        <v>3.0358808847384795</v>
      </c>
      <c r="U27" s="71">
        <f t="shared" si="4"/>
        <v>19.329469257059799</v>
      </c>
      <c r="V27" s="71">
        <f t="shared" si="4"/>
        <v>3.6336250718292922</v>
      </c>
      <c r="W27" s="71">
        <f t="shared" si="4"/>
        <v>1.5245915392432083</v>
      </c>
      <c r="X27" s="71">
        <f t="shared" si="4"/>
        <v>2.9260281928882552</v>
      </c>
      <c r="Y27" s="71">
        <f t="shared" si="4"/>
        <v>0.5269883635285445</v>
      </c>
      <c r="Z27" s="71">
        <f t="shared" si="4"/>
        <v>0.55465525338534338</v>
      </c>
      <c r="AA27" s="71">
        <f t="shared" si="4"/>
        <v>1.2171930958317025</v>
      </c>
      <c r="AB27" s="71">
        <f t="shared" si="4"/>
        <v>0.20997549610921085</v>
      </c>
      <c r="AC27" s="71">
        <f t="shared" si="4"/>
        <v>2.0817555935348184</v>
      </c>
      <c r="AD27" s="71">
        <f t="shared" si="4"/>
        <v>3.6316460047087933</v>
      </c>
      <c r="AE27" s="71">
        <f t="shared" si="4"/>
        <v>6.2599362173570157</v>
      </c>
    </row>
    <row r="28" spans="2:31">
      <c r="B28" s="71">
        <f t="shared" si="7"/>
        <v>0.8</v>
      </c>
      <c r="C28" s="71">
        <f t="shared" si="5"/>
        <v>4.5193584385028358E-4</v>
      </c>
      <c r="D28" s="71">
        <f t="shared" si="5"/>
        <v>3.4908617454924391</v>
      </c>
      <c r="E28" s="71">
        <f t="shared" si="5"/>
        <v>-7.7583564426708537E-2</v>
      </c>
      <c r="F28" s="71">
        <f t="shared" si="5"/>
        <v>3.5105337852653631</v>
      </c>
      <c r="G28" s="71">
        <f t="shared" si="5"/>
        <v>3.9170517668421914</v>
      </c>
      <c r="H28" s="71">
        <f t="shared" si="6"/>
        <v>4.3692074969803487</v>
      </c>
      <c r="I28" s="71">
        <f t="shared" si="6"/>
        <v>14.867675272751942</v>
      </c>
      <c r="J28" s="71">
        <f t="shared" si="6"/>
        <v>6.3658198952010885</v>
      </c>
      <c r="K28" s="71">
        <f t="shared" si="4"/>
        <v>6.3194136985773115</v>
      </c>
      <c r="L28" s="71">
        <f t="shared" si="4"/>
        <v>13.567523709081714</v>
      </c>
      <c r="M28" s="71">
        <f t="shared" si="4"/>
        <v>9.2182005729583825</v>
      </c>
      <c r="N28" s="71">
        <f t="shared" si="4"/>
        <v>1.0437221819526128</v>
      </c>
      <c r="O28" s="71">
        <f t="shared" si="4"/>
        <v>0.21931856407064204</v>
      </c>
      <c r="P28" s="71">
        <f t="shared" si="4"/>
        <v>5.5903826583665522E-2</v>
      </c>
      <c r="Q28" s="71">
        <f t="shared" si="4"/>
        <v>62.840368452167993</v>
      </c>
      <c r="R28" s="71">
        <f t="shared" si="4"/>
        <v>15.877876012169045</v>
      </c>
      <c r="S28" s="71">
        <f t="shared" si="4"/>
        <v>8.7421510258082389</v>
      </c>
      <c r="T28" s="71">
        <f t="shared" si="4"/>
        <v>4.0811745129846395</v>
      </c>
      <c r="U28" s="71">
        <f t="shared" si="4"/>
        <v>21.090577669225361</v>
      </c>
      <c r="V28" s="71">
        <f t="shared" si="4"/>
        <v>3.6919189319483472</v>
      </c>
      <c r="W28" s="71">
        <f t="shared" si="4"/>
        <v>1.5698674050230443</v>
      </c>
      <c r="X28" s="71">
        <f t="shared" si="4"/>
        <v>3.0447296191626494</v>
      </c>
      <c r="Y28" s="71">
        <f t="shared" si="4"/>
        <v>0.55276895781650259</v>
      </c>
      <c r="Z28" s="71">
        <f t="shared" si="4"/>
        <v>0.6412175534595812</v>
      </c>
      <c r="AA28" s="71">
        <f t="shared" si="4"/>
        <v>1.3253456216370836</v>
      </c>
      <c r="AB28" s="71">
        <f t="shared" si="4"/>
        <v>0.2509821418912852</v>
      </c>
      <c r="AC28" s="71">
        <f t="shared" si="4"/>
        <v>2.1483994328431573</v>
      </c>
      <c r="AD28" s="71">
        <f t="shared" si="4"/>
        <v>3.6892801757876814</v>
      </c>
      <c r="AE28" s="71">
        <f t="shared" si="4"/>
        <v>6.3533912247141133</v>
      </c>
    </row>
    <row r="29" spans="2:31">
      <c r="B29" s="71">
        <f t="shared" si="7"/>
        <v>1</v>
      </c>
      <c r="C29" s="71">
        <f t="shared" si="5"/>
        <v>6.8074997083270644E-3</v>
      </c>
      <c r="D29" s="71">
        <f t="shared" si="5"/>
        <v>3.6900783376558981</v>
      </c>
      <c r="E29" s="71">
        <f t="shared" si="5"/>
        <v>-7.3424860128799854E-2</v>
      </c>
      <c r="F29" s="71">
        <f t="shared" si="5"/>
        <v>3.6945824306250965</v>
      </c>
      <c r="G29" s="71">
        <f t="shared" si="5"/>
        <v>4.1086978562350378</v>
      </c>
      <c r="H29" s="71">
        <f t="shared" si="6"/>
        <v>4.5692074969803489</v>
      </c>
      <c r="I29" s="71">
        <f t="shared" si="6"/>
        <v>15.067675272751941</v>
      </c>
      <c r="J29" s="71">
        <f t="shared" si="6"/>
        <v>6.5658198952010887</v>
      </c>
      <c r="K29" s="71">
        <f t="shared" si="4"/>
        <v>6.4293405347151449</v>
      </c>
      <c r="L29" s="71">
        <f t="shared" si="4"/>
        <v>13.881094839228943</v>
      </c>
      <c r="M29" s="71">
        <f t="shared" si="4"/>
        <v>9.674711657238511</v>
      </c>
      <c r="N29" s="71">
        <f t="shared" si="4"/>
        <v>1.0926206790535886</v>
      </c>
      <c r="O29" s="71">
        <f t="shared" si="4"/>
        <v>0.24996804502233366</v>
      </c>
      <c r="P29" s="71">
        <f t="shared" si="4"/>
        <v>9.4879783229581904E-2</v>
      </c>
      <c r="Q29" s="71">
        <f t="shared" si="4"/>
        <v>71.418515656183104</v>
      </c>
      <c r="R29" s="71">
        <f t="shared" si="4"/>
        <v>18.422092620664451</v>
      </c>
      <c r="S29" s="71">
        <f t="shared" si="4"/>
        <v>9.8557805314605655</v>
      </c>
      <c r="T29" s="71">
        <f t="shared" si="4"/>
        <v>5.1264681412307995</v>
      </c>
      <c r="U29" s="71">
        <f t="shared" si="4"/>
        <v>22.851686081390923</v>
      </c>
      <c r="V29" s="71">
        <f t="shared" si="4"/>
        <v>3.7502127920674022</v>
      </c>
      <c r="W29" s="71">
        <f t="shared" si="4"/>
        <v>1.6151432708028803</v>
      </c>
      <c r="X29" s="71">
        <f t="shared" si="4"/>
        <v>3.1634310454370436</v>
      </c>
      <c r="Y29" s="71">
        <f t="shared" si="4"/>
        <v>0.57854955210446068</v>
      </c>
      <c r="Z29" s="71">
        <f t="shared" si="4"/>
        <v>0.72777985353381902</v>
      </c>
      <c r="AA29" s="71">
        <f t="shared" si="4"/>
        <v>1.4334981474424646</v>
      </c>
      <c r="AB29" s="71">
        <f t="shared" si="4"/>
        <v>0.29198878767335956</v>
      </c>
      <c r="AC29" s="71">
        <f t="shared" si="4"/>
        <v>2.2150432721514961</v>
      </c>
      <c r="AD29" s="71">
        <f t="shared" si="4"/>
        <v>3.7469143468665695</v>
      </c>
      <c r="AE29" s="71">
        <f t="shared" si="4"/>
        <v>6.446846232071211</v>
      </c>
    </row>
    <row r="30" spans="2:31">
      <c r="B30" s="71">
        <f t="shared" si="7"/>
        <v>1.2</v>
      </c>
      <c r="C30" s="71">
        <f t="shared" si="5"/>
        <v>1.3163063572803845E-2</v>
      </c>
      <c r="D30" s="71">
        <f t="shared" si="5"/>
        <v>3.8892949298193571</v>
      </c>
      <c r="E30" s="71">
        <f t="shared" si="5"/>
        <v>-6.9266155830891171E-2</v>
      </c>
      <c r="F30" s="71">
        <f t="shared" si="5"/>
        <v>3.8786310759848299</v>
      </c>
      <c r="G30" s="71">
        <f t="shared" si="5"/>
        <v>4.3003439456278842</v>
      </c>
      <c r="H30" s="71">
        <f t="shared" si="6"/>
        <v>4.7692074969803491</v>
      </c>
      <c r="I30" s="71">
        <f t="shared" si="6"/>
        <v>15.267675272751941</v>
      </c>
      <c r="J30" s="71">
        <f t="shared" si="6"/>
        <v>6.7658198952010888</v>
      </c>
      <c r="K30" s="71">
        <f t="shared" si="4"/>
        <v>6.5392673708529783</v>
      </c>
      <c r="L30" s="71">
        <f t="shared" si="4"/>
        <v>14.194665969376173</v>
      </c>
      <c r="M30" s="71">
        <f t="shared" si="4"/>
        <v>10.13122274151864</v>
      </c>
      <c r="N30" s="71">
        <f t="shared" si="4"/>
        <v>1.1415191761545644</v>
      </c>
      <c r="O30" s="71">
        <f t="shared" si="4"/>
        <v>0.28061752597402528</v>
      </c>
      <c r="P30" s="71">
        <f t="shared" si="4"/>
        <v>0.13385573987549829</v>
      </c>
      <c r="Q30" s="71">
        <f t="shared" si="4"/>
        <v>79.996662860198214</v>
      </c>
      <c r="R30" s="71">
        <f t="shared" si="4"/>
        <v>20.966309229159855</v>
      </c>
      <c r="S30" s="71">
        <f t="shared" si="4"/>
        <v>10.969410037112892</v>
      </c>
      <c r="T30" s="71">
        <f t="shared" si="4"/>
        <v>6.1717617694769595</v>
      </c>
      <c r="U30" s="71">
        <f t="shared" si="4"/>
        <v>24.612794493556486</v>
      </c>
      <c r="V30" s="71">
        <f t="shared" si="4"/>
        <v>3.8085066521864572</v>
      </c>
      <c r="W30" s="71">
        <f t="shared" si="4"/>
        <v>1.6604191365827163</v>
      </c>
      <c r="X30" s="71">
        <f t="shared" si="4"/>
        <v>3.2821324717114377</v>
      </c>
      <c r="Y30" s="71">
        <f t="shared" si="4"/>
        <v>0.60433014639241878</v>
      </c>
      <c r="Z30" s="71">
        <f t="shared" si="4"/>
        <v>0.81434215360805684</v>
      </c>
      <c r="AA30" s="71">
        <f t="shared" si="4"/>
        <v>1.5416506732478457</v>
      </c>
      <c r="AB30" s="71">
        <f t="shared" si="4"/>
        <v>0.33299543345543392</v>
      </c>
      <c r="AC30" s="71">
        <f t="shared" si="4"/>
        <v>2.2816871114598349</v>
      </c>
      <c r="AD30" s="71">
        <f t="shared" si="4"/>
        <v>3.8045485179454577</v>
      </c>
      <c r="AE30" s="71">
        <f t="shared" si="4"/>
        <v>6.5403012394283087</v>
      </c>
    </row>
    <row r="31" spans="2:31">
      <c r="B31" s="71">
        <f t="shared" si="7"/>
        <v>1.4</v>
      </c>
      <c r="C31" s="71">
        <f t="shared" si="5"/>
        <v>1.9518627437280625E-2</v>
      </c>
      <c r="D31" s="71">
        <f t="shared" si="5"/>
        <v>4.0885115219828165</v>
      </c>
      <c r="E31" s="71">
        <f t="shared" si="5"/>
        <v>-6.5107451532982488E-2</v>
      </c>
      <c r="F31" s="71">
        <f t="shared" si="5"/>
        <v>4.0626797213445629</v>
      </c>
      <c r="G31" s="71">
        <f t="shared" si="5"/>
        <v>4.4919900350207307</v>
      </c>
      <c r="H31" s="71">
        <f t="shared" si="6"/>
        <v>4.9692074969803492</v>
      </c>
      <c r="I31" s="71">
        <f t="shared" si="6"/>
        <v>15.46767527275194</v>
      </c>
      <c r="J31" s="71">
        <f t="shared" si="6"/>
        <v>6.965819895201089</v>
      </c>
      <c r="K31" s="71">
        <f t="shared" si="4"/>
        <v>6.6491942069908117</v>
      </c>
      <c r="L31" s="71">
        <f t="shared" si="4"/>
        <v>14.508237099523402</v>
      </c>
      <c r="M31" s="71">
        <f t="shared" si="4"/>
        <v>10.587733825798768</v>
      </c>
      <c r="N31" s="71">
        <f t="shared" si="4"/>
        <v>1.1904176732555403</v>
      </c>
      <c r="O31" s="71">
        <f t="shared" si="4"/>
        <v>0.3112670069257169</v>
      </c>
      <c r="P31" s="71">
        <f t="shared" si="4"/>
        <v>0.17283169652141467</v>
      </c>
      <c r="Q31" s="71">
        <f t="shared" si="4"/>
        <v>88.574810064213324</v>
      </c>
      <c r="R31" s="71">
        <f t="shared" si="4"/>
        <v>23.510525837655258</v>
      </c>
      <c r="S31" s="71">
        <f t="shared" si="4"/>
        <v>12.083039542765219</v>
      </c>
      <c r="T31" s="71">
        <f t="shared" si="4"/>
        <v>7.2170553977231195</v>
      </c>
      <c r="U31" s="71">
        <f t="shared" si="4"/>
        <v>26.373902905722048</v>
      </c>
      <c r="V31" s="71">
        <f t="shared" si="4"/>
        <v>3.8668005123055122</v>
      </c>
      <c r="W31" s="71">
        <f t="shared" si="4"/>
        <v>1.7056950023625523</v>
      </c>
      <c r="X31" s="71">
        <f t="shared" si="4"/>
        <v>3.4008338979858319</v>
      </c>
      <c r="Y31" s="71">
        <f t="shared" si="4"/>
        <v>0.63011074068037687</v>
      </c>
      <c r="Z31" s="71">
        <f t="shared" si="4"/>
        <v>0.90090445368229466</v>
      </c>
      <c r="AA31" s="71">
        <f t="shared" si="4"/>
        <v>1.6498031990532267</v>
      </c>
      <c r="AB31" s="71">
        <f t="shared" si="4"/>
        <v>0.37400207923750828</v>
      </c>
      <c r="AC31" s="71">
        <f t="shared" si="4"/>
        <v>2.3483309507681738</v>
      </c>
      <c r="AD31" s="71">
        <f t="shared" si="4"/>
        <v>3.8621826890243458</v>
      </c>
      <c r="AE31" s="71">
        <f t="shared" si="4"/>
        <v>6.6337562467854063</v>
      </c>
    </row>
    <row r="32" spans="2:31">
      <c r="B32" s="71">
        <f t="shared" si="7"/>
        <v>1.5999999999999999</v>
      </c>
      <c r="C32" s="71">
        <f t="shared" si="5"/>
        <v>2.5874191301757405E-2</v>
      </c>
      <c r="D32" s="71">
        <f t="shared" si="5"/>
        <v>4.287728114146276</v>
      </c>
      <c r="E32" s="71">
        <f t="shared" si="5"/>
        <v>-6.0948747235073798E-2</v>
      </c>
      <c r="F32" s="71">
        <f t="shared" si="5"/>
        <v>4.2467283667042963</v>
      </c>
      <c r="G32" s="71">
        <f t="shared" si="5"/>
        <v>4.6836361244135771</v>
      </c>
      <c r="H32" s="71">
        <f t="shared" si="6"/>
        <v>5.1692074969803494</v>
      </c>
      <c r="I32" s="71">
        <f t="shared" si="6"/>
        <v>15.667675272751939</v>
      </c>
      <c r="J32" s="71">
        <f t="shared" si="6"/>
        <v>7.1658198952010892</v>
      </c>
      <c r="K32" s="71">
        <f t="shared" si="4"/>
        <v>6.759121043128645</v>
      </c>
      <c r="L32" s="71">
        <f t="shared" si="4"/>
        <v>14.821808229670632</v>
      </c>
      <c r="M32" s="71">
        <f t="shared" si="4"/>
        <v>11.044244910078897</v>
      </c>
      <c r="N32" s="71">
        <f t="shared" si="4"/>
        <v>1.2393161703565161</v>
      </c>
      <c r="O32" s="71">
        <f t="shared" si="4"/>
        <v>0.34191648787740853</v>
      </c>
      <c r="P32" s="71">
        <f t="shared" si="4"/>
        <v>0.21180765316733105</v>
      </c>
      <c r="Q32" s="71">
        <f t="shared" si="4"/>
        <v>97.152957268228434</v>
      </c>
      <c r="R32" s="71">
        <f t="shared" si="4"/>
        <v>26.054742446150662</v>
      </c>
      <c r="S32" s="71">
        <f t="shared" si="4"/>
        <v>13.196669048417546</v>
      </c>
      <c r="T32" s="71">
        <f t="shared" si="4"/>
        <v>8.2623490259692787</v>
      </c>
      <c r="U32" s="71">
        <f t="shared" si="4"/>
        <v>28.13501131788761</v>
      </c>
      <c r="V32" s="71">
        <f t="shared" si="4"/>
        <v>3.9250943724245673</v>
      </c>
      <c r="W32" s="71">
        <f t="shared" si="4"/>
        <v>1.7509708681423883</v>
      </c>
      <c r="X32" s="71">
        <f t="shared" si="4"/>
        <v>3.5195353242602261</v>
      </c>
      <c r="Y32" s="71">
        <f t="shared" si="4"/>
        <v>0.65589133496833496</v>
      </c>
      <c r="Z32" s="71">
        <f t="shared" si="4"/>
        <v>0.98746675375653248</v>
      </c>
      <c r="AA32" s="71">
        <f t="shared" si="4"/>
        <v>1.7579557248586077</v>
      </c>
      <c r="AB32" s="71">
        <f t="shared" si="4"/>
        <v>0.41500872501958264</v>
      </c>
      <c r="AC32" s="71">
        <f t="shared" si="4"/>
        <v>2.4149747900765126</v>
      </c>
      <c r="AD32" s="71">
        <f t="shared" si="4"/>
        <v>3.9198168601032339</v>
      </c>
      <c r="AE32" s="71">
        <f t="shared" si="4"/>
        <v>6.727211254142504</v>
      </c>
    </row>
    <row r="33" spans="2:31">
      <c r="B33" s="71">
        <f t="shared" si="7"/>
        <v>1.7999999999999998</v>
      </c>
      <c r="C33" s="71">
        <f t="shared" si="5"/>
        <v>3.2229755166234185E-2</v>
      </c>
      <c r="D33" s="71">
        <f t="shared" si="5"/>
        <v>4.4869447063097354</v>
      </c>
      <c r="E33" s="71">
        <f t="shared" si="5"/>
        <v>-5.6790042937165108E-2</v>
      </c>
      <c r="F33" s="71">
        <f t="shared" si="5"/>
        <v>4.4307770120640297</v>
      </c>
      <c r="G33" s="71">
        <f t="shared" si="5"/>
        <v>4.8752822138064236</v>
      </c>
      <c r="H33" s="71">
        <f t="shared" si="6"/>
        <v>5.3692074969803496</v>
      </c>
      <c r="I33" s="71">
        <f t="shared" si="6"/>
        <v>15.867675272751939</v>
      </c>
      <c r="J33" s="71">
        <f t="shared" si="6"/>
        <v>7.3658198952010894</v>
      </c>
      <c r="K33" s="71">
        <f t="shared" si="4"/>
        <v>6.8690478792664784</v>
      </c>
      <c r="L33" s="71">
        <f t="shared" si="4"/>
        <v>15.135379359817861</v>
      </c>
      <c r="M33" s="71">
        <f t="shared" si="4"/>
        <v>11.500755994359025</v>
      </c>
      <c r="N33" s="71">
        <f t="shared" si="4"/>
        <v>1.2882146674574919</v>
      </c>
      <c r="O33" s="71">
        <f t="shared" si="4"/>
        <v>0.37256596882910015</v>
      </c>
      <c r="P33" s="71">
        <f t="shared" si="4"/>
        <v>0.25078360981324743</v>
      </c>
      <c r="Q33" s="71">
        <f t="shared" si="4"/>
        <v>105.73110447224354</v>
      </c>
      <c r="R33" s="71">
        <f t="shared" si="4"/>
        <v>28.598959054646066</v>
      </c>
      <c r="S33" s="71">
        <f t="shared" si="4"/>
        <v>14.310298554069872</v>
      </c>
      <c r="T33" s="71">
        <f t="shared" si="4"/>
        <v>9.3076426542154387</v>
      </c>
      <c r="U33" s="71">
        <f t="shared" si="4"/>
        <v>29.896119730053172</v>
      </c>
      <c r="V33" s="71">
        <f t="shared" si="4"/>
        <v>3.9833882325436223</v>
      </c>
      <c r="W33" s="71">
        <f t="shared" si="4"/>
        <v>1.7962467339222243</v>
      </c>
      <c r="X33" s="71">
        <f t="shared" si="4"/>
        <v>3.6382367505346203</v>
      </c>
      <c r="Y33" s="71">
        <f t="shared" si="4"/>
        <v>0.68167192925629305</v>
      </c>
      <c r="Z33" s="71">
        <f t="shared" si="4"/>
        <v>1.0740290538307704</v>
      </c>
      <c r="AA33" s="71">
        <f t="shared" si="4"/>
        <v>1.8661082506639888</v>
      </c>
      <c r="AB33" s="71">
        <f t="shared" si="4"/>
        <v>0.45601537080165699</v>
      </c>
      <c r="AC33" s="71">
        <f t="shared" si="4"/>
        <v>2.4816186293848514</v>
      </c>
      <c r="AD33" s="71">
        <f t="shared" si="4"/>
        <v>3.9774510311821221</v>
      </c>
      <c r="AE33" s="71">
        <f t="shared" si="4"/>
        <v>6.8206662614996016</v>
      </c>
    </row>
    <row r="34" spans="2:31">
      <c r="B34" s="71">
        <f t="shared" si="7"/>
        <v>1.9999999999999998</v>
      </c>
      <c r="C34" s="71">
        <f t="shared" si="5"/>
        <v>3.8585319030710968E-2</v>
      </c>
      <c r="D34" s="71">
        <f t="shared" si="5"/>
        <v>4.6861612984731948</v>
      </c>
      <c r="E34" s="71">
        <f t="shared" si="5"/>
        <v>-5.2631338639256418E-2</v>
      </c>
      <c r="F34" s="71">
        <f t="shared" si="5"/>
        <v>4.6148256574237632</v>
      </c>
      <c r="G34" s="71">
        <f t="shared" si="5"/>
        <v>5.06692830319927</v>
      </c>
      <c r="H34" s="71">
        <f t="shared" si="6"/>
        <v>5.5692074969803498</v>
      </c>
      <c r="I34" s="71">
        <f t="shared" si="6"/>
        <v>16.067675272751938</v>
      </c>
      <c r="J34" s="71">
        <f t="shared" si="6"/>
        <v>7.5658198952010896</v>
      </c>
      <c r="K34" s="71">
        <f t="shared" si="4"/>
        <v>6.9789747154043118</v>
      </c>
      <c r="L34" s="71">
        <f t="shared" si="4"/>
        <v>15.448950489965091</v>
      </c>
      <c r="M34" s="71">
        <f t="shared" si="4"/>
        <v>11.957267078639154</v>
      </c>
      <c r="N34" s="71">
        <f t="shared" si="4"/>
        <v>1.3371131645584677</v>
      </c>
      <c r="O34" s="71">
        <f t="shared" si="4"/>
        <v>0.40321544978079177</v>
      </c>
      <c r="P34" s="71">
        <f t="shared" si="4"/>
        <v>0.28975956645916379</v>
      </c>
      <c r="Q34" s="71">
        <f t="shared" si="4"/>
        <v>114.30925167625865</v>
      </c>
      <c r="R34" s="71">
        <f t="shared" si="4"/>
        <v>31.14317566314147</v>
      </c>
      <c r="S34" s="71">
        <f t="shared" si="4"/>
        <v>15.423928059722199</v>
      </c>
      <c r="T34" s="71">
        <f t="shared" si="4"/>
        <v>10.352936282461599</v>
      </c>
      <c r="U34" s="71">
        <f t="shared" si="4"/>
        <v>31.657228142218734</v>
      </c>
      <c r="V34" s="71">
        <f t="shared" si="4"/>
        <v>4.0416820926626773</v>
      </c>
      <c r="W34" s="71">
        <f t="shared" si="4"/>
        <v>1.8415225997020603</v>
      </c>
      <c r="X34" s="71">
        <f t="shared" si="4"/>
        <v>3.7569381768090144</v>
      </c>
      <c r="Y34" s="71">
        <f t="shared" si="4"/>
        <v>0.70745252354425114</v>
      </c>
      <c r="Z34" s="71">
        <f t="shared" si="4"/>
        <v>1.1605913539050083</v>
      </c>
      <c r="AA34" s="71">
        <f t="shared" si="4"/>
        <v>1.9742607764693698</v>
      </c>
      <c r="AB34" s="71">
        <f t="shared" si="4"/>
        <v>0.49702201658373135</v>
      </c>
      <c r="AC34" s="71">
        <f t="shared" si="4"/>
        <v>2.5482624686931903</v>
      </c>
      <c r="AD34" s="71">
        <f t="shared" si="4"/>
        <v>4.0350852022610102</v>
      </c>
      <c r="AE34" s="71">
        <f t="shared" si="4"/>
        <v>6.9141212688566993</v>
      </c>
    </row>
    <row r="35" spans="2:31">
      <c r="B35" s="71">
        <f t="shared" si="7"/>
        <v>2.1999999999999997</v>
      </c>
      <c r="C35" s="71">
        <f t="shared" si="5"/>
        <v>4.4940882895187752E-2</v>
      </c>
      <c r="D35" s="71">
        <f t="shared" si="5"/>
        <v>4.8853778906366543</v>
      </c>
      <c r="E35" s="71">
        <f t="shared" si="5"/>
        <v>-4.8472634341347728E-2</v>
      </c>
      <c r="F35" s="71">
        <f t="shared" si="5"/>
        <v>4.7988743027834966</v>
      </c>
      <c r="G35" s="71">
        <f t="shared" si="5"/>
        <v>5.2585743925921165</v>
      </c>
      <c r="H35" s="71">
        <f t="shared" si="6"/>
        <v>5.76920749698035</v>
      </c>
      <c r="I35" s="71">
        <f t="shared" si="6"/>
        <v>16.267675272751937</v>
      </c>
      <c r="J35" s="71">
        <f t="shared" si="6"/>
        <v>7.7658198952010897</v>
      </c>
      <c r="K35" s="71">
        <f t="shared" si="4"/>
        <v>7.0889015515421452</v>
      </c>
      <c r="L35" s="71">
        <f t="shared" si="4"/>
        <v>15.76252162011232</v>
      </c>
      <c r="M35" s="71">
        <f t="shared" si="4"/>
        <v>12.413778162919282</v>
      </c>
      <c r="N35" s="71">
        <f t="shared" si="4"/>
        <v>1.3860116616594436</v>
      </c>
      <c r="O35" s="71">
        <f t="shared" si="4"/>
        <v>0.43386493073248339</v>
      </c>
      <c r="P35" s="71">
        <f t="shared" si="4"/>
        <v>0.32873552310508014</v>
      </c>
      <c r="Q35" s="71">
        <f t="shared" si="4"/>
        <v>122.88739888027376</v>
      </c>
      <c r="R35" s="71">
        <f t="shared" si="4"/>
        <v>33.687392271636874</v>
      </c>
      <c r="S35" s="71">
        <f t="shared" si="4"/>
        <v>16.537557565374527</v>
      </c>
      <c r="T35" s="71">
        <f t="shared" si="4"/>
        <v>11.398229910707759</v>
      </c>
      <c r="U35" s="71">
        <f t="shared" si="4"/>
        <v>33.418336554384297</v>
      </c>
      <c r="V35" s="71">
        <f t="shared" si="4"/>
        <v>4.0999759527817323</v>
      </c>
      <c r="W35" s="71">
        <f t="shared" si="4"/>
        <v>1.8867984654818963</v>
      </c>
      <c r="X35" s="71">
        <f t="shared" si="4"/>
        <v>3.8756396030834086</v>
      </c>
      <c r="Y35" s="71">
        <f t="shared" si="4"/>
        <v>0.73323311783220924</v>
      </c>
      <c r="Z35" s="71">
        <f t="shared" si="4"/>
        <v>1.2471536539792463</v>
      </c>
      <c r="AA35" s="71">
        <f t="shared" si="4"/>
        <v>2.0824133022747509</v>
      </c>
      <c r="AB35" s="71">
        <f t="shared" si="4"/>
        <v>0.53802866236580571</v>
      </c>
      <c r="AC35" s="71">
        <f t="shared" si="4"/>
        <v>2.6149063080015291</v>
      </c>
      <c r="AD35" s="71">
        <f t="shared" si="4"/>
        <v>4.0927193733398983</v>
      </c>
      <c r="AE35" s="71">
        <f t="shared" si="4"/>
        <v>7.007576276213797</v>
      </c>
    </row>
    <row r="36" spans="2:31">
      <c r="B36" s="71">
        <f t="shared" si="7"/>
        <v>2.4</v>
      </c>
      <c r="C36" s="71">
        <f t="shared" si="5"/>
        <v>5.1296446759664535E-2</v>
      </c>
      <c r="D36" s="71">
        <f t="shared" si="5"/>
        <v>5.0845944828001137</v>
      </c>
      <c r="E36" s="71">
        <f t="shared" si="5"/>
        <v>-4.4313930043439038E-2</v>
      </c>
      <c r="F36" s="71">
        <f t="shared" si="5"/>
        <v>4.98292294814323</v>
      </c>
      <c r="G36" s="71">
        <f t="shared" si="5"/>
        <v>5.4502204819849629</v>
      </c>
      <c r="H36" s="71">
        <f t="shared" si="6"/>
        <v>5.9692074969803501</v>
      </c>
      <c r="I36" s="71">
        <f t="shared" si="6"/>
        <v>16.467675272751936</v>
      </c>
      <c r="J36" s="71">
        <f t="shared" si="6"/>
        <v>7.9658198952010899</v>
      </c>
      <c r="K36" s="71">
        <f t="shared" si="4"/>
        <v>7.1988283876799786</v>
      </c>
      <c r="L36" s="71">
        <f t="shared" si="4"/>
        <v>16.076092750259548</v>
      </c>
      <c r="M36" s="71">
        <f t="shared" ref="M36:AE48" si="8">M35+(((M$11+0.1)-(M$10-0.1))/50)</f>
        <v>12.870289247199411</v>
      </c>
      <c r="N36" s="71">
        <f t="shared" si="8"/>
        <v>1.4349101587604194</v>
      </c>
      <c r="O36" s="71">
        <f t="shared" si="8"/>
        <v>0.46451441168417501</v>
      </c>
      <c r="P36" s="71">
        <f t="shared" si="8"/>
        <v>0.36771147975099649</v>
      </c>
      <c r="Q36" s="71">
        <f t="shared" si="8"/>
        <v>131.46554608428889</v>
      </c>
      <c r="R36" s="71">
        <f t="shared" si="8"/>
        <v>36.231608880132278</v>
      </c>
      <c r="S36" s="71">
        <f t="shared" si="8"/>
        <v>17.651187071026854</v>
      </c>
      <c r="T36" s="71">
        <f t="shared" si="8"/>
        <v>12.443523538953919</v>
      </c>
      <c r="U36" s="71">
        <f t="shared" si="8"/>
        <v>35.179444966549859</v>
      </c>
      <c r="V36" s="71">
        <f t="shared" si="8"/>
        <v>4.1582698129007873</v>
      </c>
      <c r="W36" s="71">
        <f t="shared" si="8"/>
        <v>1.9320743312617323</v>
      </c>
      <c r="X36" s="71">
        <f t="shared" si="8"/>
        <v>3.9943410293578028</v>
      </c>
      <c r="Y36" s="71">
        <f t="shared" si="8"/>
        <v>0.75901371212016733</v>
      </c>
      <c r="Z36" s="71">
        <f t="shared" si="8"/>
        <v>1.3337159540534842</v>
      </c>
      <c r="AA36" s="71">
        <f t="shared" si="8"/>
        <v>2.1905658280801319</v>
      </c>
      <c r="AB36" s="71">
        <f t="shared" si="8"/>
        <v>0.57903530814788007</v>
      </c>
      <c r="AC36" s="71">
        <f t="shared" si="8"/>
        <v>2.681550147309868</v>
      </c>
      <c r="AD36" s="71">
        <f t="shared" si="8"/>
        <v>4.1503535444187865</v>
      </c>
      <c r="AE36" s="71">
        <f t="shared" si="8"/>
        <v>7.1010312835708946</v>
      </c>
    </row>
    <row r="37" spans="2:31">
      <c r="B37" s="71">
        <f t="shared" si="7"/>
        <v>2.6</v>
      </c>
      <c r="C37" s="71">
        <f t="shared" si="5"/>
        <v>5.7652010624141319E-2</v>
      </c>
      <c r="D37" s="71">
        <f t="shared" si="5"/>
        <v>5.2838110749635732</v>
      </c>
      <c r="E37" s="71">
        <f t="shared" si="5"/>
        <v>-4.0155225745530349E-2</v>
      </c>
      <c r="F37" s="71">
        <f t="shared" si="5"/>
        <v>5.1669715935029634</v>
      </c>
      <c r="G37" s="71">
        <f t="shared" si="5"/>
        <v>5.6418665713778093</v>
      </c>
      <c r="H37" s="71">
        <f t="shared" si="6"/>
        <v>6.1692074969803503</v>
      </c>
      <c r="I37" s="71">
        <f t="shared" si="6"/>
        <v>16.667675272751936</v>
      </c>
      <c r="J37" s="71">
        <f t="shared" si="6"/>
        <v>8.1658198952010892</v>
      </c>
      <c r="K37" s="71">
        <f t="shared" ref="K37:O52" si="9">K36+(((K$11+0.1)-(K$10-0.1))/50)</f>
        <v>7.308755223817812</v>
      </c>
      <c r="L37" s="71">
        <f t="shared" si="9"/>
        <v>16.389663880406776</v>
      </c>
      <c r="M37" s="71">
        <f t="shared" si="8"/>
        <v>13.326800331479539</v>
      </c>
      <c r="N37" s="71">
        <f t="shared" si="8"/>
        <v>1.4838086558613952</v>
      </c>
      <c r="O37" s="71">
        <f t="shared" si="8"/>
        <v>0.49516389263586663</v>
      </c>
      <c r="P37" s="71">
        <f t="shared" si="8"/>
        <v>0.40668743639691285</v>
      </c>
      <c r="Q37" s="71">
        <f t="shared" si="8"/>
        <v>140.04369328830401</v>
      </c>
      <c r="R37" s="71">
        <f t="shared" si="8"/>
        <v>38.775825488627682</v>
      </c>
      <c r="S37" s="71">
        <f t="shared" si="8"/>
        <v>18.764816576679181</v>
      </c>
      <c r="T37" s="71">
        <f t="shared" si="8"/>
        <v>13.488817167200079</v>
      </c>
      <c r="U37" s="71">
        <f t="shared" si="8"/>
        <v>36.940553378715421</v>
      </c>
      <c r="V37" s="71">
        <f t="shared" si="8"/>
        <v>4.2165636730198424</v>
      </c>
      <c r="W37" s="71">
        <f t="shared" si="8"/>
        <v>1.9773501970415683</v>
      </c>
      <c r="X37" s="71">
        <f t="shared" si="8"/>
        <v>4.1130424556321969</v>
      </c>
      <c r="Y37" s="71">
        <f t="shared" si="8"/>
        <v>0.78479430640812542</v>
      </c>
      <c r="Z37" s="71">
        <f t="shared" si="8"/>
        <v>1.4202782541277221</v>
      </c>
      <c r="AA37" s="71">
        <f t="shared" si="8"/>
        <v>2.2987183538855129</v>
      </c>
      <c r="AB37" s="71">
        <f t="shared" si="8"/>
        <v>0.62004195392995443</v>
      </c>
      <c r="AC37" s="71">
        <f t="shared" si="8"/>
        <v>2.7481939866182068</v>
      </c>
      <c r="AD37" s="71">
        <f t="shared" si="8"/>
        <v>4.2079877154976746</v>
      </c>
      <c r="AE37" s="71">
        <f t="shared" si="8"/>
        <v>7.1944862909279923</v>
      </c>
    </row>
    <row r="38" spans="2:31">
      <c r="B38" s="71">
        <f t="shared" si="7"/>
        <v>2.8000000000000003</v>
      </c>
      <c r="C38" s="71">
        <f t="shared" si="5"/>
        <v>6.4007574488618102E-2</v>
      </c>
      <c r="D38" s="71">
        <f t="shared" si="5"/>
        <v>5.4830276671270326</v>
      </c>
      <c r="E38" s="71">
        <f t="shared" si="5"/>
        <v>-3.5996521447621659E-2</v>
      </c>
      <c r="F38" s="71">
        <f t="shared" si="5"/>
        <v>5.3510202388626968</v>
      </c>
      <c r="G38" s="71">
        <f t="shared" si="5"/>
        <v>5.8335126607706558</v>
      </c>
      <c r="H38" s="71">
        <f t="shared" si="6"/>
        <v>6.3692074969803505</v>
      </c>
      <c r="I38" s="71">
        <f t="shared" si="6"/>
        <v>16.867675272751935</v>
      </c>
      <c r="J38" s="71">
        <f t="shared" si="6"/>
        <v>8.3658198952010885</v>
      </c>
      <c r="K38" s="71">
        <f t="shared" si="9"/>
        <v>7.4186820599556453</v>
      </c>
      <c r="L38" s="71">
        <f t="shared" si="9"/>
        <v>16.703235010554003</v>
      </c>
      <c r="M38" s="71">
        <f t="shared" si="8"/>
        <v>13.783311415759668</v>
      </c>
      <c r="N38" s="71">
        <f t="shared" si="8"/>
        <v>1.532707152962371</v>
      </c>
      <c r="O38" s="71">
        <f t="shared" si="8"/>
        <v>0.52581337358755831</v>
      </c>
      <c r="P38" s="71">
        <f t="shared" si="8"/>
        <v>0.4456633930428292</v>
      </c>
      <c r="Q38" s="71">
        <f t="shared" si="8"/>
        <v>148.62184049231914</v>
      </c>
      <c r="R38" s="71">
        <f t="shared" si="8"/>
        <v>41.320042097123086</v>
      </c>
      <c r="S38" s="71">
        <f t="shared" si="8"/>
        <v>19.878446082331507</v>
      </c>
      <c r="T38" s="71">
        <f t="shared" si="8"/>
        <v>14.534110795446239</v>
      </c>
      <c r="U38" s="71">
        <f t="shared" si="8"/>
        <v>38.701661790880983</v>
      </c>
      <c r="V38" s="71">
        <f t="shared" si="8"/>
        <v>4.2748575331388974</v>
      </c>
      <c r="W38" s="71">
        <f t="shared" si="8"/>
        <v>2.0226260628214043</v>
      </c>
      <c r="X38" s="71">
        <f t="shared" si="8"/>
        <v>4.2317438819065911</v>
      </c>
      <c r="Y38" s="71">
        <f t="shared" si="8"/>
        <v>0.81057490069608351</v>
      </c>
      <c r="Z38" s="71">
        <f t="shared" si="8"/>
        <v>1.5068405542019601</v>
      </c>
      <c r="AA38" s="71">
        <f t="shared" si="8"/>
        <v>2.406870879690894</v>
      </c>
      <c r="AB38" s="71">
        <f t="shared" si="8"/>
        <v>0.66104859971202878</v>
      </c>
      <c r="AC38" s="71">
        <f t="shared" si="8"/>
        <v>2.8148378259265456</v>
      </c>
      <c r="AD38" s="71">
        <f t="shared" si="8"/>
        <v>4.2656218865765627</v>
      </c>
      <c r="AE38" s="71">
        <f t="shared" si="8"/>
        <v>7.28794129828509</v>
      </c>
    </row>
    <row r="39" spans="2:31">
      <c r="B39" s="71">
        <f t="shared" si="7"/>
        <v>3.0000000000000004</v>
      </c>
      <c r="C39" s="71">
        <f t="shared" si="5"/>
        <v>7.0363138353094878E-2</v>
      </c>
      <c r="D39" s="71">
        <f t="shared" si="5"/>
        <v>5.682244259290492</v>
      </c>
      <c r="E39" s="71">
        <f t="shared" si="5"/>
        <v>-3.1837817149712969E-2</v>
      </c>
      <c r="F39" s="71">
        <f t="shared" si="5"/>
        <v>5.5350688842224303</v>
      </c>
      <c r="G39" s="71">
        <f t="shared" si="5"/>
        <v>6.0251587501635022</v>
      </c>
      <c r="H39" s="71">
        <f t="shared" si="6"/>
        <v>6.5692074969803507</v>
      </c>
      <c r="I39" s="71">
        <f t="shared" si="6"/>
        <v>17.067675272751934</v>
      </c>
      <c r="J39" s="71">
        <f t="shared" si="6"/>
        <v>8.5658198952010878</v>
      </c>
      <c r="K39" s="71">
        <f t="shared" si="9"/>
        <v>7.5286088960934787</v>
      </c>
      <c r="L39" s="71">
        <f t="shared" si="9"/>
        <v>17.016806140701231</v>
      </c>
      <c r="M39" s="71">
        <f t="shared" si="8"/>
        <v>14.239822500039796</v>
      </c>
      <c r="N39" s="71">
        <f t="shared" si="8"/>
        <v>1.5816056500633469</v>
      </c>
      <c r="O39" s="71">
        <f t="shared" si="8"/>
        <v>0.55646285453924993</v>
      </c>
      <c r="P39" s="71">
        <f t="shared" si="8"/>
        <v>0.48463934968874556</v>
      </c>
      <c r="Q39" s="71">
        <f t="shared" si="8"/>
        <v>157.19998769633426</v>
      </c>
      <c r="R39" s="71">
        <f t="shared" si="8"/>
        <v>43.864258705618489</v>
      </c>
      <c r="S39" s="71">
        <f t="shared" si="8"/>
        <v>20.992075587983834</v>
      </c>
      <c r="T39" s="71">
        <f t="shared" si="8"/>
        <v>15.579404423692399</v>
      </c>
      <c r="U39" s="71">
        <f t="shared" si="8"/>
        <v>40.462770203046546</v>
      </c>
      <c r="V39" s="71">
        <f t="shared" si="8"/>
        <v>4.3331513932579524</v>
      </c>
      <c r="W39" s="71">
        <f t="shared" si="8"/>
        <v>2.0679019286012403</v>
      </c>
      <c r="X39" s="71">
        <f t="shared" si="8"/>
        <v>4.3504453081809853</v>
      </c>
      <c r="Y39" s="71">
        <f t="shared" si="8"/>
        <v>0.8363554949840416</v>
      </c>
      <c r="Z39" s="71">
        <f t="shared" si="8"/>
        <v>1.593402854276198</v>
      </c>
      <c r="AA39" s="71">
        <f t="shared" si="8"/>
        <v>2.515023405496275</v>
      </c>
      <c r="AB39" s="71">
        <f t="shared" si="8"/>
        <v>0.70205524549410314</v>
      </c>
      <c r="AC39" s="71">
        <f t="shared" si="8"/>
        <v>2.8814816652348845</v>
      </c>
      <c r="AD39" s="71">
        <f t="shared" si="8"/>
        <v>4.3232560576554508</v>
      </c>
      <c r="AE39" s="71">
        <f t="shared" si="8"/>
        <v>7.3813963056421876</v>
      </c>
    </row>
    <row r="40" spans="2:31">
      <c r="B40" s="71">
        <f t="shared" si="7"/>
        <v>3.2000000000000006</v>
      </c>
      <c r="C40" s="71">
        <f t="shared" si="5"/>
        <v>7.6718702217571655E-2</v>
      </c>
      <c r="D40" s="71">
        <f t="shared" si="5"/>
        <v>5.8814608514539515</v>
      </c>
      <c r="E40" s="71">
        <f t="shared" si="5"/>
        <v>-2.7679112851804282E-2</v>
      </c>
      <c r="F40" s="71">
        <f t="shared" si="5"/>
        <v>5.7191175295821637</v>
      </c>
      <c r="G40" s="71">
        <f t="shared" si="5"/>
        <v>6.2168048395563487</v>
      </c>
      <c r="H40" s="71">
        <f t="shared" si="6"/>
        <v>6.7692074969803508</v>
      </c>
      <c r="I40" s="71">
        <f t="shared" si="6"/>
        <v>17.267675272751934</v>
      </c>
      <c r="J40" s="71">
        <f t="shared" si="6"/>
        <v>8.7658198952010871</v>
      </c>
      <c r="K40" s="71">
        <f t="shared" si="9"/>
        <v>7.6385357322313121</v>
      </c>
      <c r="L40" s="71">
        <f t="shared" si="9"/>
        <v>17.330377270848459</v>
      </c>
      <c r="M40" s="71">
        <f t="shared" si="8"/>
        <v>14.696333584319925</v>
      </c>
      <c r="N40" s="71">
        <f t="shared" si="8"/>
        <v>1.6305041471643227</v>
      </c>
      <c r="O40" s="71">
        <f t="shared" si="8"/>
        <v>0.58711233549094155</v>
      </c>
      <c r="P40" s="71">
        <f t="shared" si="8"/>
        <v>0.52361530633466191</v>
      </c>
      <c r="Q40" s="71">
        <f t="shared" si="8"/>
        <v>165.77813490034939</v>
      </c>
      <c r="R40" s="71">
        <f t="shared" si="8"/>
        <v>46.408475314113893</v>
      </c>
      <c r="S40" s="71">
        <f t="shared" si="8"/>
        <v>22.105705093636161</v>
      </c>
      <c r="T40" s="71">
        <f t="shared" si="8"/>
        <v>16.624698051938559</v>
      </c>
      <c r="U40" s="71">
        <f t="shared" si="8"/>
        <v>42.223878615212108</v>
      </c>
      <c r="V40" s="71">
        <f t="shared" si="8"/>
        <v>4.3914452533770074</v>
      </c>
      <c r="W40" s="71">
        <f t="shared" si="8"/>
        <v>2.1131777943810763</v>
      </c>
      <c r="X40" s="71">
        <f t="shared" si="8"/>
        <v>4.4691467344553795</v>
      </c>
      <c r="Y40" s="71">
        <f t="shared" si="8"/>
        <v>0.86213608927199969</v>
      </c>
      <c r="Z40" s="71">
        <f t="shared" si="8"/>
        <v>1.6799651543504359</v>
      </c>
      <c r="AA40" s="71">
        <f t="shared" si="8"/>
        <v>2.623175931301656</v>
      </c>
      <c r="AB40" s="71">
        <f t="shared" si="8"/>
        <v>0.7430618912761775</v>
      </c>
      <c r="AC40" s="71">
        <f t="shared" si="8"/>
        <v>2.9481255045432233</v>
      </c>
      <c r="AD40" s="71">
        <f t="shared" si="8"/>
        <v>4.380890228734339</v>
      </c>
      <c r="AE40" s="71">
        <f t="shared" si="8"/>
        <v>7.4748513129992853</v>
      </c>
    </row>
    <row r="41" spans="2:31">
      <c r="B41" s="71">
        <f t="shared" si="7"/>
        <v>3.4000000000000008</v>
      </c>
      <c r="C41" s="71">
        <f t="shared" si="5"/>
        <v>8.3074266082048431E-2</v>
      </c>
      <c r="D41" s="71">
        <f t="shared" si="5"/>
        <v>6.0806774436174109</v>
      </c>
      <c r="E41" s="71">
        <f t="shared" si="5"/>
        <v>-2.3520408553895596E-2</v>
      </c>
      <c r="F41" s="71">
        <f t="shared" si="5"/>
        <v>5.9031661749418971</v>
      </c>
      <c r="G41" s="71">
        <f t="shared" si="5"/>
        <v>6.4084509289491951</v>
      </c>
      <c r="H41" s="71">
        <f t="shared" si="6"/>
        <v>6.969207496980351</v>
      </c>
      <c r="I41" s="71">
        <f t="shared" si="6"/>
        <v>17.467675272751933</v>
      </c>
      <c r="J41" s="71">
        <f t="shared" si="6"/>
        <v>8.9658198952010864</v>
      </c>
      <c r="K41" s="71">
        <f t="shared" si="9"/>
        <v>7.7484625683691455</v>
      </c>
      <c r="L41" s="71">
        <f t="shared" si="9"/>
        <v>17.643948400995686</v>
      </c>
      <c r="M41" s="71">
        <f t="shared" si="8"/>
        <v>15.152844668600054</v>
      </c>
      <c r="N41" s="71">
        <f t="shared" si="8"/>
        <v>1.6794026442652985</v>
      </c>
      <c r="O41" s="71">
        <f t="shared" si="8"/>
        <v>0.61776181644263317</v>
      </c>
      <c r="P41" s="71">
        <f t="shared" si="8"/>
        <v>0.56259126298057827</v>
      </c>
      <c r="Q41" s="71">
        <f t="shared" si="8"/>
        <v>174.35628210436451</v>
      </c>
      <c r="R41" s="71">
        <f t="shared" si="8"/>
        <v>48.952691922609297</v>
      </c>
      <c r="S41" s="71">
        <f t="shared" si="8"/>
        <v>23.219334599288487</v>
      </c>
      <c r="T41" s="71">
        <f t="shared" si="8"/>
        <v>17.669991680184719</v>
      </c>
      <c r="U41" s="71">
        <f t="shared" si="8"/>
        <v>43.98498702737767</v>
      </c>
      <c r="V41" s="71">
        <f t="shared" si="8"/>
        <v>4.4497391134960624</v>
      </c>
      <c r="W41" s="71">
        <f t="shared" si="8"/>
        <v>2.1584536601609123</v>
      </c>
      <c r="X41" s="71">
        <f t="shared" si="8"/>
        <v>4.5878481607297736</v>
      </c>
      <c r="Y41" s="71">
        <f t="shared" si="8"/>
        <v>0.88791668355995779</v>
      </c>
      <c r="Z41" s="71">
        <f t="shared" si="8"/>
        <v>1.7665274544246738</v>
      </c>
      <c r="AA41" s="71">
        <f t="shared" si="8"/>
        <v>2.7313284571070371</v>
      </c>
      <c r="AB41" s="71">
        <f t="shared" si="8"/>
        <v>0.78406853705825186</v>
      </c>
      <c r="AC41" s="71">
        <f t="shared" si="8"/>
        <v>3.0147693438515621</v>
      </c>
      <c r="AD41" s="71">
        <f t="shared" si="8"/>
        <v>4.4385243998132271</v>
      </c>
      <c r="AE41" s="71">
        <f t="shared" si="8"/>
        <v>7.568306320356383</v>
      </c>
    </row>
    <row r="42" spans="2:31">
      <c r="B42" s="71">
        <f t="shared" si="7"/>
        <v>3.600000000000001</v>
      </c>
      <c r="C42" s="71">
        <f t="shared" ref="C42:G57" si="10">C41+(((C$11+0.1)-(C$10-0.1))/50)</f>
        <v>8.9429829946525208E-2</v>
      </c>
      <c r="D42" s="71">
        <f t="shared" si="10"/>
        <v>6.2798940357808704</v>
      </c>
      <c r="E42" s="71">
        <f t="shared" si="10"/>
        <v>-1.9361704255986909E-2</v>
      </c>
      <c r="F42" s="71">
        <f t="shared" si="10"/>
        <v>6.0872148203016305</v>
      </c>
      <c r="G42" s="71">
        <f t="shared" si="10"/>
        <v>6.6000970183420415</v>
      </c>
      <c r="H42" s="71">
        <f t="shared" ref="H42:J57" si="11">H41+0.2</f>
        <v>7.1692074969803512</v>
      </c>
      <c r="I42" s="71">
        <f t="shared" si="11"/>
        <v>17.667675272751932</v>
      </c>
      <c r="J42" s="71">
        <f t="shared" si="11"/>
        <v>9.1658198952010856</v>
      </c>
      <c r="K42" s="71">
        <f t="shared" si="9"/>
        <v>7.8583894045069789</v>
      </c>
      <c r="L42" s="71">
        <f t="shared" si="9"/>
        <v>17.957519531142914</v>
      </c>
      <c r="M42" s="71">
        <f t="shared" si="8"/>
        <v>15.609355752880182</v>
      </c>
      <c r="N42" s="71">
        <f t="shared" si="8"/>
        <v>1.7283011413662743</v>
      </c>
      <c r="O42" s="71">
        <f t="shared" si="8"/>
        <v>0.64841129739432479</v>
      </c>
      <c r="P42" s="71">
        <f t="shared" si="8"/>
        <v>0.60156721962649462</v>
      </c>
      <c r="Q42" s="71">
        <f t="shared" si="8"/>
        <v>182.93442930837963</v>
      </c>
      <c r="R42" s="71">
        <f t="shared" si="8"/>
        <v>51.496908531104701</v>
      </c>
      <c r="S42" s="71">
        <f t="shared" si="8"/>
        <v>24.332964104940814</v>
      </c>
      <c r="T42" s="71">
        <f t="shared" si="8"/>
        <v>18.715285308430879</v>
      </c>
      <c r="U42" s="71">
        <f t="shared" si="8"/>
        <v>45.746095439543232</v>
      </c>
      <c r="V42" s="71">
        <f t="shared" si="8"/>
        <v>4.5080329736151175</v>
      </c>
      <c r="W42" s="71">
        <f t="shared" si="8"/>
        <v>2.2037295259407483</v>
      </c>
      <c r="X42" s="71">
        <f t="shared" si="8"/>
        <v>4.7065495870041678</v>
      </c>
      <c r="Y42" s="71">
        <f t="shared" si="8"/>
        <v>0.91369727784791588</v>
      </c>
      <c r="Z42" s="71">
        <f t="shared" si="8"/>
        <v>1.8530897544989118</v>
      </c>
      <c r="AA42" s="71">
        <f t="shared" si="8"/>
        <v>2.8394809829124181</v>
      </c>
      <c r="AB42" s="71">
        <f t="shared" si="8"/>
        <v>0.82507518284032622</v>
      </c>
      <c r="AC42" s="71">
        <f t="shared" si="8"/>
        <v>3.081413183159901</v>
      </c>
      <c r="AD42" s="71">
        <f t="shared" si="8"/>
        <v>4.4961585708921152</v>
      </c>
      <c r="AE42" s="71">
        <f t="shared" si="8"/>
        <v>7.6617613277134806</v>
      </c>
    </row>
    <row r="43" spans="2:31">
      <c r="B43" s="71">
        <f t="shared" si="7"/>
        <v>3.8000000000000012</v>
      </c>
      <c r="C43" s="71">
        <f t="shared" si="10"/>
        <v>9.5785393811001984E-2</v>
      </c>
      <c r="D43" s="71">
        <f t="shared" si="10"/>
        <v>6.4791106279443298</v>
      </c>
      <c r="E43" s="71">
        <f t="shared" si="10"/>
        <v>-1.5202999958078223E-2</v>
      </c>
      <c r="F43" s="71">
        <f t="shared" si="10"/>
        <v>6.2712634656613639</v>
      </c>
      <c r="G43" s="71">
        <f t="shared" si="10"/>
        <v>6.791743107734888</v>
      </c>
      <c r="H43" s="71">
        <f t="shared" si="11"/>
        <v>7.3692074969803514</v>
      </c>
      <c r="I43" s="71">
        <f t="shared" si="11"/>
        <v>17.867675272751931</v>
      </c>
      <c r="J43" s="71">
        <f t="shared" si="11"/>
        <v>9.3658198952010849</v>
      </c>
      <c r="K43" s="71">
        <f t="shared" si="9"/>
        <v>7.9683162406448123</v>
      </c>
      <c r="L43" s="71">
        <f t="shared" si="9"/>
        <v>18.271090661290142</v>
      </c>
      <c r="M43" s="71">
        <f t="shared" si="8"/>
        <v>16.065866837160311</v>
      </c>
      <c r="N43" s="71">
        <f t="shared" si="8"/>
        <v>1.7771996384672502</v>
      </c>
      <c r="O43" s="71">
        <f t="shared" si="8"/>
        <v>0.67906077834601641</v>
      </c>
      <c r="P43" s="71">
        <f t="shared" si="8"/>
        <v>0.64054317627241097</v>
      </c>
      <c r="Q43" s="71">
        <f t="shared" si="8"/>
        <v>191.51257651239476</v>
      </c>
      <c r="R43" s="71">
        <f t="shared" si="8"/>
        <v>54.041125139600105</v>
      </c>
      <c r="S43" s="71">
        <f t="shared" si="8"/>
        <v>25.446593610593141</v>
      </c>
      <c r="T43" s="71">
        <f t="shared" si="8"/>
        <v>19.760578936677039</v>
      </c>
      <c r="U43" s="71">
        <f t="shared" si="8"/>
        <v>47.507203851708795</v>
      </c>
      <c r="V43" s="71">
        <f t="shared" si="8"/>
        <v>4.5663268337341725</v>
      </c>
      <c r="W43" s="71">
        <f t="shared" si="8"/>
        <v>2.2490053917205843</v>
      </c>
      <c r="X43" s="71">
        <f t="shared" si="8"/>
        <v>4.825251013278562</v>
      </c>
      <c r="Y43" s="71">
        <f t="shared" si="8"/>
        <v>0.93947787213587397</v>
      </c>
      <c r="Z43" s="71">
        <f t="shared" si="8"/>
        <v>1.9396520545731497</v>
      </c>
      <c r="AA43" s="71">
        <f t="shared" si="8"/>
        <v>2.9476335087177992</v>
      </c>
      <c r="AB43" s="71">
        <f t="shared" si="8"/>
        <v>0.86608182862240057</v>
      </c>
      <c r="AC43" s="71">
        <f t="shared" si="8"/>
        <v>3.1480570224682398</v>
      </c>
      <c r="AD43" s="71">
        <f t="shared" si="8"/>
        <v>4.5537927419710034</v>
      </c>
      <c r="AE43" s="71">
        <f t="shared" si="8"/>
        <v>7.7552163350705783</v>
      </c>
    </row>
    <row r="44" spans="2:31">
      <c r="B44" s="71">
        <f t="shared" si="7"/>
        <v>4.0000000000000009</v>
      </c>
      <c r="C44" s="71">
        <f t="shared" si="10"/>
        <v>0.10214095767547876</v>
      </c>
      <c r="D44" s="71">
        <f t="shared" si="10"/>
        <v>6.6783272201077892</v>
      </c>
      <c r="E44" s="71">
        <f t="shared" si="10"/>
        <v>-1.1044295660169536E-2</v>
      </c>
      <c r="F44" s="71">
        <f t="shared" si="10"/>
        <v>6.4553121110210974</v>
      </c>
      <c r="G44" s="71">
        <f t="shared" si="10"/>
        <v>6.9833891971277344</v>
      </c>
      <c r="H44" s="71">
        <f t="shared" si="11"/>
        <v>7.5692074969803516</v>
      </c>
      <c r="I44" s="71">
        <f t="shared" si="11"/>
        <v>18.067675272751931</v>
      </c>
      <c r="J44" s="71">
        <f t="shared" si="11"/>
        <v>9.5658198952010842</v>
      </c>
      <c r="K44" s="71">
        <f t="shared" si="9"/>
        <v>8.0782430767826465</v>
      </c>
      <c r="L44" s="71">
        <f t="shared" si="9"/>
        <v>18.58466179143737</v>
      </c>
      <c r="M44" s="71">
        <f t="shared" si="8"/>
        <v>16.522377921440441</v>
      </c>
      <c r="N44" s="71">
        <f t="shared" si="8"/>
        <v>1.826098135568226</v>
      </c>
      <c r="O44" s="71">
        <f t="shared" si="8"/>
        <v>0.70971025929770803</v>
      </c>
      <c r="P44" s="71">
        <f t="shared" si="8"/>
        <v>0.67951913291832733</v>
      </c>
      <c r="Q44" s="71">
        <f t="shared" si="8"/>
        <v>200.09072371640988</v>
      </c>
      <c r="R44" s="71">
        <f t="shared" si="8"/>
        <v>56.585341748095509</v>
      </c>
      <c r="S44" s="71">
        <f t="shared" si="8"/>
        <v>26.560223116245467</v>
      </c>
      <c r="T44" s="71">
        <f t="shared" si="8"/>
        <v>20.805872564923199</v>
      </c>
      <c r="U44" s="71">
        <f t="shared" si="8"/>
        <v>49.268312263874357</v>
      </c>
      <c r="V44" s="71">
        <f t="shared" si="8"/>
        <v>4.6246206938532275</v>
      </c>
      <c r="W44" s="71">
        <f t="shared" si="8"/>
        <v>2.2942812575004203</v>
      </c>
      <c r="X44" s="71">
        <f t="shared" si="8"/>
        <v>4.9439524395529562</v>
      </c>
      <c r="Y44" s="71">
        <f t="shared" si="8"/>
        <v>0.96525846642383206</v>
      </c>
      <c r="Z44" s="71">
        <f t="shared" si="8"/>
        <v>2.0262143546473874</v>
      </c>
      <c r="AA44" s="71">
        <f t="shared" si="8"/>
        <v>3.0557860345231802</v>
      </c>
      <c r="AB44" s="71">
        <f t="shared" si="8"/>
        <v>0.90708847440447493</v>
      </c>
      <c r="AC44" s="71">
        <f t="shared" si="8"/>
        <v>3.2147008617765787</v>
      </c>
      <c r="AD44" s="71">
        <f t="shared" si="8"/>
        <v>4.6114269130498915</v>
      </c>
      <c r="AE44" s="71">
        <f t="shared" si="8"/>
        <v>7.8486713424276759</v>
      </c>
    </row>
    <row r="45" spans="2:31">
      <c r="B45" s="71">
        <f t="shared" si="7"/>
        <v>4.2000000000000011</v>
      </c>
      <c r="C45" s="71">
        <f t="shared" si="10"/>
        <v>0.10849652153995554</v>
      </c>
      <c r="D45" s="71">
        <f t="shared" si="10"/>
        <v>6.8775438122712487</v>
      </c>
      <c r="E45" s="71">
        <f t="shared" si="10"/>
        <v>-6.8855913622608489E-3</v>
      </c>
      <c r="F45" s="71">
        <f t="shared" si="10"/>
        <v>6.6393607563808308</v>
      </c>
      <c r="G45" s="71">
        <f t="shared" si="10"/>
        <v>7.1750352865205809</v>
      </c>
      <c r="H45" s="71">
        <f t="shared" si="11"/>
        <v>7.7692074969803517</v>
      </c>
      <c r="I45" s="71">
        <f t="shared" si="11"/>
        <v>18.26767527275193</v>
      </c>
      <c r="J45" s="71">
        <f t="shared" si="11"/>
        <v>9.7658198952010835</v>
      </c>
      <c r="K45" s="71">
        <f t="shared" si="9"/>
        <v>8.1881699129204808</v>
      </c>
      <c r="L45" s="71">
        <f t="shared" si="9"/>
        <v>18.898232921584597</v>
      </c>
      <c r="M45" s="71">
        <f t="shared" si="8"/>
        <v>16.978889005720571</v>
      </c>
      <c r="N45" s="71">
        <f t="shared" si="8"/>
        <v>1.8749966326692018</v>
      </c>
      <c r="O45" s="71">
        <f t="shared" si="8"/>
        <v>0.74035974024939966</v>
      </c>
      <c r="P45" s="71">
        <f t="shared" si="8"/>
        <v>0.71849508956424368</v>
      </c>
      <c r="Q45" s="71">
        <f t="shared" si="8"/>
        <v>208.66887092042501</v>
      </c>
      <c r="R45" s="71">
        <f t="shared" si="8"/>
        <v>59.129558356590913</v>
      </c>
      <c r="S45" s="71">
        <f t="shared" si="8"/>
        <v>27.673852621897794</v>
      </c>
      <c r="T45" s="71">
        <f t="shared" si="8"/>
        <v>21.851166193169359</v>
      </c>
      <c r="U45" s="71">
        <f t="shared" si="8"/>
        <v>51.029420676039919</v>
      </c>
      <c r="V45" s="71">
        <f t="shared" si="8"/>
        <v>4.6829145539722825</v>
      </c>
      <c r="W45" s="71">
        <f t="shared" si="8"/>
        <v>2.3395571232802563</v>
      </c>
      <c r="X45" s="71">
        <f t="shared" si="8"/>
        <v>5.0626538658273503</v>
      </c>
      <c r="Y45" s="71">
        <f t="shared" si="8"/>
        <v>0.99103906071179015</v>
      </c>
      <c r="Z45" s="71">
        <f t="shared" si="8"/>
        <v>2.1127766547216251</v>
      </c>
      <c r="AA45" s="71">
        <f t="shared" si="8"/>
        <v>3.1639385603285612</v>
      </c>
      <c r="AB45" s="71">
        <f t="shared" si="8"/>
        <v>0.94809512018654929</v>
      </c>
      <c r="AC45" s="71">
        <f t="shared" si="8"/>
        <v>3.2813447010849175</v>
      </c>
      <c r="AD45" s="71">
        <f t="shared" si="8"/>
        <v>4.6690610841287796</v>
      </c>
      <c r="AE45" s="71">
        <f t="shared" si="8"/>
        <v>7.9421263497847736</v>
      </c>
    </row>
    <row r="46" spans="2:31">
      <c r="B46" s="71">
        <f t="shared" si="7"/>
        <v>4.4000000000000012</v>
      </c>
      <c r="C46" s="71">
        <f t="shared" si="10"/>
        <v>0.11485208540443231</v>
      </c>
      <c r="D46" s="71">
        <f t="shared" si="10"/>
        <v>7.0767604044347081</v>
      </c>
      <c r="E46" s="71">
        <f t="shared" si="10"/>
        <v>-2.7268870643521615E-3</v>
      </c>
      <c r="F46" s="71">
        <f t="shared" si="10"/>
        <v>6.8234094017405642</v>
      </c>
      <c r="G46" s="71">
        <f t="shared" si="10"/>
        <v>7.3666813759134273</v>
      </c>
      <c r="H46" s="71">
        <f t="shared" si="11"/>
        <v>7.9692074969803519</v>
      </c>
      <c r="I46" s="71">
        <f t="shared" si="11"/>
        <v>18.467675272751929</v>
      </c>
      <c r="J46" s="71">
        <f t="shared" si="11"/>
        <v>9.9658198952010828</v>
      </c>
      <c r="K46" s="71">
        <f t="shared" si="9"/>
        <v>8.2980967490583151</v>
      </c>
      <c r="L46" s="71">
        <f t="shared" si="9"/>
        <v>19.211804051731825</v>
      </c>
      <c r="M46" s="71">
        <f t="shared" si="8"/>
        <v>17.435400090000702</v>
      </c>
      <c r="N46" s="71">
        <f t="shared" si="8"/>
        <v>1.9238951297701776</v>
      </c>
      <c r="O46" s="71">
        <f t="shared" si="8"/>
        <v>0.77100922120109128</v>
      </c>
      <c r="P46" s="71">
        <f t="shared" si="8"/>
        <v>0.75747104621016004</v>
      </c>
      <c r="Q46" s="71">
        <f t="shared" si="8"/>
        <v>217.24701812444013</v>
      </c>
      <c r="R46" s="71">
        <f t="shared" si="8"/>
        <v>61.673774965086317</v>
      </c>
      <c r="S46" s="71">
        <f t="shared" si="8"/>
        <v>28.78748212755012</v>
      </c>
      <c r="T46" s="71">
        <f t="shared" si="8"/>
        <v>22.896459821415519</v>
      </c>
      <c r="U46" s="71">
        <f t="shared" si="8"/>
        <v>52.790529088205481</v>
      </c>
      <c r="V46" s="71">
        <f t="shared" si="8"/>
        <v>4.7412084140913375</v>
      </c>
      <c r="W46" s="71">
        <f t="shared" si="8"/>
        <v>2.3848329890600923</v>
      </c>
      <c r="X46" s="71">
        <f t="shared" si="8"/>
        <v>5.1813552921017445</v>
      </c>
      <c r="Y46" s="71">
        <f t="shared" si="8"/>
        <v>1.0168196549997481</v>
      </c>
      <c r="Z46" s="71">
        <f t="shared" si="8"/>
        <v>2.1993389547958628</v>
      </c>
      <c r="AA46" s="71">
        <f t="shared" si="8"/>
        <v>3.2720910861339423</v>
      </c>
      <c r="AB46" s="71">
        <f t="shared" si="8"/>
        <v>0.98910176596862365</v>
      </c>
      <c r="AC46" s="71">
        <f t="shared" si="8"/>
        <v>3.3479885403932563</v>
      </c>
      <c r="AD46" s="71">
        <f t="shared" si="8"/>
        <v>4.7266952552076678</v>
      </c>
      <c r="AE46" s="71">
        <f t="shared" si="8"/>
        <v>8.0355813571418704</v>
      </c>
    </row>
    <row r="47" spans="2:31">
      <c r="B47" s="71">
        <f t="shared" si="7"/>
        <v>4.6000000000000014</v>
      </c>
      <c r="C47" s="71">
        <f t="shared" si="10"/>
        <v>0.12120764926890909</v>
      </c>
      <c r="D47" s="71">
        <f t="shared" si="10"/>
        <v>7.2759769965981675</v>
      </c>
      <c r="E47" s="71">
        <f t="shared" si="10"/>
        <v>1.4318172335565258E-3</v>
      </c>
      <c r="F47" s="71">
        <f t="shared" si="10"/>
        <v>7.0074580471002976</v>
      </c>
      <c r="G47" s="71">
        <f t="shared" si="10"/>
        <v>7.5583274653062738</v>
      </c>
      <c r="H47" s="71">
        <f t="shared" si="11"/>
        <v>8.1692074969803521</v>
      </c>
      <c r="I47" s="71">
        <f t="shared" si="11"/>
        <v>18.667675272751929</v>
      </c>
      <c r="J47" s="71">
        <f t="shared" si="11"/>
        <v>10.165819895201082</v>
      </c>
      <c r="K47" s="71">
        <f t="shared" si="9"/>
        <v>8.4080235851961493</v>
      </c>
      <c r="L47" s="71">
        <f t="shared" si="9"/>
        <v>19.525375181879053</v>
      </c>
      <c r="M47" s="71">
        <f t="shared" si="8"/>
        <v>17.891911174280832</v>
      </c>
      <c r="N47" s="71">
        <f t="shared" si="8"/>
        <v>1.9727936268711534</v>
      </c>
      <c r="O47" s="71">
        <f t="shared" si="8"/>
        <v>0.8016587021527829</v>
      </c>
      <c r="P47" s="71">
        <f t="shared" si="8"/>
        <v>0.79644700285607639</v>
      </c>
      <c r="Q47" s="71">
        <f t="shared" si="8"/>
        <v>225.82516532845526</v>
      </c>
      <c r="R47" s="71">
        <f t="shared" si="8"/>
        <v>64.217991573581727</v>
      </c>
      <c r="S47" s="71">
        <f t="shared" si="8"/>
        <v>29.901111633202447</v>
      </c>
      <c r="T47" s="71">
        <f t="shared" si="8"/>
        <v>23.941753449661679</v>
      </c>
      <c r="U47" s="71">
        <f t="shared" si="8"/>
        <v>54.551637500371044</v>
      </c>
      <c r="V47" s="71">
        <f t="shared" si="8"/>
        <v>4.7995022742103925</v>
      </c>
      <c r="W47" s="71">
        <f t="shared" si="8"/>
        <v>2.4301088548399283</v>
      </c>
      <c r="X47" s="71">
        <f t="shared" si="8"/>
        <v>5.3000567183761387</v>
      </c>
      <c r="Y47" s="71">
        <f t="shared" si="8"/>
        <v>1.0426002492877062</v>
      </c>
      <c r="Z47" s="71">
        <f t="shared" si="8"/>
        <v>2.2859012548701005</v>
      </c>
      <c r="AA47" s="71">
        <f t="shared" si="8"/>
        <v>3.3802436119393233</v>
      </c>
      <c r="AB47" s="71">
        <f t="shared" si="8"/>
        <v>1.030108411750698</v>
      </c>
      <c r="AC47" s="71">
        <f t="shared" si="8"/>
        <v>3.4146323797015952</v>
      </c>
      <c r="AD47" s="71">
        <f t="shared" si="8"/>
        <v>4.7843294262865559</v>
      </c>
      <c r="AE47" s="71">
        <f t="shared" si="8"/>
        <v>8.1290363644989672</v>
      </c>
    </row>
    <row r="48" spans="2:31">
      <c r="B48" s="71">
        <f t="shared" si="7"/>
        <v>4.8000000000000016</v>
      </c>
      <c r="C48" s="71">
        <f t="shared" si="10"/>
        <v>0.12756321313338587</v>
      </c>
      <c r="D48" s="71">
        <f t="shared" si="10"/>
        <v>7.475193588761627</v>
      </c>
      <c r="E48" s="71">
        <f t="shared" si="10"/>
        <v>5.5905215314652132E-3</v>
      </c>
      <c r="F48" s="71">
        <f t="shared" si="10"/>
        <v>7.191506692460031</v>
      </c>
      <c r="G48" s="71">
        <f t="shared" si="10"/>
        <v>7.7499735546991202</v>
      </c>
      <c r="H48" s="71">
        <f t="shared" si="11"/>
        <v>8.3692074969803514</v>
      </c>
      <c r="I48" s="71">
        <f t="shared" si="11"/>
        <v>18.867675272751928</v>
      </c>
      <c r="J48" s="71">
        <f t="shared" si="11"/>
        <v>10.365819895201081</v>
      </c>
      <c r="K48" s="71">
        <f t="shared" si="9"/>
        <v>8.5179504213339836</v>
      </c>
      <c r="L48" s="71">
        <f t="shared" si="9"/>
        <v>19.83894631202628</v>
      </c>
      <c r="M48" s="71">
        <f t="shared" si="8"/>
        <v>18.348422258560962</v>
      </c>
      <c r="N48" s="71">
        <f t="shared" si="8"/>
        <v>2.0216921239721293</v>
      </c>
      <c r="O48" s="71">
        <f t="shared" si="8"/>
        <v>0.83230818310447452</v>
      </c>
      <c r="P48" s="71">
        <f t="shared" ref="P48:AE62" si="12">P47+(((P$11+0.1)-(P$10-0.1))/50)</f>
        <v>0.83542295950199275</v>
      </c>
      <c r="Q48" s="71">
        <f t="shared" si="12"/>
        <v>234.40331253247038</v>
      </c>
      <c r="R48" s="71">
        <f t="shared" si="12"/>
        <v>66.762208182077131</v>
      </c>
      <c r="S48" s="71">
        <f t="shared" si="12"/>
        <v>31.014741138854774</v>
      </c>
      <c r="T48" s="71">
        <f t="shared" si="12"/>
        <v>24.987047077907839</v>
      </c>
      <c r="U48" s="71">
        <f t="shared" si="12"/>
        <v>56.312745912536606</v>
      </c>
      <c r="V48" s="71">
        <f t="shared" si="12"/>
        <v>4.8577961343294476</v>
      </c>
      <c r="W48" s="71">
        <f t="shared" si="12"/>
        <v>2.4753847206197643</v>
      </c>
      <c r="X48" s="71">
        <f t="shared" si="12"/>
        <v>5.4187581446505328</v>
      </c>
      <c r="Y48" s="71">
        <f t="shared" si="12"/>
        <v>1.0683808435756643</v>
      </c>
      <c r="Z48" s="71">
        <f t="shared" si="12"/>
        <v>2.3724635549443382</v>
      </c>
      <c r="AA48" s="71">
        <f t="shared" si="12"/>
        <v>3.4883961377447044</v>
      </c>
      <c r="AB48" s="71">
        <f t="shared" si="12"/>
        <v>1.0711150575327724</v>
      </c>
      <c r="AC48" s="71">
        <f t="shared" si="12"/>
        <v>3.481276219009934</v>
      </c>
      <c r="AD48" s="71">
        <f t="shared" si="12"/>
        <v>4.841963597365444</v>
      </c>
      <c r="AE48" s="71">
        <f t="shared" si="12"/>
        <v>8.2224913718560639</v>
      </c>
    </row>
    <row r="49" spans="2:31">
      <c r="B49" s="71">
        <f t="shared" si="7"/>
        <v>5.0000000000000018</v>
      </c>
      <c r="C49" s="71">
        <f t="shared" si="10"/>
        <v>0.13391877699786264</v>
      </c>
      <c r="D49" s="71">
        <f t="shared" si="10"/>
        <v>7.6744101809250864</v>
      </c>
      <c r="E49" s="71">
        <f t="shared" si="10"/>
        <v>9.7492258293738997E-3</v>
      </c>
      <c r="F49" s="71">
        <f t="shared" si="10"/>
        <v>7.3755553378197645</v>
      </c>
      <c r="G49" s="71">
        <f t="shared" si="10"/>
        <v>7.9416196440919666</v>
      </c>
      <c r="H49" s="71">
        <f t="shared" si="11"/>
        <v>8.5692074969803507</v>
      </c>
      <c r="I49" s="71">
        <f t="shared" si="11"/>
        <v>19.067675272751927</v>
      </c>
      <c r="J49" s="71">
        <f t="shared" si="11"/>
        <v>10.565819895201081</v>
      </c>
      <c r="K49" s="71">
        <f t="shared" si="9"/>
        <v>8.6278772574718179</v>
      </c>
      <c r="L49" s="71">
        <f t="shared" si="9"/>
        <v>20.152517442173508</v>
      </c>
      <c r="M49" s="71">
        <f t="shared" si="9"/>
        <v>18.804933342841093</v>
      </c>
      <c r="N49" s="71">
        <f t="shared" si="9"/>
        <v>2.0705906210731051</v>
      </c>
      <c r="O49" s="71">
        <f t="shared" si="9"/>
        <v>0.86295766405616614</v>
      </c>
      <c r="P49" s="71">
        <f t="shared" si="12"/>
        <v>0.8743989161479091</v>
      </c>
      <c r="Q49" s="71">
        <f t="shared" si="12"/>
        <v>242.9814597364855</v>
      </c>
      <c r="R49" s="71">
        <f t="shared" si="12"/>
        <v>69.306424790572535</v>
      </c>
      <c r="S49" s="71">
        <f t="shared" si="12"/>
        <v>32.1283706445071</v>
      </c>
      <c r="T49" s="71">
        <f t="shared" si="12"/>
        <v>26.032340706153999</v>
      </c>
      <c r="U49" s="71">
        <f t="shared" si="12"/>
        <v>58.073854324702168</v>
      </c>
      <c r="V49" s="71">
        <f t="shared" si="12"/>
        <v>4.9160899944485026</v>
      </c>
      <c r="W49" s="71">
        <f t="shared" si="12"/>
        <v>2.5206605863996003</v>
      </c>
      <c r="X49" s="71">
        <f t="shared" si="12"/>
        <v>5.537459570924927</v>
      </c>
      <c r="Y49" s="71">
        <f t="shared" si="12"/>
        <v>1.0941614378636224</v>
      </c>
      <c r="Z49" s="71">
        <f t="shared" si="12"/>
        <v>2.459025855018576</v>
      </c>
      <c r="AA49" s="71">
        <f t="shared" si="12"/>
        <v>3.5965486635500854</v>
      </c>
      <c r="AB49" s="71">
        <f t="shared" si="12"/>
        <v>1.1121217033148467</v>
      </c>
      <c r="AC49" s="71">
        <f t="shared" si="12"/>
        <v>3.5479200583182728</v>
      </c>
      <c r="AD49" s="71">
        <f t="shared" si="12"/>
        <v>4.8995977684443321</v>
      </c>
      <c r="AE49" s="71">
        <f t="shared" si="12"/>
        <v>8.3159463792131607</v>
      </c>
    </row>
    <row r="50" spans="2:31">
      <c r="B50" s="71">
        <f t="shared" si="7"/>
        <v>5.200000000000002</v>
      </c>
      <c r="C50" s="71">
        <f t="shared" si="10"/>
        <v>0.14027434086233942</v>
      </c>
      <c r="D50" s="71">
        <f t="shared" si="10"/>
        <v>7.8736267730885459</v>
      </c>
      <c r="E50" s="71">
        <f t="shared" si="10"/>
        <v>1.3907930127282586E-2</v>
      </c>
      <c r="F50" s="71">
        <f t="shared" si="10"/>
        <v>7.5596039831794979</v>
      </c>
      <c r="G50" s="71">
        <f t="shared" si="10"/>
        <v>8.1332657334848122</v>
      </c>
      <c r="H50" s="71">
        <f t="shared" si="11"/>
        <v>8.76920749698035</v>
      </c>
      <c r="I50" s="71">
        <f t="shared" si="11"/>
        <v>19.267675272751926</v>
      </c>
      <c r="J50" s="71">
        <f t="shared" si="11"/>
        <v>10.76581989520108</v>
      </c>
      <c r="K50" s="71">
        <f t="shared" si="9"/>
        <v>8.7378040936096522</v>
      </c>
      <c r="L50" s="71">
        <f t="shared" si="9"/>
        <v>20.466088572320736</v>
      </c>
      <c r="M50" s="71">
        <f t="shared" si="9"/>
        <v>19.261444427121223</v>
      </c>
      <c r="N50" s="71">
        <f t="shared" si="9"/>
        <v>2.1194891181740809</v>
      </c>
      <c r="O50" s="71">
        <f t="shared" si="9"/>
        <v>0.89360714500785776</v>
      </c>
      <c r="P50" s="71">
        <f t="shared" si="12"/>
        <v>0.91337487279382545</v>
      </c>
      <c r="Q50" s="71">
        <f t="shared" si="12"/>
        <v>251.55960694050063</v>
      </c>
      <c r="R50" s="71">
        <f t="shared" si="12"/>
        <v>71.850641399067939</v>
      </c>
      <c r="S50" s="71">
        <f t="shared" si="12"/>
        <v>33.242000150159427</v>
      </c>
      <c r="T50" s="71">
        <f t="shared" si="12"/>
        <v>27.077634334400159</v>
      </c>
      <c r="U50" s="71">
        <f t="shared" si="12"/>
        <v>59.83496273686773</v>
      </c>
      <c r="V50" s="71">
        <f t="shared" si="12"/>
        <v>4.9743838545675576</v>
      </c>
      <c r="W50" s="71">
        <f t="shared" si="12"/>
        <v>2.5659364521794363</v>
      </c>
      <c r="X50" s="71">
        <f t="shared" si="12"/>
        <v>5.6561609971993212</v>
      </c>
      <c r="Y50" s="71">
        <f t="shared" si="12"/>
        <v>1.1199420321515805</v>
      </c>
      <c r="Z50" s="71">
        <f t="shared" si="12"/>
        <v>2.5455881550928137</v>
      </c>
      <c r="AA50" s="71">
        <f t="shared" si="12"/>
        <v>3.7047011893554664</v>
      </c>
      <c r="AB50" s="71">
        <f t="shared" si="12"/>
        <v>1.1531283490969211</v>
      </c>
      <c r="AC50" s="71">
        <f t="shared" si="12"/>
        <v>3.6145638976266117</v>
      </c>
      <c r="AD50" s="71">
        <f t="shared" si="12"/>
        <v>4.9572319395232203</v>
      </c>
      <c r="AE50" s="71">
        <f t="shared" si="12"/>
        <v>8.4094013865702575</v>
      </c>
    </row>
    <row r="51" spans="2:31">
      <c r="B51" s="71">
        <f t="shared" si="7"/>
        <v>5.4000000000000021</v>
      </c>
      <c r="C51" s="71">
        <f t="shared" si="10"/>
        <v>0.1466299047268162</v>
      </c>
      <c r="D51" s="71">
        <f t="shared" si="10"/>
        <v>8.0728433652520053</v>
      </c>
      <c r="E51" s="71">
        <f t="shared" si="10"/>
        <v>1.8066634425191273E-2</v>
      </c>
      <c r="F51" s="71">
        <f t="shared" si="10"/>
        <v>7.7436526285392313</v>
      </c>
      <c r="G51" s="71">
        <f t="shared" si="10"/>
        <v>8.3249118228776577</v>
      </c>
      <c r="H51" s="71">
        <f t="shared" si="11"/>
        <v>8.9692074969803492</v>
      </c>
      <c r="I51" s="71">
        <f t="shared" si="11"/>
        <v>19.467675272751926</v>
      </c>
      <c r="J51" s="71">
        <f t="shared" si="11"/>
        <v>10.965819895201079</v>
      </c>
      <c r="K51" s="71">
        <f t="shared" si="9"/>
        <v>8.8477309297474864</v>
      </c>
      <c r="L51" s="71">
        <f t="shared" si="9"/>
        <v>20.779659702467963</v>
      </c>
      <c r="M51" s="71">
        <f t="shared" si="9"/>
        <v>19.717955511401353</v>
      </c>
      <c r="N51" s="71">
        <f t="shared" si="9"/>
        <v>2.1683876152750567</v>
      </c>
      <c r="O51" s="71">
        <f t="shared" si="9"/>
        <v>0.92425662595954938</v>
      </c>
      <c r="P51" s="71">
        <f t="shared" si="12"/>
        <v>0.95235082943974181</v>
      </c>
      <c r="Q51" s="71">
        <f t="shared" si="12"/>
        <v>260.13775414451572</v>
      </c>
      <c r="R51" s="71">
        <f t="shared" si="12"/>
        <v>74.394858007563343</v>
      </c>
      <c r="S51" s="71">
        <f t="shared" si="12"/>
        <v>34.355629655811754</v>
      </c>
      <c r="T51" s="71">
        <f t="shared" si="12"/>
        <v>28.122927962646319</v>
      </c>
      <c r="U51" s="71">
        <f t="shared" si="12"/>
        <v>61.596071149033293</v>
      </c>
      <c r="V51" s="71">
        <f t="shared" si="12"/>
        <v>5.0326777146866126</v>
      </c>
      <c r="W51" s="71">
        <f t="shared" si="12"/>
        <v>2.6112123179592723</v>
      </c>
      <c r="X51" s="71">
        <f t="shared" si="12"/>
        <v>5.7748624234737154</v>
      </c>
      <c r="Y51" s="71">
        <f t="shared" si="12"/>
        <v>1.1457226264395386</v>
      </c>
      <c r="Z51" s="71">
        <f t="shared" si="12"/>
        <v>2.6321504551670514</v>
      </c>
      <c r="AA51" s="71">
        <f t="shared" si="12"/>
        <v>3.8128537151608475</v>
      </c>
      <c r="AB51" s="71">
        <f t="shared" si="12"/>
        <v>1.1941349948789954</v>
      </c>
      <c r="AC51" s="71">
        <f t="shared" si="12"/>
        <v>3.6812077369349505</v>
      </c>
      <c r="AD51" s="71">
        <f t="shared" si="12"/>
        <v>5.0148661106021084</v>
      </c>
      <c r="AE51" s="71">
        <f t="shared" si="12"/>
        <v>8.5028563939273543</v>
      </c>
    </row>
    <row r="52" spans="2:31">
      <c r="B52" s="71">
        <f t="shared" si="7"/>
        <v>5.6000000000000023</v>
      </c>
      <c r="C52" s="71">
        <f t="shared" si="10"/>
        <v>0.15298546859129297</v>
      </c>
      <c r="D52" s="71">
        <f t="shared" si="10"/>
        <v>8.2720599574154647</v>
      </c>
      <c r="E52" s="71">
        <f t="shared" si="10"/>
        <v>2.2225338723099959E-2</v>
      </c>
      <c r="F52" s="71">
        <f t="shared" si="10"/>
        <v>7.9277012738989647</v>
      </c>
      <c r="G52" s="71">
        <f t="shared" si="10"/>
        <v>8.5165579122705033</v>
      </c>
      <c r="H52" s="71">
        <f t="shared" si="11"/>
        <v>9.1692074969803485</v>
      </c>
      <c r="I52" s="71">
        <f t="shared" si="11"/>
        <v>19.667675272751925</v>
      </c>
      <c r="J52" s="71">
        <f t="shared" si="11"/>
        <v>11.165819895201079</v>
      </c>
      <c r="K52" s="71">
        <f t="shared" si="9"/>
        <v>8.9576577658853207</v>
      </c>
      <c r="L52" s="71">
        <f t="shared" si="9"/>
        <v>21.093230832615191</v>
      </c>
      <c r="M52" s="71">
        <f t="shared" si="9"/>
        <v>20.174466595681483</v>
      </c>
      <c r="N52" s="71">
        <f t="shared" si="9"/>
        <v>2.2172861123760326</v>
      </c>
      <c r="O52" s="71">
        <f t="shared" si="9"/>
        <v>0.954906106911241</v>
      </c>
      <c r="P52" s="71">
        <f t="shared" si="12"/>
        <v>0.99132678608565816</v>
      </c>
      <c r="Q52" s="71">
        <f t="shared" si="12"/>
        <v>268.71590134853085</v>
      </c>
      <c r="R52" s="71">
        <f t="shared" si="12"/>
        <v>76.939074616058747</v>
      </c>
      <c r="S52" s="71">
        <f t="shared" si="12"/>
        <v>35.46925916146408</v>
      </c>
      <c r="T52" s="71">
        <f t="shared" si="12"/>
        <v>29.168221590892479</v>
      </c>
      <c r="U52" s="71">
        <f t="shared" si="12"/>
        <v>63.357179561198855</v>
      </c>
      <c r="V52" s="71">
        <f t="shared" si="12"/>
        <v>5.0909715748056676</v>
      </c>
      <c r="W52" s="71">
        <f t="shared" si="12"/>
        <v>2.6564881837391083</v>
      </c>
      <c r="X52" s="71">
        <f t="shared" si="12"/>
        <v>5.8935638497481095</v>
      </c>
      <c r="Y52" s="71">
        <f t="shared" si="12"/>
        <v>1.1715032207274967</v>
      </c>
      <c r="Z52" s="71">
        <f t="shared" si="12"/>
        <v>2.7187127552412891</v>
      </c>
      <c r="AA52" s="71">
        <f t="shared" si="12"/>
        <v>3.9210062409662285</v>
      </c>
      <c r="AB52" s="71">
        <f t="shared" si="12"/>
        <v>1.2351416406610698</v>
      </c>
      <c r="AC52" s="71">
        <f t="shared" si="12"/>
        <v>3.7478515762432894</v>
      </c>
      <c r="AD52" s="71">
        <f t="shared" si="12"/>
        <v>5.0725002816809965</v>
      </c>
      <c r="AE52" s="71">
        <f t="shared" si="12"/>
        <v>8.596311401284451</v>
      </c>
    </row>
    <row r="53" spans="2:31">
      <c r="B53" s="71">
        <f t="shared" si="7"/>
        <v>5.8000000000000025</v>
      </c>
      <c r="C53" s="71">
        <f t="shared" si="10"/>
        <v>0.15934103245576975</v>
      </c>
      <c r="D53" s="71">
        <f t="shared" si="10"/>
        <v>8.4712765495789242</v>
      </c>
      <c r="E53" s="71">
        <f t="shared" si="10"/>
        <v>2.6384043021008646E-2</v>
      </c>
      <c r="F53" s="71">
        <f t="shared" si="10"/>
        <v>8.1117499192586973</v>
      </c>
      <c r="G53" s="71">
        <f t="shared" si="10"/>
        <v>8.7082040016633488</v>
      </c>
      <c r="H53" s="71">
        <f t="shared" si="11"/>
        <v>9.3692074969803478</v>
      </c>
      <c r="I53" s="71">
        <f t="shared" si="11"/>
        <v>19.867675272751924</v>
      </c>
      <c r="J53" s="71">
        <f t="shared" si="11"/>
        <v>11.365819895201078</v>
      </c>
      <c r="K53" s="71">
        <f t="shared" ref="K53:P68" si="13">K52+(((K$11+0.1)-(K$10-0.1))/50)</f>
        <v>9.067584602023155</v>
      </c>
      <c r="L53" s="71">
        <f t="shared" si="13"/>
        <v>21.406801962762419</v>
      </c>
      <c r="M53" s="71">
        <f t="shared" si="13"/>
        <v>20.630977679961614</v>
      </c>
      <c r="N53" s="71">
        <f t="shared" si="13"/>
        <v>2.2661846094770084</v>
      </c>
      <c r="O53" s="71">
        <f t="shared" si="13"/>
        <v>0.98555558786293262</v>
      </c>
      <c r="P53" s="71">
        <f t="shared" si="12"/>
        <v>1.0303027427315745</v>
      </c>
      <c r="Q53" s="71">
        <f t="shared" si="12"/>
        <v>277.29404855254597</v>
      </c>
      <c r="R53" s="71">
        <f t="shared" si="12"/>
        <v>79.483291224554151</v>
      </c>
      <c r="S53" s="71">
        <f t="shared" si="12"/>
        <v>36.582888667116407</v>
      </c>
      <c r="T53" s="71">
        <f t="shared" si="12"/>
        <v>30.213515219138639</v>
      </c>
      <c r="U53" s="71">
        <f t="shared" si="12"/>
        <v>65.118287973364417</v>
      </c>
      <c r="V53" s="71">
        <f t="shared" si="12"/>
        <v>5.1492654349247227</v>
      </c>
      <c r="W53" s="71">
        <f t="shared" si="12"/>
        <v>2.7017640495189443</v>
      </c>
      <c r="X53" s="71">
        <f t="shared" si="12"/>
        <v>6.0122652760225037</v>
      </c>
      <c r="Y53" s="71">
        <f t="shared" si="12"/>
        <v>1.1972838150154548</v>
      </c>
      <c r="Z53" s="71">
        <f t="shared" si="12"/>
        <v>2.8052750553155268</v>
      </c>
      <c r="AA53" s="71">
        <f t="shared" si="12"/>
        <v>4.0291587667716096</v>
      </c>
      <c r="AB53" s="71">
        <f t="shared" si="12"/>
        <v>1.2761482864431442</v>
      </c>
      <c r="AC53" s="71">
        <f t="shared" si="12"/>
        <v>3.8144954155516282</v>
      </c>
      <c r="AD53" s="71">
        <f t="shared" si="12"/>
        <v>5.1301344527598847</v>
      </c>
      <c r="AE53" s="71">
        <f t="shared" si="12"/>
        <v>8.6897664086415478</v>
      </c>
    </row>
    <row r="54" spans="2:31">
      <c r="B54" s="71">
        <f t="shared" si="7"/>
        <v>6.0000000000000027</v>
      </c>
      <c r="C54" s="71">
        <f t="shared" si="10"/>
        <v>0.16569659632024653</v>
      </c>
      <c r="D54" s="71">
        <f t="shared" si="10"/>
        <v>8.6704931417423836</v>
      </c>
      <c r="E54" s="71">
        <f t="shared" si="10"/>
        <v>3.0542747318917332E-2</v>
      </c>
      <c r="F54" s="71">
        <f t="shared" si="10"/>
        <v>8.2957985646184298</v>
      </c>
      <c r="G54" s="71">
        <f t="shared" si="10"/>
        <v>8.8998500910561944</v>
      </c>
      <c r="H54" s="71">
        <f t="shared" si="11"/>
        <v>9.5692074969803471</v>
      </c>
      <c r="I54" s="71">
        <f t="shared" si="11"/>
        <v>20.067675272751924</v>
      </c>
      <c r="J54" s="71">
        <f t="shared" si="11"/>
        <v>11.565819895201077</v>
      </c>
      <c r="K54" s="71">
        <f t="shared" si="13"/>
        <v>9.1775114381609892</v>
      </c>
      <c r="L54" s="71">
        <f t="shared" si="13"/>
        <v>21.720373092909647</v>
      </c>
      <c r="M54" s="71">
        <f t="shared" si="13"/>
        <v>21.087488764241744</v>
      </c>
      <c r="N54" s="71">
        <f t="shared" si="13"/>
        <v>2.3150831065779842</v>
      </c>
      <c r="O54" s="71">
        <f t="shared" si="13"/>
        <v>1.0162050688146242</v>
      </c>
      <c r="P54" s="71">
        <f t="shared" si="12"/>
        <v>1.069278699377491</v>
      </c>
      <c r="Q54" s="71">
        <f t="shared" si="12"/>
        <v>285.8721957565611</v>
      </c>
      <c r="R54" s="71">
        <f t="shared" si="12"/>
        <v>82.027507833049555</v>
      </c>
      <c r="S54" s="71">
        <f t="shared" si="12"/>
        <v>37.696518172768734</v>
      </c>
      <c r="T54" s="71">
        <f t="shared" si="12"/>
        <v>31.258808847384799</v>
      </c>
      <c r="U54" s="71">
        <f t="shared" si="12"/>
        <v>66.879396385529972</v>
      </c>
      <c r="V54" s="71">
        <f t="shared" si="12"/>
        <v>5.2075592950437777</v>
      </c>
      <c r="W54" s="71">
        <f t="shared" si="12"/>
        <v>2.7470399152987803</v>
      </c>
      <c r="X54" s="71">
        <f t="shared" si="12"/>
        <v>6.1309667022968979</v>
      </c>
      <c r="Y54" s="71">
        <f t="shared" si="12"/>
        <v>1.2230644093034129</v>
      </c>
      <c r="Z54" s="71">
        <f t="shared" si="12"/>
        <v>2.8918373553897645</v>
      </c>
      <c r="AA54" s="71">
        <f t="shared" si="12"/>
        <v>4.1373112925769906</v>
      </c>
      <c r="AB54" s="71">
        <f t="shared" si="12"/>
        <v>1.3171549322252185</v>
      </c>
      <c r="AC54" s="71">
        <f t="shared" si="12"/>
        <v>3.881139254859967</v>
      </c>
      <c r="AD54" s="71">
        <f t="shared" si="12"/>
        <v>5.1877686238387728</v>
      </c>
      <c r="AE54" s="71">
        <f t="shared" si="12"/>
        <v>8.7832214159986446</v>
      </c>
    </row>
    <row r="55" spans="2:31">
      <c r="B55" s="71">
        <f t="shared" si="7"/>
        <v>6.2000000000000028</v>
      </c>
      <c r="C55" s="71">
        <f t="shared" si="10"/>
        <v>0.1720521601847233</v>
      </c>
      <c r="D55" s="71">
        <f t="shared" si="10"/>
        <v>8.8697097339058431</v>
      </c>
      <c r="E55" s="71">
        <f t="shared" si="10"/>
        <v>3.4701451616826022E-2</v>
      </c>
      <c r="F55" s="71">
        <f t="shared" si="10"/>
        <v>8.4798472099781623</v>
      </c>
      <c r="G55" s="71">
        <f t="shared" si="10"/>
        <v>9.09149618044904</v>
      </c>
      <c r="H55" s="71">
        <f t="shared" si="11"/>
        <v>9.7692074969803464</v>
      </c>
      <c r="I55" s="71">
        <f t="shared" si="11"/>
        <v>20.267675272751923</v>
      </c>
      <c r="J55" s="71">
        <f t="shared" si="11"/>
        <v>11.765819895201076</v>
      </c>
      <c r="K55" s="71">
        <f t="shared" si="13"/>
        <v>9.2874382742988235</v>
      </c>
      <c r="L55" s="71">
        <f t="shared" si="13"/>
        <v>22.033944223056874</v>
      </c>
      <c r="M55" s="71">
        <f t="shared" si="13"/>
        <v>21.543999848521874</v>
      </c>
      <c r="N55" s="71">
        <f t="shared" si="13"/>
        <v>2.36398160367896</v>
      </c>
      <c r="O55" s="71">
        <f t="shared" si="13"/>
        <v>1.046854549766316</v>
      </c>
      <c r="P55" s="71">
        <f t="shared" si="12"/>
        <v>1.1082546560234074</v>
      </c>
      <c r="Q55" s="71">
        <f t="shared" si="12"/>
        <v>294.45034296057622</v>
      </c>
      <c r="R55" s="71">
        <f t="shared" si="12"/>
        <v>84.571724441544958</v>
      </c>
      <c r="S55" s="71">
        <f t="shared" si="12"/>
        <v>38.81014767842106</v>
      </c>
      <c r="T55" s="71">
        <f t="shared" si="12"/>
        <v>32.304102475630955</v>
      </c>
      <c r="U55" s="71">
        <f t="shared" si="12"/>
        <v>68.640504797695527</v>
      </c>
      <c r="V55" s="71">
        <f t="shared" si="12"/>
        <v>5.2658531551628327</v>
      </c>
      <c r="W55" s="71">
        <f t="shared" si="12"/>
        <v>2.7923157810786163</v>
      </c>
      <c r="X55" s="71">
        <f t="shared" si="12"/>
        <v>6.2496681285712921</v>
      </c>
      <c r="Y55" s="71">
        <f t="shared" si="12"/>
        <v>1.248845003591371</v>
      </c>
      <c r="Z55" s="71">
        <f t="shared" si="12"/>
        <v>2.9783996554640022</v>
      </c>
      <c r="AA55" s="71">
        <f t="shared" si="12"/>
        <v>4.2454638183823716</v>
      </c>
      <c r="AB55" s="71">
        <f t="shared" si="12"/>
        <v>1.3581615780072929</v>
      </c>
      <c r="AC55" s="71">
        <f t="shared" si="12"/>
        <v>3.9477830941683059</v>
      </c>
      <c r="AD55" s="71">
        <f t="shared" si="12"/>
        <v>5.2454027949176609</v>
      </c>
      <c r="AE55" s="71">
        <f t="shared" si="12"/>
        <v>8.8766764233557414</v>
      </c>
    </row>
    <row r="56" spans="2:31">
      <c r="B56" s="71">
        <f t="shared" si="7"/>
        <v>6.400000000000003</v>
      </c>
      <c r="C56" s="71">
        <f t="shared" si="10"/>
        <v>0.17840772404920008</v>
      </c>
      <c r="D56" s="71">
        <f t="shared" si="10"/>
        <v>9.0689263260693025</v>
      </c>
      <c r="E56" s="71">
        <f t="shared" si="10"/>
        <v>3.8860155914734712E-2</v>
      </c>
      <c r="F56" s="71">
        <f t="shared" si="10"/>
        <v>8.6638958553378949</v>
      </c>
      <c r="G56" s="71">
        <f t="shared" si="10"/>
        <v>9.2831422698418855</v>
      </c>
      <c r="H56" s="71">
        <f t="shared" si="11"/>
        <v>9.9692074969803457</v>
      </c>
      <c r="I56" s="71">
        <f t="shared" si="11"/>
        <v>20.467675272751922</v>
      </c>
      <c r="J56" s="71">
        <f t="shared" si="11"/>
        <v>11.965819895201076</v>
      </c>
      <c r="K56" s="71">
        <f t="shared" si="13"/>
        <v>9.3973651104366578</v>
      </c>
      <c r="L56" s="71">
        <f t="shared" si="13"/>
        <v>22.347515353204102</v>
      </c>
      <c r="M56" s="71">
        <f t="shared" si="13"/>
        <v>22.000510932802005</v>
      </c>
      <c r="N56" s="71">
        <f t="shared" si="13"/>
        <v>2.4128801007799359</v>
      </c>
      <c r="O56" s="71">
        <f t="shared" si="13"/>
        <v>1.0775040307180077</v>
      </c>
      <c r="P56" s="71">
        <f t="shared" si="12"/>
        <v>1.1472306126693239</v>
      </c>
      <c r="Q56" s="71">
        <f t="shared" si="12"/>
        <v>303.02849016459135</v>
      </c>
      <c r="R56" s="71">
        <f t="shared" si="12"/>
        <v>87.115941050040362</v>
      </c>
      <c r="S56" s="71">
        <f t="shared" si="12"/>
        <v>39.923777184073387</v>
      </c>
      <c r="T56" s="71">
        <f t="shared" si="12"/>
        <v>33.349396103877112</v>
      </c>
      <c r="U56" s="71">
        <f t="shared" si="12"/>
        <v>70.401613209861083</v>
      </c>
      <c r="V56" s="71">
        <f t="shared" si="12"/>
        <v>5.3241470152818877</v>
      </c>
      <c r="W56" s="71">
        <f t="shared" si="12"/>
        <v>2.8375916468584523</v>
      </c>
      <c r="X56" s="71">
        <f t="shared" si="12"/>
        <v>6.3683695548456862</v>
      </c>
      <c r="Y56" s="71">
        <f t="shared" si="12"/>
        <v>1.2746255978793291</v>
      </c>
      <c r="Z56" s="71">
        <f t="shared" si="12"/>
        <v>3.0649619555382399</v>
      </c>
      <c r="AA56" s="71">
        <f t="shared" si="12"/>
        <v>4.3536163441877527</v>
      </c>
      <c r="AB56" s="71">
        <f t="shared" si="12"/>
        <v>1.3991682237893672</v>
      </c>
      <c r="AC56" s="71">
        <f t="shared" si="12"/>
        <v>4.0144269334766447</v>
      </c>
      <c r="AD56" s="71">
        <f t="shared" si="12"/>
        <v>5.3030369659965491</v>
      </c>
      <c r="AE56" s="71">
        <f t="shared" si="12"/>
        <v>8.9701314307128381</v>
      </c>
    </row>
    <row r="57" spans="2:31">
      <c r="B57" s="71">
        <f t="shared" si="7"/>
        <v>6.6000000000000032</v>
      </c>
      <c r="C57" s="71">
        <f t="shared" si="10"/>
        <v>0.18476328791367685</v>
      </c>
      <c r="D57" s="71">
        <f t="shared" si="10"/>
        <v>9.2681429182327619</v>
      </c>
      <c r="E57" s="71">
        <f t="shared" si="10"/>
        <v>4.3018860212643402E-2</v>
      </c>
      <c r="F57" s="71">
        <f t="shared" si="10"/>
        <v>8.8479445006976274</v>
      </c>
      <c r="G57" s="71">
        <f t="shared" si="10"/>
        <v>9.4747883592347311</v>
      </c>
      <c r="H57" s="71">
        <f t="shared" si="11"/>
        <v>10.169207496980345</v>
      </c>
      <c r="I57" s="71">
        <f t="shared" si="11"/>
        <v>20.667675272751922</v>
      </c>
      <c r="J57" s="71">
        <f t="shared" si="11"/>
        <v>12.165819895201075</v>
      </c>
      <c r="K57" s="71">
        <f t="shared" si="13"/>
        <v>9.5072919465744921</v>
      </c>
      <c r="L57" s="71">
        <f t="shared" si="13"/>
        <v>22.66108648335133</v>
      </c>
      <c r="M57" s="71">
        <f t="shared" si="13"/>
        <v>22.457022017082135</v>
      </c>
      <c r="N57" s="71">
        <f t="shared" si="13"/>
        <v>2.4617785978809117</v>
      </c>
      <c r="O57" s="71">
        <f t="shared" si="13"/>
        <v>1.1081535116696994</v>
      </c>
      <c r="P57" s="71">
        <f t="shared" si="12"/>
        <v>1.1862065693152404</v>
      </c>
      <c r="Q57" s="71">
        <f t="shared" si="12"/>
        <v>311.60663736860647</v>
      </c>
      <c r="R57" s="71">
        <f t="shared" si="12"/>
        <v>89.660157658535766</v>
      </c>
      <c r="S57" s="71">
        <f t="shared" si="12"/>
        <v>41.037406689725714</v>
      </c>
      <c r="T57" s="71">
        <f t="shared" si="12"/>
        <v>34.394689732123268</v>
      </c>
      <c r="U57" s="71">
        <f t="shared" si="12"/>
        <v>72.162721622026638</v>
      </c>
      <c r="V57" s="71">
        <f t="shared" si="12"/>
        <v>5.3824408754009427</v>
      </c>
      <c r="W57" s="71">
        <f t="shared" si="12"/>
        <v>2.8828675126382883</v>
      </c>
      <c r="X57" s="71">
        <f t="shared" si="12"/>
        <v>6.4870709811200804</v>
      </c>
      <c r="Y57" s="71">
        <f t="shared" si="12"/>
        <v>1.3004061921672871</v>
      </c>
      <c r="Z57" s="71">
        <f t="shared" si="12"/>
        <v>3.1515242556124776</v>
      </c>
      <c r="AA57" s="71">
        <f t="shared" si="12"/>
        <v>4.4617688699931337</v>
      </c>
      <c r="AB57" s="71">
        <f t="shared" si="12"/>
        <v>1.4401748695714416</v>
      </c>
      <c r="AC57" s="71">
        <f t="shared" si="12"/>
        <v>4.0810707727849831</v>
      </c>
      <c r="AD57" s="71">
        <f t="shared" si="12"/>
        <v>5.3606711370754372</v>
      </c>
      <c r="AE57" s="71">
        <f t="shared" si="12"/>
        <v>9.0635864380699349</v>
      </c>
    </row>
    <row r="58" spans="2:31">
      <c r="B58" s="71">
        <f t="shared" si="7"/>
        <v>6.8000000000000034</v>
      </c>
      <c r="C58" s="71">
        <f t="shared" ref="C58:G73" si="14">C57+(((C$11+0.1)-(C$10-0.1))/50)</f>
        <v>0.19111885177815363</v>
      </c>
      <c r="D58" s="71">
        <f t="shared" si="14"/>
        <v>9.4673595103962214</v>
      </c>
      <c r="E58" s="71">
        <f t="shared" si="14"/>
        <v>4.7177564510552092E-2</v>
      </c>
      <c r="F58" s="71">
        <f t="shared" si="14"/>
        <v>9.0319931460573599</v>
      </c>
      <c r="G58" s="71">
        <f t="shared" si="14"/>
        <v>9.6664344486275766</v>
      </c>
      <c r="H58" s="71">
        <f t="shared" ref="H58:J73" si="15">H57+0.2</f>
        <v>10.369207496980344</v>
      </c>
      <c r="I58" s="71">
        <f t="shared" si="15"/>
        <v>20.867675272751921</v>
      </c>
      <c r="J58" s="71">
        <f t="shared" si="15"/>
        <v>12.365819895201074</v>
      </c>
      <c r="K58" s="71">
        <f t="shared" si="13"/>
        <v>9.6172187827123263</v>
      </c>
      <c r="L58" s="71">
        <f t="shared" si="13"/>
        <v>22.974657613498557</v>
      </c>
      <c r="M58" s="71">
        <f t="shared" si="13"/>
        <v>22.913533101362265</v>
      </c>
      <c r="N58" s="71">
        <f t="shared" si="13"/>
        <v>2.5106770949818875</v>
      </c>
      <c r="O58" s="71">
        <f t="shared" si="13"/>
        <v>1.1388029926213912</v>
      </c>
      <c r="P58" s="71">
        <f t="shared" si="12"/>
        <v>1.2251825259611568</v>
      </c>
      <c r="Q58" s="71">
        <f t="shared" si="12"/>
        <v>320.1847845726216</v>
      </c>
      <c r="R58" s="71">
        <f t="shared" si="12"/>
        <v>92.20437426703117</v>
      </c>
      <c r="S58" s="71">
        <f t="shared" si="12"/>
        <v>42.15103619537804</v>
      </c>
      <c r="T58" s="71">
        <f t="shared" si="12"/>
        <v>35.439983360369425</v>
      </c>
      <c r="U58" s="71">
        <f t="shared" si="12"/>
        <v>73.923830034192193</v>
      </c>
      <c r="V58" s="71">
        <f t="shared" si="12"/>
        <v>5.4407347355199978</v>
      </c>
      <c r="W58" s="71">
        <f t="shared" si="12"/>
        <v>2.9281433784181243</v>
      </c>
      <c r="X58" s="71">
        <f t="shared" si="12"/>
        <v>6.6057724073944746</v>
      </c>
      <c r="Y58" s="71">
        <f t="shared" si="12"/>
        <v>1.3261867864552452</v>
      </c>
      <c r="Z58" s="71">
        <f t="shared" si="12"/>
        <v>3.2380865556867153</v>
      </c>
      <c r="AA58" s="71">
        <f t="shared" si="12"/>
        <v>4.5699213957985148</v>
      </c>
      <c r="AB58" s="71">
        <f t="shared" si="12"/>
        <v>1.4811815153535159</v>
      </c>
      <c r="AC58" s="71">
        <f t="shared" si="12"/>
        <v>4.1477146120933215</v>
      </c>
      <c r="AD58" s="71">
        <f t="shared" si="12"/>
        <v>5.4183053081543253</v>
      </c>
      <c r="AE58" s="71">
        <f t="shared" si="12"/>
        <v>9.1570414454270317</v>
      </c>
    </row>
    <row r="59" spans="2:31">
      <c r="B59" s="71">
        <f t="shared" si="7"/>
        <v>7.0000000000000036</v>
      </c>
      <c r="C59" s="71">
        <f t="shared" si="14"/>
        <v>0.19747441564263041</v>
      </c>
      <c r="D59" s="71">
        <f t="shared" si="14"/>
        <v>9.6665761025596808</v>
      </c>
      <c r="E59" s="71">
        <f t="shared" si="14"/>
        <v>5.1336268808460782E-2</v>
      </c>
      <c r="F59" s="71">
        <f t="shared" si="14"/>
        <v>9.2160417914170925</v>
      </c>
      <c r="G59" s="71">
        <f t="shared" si="14"/>
        <v>9.8580805380204222</v>
      </c>
      <c r="H59" s="71">
        <f t="shared" si="15"/>
        <v>10.569207496980344</v>
      </c>
      <c r="I59" s="71">
        <f t="shared" si="15"/>
        <v>21.06767527275192</v>
      </c>
      <c r="J59" s="71">
        <f t="shared" si="15"/>
        <v>12.565819895201074</v>
      </c>
      <c r="K59" s="71">
        <f t="shared" si="13"/>
        <v>9.7271456188501606</v>
      </c>
      <c r="L59" s="71">
        <f t="shared" si="13"/>
        <v>23.288228743645785</v>
      </c>
      <c r="M59" s="71">
        <f t="shared" si="13"/>
        <v>23.370044185642396</v>
      </c>
      <c r="N59" s="71">
        <f t="shared" si="13"/>
        <v>2.5595755920828633</v>
      </c>
      <c r="O59" s="71">
        <f t="shared" si="13"/>
        <v>1.1694524735730829</v>
      </c>
      <c r="P59" s="71">
        <f t="shared" si="12"/>
        <v>1.2641584826070733</v>
      </c>
      <c r="Q59" s="71">
        <f t="shared" si="12"/>
        <v>328.76293177663672</v>
      </c>
      <c r="R59" s="71">
        <f t="shared" si="12"/>
        <v>94.748590875526574</v>
      </c>
      <c r="S59" s="71">
        <f t="shared" si="12"/>
        <v>43.264665701030367</v>
      </c>
      <c r="T59" s="71">
        <f t="shared" si="12"/>
        <v>36.485276988615581</v>
      </c>
      <c r="U59" s="71">
        <f t="shared" si="12"/>
        <v>75.684938446357748</v>
      </c>
      <c r="V59" s="71">
        <f t="shared" si="12"/>
        <v>5.4990285956390528</v>
      </c>
      <c r="W59" s="71">
        <f t="shared" si="12"/>
        <v>2.9734192441979603</v>
      </c>
      <c r="X59" s="71">
        <f t="shared" si="12"/>
        <v>6.7244738336688687</v>
      </c>
      <c r="Y59" s="71">
        <f t="shared" si="12"/>
        <v>1.3519673807432033</v>
      </c>
      <c r="Z59" s="71">
        <f t="shared" si="12"/>
        <v>3.324648855760953</v>
      </c>
      <c r="AA59" s="71">
        <f t="shared" si="12"/>
        <v>4.6780739216038958</v>
      </c>
      <c r="AB59" s="71">
        <f t="shared" si="12"/>
        <v>1.5221881611355903</v>
      </c>
      <c r="AC59" s="71">
        <f t="shared" si="12"/>
        <v>4.2143584514016599</v>
      </c>
      <c r="AD59" s="71">
        <f t="shared" si="12"/>
        <v>5.4759394792332134</v>
      </c>
      <c r="AE59" s="71">
        <f t="shared" si="12"/>
        <v>9.2504964527841285</v>
      </c>
    </row>
    <row r="60" spans="2:31">
      <c r="B60" s="71">
        <f t="shared" si="7"/>
        <v>7.2000000000000037</v>
      </c>
      <c r="C60" s="71">
        <f t="shared" si="14"/>
        <v>0.20382997950710718</v>
      </c>
      <c r="D60" s="71">
        <f t="shared" si="14"/>
        <v>9.8657926947231402</v>
      </c>
      <c r="E60" s="71">
        <f t="shared" si="14"/>
        <v>5.5494973106369472E-2</v>
      </c>
      <c r="F60" s="71">
        <f t="shared" si="14"/>
        <v>9.400090436776825</v>
      </c>
      <c r="G60" s="71">
        <f t="shared" si="14"/>
        <v>10.049726627413268</v>
      </c>
      <c r="H60" s="71">
        <f t="shared" si="15"/>
        <v>10.769207496980343</v>
      </c>
      <c r="I60" s="71">
        <f t="shared" si="15"/>
        <v>21.267675272751919</v>
      </c>
      <c r="J60" s="71">
        <f t="shared" si="15"/>
        <v>12.765819895201073</v>
      </c>
      <c r="K60" s="71">
        <f t="shared" si="13"/>
        <v>9.8370724549879949</v>
      </c>
      <c r="L60" s="71">
        <f t="shared" si="13"/>
        <v>23.601799873793013</v>
      </c>
      <c r="M60" s="71">
        <f t="shared" si="13"/>
        <v>23.826555269922526</v>
      </c>
      <c r="N60" s="71">
        <f t="shared" si="13"/>
        <v>2.6084740891838392</v>
      </c>
      <c r="O60" s="71">
        <f t="shared" si="13"/>
        <v>1.2001019545247746</v>
      </c>
      <c r="P60" s="71">
        <f t="shared" si="12"/>
        <v>1.3031344392529898</v>
      </c>
      <c r="Q60" s="71">
        <f t="shared" si="12"/>
        <v>337.34107898065184</v>
      </c>
      <c r="R60" s="71">
        <f t="shared" si="12"/>
        <v>97.292807484021978</v>
      </c>
      <c r="S60" s="71">
        <f t="shared" si="12"/>
        <v>44.378295206682694</v>
      </c>
      <c r="T60" s="71">
        <f t="shared" si="12"/>
        <v>37.530570616861738</v>
      </c>
      <c r="U60" s="71">
        <f t="shared" si="12"/>
        <v>77.446046858523303</v>
      </c>
      <c r="V60" s="71">
        <f t="shared" si="12"/>
        <v>5.5573224557581078</v>
      </c>
      <c r="W60" s="71">
        <f t="shared" si="12"/>
        <v>3.0186951099777963</v>
      </c>
      <c r="X60" s="71">
        <f t="shared" si="12"/>
        <v>6.8431752599432629</v>
      </c>
      <c r="Y60" s="71">
        <f t="shared" si="12"/>
        <v>1.3777479750311614</v>
      </c>
      <c r="Z60" s="71">
        <f t="shared" si="12"/>
        <v>3.4112111558351907</v>
      </c>
      <c r="AA60" s="71">
        <f t="shared" si="12"/>
        <v>4.7862264474092768</v>
      </c>
      <c r="AB60" s="71">
        <f t="shared" si="12"/>
        <v>1.5631948069176647</v>
      </c>
      <c r="AC60" s="71">
        <f t="shared" si="12"/>
        <v>4.2810022907099983</v>
      </c>
      <c r="AD60" s="71">
        <f t="shared" si="12"/>
        <v>5.5335736503121016</v>
      </c>
      <c r="AE60" s="71">
        <f t="shared" si="12"/>
        <v>9.3439514601412252</v>
      </c>
    </row>
    <row r="61" spans="2:31">
      <c r="B61" s="71">
        <f t="shared" si="7"/>
        <v>7.4000000000000039</v>
      </c>
      <c r="C61" s="71">
        <f t="shared" si="14"/>
        <v>0.21018554337158396</v>
      </c>
      <c r="D61" s="71">
        <f t="shared" si="14"/>
        <v>10.0650092868866</v>
      </c>
      <c r="E61" s="71">
        <f t="shared" si="14"/>
        <v>5.9653677404278162E-2</v>
      </c>
      <c r="F61" s="71">
        <f t="shared" si="14"/>
        <v>9.5841390821365575</v>
      </c>
      <c r="G61" s="71">
        <f t="shared" si="14"/>
        <v>10.241372716806113</v>
      </c>
      <c r="H61" s="71">
        <f t="shared" si="15"/>
        <v>10.969207496980342</v>
      </c>
      <c r="I61" s="71">
        <f t="shared" si="15"/>
        <v>21.467675272751919</v>
      </c>
      <c r="J61" s="71">
        <f t="shared" si="15"/>
        <v>12.965819895201072</v>
      </c>
      <c r="K61" s="71">
        <f t="shared" si="13"/>
        <v>9.9469992911258291</v>
      </c>
      <c r="L61" s="71">
        <f t="shared" si="13"/>
        <v>23.915371003940241</v>
      </c>
      <c r="M61" s="71">
        <f t="shared" si="13"/>
        <v>24.283066354202656</v>
      </c>
      <c r="N61" s="71">
        <f t="shared" si="13"/>
        <v>2.657372586284815</v>
      </c>
      <c r="O61" s="71">
        <f t="shared" si="13"/>
        <v>1.2307514354764664</v>
      </c>
      <c r="P61" s="71">
        <f t="shared" si="12"/>
        <v>1.3421103958989062</v>
      </c>
      <c r="Q61" s="71">
        <f t="shared" si="12"/>
        <v>345.91922618466697</v>
      </c>
      <c r="R61" s="71">
        <f t="shared" si="12"/>
        <v>99.837024092517382</v>
      </c>
      <c r="S61" s="71">
        <f t="shared" si="12"/>
        <v>45.49192471233502</v>
      </c>
      <c r="T61" s="71">
        <f t="shared" si="12"/>
        <v>38.575864245107894</v>
      </c>
      <c r="U61" s="71">
        <f t="shared" si="12"/>
        <v>79.207155270688858</v>
      </c>
      <c r="V61" s="71">
        <f t="shared" si="12"/>
        <v>5.6156163158771628</v>
      </c>
      <c r="W61" s="71">
        <f t="shared" si="12"/>
        <v>3.0639709757576323</v>
      </c>
      <c r="X61" s="71">
        <f t="shared" si="12"/>
        <v>6.9618766862176571</v>
      </c>
      <c r="Y61" s="71">
        <f t="shared" si="12"/>
        <v>1.4035285693191195</v>
      </c>
      <c r="Z61" s="71">
        <f t="shared" si="12"/>
        <v>3.4977734559094285</v>
      </c>
      <c r="AA61" s="71">
        <f t="shared" si="12"/>
        <v>4.8943789732146579</v>
      </c>
      <c r="AB61" s="71">
        <f t="shared" si="12"/>
        <v>1.604201452699739</v>
      </c>
      <c r="AC61" s="71">
        <f t="shared" si="12"/>
        <v>4.3476461300183367</v>
      </c>
      <c r="AD61" s="71">
        <f t="shared" si="12"/>
        <v>5.5912078213909897</v>
      </c>
      <c r="AE61" s="71">
        <f t="shared" si="12"/>
        <v>9.437406467498322</v>
      </c>
    </row>
    <row r="62" spans="2:31">
      <c r="B62" s="71">
        <f t="shared" si="7"/>
        <v>7.6000000000000041</v>
      </c>
      <c r="C62" s="71">
        <f t="shared" si="14"/>
        <v>0.21654110723606074</v>
      </c>
      <c r="D62" s="71">
        <f t="shared" si="14"/>
        <v>10.264225879050059</v>
      </c>
      <c r="E62" s="71">
        <f t="shared" si="14"/>
        <v>6.3812381702186852E-2</v>
      </c>
      <c r="F62" s="71">
        <f t="shared" si="14"/>
        <v>9.7681877274962901</v>
      </c>
      <c r="G62" s="71">
        <f t="shared" si="14"/>
        <v>10.433018806198959</v>
      </c>
      <c r="H62" s="71">
        <f t="shared" si="15"/>
        <v>11.169207496980341</v>
      </c>
      <c r="I62" s="71">
        <f t="shared" si="15"/>
        <v>21.667675272751918</v>
      </c>
      <c r="J62" s="71">
        <f t="shared" si="15"/>
        <v>13.165819895201071</v>
      </c>
      <c r="K62" s="71">
        <f t="shared" si="13"/>
        <v>10.056926127263663</v>
      </c>
      <c r="L62" s="71">
        <f t="shared" si="13"/>
        <v>24.228942134087468</v>
      </c>
      <c r="M62" s="71">
        <f t="shared" si="13"/>
        <v>24.739577438482787</v>
      </c>
      <c r="N62" s="71">
        <f t="shared" si="13"/>
        <v>2.7062710833857908</v>
      </c>
      <c r="O62" s="71">
        <f t="shared" si="13"/>
        <v>1.2614009164281581</v>
      </c>
      <c r="P62" s="71">
        <f t="shared" si="12"/>
        <v>1.3810863525448227</v>
      </c>
      <c r="Q62" s="71">
        <f t="shared" ref="Q62:AE74" si="16">Q61+(((Q$11+0.1)-(Q$10-0.1))/50)</f>
        <v>354.49737338868209</v>
      </c>
      <c r="R62" s="71">
        <f t="shared" si="16"/>
        <v>102.38124070101279</v>
      </c>
      <c r="S62" s="71">
        <f t="shared" si="16"/>
        <v>46.605554217987347</v>
      </c>
      <c r="T62" s="71">
        <f t="shared" si="16"/>
        <v>39.621157873354051</v>
      </c>
      <c r="U62" s="71">
        <f t="shared" si="16"/>
        <v>80.968263682854413</v>
      </c>
      <c r="V62" s="71">
        <f t="shared" si="16"/>
        <v>5.6739101759962178</v>
      </c>
      <c r="W62" s="71">
        <f t="shared" si="16"/>
        <v>3.1092468415374683</v>
      </c>
      <c r="X62" s="71">
        <f t="shared" si="16"/>
        <v>7.0805781124920513</v>
      </c>
      <c r="Y62" s="71">
        <f t="shared" si="16"/>
        <v>1.4293091636070776</v>
      </c>
      <c r="Z62" s="71">
        <f t="shared" si="16"/>
        <v>3.5843357559836662</v>
      </c>
      <c r="AA62" s="71">
        <f t="shared" si="16"/>
        <v>5.0025314990200389</v>
      </c>
      <c r="AB62" s="71">
        <f t="shared" si="16"/>
        <v>1.6452080984818134</v>
      </c>
      <c r="AC62" s="71">
        <f t="shared" si="16"/>
        <v>4.4142899693266751</v>
      </c>
      <c r="AD62" s="71">
        <f t="shared" si="16"/>
        <v>5.6488419924698778</v>
      </c>
      <c r="AE62" s="71">
        <f t="shared" si="16"/>
        <v>9.5308614748554188</v>
      </c>
    </row>
    <row r="63" spans="2:31">
      <c r="B63" s="71">
        <f t="shared" si="7"/>
        <v>7.8000000000000043</v>
      </c>
      <c r="C63" s="71">
        <f t="shared" si="14"/>
        <v>0.22289667110053751</v>
      </c>
      <c r="D63" s="71">
        <f t="shared" si="14"/>
        <v>10.463442471213519</v>
      </c>
      <c r="E63" s="71">
        <f t="shared" si="14"/>
        <v>6.7971086000095535E-2</v>
      </c>
      <c r="F63" s="71">
        <f t="shared" si="14"/>
        <v>9.9522363728560226</v>
      </c>
      <c r="G63" s="71">
        <f t="shared" si="14"/>
        <v>10.624664895591804</v>
      </c>
      <c r="H63" s="71">
        <f t="shared" si="15"/>
        <v>11.369207496980341</v>
      </c>
      <c r="I63" s="71">
        <f t="shared" si="15"/>
        <v>21.867675272751917</v>
      </c>
      <c r="J63" s="71">
        <f t="shared" si="15"/>
        <v>13.365819895201071</v>
      </c>
      <c r="K63" s="71">
        <f t="shared" si="13"/>
        <v>10.166852963401498</v>
      </c>
      <c r="L63" s="71">
        <f t="shared" si="13"/>
        <v>24.542513264234696</v>
      </c>
      <c r="M63" s="71">
        <f t="shared" si="13"/>
        <v>25.196088522762917</v>
      </c>
      <c r="N63" s="71">
        <f t="shared" si="13"/>
        <v>2.7551695804867666</v>
      </c>
      <c r="O63" s="71">
        <f t="shared" si="13"/>
        <v>1.2920503973798498</v>
      </c>
      <c r="P63" s="71">
        <f t="shared" si="13"/>
        <v>1.4200623091907392</v>
      </c>
      <c r="Q63" s="71">
        <f t="shared" si="16"/>
        <v>363.07552059269722</v>
      </c>
      <c r="R63" s="71">
        <f t="shared" si="16"/>
        <v>104.92545730950819</v>
      </c>
      <c r="S63" s="71">
        <f t="shared" si="16"/>
        <v>47.719183723639674</v>
      </c>
      <c r="T63" s="71">
        <f t="shared" si="16"/>
        <v>40.666451501600207</v>
      </c>
      <c r="U63" s="71">
        <f t="shared" si="16"/>
        <v>82.729372095019968</v>
      </c>
      <c r="V63" s="71">
        <f t="shared" si="16"/>
        <v>5.7322040361152728</v>
      </c>
      <c r="W63" s="71">
        <f t="shared" si="16"/>
        <v>3.1545227073173043</v>
      </c>
      <c r="X63" s="71">
        <f t="shared" si="16"/>
        <v>7.1992795387664454</v>
      </c>
      <c r="Y63" s="71">
        <f t="shared" si="16"/>
        <v>1.4550897578950357</v>
      </c>
      <c r="Z63" s="71">
        <f t="shared" si="16"/>
        <v>3.6708980560579039</v>
      </c>
      <c r="AA63" s="71">
        <f t="shared" si="16"/>
        <v>5.1106840248254199</v>
      </c>
      <c r="AB63" s="71">
        <f t="shared" si="16"/>
        <v>1.6862147442638877</v>
      </c>
      <c r="AC63" s="71">
        <f t="shared" si="16"/>
        <v>4.4809338086350134</v>
      </c>
      <c r="AD63" s="71">
        <f t="shared" si="16"/>
        <v>5.706476163548766</v>
      </c>
      <c r="AE63" s="71">
        <f t="shared" si="16"/>
        <v>9.6243164822125156</v>
      </c>
    </row>
    <row r="64" spans="2:31">
      <c r="B64" s="71">
        <f t="shared" si="7"/>
        <v>8.0000000000000036</v>
      </c>
      <c r="C64" s="71">
        <f t="shared" si="14"/>
        <v>0.22925223496501429</v>
      </c>
      <c r="D64" s="71">
        <f t="shared" si="14"/>
        <v>10.662659063376978</v>
      </c>
      <c r="E64" s="71">
        <f t="shared" si="14"/>
        <v>7.2129790298004218E-2</v>
      </c>
      <c r="F64" s="71">
        <f t="shared" si="14"/>
        <v>10.136285018215755</v>
      </c>
      <c r="G64" s="71">
        <f t="shared" si="14"/>
        <v>10.81631098498465</v>
      </c>
      <c r="H64" s="71">
        <f t="shared" si="15"/>
        <v>11.56920749698034</v>
      </c>
      <c r="I64" s="71">
        <f t="shared" si="15"/>
        <v>22.067675272751917</v>
      </c>
      <c r="J64" s="71">
        <f t="shared" si="15"/>
        <v>13.56581989520107</v>
      </c>
      <c r="K64" s="71">
        <f t="shared" si="13"/>
        <v>10.276779799539332</v>
      </c>
      <c r="L64" s="71">
        <f t="shared" si="13"/>
        <v>24.856084394381924</v>
      </c>
      <c r="M64" s="71">
        <f t="shared" si="13"/>
        <v>25.652599607043047</v>
      </c>
      <c r="N64" s="71">
        <f t="shared" si="13"/>
        <v>2.8040680775877425</v>
      </c>
      <c r="O64" s="71">
        <f t="shared" si="13"/>
        <v>1.3226998783315416</v>
      </c>
      <c r="P64" s="71">
        <f t="shared" si="13"/>
        <v>1.4590382658366556</v>
      </c>
      <c r="Q64" s="71">
        <f t="shared" si="16"/>
        <v>371.65366779671234</v>
      </c>
      <c r="R64" s="71">
        <f t="shared" si="16"/>
        <v>107.46967391800359</v>
      </c>
      <c r="S64" s="71">
        <f t="shared" si="16"/>
        <v>48.832813229292</v>
      </c>
      <c r="T64" s="71">
        <f t="shared" si="16"/>
        <v>41.711745129846364</v>
      </c>
      <c r="U64" s="71">
        <f t="shared" si="16"/>
        <v>84.490480507185524</v>
      </c>
      <c r="V64" s="71">
        <f t="shared" si="16"/>
        <v>5.7904978962343279</v>
      </c>
      <c r="W64" s="71">
        <f t="shared" si="16"/>
        <v>3.1997985730971403</v>
      </c>
      <c r="X64" s="71">
        <f t="shared" si="16"/>
        <v>7.3179809650408396</v>
      </c>
      <c r="Y64" s="71">
        <f t="shared" si="16"/>
        <v>1.4808703521829938</v>
      </c>
      <c r="Z64" s="71">
        <f t="shared" si="16"/>
        <v>3.7574603561321416</v>
      </c>
      <c r="AA64" s="71">
        <f t="shared" si="16"/>
        <v>5.218836550630801</v>
      </c>
      <c r="AB64" s="71">
        <f t="shared" si="16"/>
        <v>1.7272213900459621</v>
      </c>
      <c r="AC64" s="71">
        <f t="shared" si="16"/>
        <v>4.5475776479433518</v>
      </c>
      <c r="AD64" s="71">
        <f t="shared" si="16"/>
        <v>5.7641103346276541</v>
      </c>
      <c r="AE64" s="71">
        <f t="shared" si="16"/>
        <v>9.7177714895696123</v>
      </c>
    </row>
    <row r="65" spans="2:31">
      <c r="B65" s="71">
        <f t="shared" si="7"/>
        <v>8.2000000000000028</v>
      </c>
      <c r="C65" s="71">
        <f t="shared" si="14"/>
        <v>0.23560779882949107</v>
      </c>
      <c r="D65" s="71">
        <f t="shared" si="14"/>
        <v>10.861875655540437</v>
      </c>
      <c r="E65" s="71">
        <f t="shared" si="14"/>
        <v>7.6288494595912901E-2</v>
      </c>
      <c r="F65" s="71">
        <f t="shared" si="14"/>
        <v>10.320333663575488</v>
      </c>
      <c r="G65" s="71">
        <f t="shared" si="14"/>
        <v>11.007957074377495</v>
      </c>
      <c r="H65" s="71">
        <f t="shared" si="15"/>
        <v>11.769207496980339</v>
      </c>
      <c r="I65" s="71">
        <f t="shared" si="15"/>
        <v>22.267675272751916</v>
      </c>
      <c r="J65" s="71">
        <f t="shared" si="15"/>
        <v>13.765819895201069</v>
      </c>
      <c r="K65" s="71">
        <f t="shared" si="13"/>
        <v>10.386706635677166</v>
      </c>
      <c r="L65" s="71">
        <f t="shared" si="13"/>
        <v>25.169655524529151</v>
      </c>
      <c r="M65" s="71">
        <f t="shared" si="13"/>
        <v>26.109110691323178</v>
      </c>
      <c r="N65" s="71">
        <f t="shared" si="13"/>
        <v>2.8529665746887183</v>
      </c>
      <c r="O65" s="71">
        <f t="shared" si="13"/>
        <v>1.3533493592832333</v>
      </c>
      <c r="P65" s="71">
        <f t="shared" si="13"/>
        <v>1.4980142224825721</v>
      </c>
      <c r="Q65" s="71">
        <f t="shared" si="16"/>
        <v>380.23181500072747</v>
      </c>
      <c r="R65" s="71">
        <f t="shared" si="16"/>
        <v>110.013890526499</v>
      </c>
      <c r="S65" s="71">
        <f t="shared" si="16"/>
        <v>49.946442734944327</v>
      </c>
      <c r="T65" s="71">
        <f t="shared" si="16"/>
        <v>42.75703875809252</v>
      </c>
      <c r="U65" s="71">
        <f t="shared" si="16"/>
        <v>86.251588919351079</v>
      </c>
      <c r="V65" s="71">
        <f t="shared" si="16"/>
        <v>5.8487917563533829</v>
      </c>
      <c r="W65" s="71">
        <f t="shared" si="16"/>
        <v>3.2450744388769763</v>
      </c>
      <c r="X65" s="71">
        <f t="shared" si="16"/>
        <v>7.4366823913152338</v>
      </c>
      <c r="Y65" s="71">
        <f t="shared" si="16"/>
        <v>1.5066509464709519</v>
      </c>
      <c r="Z65" s="71">
        <f t="shared" si="16"/>
        <v>3.8440226562063793</v>
      </c>
      <c r="AA65" s="71">
        <f t="shared" si="16"/>
        <v>5.326989076436182</v>
      </c>
      <c r="AB65" s="71">
        <f t="shared" si="16"/>
        <v>1.7682280358280364</v>
      </c>
      <c r="AC65" s="71">
        <f t="shared" si="16"/>
        <v>4.6142214872516902</v>
      </c>
      <c r="AD65" s="71">
        <f t="shared" si="16"/>
        <v>5.8217445057065422</v>
      </c>
      <c r="AE65" s="71">
        <f t="shared" si="16"/>
        <v>9.8112264969267091</v>
      </c>
    </row>
    <row r="66" spans="2:31">
      <c r="B66" s="71">
        <f t="shared" si="7"/>
        <v>8.4000000000000021</v>
      </c>
      <c r="C66" s="71">
        <f t="shared" si="14"/>
        <v>0.24196336269396784</v>
      </c>
      <c r="D66" s="71">
        <f t="shared" si="14"/>
        <v>11.061092247703897</v>
      </c>
      <c r="E66" s="71">
        <f t="shared" si="14"/>
        <v>8.0447198893821584E-2</v>
      </c>
      <c r="F66" s="71">
        <f t="shared" si="14"/>
        <v>10.50438230893522</v>
      </c>
      <c r="G66" s="71">
        <f t="shared" si="14"/>
        <v>11.199603163770341</v>
      </c>
      <c r="H66" s="71">
        <f t="shared" si="15"/>
        <v>11.969207496980339</v>
      </c>
      <c r="I66" s="71">
        <f t="shared" si="15"/>
        <v>22.467675272751915</v>
      </c>
      <c r="J66" s="71">
        <f t="shared" si="15"/>
        <v>13.965819895201069</v>
      </c>
      <c r="K66" s="71">
        <f t="shared" si="13"/>
        <v>10.496633471815001</v>
      </c>
      <c r="L66" s="71">
        <f t="shared" si="13"/>
        <v>25.483226654676379</v>
      </c>
      <c r="M66" s="71">
        <f t="shared" si="13"/>
        <v>26.565621775603308</v>
      </c>
      <c r="N66" s="71">
        <f t="shared" si="13"/>
        <v>2.9018650717896941</v>
      </c>
      <c r="O66" s="71">
        <f t="shared" si="13"/>
        <v>1.383998840234925</v>
      </c>
      <c r="P66" s="71">
        <f t="shared" si="13"/>
        <v>1.5369901791284886</v>
      </c>
      <c r="Q66" s="71">
        <f t="shared" si="16"/>
        <v>388.80996220474259</v>
      </c>
      <c r="R66" s="71">
        <f t="shared" si="16"/>
        <v>112.5581071349944</v>
      </c>
      <c r="S66" s="71">
        <f t="shared" si="16"/>
        <v>51.060072240596654</v>
      </c>
      <c r="T66" s="71">
        <f t="shared" si="16"/>
        <v>43.802332386338676</v>
      </c>
      <c r="U66" s="71">
        <f t="shared" si="16"/>
        <v>88.012697331516634</v>
      </c>
      <c r="V66" s="71">
        <f t="shared" si="16"/>
        <v>5.9070856164724379</v>
      </c>
      <c r="W66" s="71">
        <f t="shared" si="16"/>
        <v>3.2903503046568123</v>
      </c>
      <c r="X66" s="71">
        <f t="shared" si="16"/>
        <v>7.555383817589628</v>
      </c>
      <c r="Y66" s="71">
        <f t="shared" si="16"/>
        <v>1.53243154075891</v>
      </c>
      <c r="Z66" s="71">
        <f t="shared" si="16"/>
        <v>3.930584956280617</v>
      </c>
      <c r="AA66" s="71">
        <f t="shared" si="16"/>
        <v>5.4351416022415631</v>
      </c>
      <c r="AB66" s="71">
        <f t="shared" si="16"/>
        <v>1.8092346816101108</v>
      </c>
      <c r="AC66" s="71">
        <f t="shared" si="16"/>
        <v>4.6808653265600286</v>
      </c>
      <c r="AD66" s="71">
        <f t="shared" si="16"/>
        <v>5.8793786767854304</v>
      </c>
      <c r="AE66" s="71">
        <f t="shared" si="16"/>
        <v>9.9046815042838059</v>
      </c>
    </row>
    <row r="67" spans="2:31">
      <c r="B67" s="71">
        <f t="shared" si="7"/>
        <v>8.6000000000000014</v>
      </c>
      <c r="C67" s="71">
        <f t="shared" si="14"/>
        <v>0.24831892655844462</v>
      </c>
      <c r="D67" s="71">
        <f t="shared" si="14"/>
        <v>11.260308839867356</v>
      </c>
      <c r="E67" s="71">
        <f t="shared" si="14"/>
        <v>8.4605903191730267E-2</v>
      </c>
      <c r="F67" s="71">
        <f t="shared" si="14"/>
        <v>10.688430954294953</v>
      </c>
      <c r="G67" s="71">
        <f t="shared" si="14"/>
        <v>11.391249253163187</v>
      </c>
      <c r="H67" s="71">
        <f t="shared" si="15"/>
        <v>12.169207496980338</v>
      </c>
      <c r="I67" s="71">
        <f t="shared" si="15"/>
        <v>22.667675272751914</v>
      </c>
      <c r="J67" s="71">
        <f t="shared" si="15"/>
        <v>14.165819895201068</v>
      </c>
      <c r="K67" s="71">
        <f t="shared" si="13"/>
        <v>10.606560307952835</v>
      </c>
      <c r="L67" s="71">
        <f t="shared" si="13"/>
        <v>25.796797784823607</v>
      </c>
      <c r="M67" s="71">
        <f t="shared" si="13"/>
        <v>27.022132859883438</v>
      </c>
      <c r="N67" s="71">
        <f t="shared" si="13"/>
        <v>2.9507635688906699</v>
      </c>
      <c r="O67" s="71">
        <f t="shared" si="13"/>
        <v>1.4146483211866168</v>
      </c>
      <c r="P67" s="71">
        <f t="shared" si="13"/>
        <v>1.575966135774405</v>
      </c>
      <c r="Q67" s="71">
        <f t="shared" si="16"/>
        <v>397.38810940875771</v>
      </c>
      <c r="R67" s="71">
        <f t="shared" si="16"/>
        <v>115.1023237434898</v>
      </c>
      <c r="S67" s="71">
        <f t="shared" si="16"/>
        <v>52.17370174624898</v>
      </c>
      <c r="T67" s="71">
        <f t="shared" si="16"/>
        <v>44.847626014584833</v>
      </c>
      <c r="U67" s="71">
        <f t="shared" si="16"/>
        <v>89.773805743682189</v>
      </c>
      <c r="V67" s="71">
        <f t="shared" si="16"/>
        <v>5.9653794765914929</v>
      </c>
      <c r="W67" s="71">
        <f t="shared" si="16"/>
        <v>3.3356261704366483</v>
      </c>
      <c r="X67" s="71">
        <f t="shared" si="16"/>
        <v>7.6740852438640221</v>
      </c>
      <c r="Y67" s="71">
        <f t="shared" si="16"/>
        <v>1.5582121350468681</v>
      </c>
      <c r="Z67" s="71">
        <f t="shared" si="16"/>
        <v>4.0171472563548551</v>
      </c>
      <c r="AA67" s="71">
        <f t="shared" si="16"/>
        <v>5.5432941280469441</v>
      </c>
      <c r="AB67" s="71">
        <f t="shared" si="16"/>
        <v>1.8502413273921852</v>
      </c>
      <c r="AC67" s="71">
        <f t="shared" si="16"/>
        <v>4.747509165868367</v>
      </c>
      <c r="AD67" s="71">
        <f t="shared" si="16"/>
        <v>5.9370128478643185</v>
      </c>
      <c r="AE67" s="71">
        <f t="shared" si="16"/>
        <v>9.9981365116409027</v>
      </c>
    </row>
    <row r="68" spans="2:31">
      <c r="B68" s="71">
        <f t="shared" si="7"/>
        <v>8.8000000000000007</v>
      </c>
      <c r="C68" s="71">
        <f t="shared" si="14"/>
        <v>0.2546744904229214</v>
      </c>
      <c r="D68" s="71">
        <f t="shared" si="14"/>
        <v>11.459525432030816</v>
      </c>
      <c r="E68" s="71">
        <f t="shared" si="14"/>
        <v>8.876460748963895E-2</v>
      </c>
      <c r="F68" s="71">
        <f t="shared" si="14"/>
        <v>10.872479599654685</v>
      </c>
      <c r="G68" s="71">
        <f t="shared" si="14"/>
        <v>11.582895342556032</v>
      </c>
      <c r="H68" s="71">
        <f t="shared" si="15"/>
        <v>12.369207496980337</v>
      </c>
      <c r="I68" s="71">
        <f t="shared" si="15"/>
        <v>22.867675272751914</v>
      </c>
      <c r="J68" s="71">
        <f t="shared" si="15"/>
        <v>14.365819895201067</v>
      </c>
      <c r="K68" s="71">
        <f t="shared" si="13"/>
        <v>10.716487144090669</v>
      </c>
      <c r="L68" s="71">
        <f t="shared" si="13"/>
        <v>26.110368914970834</v>
      </c>
      <c r="M68" s="71">
        <f t="shared" si="13"/>
        <v>27.478643944163569</v>
      </c>
      <c r="N68" s="71">
        <f t="shared" si="13"/>
        <v>2.9996620659916458</v>
      </c>
      <c r="O68" s="71">
        <f t="shared" si="13"/>
        <v>1.4452978021383085</v>
      </c>
      <c r="P68" s="71">
        <f t="shared" si="13"/>
        <v>1.6149420924203215</v>
      </c>
      <c r="Q68" s="71">
        <f t="shared" si="16"/>
        <v>405.96625661277284</v>
      </c>
      <c r="R68" s="71">
        <f t="shared" si="16"/>
        <v>117.64654035198521</v>
      </c>
      <c r="S68" s="71">
        <f t="shared" si="16"/>
        <v>53.287331251901307</v>
      </c>
      <c r="T68" s="71">
        <f t="shared" si="16"/>
        <v>45.892919642830989</v>
      </c>
      <c r="U68" s="71">
        <f t="shared" si="16"/>
        <v>91.534914155847744</v>
      </c>
      <c r="V68" s="71">
        <f t="shared" si="16"/>
        <v>6.0236733367105479</v>
      </c>
      <c r="W68" s="71">
        <f t="shared" si="16"/>
        <v>3.3809020362164843</v>
      </c>
      <c r="X68" s="71">
        <f t="shared" si="16"/>
        <v>7.7927866701384163</v>
      </c>
      <c r="Y68" s="71">
        <f t="shared" si="16"/>
        <v>1.5839927293348262</v>
      </c>
      <c r="Z68" s="71">
        <f t="shared" si="16"/>
        <v>4.1037095564290933</v>
      </c>
      <c r="AA68" s="71">
        <f t="shared" si="16"/>
        <v>5.6514466538523251</v>
      </c>
      <c r="AB68" s="71">
        <f t="shared" si="16"/>
        <v>1.8912479731742595</v>
      </c>
      <c r="AC68" s="71">
        <f t="shared" si="16"/>
        <v>4.8141530051767054</v>
      </c>
      <c r="AD68" s="71">
        <f t="shared" si="16"/>
        <v>5.9946470189432066</v>
      </c>
      <c r="AE68" s="71">
        <f t="shared" si="16"/>
        <v>10.091591518997999</v>
      </c>
    </row>
    <row r="69" spans="2:31">
      <c r="B69" s="71">
        <f t="shared" si="7"/>
        <v>9</v>
      </c>
      <c r="C69" s="71">
        <f t="shared" si="14"/>
        <v>0.26103005428739817</v>
      </c>
      <c r="D69" s="71">
        <f t="shared" si="14"/>
        <v>11.658742024194275</v>
      </c>
      <c r="E69" s="71">
        <f t="shared" si="14"/>
        <v>9.2923311787547633E-2</v>
      </c>
      <c r="F69" s="71">
        <f t="shared" si="14"/>
        <v>11.056528245014418</v>
      </c>
      <c r="G69" s="71">
        <f t="shared" si="14"/>
        <v>11.774541431948878</v>
      </c>
      <c r="H69" s="71">
        <f t="shared" si="15"/>
        <v>12.569207496980336</v>
      </c>
      <c r="I69" s="71">
        <f t="shared" si="15"/>
        <v>23.067675272751913</v>
      </c>
      <c r="J69" s="71">
        <f t="shared" si="15"/>
        <v>14.565819895201066</v>
      </c>
      <c r="K69" s="71">
        <f t="shared" ref="K69:P74" si="17">K68+(((K$11+0.1)-(K$10-0.1))/50)</f>
        <v>10.826413980228503</v>
      </c>
      <c r="L69" s="71">
        <f t="shared" si="17"/>
        <v>26.423940045118062</v>
      </c>
      <c r="M69" s="71">
        <f t="shared" si="17"/>
        <v>27.935155028443699</v>
      </c>
      <c r="N69" s="71">
        <f t="shared" si="17"/>
        <v>3.0485605630926216</v>
      </c>
      <c r="O69" s="71">
        <f t="shared" si="17"/>
        <v>1.4759472830900002</v>
      </c>
      <c r="P69" s="71">
        <f t="shared" si="17"/>
        <v>1.653918049066238</v>
      </c>
      <c r="Q69" s="71">
        <f t="shared" si="16"/>
        <v>414.54440381678796</v>
      </c>
      <c r="R69" s="71">
        <f t="shared" si="16"/>
        <v>120.19075696048061</v>
      </c>
      <c r="S69" s="71">
        <f t="shared" si="16"/>
        <v>54.400960757553634</v>
      </c>
      <c r="T69" s="71">
        <f t="shared" si="16"/>
        <v>46.938213271077146</v>
      </c>
      <c r="U69" s="71">
        <f t="shared" si="16"/>
        <v>93.296022568013299</v>
      </c>
      <c r="V69" s="71">
        <f t="shared" si="16"/>
        <v>6.081967196829603</v>
      </c>
      <c r="W69" s="71">
        <f t="shared" si="16"/>
        <v>3.4261779019963203</v>
      </c>
      <c r="X69" s="71">
        <f t="shared" si="16"/>
        <v>7.9114880964128105</v>
      </c>
      <c r="Y69" s="71">
        <f t="shared" si="16"/>
        <v>1.6097733236227842</v>
      </c>
      <c r="Z69" s="71">
        <f t="shared" si="16"/>
        <v>4.1902718565033314</v>
      </c>
      <c r="AA69" s="71">
        <f t="shared" si="16"/>
        <v>5.7595991796577062</v>
      </c>
      <c r="AB69" s="71">
        <f t="shared" si="16"/>
        <v>1.9322546189563339</v>
      </c>
      <c r="AC69" s="71">
        <f t="shared" si="16"/>
        <v>4.8807968444850438</v>
      </c>
      <c r="AD69" s="71">
        <f t="shared" si="16"/>
        <v>6.0522811900220947</v>
      </c>
      <c r="AE69" s="71">
        <f t="shared" si="16"/>
        <v>10.185046526355096</v>
      </c>
    </row>
    <row r="70" spans="2:31">
      <c r="B70" s="71">
        <f t="shared" si="7"/>
        <v>9.1999999999999993</v>
      </c>
      <c r="C70" s="71">
        <f t="shared" si="14"/>
        <v>0.26738561815187495</v>
      </c>
      <c r="D70" s="71">
        <f t="shared" si="14"/>
        <v>11.857958616357735</v>
      </c>
      <c r="E70" s="71">
        <f t="shared" si="14"/>
        <v>9.7082016085456316E-2</v>
      </c>
      <c r="F70" s="71">
        <f t="shared" si="14"/>
        <v>11.24057689037415</v>
      </c>
      <c r="G70" s="71">
        <f t="shared" si="14"/>
        <v>11.966187521341723</v>
      </c>
      <c r="H70" s="71">
        <f t="shared" si="15"/>
        <v>12.769207496980336</v>
      </c>
      <c r="I70" s="71">
        <f t="shared" si="15"/>
        <v>23.267675272751912</v>
      </c>
      <c r="J70" s="71">
        <f t="shared" si="15"/>
        <v>14.765819895201066</v>
      </c>
      <c r="K70" s="71">
        <f t="shared" si="17"/>
        <v>10.936340816366338</v>
      </c>
      <c r="L70" s="71">
        <f t="shared" si="17"/>
        <v>26.73751117526529</v>
      </c>
      <c r="M70" s="71">
        <f t="shared" si="17"/>
        <v>28.391666112723829</v>
      </c>
      <c r="N70" s="71">
        <f t="shared" si="17"/>
        <v>3.0974590601935974</v>
      </c>
      <c r="O70" s="71">
        <f t="shared" si="17"/>
        <v>1.506596764041692</v>
      </c>
      <c r="P70" s="71">
        <f t="shared" si="17"/>
        <v>1.6928940057121544</v>
      </c>
      <c r="Q70" s="71">
        <f t="shared" si="16"/>
        <v>423.12255102080309</v>
      </c>
      <c r="R70" s="71">
        <f t="shared" si="16"/>
        <v>122.73497356897602</v>
      </c>
      <c r="S70" s="71">
        <f t="shared" si="16"/>
        <v>55.51459026320596</v>
      </c>
      <c r="T70" s="71">
        <f t="shared" si="16"/>
        <v>47.983506899323302</v>
      </c>
      <c r="U70" s="71">
        <f t="shared" si="16"/>
        <v>95.057130980178854</v>
      </c>
      <c r="V70" s="71">
        <f t="shared" si="16"/>
        <v>6.140261056948658</v>
      </c>
      <c r="W70" s="71">
        <f t="shared" si="16"/>
        <v>3.4714537677761563</v>
      </c>
      <c r="X70" s="71">
        <f t="shared" si="16"/>
        <v>8.0301895226872055</v>
      </c>
      <c r="Y70" s="71">
        <f t="shared" si="16"/>
        <v>1.6355539179107423</v>
      </c>
      <c r="Z70" s="71">
        <f t="shared" si="16"/>
        <v>4.2768341565775696</v>
      </c>
      <c r="AA70" s="71">
        <f t="shared" si="16"/>
        <v>5.8677517054630872</v>
      </c>
      <c r="AB70" s="71">
        <f t="shared" si="16"/>
        <v>1.9732612647384082</v>
      </c>
      <c r="AC70" s="71">
        <f t="shared" si="16"/>
        <v>4.9474406837933822</v>
      </c>
      <c r="AD70" s="71">
        <f t="shared" si="16"/>
        <v>6.1099153611009829</v>
      </c>
      <c r="AE70" s="71">
        <f t="shared" si="16"/>
        <v>10.278501533712193</v>
      </c>
    </row>
    <row r="71" spans="2:31">
      <c r="B71" s="71">
        <f t="shared" si="7"/>
        <v>9.3999999999999986</v>
      </c>
      <c r="C71" s="71">
        <f t="shared" si="14"/>
        <v>0.27374118201635173</v>
      </c>
      <c r="D71" s="71">
        <f t="shared" si="14"/>
        <v>12.057175208521194</v>
      </c>
      <c r="E71" s="71">
        <f t="shared" si="14"/>
        <v>0.101240720383365</v>
      </c>
      <c r="F71" s="71">
        <f t="shared" si="14"/>
        <v>11.424625535733883</v>
      </c>
      <c r="G71" s="71">
        <f t="shared" si="14"/>
        <v>12.157833610734569</v>
      </c>
      <c r="H71" s="71">
        <f t="shared" si="15"/>
        <v>12.969207496980335</v>
      </c>
      <c r="I71" s="71">
        <f t="shared" si="15"/>
        <v>23.467675272751912</v>
      </c>
      <c r="J71" s="71">
        <f t="shared" si="15"/>
        <v>14.965819895201065</v>
      </c>
      <c r="K71" s="71">
        <f t="shared" si="17"/>
        <v>11.046267652504172</v>
      </c>
      <c r="L71" s="71">
        <f t="shared" si="17"/>
        <v>27.051082305412518</v>
      </c>
      <c r="M71" s="71">
        <f t="shared" si="17"/>
        <v>28.84817719700396</v>
      </c>
      <c r="N71" s="71">
        <f t="shared" si="17"/>
        <v>3.1463575572945732</v>
      </c>
      <c r="O71" s="71">
        <f t="shared" si="17"/>
        <v>1.5372462449933837</v>
      </c>
      <c r="P71" s="71">
        <f t="shared" si="17"/>
        <v>1.7318699623580709</v>
      </c>
      <c r="Q71" s="71">
        <f t="shared" si="16"/>
        <v>431.70069822481821</v>
      </c>
      <c r="R71" s="71">
        <f t="shared" si="16"/>
        <v>125.27919017747142</v>
      </c>
      <c r="S71" s="71">
        <f t="shared" si="16"/>
        <v>56.628219768858287</v>
      </c>
      <c r="T71" s="71">
        <f t="shared" si="16"/>
        <v>49.028800527569459</v>
      </c>
      <c r="U71" s="71">
        <f t="shared" si="16"/>
        <v>96.81823939234441</v>
      </c>
      <c r="V71" s="71">
        <f t="shared" si="16"/>
        <v>6.198554917067713</v>
      </c>
      <c r="W71" s="71">
        <f t="shared" si="16"/>
        <v>3.5167296335559923</v>
      </c>
      <c r="X71" s="71">
        <f t="shared" si="16"/>
        <v>8.1488909489616006</v>
      </c>
      <c r="Y71" s="71">
        <f t="shared" si="16"/>
        <v>1.6613345121987004</v>
      </c>
      <c r="Z71" s="71">
        <f t="shared" si="16"/>
        <v>4.3633964566518078</v>
      </c>
      <c r="AA71" s="71">
        <f t="shared" si="16"/>
        <v>5.9759042312684683</v>
      </c>
      <c r="AB71" s="71">
        <f t="shared" si="16"/>
        <v>2.0142679105204828</v>
      </c>
      <c r="AC71" s="71">
        <f t="shared" si="16"/>
        <v>5.0140845231017206</v>
      </c>
      <c r="AD71" s="71">
        <f t="shared" si="16"/>
        <v>6.167549532179871</v>
      </c>
      <c r="AE71" s="71">
        <f t="shared" si="16"/>
        <v>10.37195654106929</v>
      </c>
    </row>
    <row r="72" spans="2:31">
      <c r="B72" s="71">
        <f t="shared" si="7"/>
        <v>9.5999999999999979</v>
      </c>
      <c r="C72" s="71">
        <f t="shared" si="14"/>
        <v>0.2800967458808285</v>
      </c>
      <c r="D72" s="71">
        <f t="shared" si="14"/>
        <v>12.256391800684654</v>
      </c>
      <c r="E72" s="71">
        <f t="shared" si="14"/>
        <v>0.10539942468127368</v>
      </c>
      <c r="F72" s="71">
        <f t="shared" si="14"/>
        <v>11.608674181093615</v>
      </c>
      <c r="G72" s="71">
        <f t="shared" si="14"/>
        <v>12.349479700127414</v>
      </c>
      <c r="H72" s="71">
        <f t="shared" si="15"/>
        <v>13.169207496980334</v>
      </c>
      <c r="I72" s="71">
        <f t="shared" si="15"/>
        <v>23.667675272751911</v>
      </c>
      <c r="J72" s="71">
        <f t="shared" si="15"/>
        <v>15.165819895201064</v>
      </c>
      <c r="K72" s="71">
        <f t="shared" si="17"/>
        <v>11.156194488642006</v>
      </c>
      <c r="L72" s="71">
        <f t="shared" si="17"/>
        <v>27.364653435559745</v>
      </c>
      <c r="M72" s="71">
        <f t="shared" si="17"/>
        <v>29.30468828128409</v>
      </c>
      <c r="N72" s="71">
        <f t="shared" si="17"/>
        <v>3.1952560543955491</v>
      </c>
      <c r="O72" s="71">
        <f t="shared" si="17"/>
        <v>1.5678957259450754</v>
      </c>
      <c r="P72" s="71">
        <f t="shared" si="17"/>
        <v>1.7708459190039874</v>
      </c>
      <c r="Q72" s="71">
        <f t="shared" si="16"/>
        <v>440.27884542883334</v>
      </c>
      <c r="R72" s="71">
        <f t="shared" si="16"/>
        <v>127.82340678596682</v>
      </c>
      <c r="S72" s="71">
        <f t="shared" si="16"/>
        <v>57.741849274510614</v>
      </c>
      <c r="T72" s="71">
        <f t="shared" si="16"/>
        <v>50.074094155815615</v>
      </c>
      <c r="U72" s="71">
        <f t="shared" si="16"/>
        <v>98.579347804509965</v>
      </c>
      <c r="V72" s="71">
        <f t="shared" si="16"/>
        <v>6.256848777186768</v>
      </c>
      <c r="W72" s="71">
        <f t="shared" si="16"/>
        <v>3.5620054993358283</v>
      </c>
      <c r="X72" s="71">
        <f t="shared" si="16"/>
        <v>8.2675923752359957</v>
      </c>
      <c r="Y72" s="71">
        <f t="shared" si="16"/>
        <v>1.6871151064866585</v>
      </c>
      <c r="Z72" s="71">
        <f t="shared" si="16"/>
        <v>4.4499587567260459</v>
      </c>
      <c r="AA72" s="71">
        <f t="shared" si="16"/>
        <v>6.0840567570738493</v>
      </c>
      <c r="AB72" s="71">
        <f t="shared" si="16"/>
        <v>2.0552745563025572</v>
      </c>
      <c r="AC72" s="71">
        <f t="shared" si="16"/>
        <v>5.080728362410059</v>
      </c>
      <c r="AD72" s="71">
        <f t="shared" si="16"/>
        <v>6.2251837032587591</v>
      </c>
      <c r="AE72" s="71">
        <f t="shared" si="16"/>
        <v>10.465411548426387</v>
      </c>
    </row>
    <row r="73" spans="2:31">
      <c r="B73" s="71">
        <f t="shared" si="7"/>
        <v>9.7999999999999972</v>
      </c>
      <c r="C73" s="71">
        <f t="shared" si="14"/>
        <v>0.28645230974530528</v>
      </c>
      <c r="D73" s="71">
        <f t="shared" si="14"/>
        <v>12.455608392848113</v>
      </c>
      <c r="E73" s="71">
        <f t="shared" si="14"/>
        <v>0.10955812897918236</v>
      </c>
      <c r="F73" s="71">
        <f t="shared" si="14"/>
        <v>11.792722826453348</v>
      </c>
      <c r="G73" s="71">
        <f t="shared" si="14"/>
        <v>12.54112578952026</v>
      </c>
      <c r="H73" s="71">
        <f t="shared" si="15"/>
        <v>13.369207496980334</v>
      </c>
      <c r="I73" s="71">
        <f t="shared" si="15"/>
        <v>23.86767527275191</v>
      </c>
      <c r="J73" s="71">
        <f t="shared" si="15"/>
        <v>15.365819895201064</v>
      </c>
      <c r="K73" s="71">
        <f t="shared" si="17"/>
        <v>11.26612132477984</v>
      </c>
      <c r="L73" s="71">
        <f t="shared" si="17"/>
        <v>27.678224565706973</v>
      </c>
      <c r="M73" s="71">
        <f t="shared" si="17"/>
        <v>29.76119936556422</v>
      </c>
      <c r="N73" s="71">
        <f t="shared" si="17"/>
        <v>3.2441545514965249</v>
      </c>
      <c r="O73" s="71">
        <f t="shared" si="17"/>
        <v>1.5985452068967672</v>
      </c>
      <c r="P73" s="71">
        <f t="shared" si="17"/>
        <v>1.8098218756499038</v>
      </c>
      <c r="Q73" s="71">
        <f t="shared" si="16"/>
        <v>448.85699263284846</v>
      </c>
      <c r="R73" s="71">
        <f t="shared" si="16"/>
        <v>130.36762339446224</v>
      </c>
      <c r="S73" s="71">
        <f t="shared" si="16"/>
        <v>58.85547878016294</v>
      </c>
      <c r="T73" s="71">
        <f t="shared" si="16"/>
        <v>51.119387784061772</v>
      </c>
      <c r="U73" s="71">
        <f t="shared" si="16"/>
        <v>100.34045621667552</v>
      </c>
      <c r="V73" s="71">
        <f t="shared" si="16"/>
        <v>6.315142637305823</v>
      </c>
      <c r="W73" s="71">
        <f t="shared" si="16"/>
        <v>3.6072813651156643</v>
      </c>
      <c r="X73" s="71">
        <f t="shared" si="16"/>
        <v>8.3862938015103907</v>
      </c>
      <c r="Y73" s="71">
        <f t="shared" si="16"/>
        <v>1.7128957007746166</v>
      </c>
      <c r="Z73" s="71">
        <f t="shared" si="16"/>
        <v>4.5365210568002841</v>
      </c>
      <c r="AA73" s="71">
        <f t="shared" si="16"/>
        <v>6.1922092828792303</v>
      </c>
      <c r="AB73" s="71">
        <f t="shared" si="16"/>
        <v>2.0962812020846315</v>
      </c>
      <c r="AC73" s="71">
        <f t="shared" si="16"/>
        <v>5.1473722017183974</v>
      </c>
      <c r="AD73" s="71">
        <f t="shared" si="16"/>
        <v>6.2828178743376473</v>
      </c>
      <c r="AE73" s="71">
        <f t="shared" si="16"/>
        <v>10.558866555783483</v>
      </c>
    </row>
    <row r="74" spans="2:31">
      <c r="B74" s="71">
        <f t="shared" si="7"/>
        <v>9.9999999999999964</v>
      </c>
      <c r="C74" s="71">
        <f t="shared" ref="C74:G74" si="18">C73+(((C$11+0.1)-(C$10-0.1))/50)</f>
        <v>0.29280787360978205</v>
      </c>
      <c r="D74" s="71">
        <f t="shared" si="18"/>
        <v>12.654824985011572</v>
      </c>
      <c r="E74" s="71">
        <f t="shared" si="18"/>
        <v>0.11371683327709105</v>
      </c>
      <c r="F74" s="71">
        <f t="shared" si="18"/>
        <v>11.97677147181308</v>
      </c>
      <c r="G74" s="71">
        <f t="shared" si="18"/>
        <v>12.732771878913105</v>
      </c>
      <c r="H74" s="71">
        <f t="shared" ref="H74:J74" si="19">H73+0.2</f>
        <v>13.569207496980333</v>
      </c>
      <c r="I74" s="71">
        <f t="shared" si="19"/>
        <v>24.067675272751909</v>
      </c>
      <c r="J74" s="71">
        <f t="shared" si="19"/>
        <v>15.565819895201063</v>
      </c>
      <c r="K74" s="71">
        <f t="shared" si="17"/>
        <v>11.376048160917675</v>
      </c>
      <c r="L74" s="71">
        <f t="shared" si="17"/>
        <v>27.991795695854201</v>
      </c>
      <c r="M74" s="71">
        <f t="shared" si="17"/>
        <v>30.217710449844351</v>
      </c>
      <c r="N74" s="71">
        <f t="shared" si="17"/>
        <v>3.2930530485975007</v>
      </c>
      <c r="O74" s="71">
        <f t="shared" si="17"/>
        <v>1.6291946878484589</v>
      </c>
      <c r="P74" s="71">
        <f t="shared" si="17"/>
        <v>1.8487978322958203</v>
      </c>
      <c r="Q74" s="71">
        <f t="shared" si="16"/>
        <v>457.43513983686358</v>
      </c>
      <c r="R74" s="71">
        <f t="shared" si="16"/>
        <v>132.91184000295766</v>
      </c>
      <c r="S74" s="71">
        <f t="shared" si="16"/>
        <v>59.969108285815267</v>
      </c>
      <c r="T74" s="71">
        <f t="shared" si="16"/>
        <v>52.164681412307928</v>
      </c>
      <c r="U74" s="71">
        <f t="shared" si="16"/>
        <v>102.10156462884107</v>
      </c>
      <c r="V74" s="71">
        <f t="shared" si="16"/>
        <v>6.3734364974248781</v>
      </c>
      <c r="W74" s="71">
        <f t="shared" si="16"/>
        <v>3.6525572308955003</v>
      </c>
      <c r="X74" s="71">
        <f t="shared" si="16"/>
        <v>8.5049952277847858</v>
      </c>
      <c r="Y74" s="71">
        <f t="shared" si="16"/>
        <v>1.7386762950625747</v>
      </c>
      <c r="Z74" s="71">
        <f t="shared" si="16"/>
        <v>4.6230833568745222</v>
      </c>
      <c r="AA74" s="71">
        <f t="shared" si="16"/>
        <v>6.3003618086846114</v>
      </c>
      <c r="AB74" s="71">
        <f t="shared" si="16"/>
        <v>2.1372878478667059</v>
      </c>
      <c r="AC74" s="71">
        <f t="shared" si="16"/>
        <v>5.2140160410267358</v>
      </c>
      <c r="AD74" s="71">
        <f t="shared" si="16"/>
        <v>6.3404520454165354</v>
      </c>
      <c r="AE74" s="71">
        <f t="shared" si="16"/>
        <v>10.65232156314058</v>
      </c>
    </row>
    <row r="75" spans="2:31">
      <c r="B75" s="71"/>
    </row>
    <row r="76" spans="2:31">
      <c r="B76" s="71"/>
    </row>
    <row r="77" spans="2:31">
      <c r="B77" s="71"/>
    </row>
    <row r="78" spans="2:31">
      <c r="B78" s="71"/>
    </row>
    <row r="79" spans="2:31">
      <c r="B79" s="71"/>
    </row>
    <row r="80" spans="2:31">
      <c r="B80" s="71"/>
    </row>
    <row r="110" spans="57:61">
      <c r="BE110" s="50" t="s">
        <v>1336</v>
      </c>
    </row>
    <row r="111" spans="57:61">
      <c r="BE111" s="50" t="s">
        <v>1334</v>
      </c>
      <c r="BI111" s="50" t="s">
        <v>1337</v>
      </c>
    </row>
    <row r="112" spans="57:61">
      <c r="BE112" s="50" t="s">
        <v>1335</v>
      </c>
    </row>
    <row r="113" spans="57:57">
      <c r="BE113" s="50" t="s">
        <v>1338</v>
      </c>
    </row>
  </sheetData>
  <mergeCells count="2">
    <mergeCell ref="B2:P2"/>
    <mergeCell ref="B13:P13"/>
  </mergeCells>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4B09A-8A39-2B41-99FD-EC1405043F04}">
  <dimension ref="A1:O28"/>
  <sheetViews>
    <sheetView workbookViewId="0">
      <selection activeCell="K26" sqref="K26"/>
    </sheetView>
  </sheetViews>
  <sheetFormatPr defaultColWidth="11" defaultRowHeight="15"/>
  <sheetData>
    <row r="1" spans="1:15">
      <c r="A1" t="s">
        <v>1310</v>
      </c>
    </row>
    <row r="2" spans="1:15">
      <c r="A2" s="105"/>
      <c r="B2" s="106" t="s">
        <v>48</v>
      </c>
      <c r="C2" s="107" t="s">
        <v>1246</v>
      </c>
      <c r="D2" s="108" t="s">
        <v>27</v>
      </c>
      <c r="E2" s="109" t="s">
        <v>32</v>
      </c>
      <c r="F2" s="109" t="s">
        <v>163</v>
      </c>
      <c r="G2" s="108" t="s">
        <v>164</v>
      </c>
      <c r="H2" s="108" t="s">
        <v>24</v>
      </c>
      <c r="I2" s="108" t="s">
        <v>36</v>
      </c>
      <c r="J2" s="108" t="s">
        <v>37</v>
      </c>
      <c r="K2" s="108" t="s">
        <v>165</v>
      </c>
      <c r="L2" s="108" t="s">
        <v>166</v>
      </c>
      <c r="M2" s="110" t="s">
        <v>1311</v>
      </c>
      <c r="N2" s="111" t="s">
        <v>840</v>
      </c>
      <c r="O2" s="105"/>
    </row>
    <row r="3" spans="1:15">
      <c r="C3">
        <v>1</v>
      </c>
      <c r="D3">
        <f>C3+1</f>
        <v>2</v>
      </c>
      <c r="E3">
        <f t="shared" ref="E3:M3" si="0">D3+1</f>
        <v>3</v>
      </c>
      <c r="F3">
        <f t="shared" si="0"/>
        <v>4</v>
      </c>
      <c r="G3">
        <f t="shared" si="0"/>
        <v>5</v>
      </c>
      <c r="H3">
        <f t="shared" si="0"/>
        <v>6</v>
      </c>
      <c r="I3">
        <f t="shared" si="0"/>
        <v>7</v>
      </c>
      <c r="J3">
        <f t="shared" si="0"/>
        <v>8</v>
      </c>
      <c r="K3">
        <f t="shared" si="0"/>
        <v>9</v>
      </c>
      <c r="L3">
        <f t="shared" si="0"/>
        <v>10</v>
      </c>
      <c r="M3">
        <f t="shared" si="0"/>
        <v>11</v>
      </c>
      <c r="N3">
        <v>12</v>
      </c>
    </row>
    <row r="17" spans="4:5">
      <c r="D17" s="107" t="s">
        <v>1246</v>
      </c>
      <c r="E17">
        <v>1</v>
      </c>
    </row>
    <row r="18" spans="4:5">
      <c r="D18" s="108" t="s">
        <v>27</v>
      </c>
      <c r="E18">
        <f t="shared" ref="E18:E27" si="1">E17+1</f>
        <v>2</v>
      </c>
    </row>
    <row r="19" spans="4:5">
      <c r="D19" s="109" t="s">
        <v>32</v>
      </c>
      <c r="E19">
        <f t="shared" si="1"/>
        <v>3</v>
      </c>
    </row>
    <row r="20" spans="4:5">
      <c r="D20" s="109" t="s">
        <v>163</v>
      </c>
      <c r="E20">
        <f t="shared" si="1"/>
        <v>4</v>
      </c>
    </row>
    <row r="21" spans="4:5">
      <c r="D21" s="108" t="s">
        <v>164</v>
      </c>
      <c r="E21">
        <f t="shared" si="1"/>
        <v>5</v>
      </c>
    </row>
    <row r="22" spans="4:5">
      <c r="D22" s="108" t="s">
        <v>24</v>
      </c>
      <c r="E22">
        <f t="shared" si="1"/>
        <v>6</v>
      </c>
    </row>
    <row r="23" spans="4:5">
      <c r="D23" s="108" t="s">
        <v>36</v>
      </c>
      <c r="E23">
        <f t="shared" si="1"/>
        <v>7</v>
      </c>
    </row>
    <row r="24" spans="4:5">
      <c r="D24" s="108" t="s">
        <v>37</v>
      </c>
      <c r="E24">
        <f t="shared" si="1"/>
        <v>8</v>
      </c>
    </row>
    <row r="25" spans="4:5">
      <c r="D25" s="108" t="s">
        <v>165</v>
      </c>
      <c r="E25">
        <f t="shared" si="1"/>
        <v>9</v>
      </c>
    </row>
    <row r="26" spans="4:5">
      <c r="D26" s="108" t="s">
        <v>166</v>
      </c>
      <c r="E26">
        <f t="shared" si="1"/>
        <v>10</v>
      </c>
    </row>
    <row r="27" spans="4:5">
      <c r="D27" s="110" t="s">
        <v>1311</v>
      </c>
      <c r="E27">
        <f t="shared" si="1"/>
        <v>11</v>
      </c>
    </row>
    <row r="28" spans="4:5">
      <c r="D28" s="111" t="s">
        <v>840</v>
      </c>
      <c r="E28">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A43EC-5C85-9242-8AF3-9BDB670368F7}">
  <dimension ref="I7:Y84"/>
  <sheetViews>
    <sheetView showGridLines="0" topLeftCell="E1" workbookViewId="0">
      <selection activeCell="V9" sqref="V9:V13"/>
    </sheetView>
  </sheetViews>
  <sheetFormatPr defaultColWidth="11" defaultRowHeight="15"/>
  <cols>
    <col min="12" max="12" width="2.7109375" bestFit="1" customWidth="1"/>
    <col min="13" max="14" width="19.140625" customWidth="1"/>
    <col min="19" max="20" width="17" bestFit="1" customWidth="1"/>
    <col min="21" max="21" width="21" bestFit="1" customWidth="1"/>
    <col min="22" max="22" width="17.42578125" bestFit="1" customWidth="1"/>
    <col min="23" max="23" width="19.7109375" bestFit="1" customWidth="1"/>
    <col min="24" max="24" width="14.85546875" bestFit="1" customWidth="1"/>
  </cols>
  <sheetData>
    <row r="7" spans="18:25">
      <c r="R7" s="115"/>
      <c r="S7" s="115"/>
      <c r="T7" s="115"/>
      <c r="U7" s="115"/>
      <c r="V7" s="115"/>
      <c r="W7" s="115"/>
      <c r="X7" s="115"/>
      <c r="Y7" s="115"/>
    </row>
    <row r="8" spans="18:25">
      <c r="R8" s="115" t="s">
        <v>48</v>
      </c>
      <c r="S8" s="115" t="s">
        <v>175</v>
      </c>
      <c r="T8" s="115" t="s">
        <v>176</v>
      </c>
      <c r="U8" s="115" t="s">
        <v>1</v>
      </c>
      <c r="V8" s="115" t="s">
        <v>436</v>
      </c>
      <c r="W8" s="115" t="s">
        <v>1120</v>
      </c>
      <c r="X8" s="115" t="s">
        <v>3</v>
      </c>
      <c r="Y8" s="115"/>
    </row>
    <row r="9" spans="18:25">
      <c r="R9" s="115" t="s">
        <v>1314</v>
      </c>
      <c r="S9" s="120">
        <v>1.162374717622189</v>
      </c>
      <c r="T9" s="120">
        <v>1.2259663523551367</v>
      </c>
      <c r="U9" s="120">
        <v>8.8376252823778181</v>
      </c>
      <c r="V9" s="120">
        <v>2.9811775895956103</v>
      </c>
      <c r="W9" s="120">
        <v>1.5392623972973176</v>
      </c>
      <c r="X9" s="120">
        <v>3.4845214677119323</v>
      </c>
      <c r="Y9" s="115"/>
    </row>
    <row r="10" spans="18:25">
      <c r="R10" s="115" t="s">
        <v>1315</v>
      </c>
      <c r="S10" s="120">
        <v>2.2036569538418149E-2</v>
      </c>
      <c r="T10" s="120">
        <v>7.5533045617422907</v>
      </c>
      <c r="U10" s="120">
        <v>7.673340458721249</v>
      </c>
      <c r="V10" s="120">
        <v>9.9779634304616103</v>
      </c>
      <c r="W10" s="120">
        <v>1.2229801129602986</v>
      </c>
      <c r="X10" s="120">
        <v>3.0334287066269496</v>
      </c>
      <c r="Y10" s="115"/>
    </row>
    <row r="11" spans="18:25">
      <c r="R11" s="115" t="s">
        <v>1325</v>
      </c>
      <c r="S11" s="120">
        <v>4.4267851187385077E-5</v>
      </c>
      <c r="T11" s="120">
        <v>7.5645848865188299</v>
      </c>
      <c r="U11" s="120">
        <v>7.6851510938740155</v>
      </c>
      <c r="V11" s="120">
        <v>9.9999557321488766</v>
      </c>
      <c r="W11" s="120">
        <v>1.2062934976416457</v>
      </c>
      <c r="X11" s="120">
        <v>3.0247405292673868</v>
      </c>
      <c r="Y11" s="115"/>
    </row>
    <row r="12" spans="18:25">
      <c r="R12" s="115" t="s">
        <v>1316</v>
      </c>
      <c r="S12" s="120">
        <v>2.280430408497125E-3</v>
      </c>
      <c r="T12" s="120">
        <v>1.2264658766687546</v>
      </c>
      <c r="U12" s="120">
        <v>9.9977195695914851</v>
      </c>
      <c r="V12" s="120">
        <v>5.8807420614225876</v>
      </c>
      <c r="W12" s="120">
        <v>2.0179023538320529</v>
      </c>
      <c r="X12" s="120">
        <v>4.2576297615392704</v>
      </c>
      <c r="Y12" s="115"/>
    </row>
    <row r="13" spans="18:25">
      <c r="R13" s="115" t="s">
        <v>1317</v>
      </c>
      <c r="S13" s="120">
        <v>5.53106154779843</v>
      </c>
      <c r="T13" s="120">
        <v>2.7056794283875973E-2</v>
      </c>
      <c r="U13" s="120">
        <v>6.6170032051684764</v>
      </c>
      <c r="V13" s="120">
        <v>5.2179256058348145</v>
      </c>
      <c r="W13" s="120">
        <v>9.9729432057161169</v>
      </c>
      <c r="X13" s="120">
        <v>4.9156393589302319</v>
      </c>
      <c r="Y13" s="115"/>
    </row>
    <row r="14" spans="18:25">
      <c r="R14" s="115"/>
      <c r="S14" s="115"/>
      <c r="T14" s="115"/>
      <c r="U14" s="115"/>
      <c r="V14" s="115"/>
      <c r="W14" s="115"/>
      <c r="X14" s="115"/>
      <c r="Y14" s="115"/>
    </row>
    <row r="17" spans="9:25">
      <c r="I17" s="115"/>
      <c r="J17" s="115"/>
      <c r="K17" s="115"/>
      <c r="L17" s="115"/>
      <c r="M17" s="115"/>
      <c r="N17" s="115"/>
      <c r="O17" s="115"/>
      <c r="P17" s="115"/>
      <c r="Q17" s="115"/>
      <c r="R17" s="115"/>
      <c r="S17" s="115"/>
      <c r="T17" s="115"/>
      <c r="U17" s="115"/>
      <c r="V17" s="115"/>
      <c r="W17" s="115"/>
      <c r="X17" s="115"/>
    </row>
    <row r="18" spans="9:25">
      <c r="I18" s="115"/>
      <c r="J18" s="115"/>
      <c r="K18" s="115"/>
      <c r="L18" s="115"/>
      <c r="M18" s="115"/>
      <c r="N18" s="115"/>
      <c r="O18" s="115"/>
      <c r="P18" s="115"/>
      <c r="Q18" s="115"/>
      <c r="R18" s="115"/>
      <c r="S18" s="115"/>
      <c r="T18" s="115"/>
      <c r="U18" s="115"/>
      <c r="V18" s="115"/>
      <c r="W18" s="115"/>
      <c r="X18" s="115"/>
    </row>
    <row r="19" spans="9:25">
      <c r="I19" s="115"/>
      <c r="J19" s="115"/>
      <c r="K19" s="115"/>
      <c r="L19" s="115"/>
      <c r="M19" s="115"/>
      <c r="N19" s="115"/>
      <c r="O19" s="115"/>
      <c r="P19" s="115"/>
      <c r="Q19" s="115"/>
      <c r="R19" s="115"/>
      <c r="S19" s="115"/>
      <c r="T19" s="115"/>
      <c r="U19" s="115"/>
      <c r="V19" s="115"/>
      <c r="W19" s="115"/>
      <c r="X19" s="115"/>
    </row>
    <row r="20" spans="9:25">
      <c r="I20" s="115"/>
      <c r="J20" s="115"/>
      <c r="K20" s="115"/>
      <c r="L20" s="115"/>
      <c r="M20" s="115"/>
      <c r="N20" s="115"/>
      <c r="O20" s="115"/>
      <c r="P20" s="115"/>
      <c r="Q20" s="115"/>
      <c r="R20" s="115"/>
      <c r="S20" s="115"/>
      <c r="T20" s="115"/>
      <c r="U20" s="115"/>
      <c r="V20" s="115"/>
      <c r="W20" s="115"/>
      <c r="X20" s="115"/>
    </row>
    <row r="21" spans="9:25">
      <c r="I21" s="115"/>
      <c r="J21" s="115"/>
      <c r="K21" s="115"/>
      <c r="L21" s="115"/>
      <c r="M21" s="115"/>
      <c r="N21" s="115"/>
      <c r="O21" s="115"/>
      <c r="P21" s="115"/>
      <c r="Q21" s="115"/>
      <c r="R21" s="115"/>
      <c r="S21" s="115"/>
      <c r="T21" s="115"/>
      <c r="U21" s="115"/>
      <c r="V21" s="115"/>
      <c r="W21" s="115"/>
      <c r="X21" s="115"/>
    </row>
    <row r="22" spans="9:25">
      <c r="I22" s="115"/>
      <c r="J22" s="115"/>
      <c r="K22" s="115"/>
      <c r="L22" s="115"/>
      <c r="M22" s="115"/>
      <c r="N22" s="115"/>
      <c r="O22" s="115"/>
      <c r="P22" s="115"/>
      <c r="Q22" s="115"/>
      <c r="R22" s="115"/>
      <c r="S22" s="115"/>
      <c r="T22" s="115"/>
      <c r="U22" s="115"/>
      <c r="V22" s="115"/>
      <c r="W22" s="115"/>
      <c r="X22" s="115"/>
    </row>
    <row r="23" spans="9:25">
      <c r="I23" s="115"/>
      <c r="J23" s="115"/>
      <c r="K23" s="115"/>
      <c r="L23" s="115"/>
      <c r="M23" s="115"/>
      <c r="N23" s="115"/>
      <c r="O23" s="115"/>
      <c r="P23" s="115"/>
      <c r="Q23" s="115"/>
      <c r="R23" s="115"/>
      <c r="S23" s="115"/>
      <c r="T23" s="115"/>
      <c r="U23" s="115"/>
      <c r="V23" s="115"/>
      <c r="W23" s="115"/>
      <c r="X23" s="115"/>
    </row>
    <row r="24" spans="9:25">
      <c r="I24" s="115"/>
      <c r="J24" s="115"/>
      <c r="K24" s="115"/>
      <c r="L24" s="115"/>
      <c r="M24" s="115"/>
      <c r="N24" s="115"/>
      <c r="O24" s="115"/>
      <c r="P24" s="115"/>
      <c r="Q24" s="115"/>
      <c r="R24" s="115"/>
      <c r="S24" s="115"/>
      <c r="T24" s="115"/>
      <c r="U24" s="115"/>
      <c r="V24" s="115"/>
      <c r="W24" s="115"/>
      <c r="X24" s="115"/>
    </row>
    <row r="25" spans="9:25">
      <c r="I25" s="115"/>
      <c r="J25" s="115"/>
      <c r="K25" s="115"/>
      <c r="L25" s="115"/>
      <c r="M25" s="115"/>
      <c r="N25" s="115"/>
      <c r="O25" s="115"/>
      <c r="P25" s="115"/>
      <c r="Q25" s="115"/>
      <c r="R25" s="115"/>
      <c r="S25" s="115"/>
      <c r="T25" s="115"/>
      <c r="U25" s="115"/>
      <c r="V25" s="115"/>
      <c r="W25" s="115"/>
      <c r="X25" s="115"/>
    </row>
    <row r="26" spans="9:25">
      <c r="I26" s="115"/>
      <c r="J26" s="115"/>
      <c r="K26" s="115"/>
      <c r="L26" s="115"/>
      <c r="M26" s="115"/>
      <c r="N26" s="115"/>
      <c r="O26" s="115"/>
      <c r="P26" s="115"/>
      <c r="Q26" s="115"/>
      <c r="R26" s="115" t="s">
        <v>1310</v>
      </c>
      <c r="S26" s="115"/>
      <c r="T26" s="115"/>
      <c r="U26" s="115"/>
      <c r="V26" s="115"/>
      <c r="W26" s="115"/>
      <c r="X26" s="115"/>
    </row>
    <row r="27" spans="9:25">
      <c r="I27" s="115"/>
      <c r="J27" s="115"/>
      <c r="K27" s="115"/>
      <c r="L27" s="115"/>
      <c r="M27" s="115"/>
      <c r="N27" s="115"/>
      <c r="O27" s="115"/>
      <c r="P27" s="115"/>
      <c r="Q27" s="115"/>
      <c r="R27" s="115"/>
      <c r="S27" s="115"/>
      <c r="T27" s="115"/>
      <c r="U27" s="115"/>
      <c r="V27" s="115"/>
      <c r="W27" s="115"/>
      <c r="X27" s="115"/>
    </row>
    <row r="28" spans="9:25">
      <c r="I28" s="115"/>
      <c r="J28" s="115"/>
      <c r="K28" s="115"/>
      <c r="L28" s="115"/>
      <c r="M28" s="115"/>
      <c r="N28" s="115"/>
      <c r="O28" s="115"/>
      <c r="P28" s="115"/>
      <c r="Q28" s="115"/>
      <c r="R28" s="115" t="s">
        <v>48</v>
      </c>
      <c r="S28" s="115" t="s">
        <v>175</v>
      </c>
      <c r="T28" s="115" t="s">
        <v>176</v>
      </c>
      <c r="U28" s="115" t="s">
        <v>1</v>
      </c>
      <c r="V28" s="115" t="s">
        <v>436</v>
      </c>
      <c r="W28" s="115" t="s">
        <v>1120</v>
      </c>
      <c r="X28" s="115" t="s">
        <v>3</v>
      </c>
    </row>
    <row r="29" spans="9:25">
      <c r="I29" s="115"/>
      <c r="J29" s="115"/>
      <c r="K29" s="115"/>
      <c r="L29" s="150" t="s">
        <v>1330</v>
      </c>
      <c r="M29" s="150"/>
      <c r="N29" s="150"/>
      <c r="O29" s="115"/>
      <c r="P29" s="115"/>
      <c r="Q29" s="115"/>
      <c r="R29" s="115" t="s">
        <v>1314</v>
      </c>
      <c r="S29" s="120">
        <v>3.1896600853161639</v>
      </c>
      <c r="T29" s="120">
        <v>4.325415820901048</v>
      </c>
      <c r="U29" s="120">
        <v>6.6087179419869235</v>
      </c>
      <c r="V29" s="120">
        <v>6.8531509671728443</v>
      </c>
      <c r="W29" s="120">
        <v>3.146849032827161</v>
      </c>
      <c r="X29" s="120">
        <v>4.8069170096799789</v>
      </c>
      <c r="Y29" s="121"/>
    </row>
    <row r="30" spans="9:25">
      <c r="I30" s="115"/>
      <c r="J30" s="115"/>
      <c r="K30" s="115"/>
      <c r="L30" s="116"/>
      <c r="M30" s="117" t="s">
        <v>175</v>
      </c>
      <c r="N30" s="117" t="s">
        <v>176</v>
      </c>
      <c r="O30" s="115"/>
      <c r="P30" s="115"/>
      <c r="Q30" s="115"/>
      <c r="R30" s="115" t="s">
        <v>1315</v>
      </c>
      <c r="S30" s="120">
        <v>0.46029783195382512</v>
      </c>
      <c r="T30" s="120">
        <v>4.6970135549502574</v>
      </c>
      <c r="U30" s="120">
        <v>4.3302727352806132</v>
      </c>
      <c r="V30" s="120">
        <v>9.899606755728497</v>
      </c>
      <c r="W30" s="120">
        <v>0.10039324427149499</v>
      </c>
      <c r="X30" s="120">
        <v>2.5826307889960782</v>
      </c>
      <c r="Y30" s="121"/>
    </row>
    <row r="31" spans="9:25">
      <c r="I31" s="115"/>
      <c r="J31" s="115"/>
      <c r="K31" s="115"/>
      <c r="L31" s="116" t="s">
        <v>1314</v>
      </c>
      <c r="M31" s="118">
        <v>3.1896600853161639</v>
      </c>
      <c r="N31" s="118">
        <v>4.325415820901048</v>
      </c>
      <c r="O31" s="119">
        <f>M31-N31</f>
        <v>-1.1357557355848842</v>
      </c>
      <c r="P31" s="115"/>
      <c r="Q31" s="115"/>
      <c r="R31" s="115" t="s">
        <v>1325</v>
      </c>
      <c r="S31" s="120">
        <v>5.054178671061389</v>
      </c>
      <c r="T31" s="120">
        <v>4.966287733880784</v>
      </c>
      <c r="U31" s="120">
        <v>5.093164780104213</v>
      </c>
      <c r="V31" s="120">
        <v>4.9683272254267186</v>
      </c>
      <c r="W31" s="120">
        <v>4.8048300379126871</v>
      </c>
      <c r="X31" s="120">
        <v>5.19516996208732</v>
      </c>
      <c r="Y31" s="121"/>
    </row>
    <row r="32" spans="9:25">
      <c r="I32" s="115"/>
      <c r="J32" s="115"/>
      <c r="K32" s="115"/>
      <c r="L32" s="116" t="s">
        <v>1314</v>
      </c>
      <c r="M32" s="118">
        <v>0.46029783195382512</v>
      </c>
      <c r="N32" s="118">
        <v>4.6970135549502574</v>
      </c>
      <c r="O32" s="119">
        <f t="shared" ref="O32:O46" si="0">M32-N32</f>
        <v>-4.2367157229964327</v>
      </c>
      <c r="P32" s="115"/>
      <c r="Q32" s="115"/>
      <c r="R32" s="115" t="s">
        <v>1316</v>
      </c>
      <c r="S32" s="120">
        <v>0.10890062937086142</v>
      </c>
      <c r="T32" s="120">
        <v>4.1953561176762477</v>
      </c>
      <c r="U32" s="120">
        <v>4.5979146246852789</v>
      </c>
      <c r="V32" s="120">
        <v>9.891099370629135</v>
      </c>
      <c r="W32" s="120">
        <v>0.14168686644943396</v>
      </c>
      <c r="X32" s="120">
        <v>2.5496981389892905</v>
      </c>
      <c r="Y32" s="121"/>
    </row>
    <row r="33" spans="9:25">
      <c r="I33" s="115"/>
      <c r="J33" s="115"/>
      <c r="K33" s="115"/>
      <c r="L33" s="116" t="s">
        <v>1325</v>
      </c>
      <c r="M33" s="118">
        <v>5.054178671061389</v>
      </c>
      <c r="N33" s="118">
        <v>4.966287733880784</v>
      </c>
      <c r="O33" s="119">
        <f t="shared" si="0"/>
        <v>8.7890937180604922E-2</v>
      </c>
      <c r="P33" s="115"/>
      <c r="Q33" s="115"/>
      <c r="R33" s="115" t="s">
        <v>1317</v>
      </c>
      <c r="S33" s="120">
        <v>0.10453997096040002</v>
      </c>
      <c r="T33" s="120">
        <v>4.3089059866106716</v>
      </c>
      <c r="U33" s="120">
        <v>5.5332911644177694</v>
      </c>
      <c r="V33" s="120">
        <v>9.8954600290396115</v>
      </c>
      <c r="W33" s="120">
        <v>0.24702121144310629</v>
      </c>
      <c r="X33" s="120">
        <v>2.7966396638866726</v>
      </c>
      <c r="Y33" s="121"/>
    </row>
    <row r="34" spans="9:25">
      <c r="I34" s="115"/>
      <c r="J34" s="115"/>
      <c r="K34" s="115"/>
      <c r="L34" s="116" t="s">
        <v>1316</v>
      </c>
      <c r="M34" s="118">
        <v>0.10890062937086142</v>
      </c>
      <c r="N34" s="118">
        <v>4.1953561176762477</v>
      </c>
      <c r="O34" s="119">
        <f t="shared" si="0"/>
        <v>-4.0864554883053863</v>
      </c>
      <c r="P34" s="115"/>
      <c r="Q34" s="115"/>
      <c r="R34" s="115" t="s">
        <v>1318</v>
      </c>
      <c r="S34" s="120">
        <v>5.3730267666979472</v>
      </c>
      <c r="T34" s="120">
        <v>0.17852838840659047</v>
      </c>
      <c r="U34" s="120">
        <v>0.6680243084477393</v>
      </c>
      <c r="V34" s="120">
        <v>2.3964059164985638</v>
      </c>
      <c r="W34" s="120">
        <v>9.8214716115933776</v>
      </c>
      <c r="X34" s="120">
        <v>0.86190517666623734</v>
      </c>
      <c r="Y34" s="121"/>
    </row>
    <row r="35" spans="9:25">
      <c r="I35" s="115"/>
      <c r="J35" s="115"/>
      <c r="K35" s="115"/>
      <c r="L35" s="116" t="s">
        <v>1317</v>
      </c>
      <c r="M35" s="118">
        <v>0.10453997096040002</v>
      </c>
      <c r="N35" s="118">
        <v>4.3089059866106716</v>
      </c>
      <c r="O35" s="119">
        <f t="shared" si="0"/>
        <v>-4.2043660156502716</v>
      </c>
      <c r="P35" s="115"/>
      <c r="Q35" s="115"/>
      <c r="R35" s="115" t="s">
        <v>1319</v>
      </c>
      <c r="S35" s="120">
        <v>8.3214759132169362</v>
      </c>
      <c r="T35" s="120">
        <v>1.7246215287855238</v>
      </c>
      <c r="U35" s="120">
        <v>6.3781381884893129E-2</v>
      </c>
      <c r="V35" s="120">
        <v>9.936218618115138</v>
      </c>
      <c r="W35" s="120">
        <v>7.7765330379195072</v>
      </c>
      <c r="X35" s="120">
        <v>6.1719246183570702</v>
      </c>
      <c r="Y35" s="121"/>
    </row>
    <row r="36" spans="9:25">
      <c r="I36" s="115"/>
      <c r="J36" s="115"/>
      <c r="K36" s="115"/>
      <c r="L36" s="116" t="s">
        <v>1318</v>
      </c>
      <c r="M36" s="118">
        <v>1.4036133566908235</v>
      </c>
      <c r="N36" s="118">
        <v>0.91269223418702516</v>
      </c>
      <c r="O36" s="119">
        <f t="shared" si="0"/>
        <v>0.49092112250379838</v>
      </c>
      <c r="P36" s="115"/>
      <c r="Q36" s="115"/>
      <c r="R36" s="115" t="s">
        <v>1320</v>
      </c>
      <c r="S36" s="120">
        <v>8.8028726438337515</v>
      </c>
      <c r="T36" s="120">
        <v>4.2423332094690673</v>
      </c>
      <c r="U36" s="120">
        <v>4.381054631245096E-2</v>
      </c>
      <c r="V36" s="120">
        <v>9.9561894536875499</v>
      </c>
      <c r="W36" s="120">
        <v>3.2482425847721439</v>
      </c>
      <c r="X36" s="120">
        <v>4.4050500511863673</v>
      </c>
      <c r="Y36" s="121"/>
    </row>
    <row r="37" spans="9:25">
      <c r="I37" s="115"/>
      <c r="J37" s="115"/>
      <c r="K37" s="115"/>
      <c r="L37" s="116" t="s">
        <v>1319</v>
      </c>
      <c r="M37" s="118">
        <v>1.8493832945380131</v>
      </c>
      <c r="N37" s="118">
        <v>9.9999999999997868E-2</v>
      </c>
      <c r="O37" s="119">
        <f t="shared" si="0"/>
        <v>1.7493832945380152</v>
      </c>
      <c r="P37" s="115"/>
      <c r="Q37" s="115"/>
      <c r="R37" s="115" t="s">
        <v>1321</v>
      </c>
      <c r="S37" s="120">
        <v>0.40901052559345397</v>
      </c>
      <c r="T37" s="120">
        <v>2.368498452488951</v>
      </c>
      <c r="U37" s="120">
        <v>9.5909894744065518</v>
      </c>
      <c r="V37" s="120">
        <v>4.8548297325385859</v>
      </c>
      <c r="W37" s="120">
        <v>3.9416668605406828</v>
      </c>
      <c r="X37" s="120">
        <v>6.0353942040110473</v>
      </c>
      <c r="Y37" s="121"/>
    </row>
    <row r="38" spans="9:25">
      <c r="I38" s="115"/>
      <c r="J38" s="115"/>
      <c r="K38" s="115"/>
      <c r="L38" s="116" t="s">
        <v>1320</v>
      </c>
      <c r="M38" s="118">
        <v>11.367567641083344</v>
      </c>
      <c r="N38" s="118">
        <v>10.408900044015191</v>
      </c>
      <c r="O38" s="119">
        <f t="shared" si="0"/>
        <v>0.9586675970681533</v>
      </c>
      <c r="P38" s="115"/>
      <c r="Q38" s="115"/>
      <c r="R38" s="115" t="s">
        <v>1322</v>
      </c>
      <c r="S38" s="120">
        <v>3.5437131635406764</v>
      </c>
      <c r="T38" s="120">
        <v>6.2971391335350475</v>
      </c>
      <c r="U38" s="120">
        <v>1.4347391287371773</v>
      </c>
      <c r="V38" s="120">
        <v>9.3474604013189229</v>
      </c>
      <c r="W38" s="120">
        <v>0.65253959868107692</v>
      </c>
      <c r="X38" s="120">
        <v>3.49945395987175</v>
      </c>
      <c r="Y38" s="121"/>
    </row>
    <row r="39" spans="9:25">
      <c r="I39" s="115"/>
      <c r="J39" s="115"/>
      <c r="K39" s="115"/>
      <c r="L39" s="116" t="s">
        <v>1321</v>
      </c>
      <c r="M39" s="118">
        <v>5.3730267666979472</v>
      </c>
      <c r="N39" s="118">
        <v>0.17852838840659047</v>
      </c>
      <c r="O39" s="119">
        <f t="shared" si="0"/>
        <v>5.1944983782913567</v>
      </c>
      <c r="P39" s="115"/>
      <c r="Q39" s="115"/>
      <c r="R39" s="115" t="s">
        <v>1323</v>
      </c>
      <c r="S39" s="120">
        <v>4.9999999999999991</v>
      </c>
      <c r="T39" s="120">
        <v>4.9999999999999991</v>
      </c>
      <c r="U39" s="120">
        <v>4.9999999999999991</v>
      </c>
      <c r="V39" s="120">
        <v>4.9999999999999991</v>
      </c>
      <c r="W39" s="120">
        <v>4.9999999999999991</v>
      </c>
      <c r="X39" s="120">
        <v>4.9999999999999991</v>
      </c>
      <c r="Y39" s="121"/>
    </row>
    <row r="40" spans="9:25">
      <c r="I40" s="115"/>
      <c r="J40" s="115"/>
      <c r="K40" s="115"/>
      <c r="L40" s="116" t="s">
        <v>1322</v>
      </c>
      <c r="M40" s="118">
        <v>8.3214759132169362</v>
      </c>
      <c r="N40" s="118">
        <v>1.7246215287855238</v>
      </c>
      <c r="O40" s="119">
        <f t="shared" si="0"/>
        <v>6.5968543844314125</v>
      </c>
      <c r="P40" s="115"/>
      <c r="Q40" s="115"/>
      <c r="R40" s="115" t="s">
        <v>1324</v>
      </c>
      <c r="S40" s="120">
        <v>7.2577071028606319</v>
      </c>
      <c r="T40" s="120">
        <v>0.20410532891308009</v>
      </c>
      <c r="U40" s="120">
        <v>3.7124804376134914</v>
      </c>
      <c r="V40" s="120">
        <v>6.9454153659448963</v>
      </c>
      <c r="W40" s="120">
        <v>9.7958946710869625</v>
      </c>
      <c r="X40" s="120">
        <v>5.7729003373013725</v>
      </c>
      <c r="Y40" s="121"/>
    </row>
    <row r="41" spans="9:25">
      <c r="I41" s="115"/>
      <c r="J41" s="115"/>
      <c r="K41" s="115"/>
      <c r="L41" s="116" t="s">
        <v>1323</v>
      </c>
      <c r="M41" s="118">
        <v>8.8028726438337515</v>
      </c>
      <c r="N41" s="118">
        <v>4.2423332094690673</v>
      </c>
      <c r="O41" s="119">
        <f t="shared" si="0"/>
        <v>4.5605394343646841</v>
      </c>
      <c r="P41" s="115"/>
      <c r="Q41" s="115"/>
      <c r="R41" s="115"/>
      <c r="S41" s="115"/>
      <c r="T41" s="115"/>
      <c r="U41" s="115"/>
      <c r="V41" s="115"/>
      <c r="W41" s="115"/>
      <c r="X41" s="115"/>
    </row>
    <row r="42" spans="9:25">
      <c r="I42" s="115"/>
      <c r="J42" s="115"/>
      <c r="K42" s="115"/>
      <c r="L42" s="116" t="s">
        <v>1324</v>
      </c>
      <c r="M42" s="118">
        <v>0.40901052559345397</v>
      </c>
      <c r="N42" s="118">
        <v>2.368498452488951</v>
      </c>
      <c r="O42" s="119">
        <f t="shared" si="0"/>
        <v>-1.959487926895497</v>
      </c>
      <c r="P42" s="115"/>
      <c r="Q42" s="115"/>
      <c r="R42" s="115"/>
      <c r="S42" s="115"/>
      <c r="T42" s="115"/>
      <c r="U42" s="115"/>
      <c r="V42" s="115"/>
      <c r="W42" s="115"/>
      <c r="X42" s="115"/>
    </row>
    <row r="43" spans="9:25">
      <c r="I43" s="115"/>
      <c r="J43" s="115"/>
      <c r="K43" s="115"/>
      <c r="L43" s="116" t="s">
        <v>1326</v>
      </c>
      <c r="M43" s="118">
        <v>3.5437131635406764</v>
      </c>
      <c r="N43" s="118">
        <v>6.2971391335350475</v>
      </c>
      <c r="O43" s="119">
        <f t="shared" si="0"/>
        <v>-2.7534259699943711</v>
      </c>
      <c r="P43" s="115"/>
      <c r="Q43" s="115"/>
      <c r="R43" s="115"/>
      <c r="S43" s="115"/>
      <c r="T43" s="115"/>
      <c r="U43" s="115"/>
      <c r="V43" s="115"/>
      <c r="W43" s="115"/>
      <c r="X43" s="115"/>
    </row>
    <row r="44" spans="9:25">
      <c r="I44" s="115"/>
      <c r="J44" s="115"/>
      <c r="K44" s="115"/>
      <c r="L44" s="116" t="s">
        <v>1327</v>
      </c>
      <c r="M44" s="118">
        <v>4.9999999999999991</v>
      </c>
      <c r="N44" s="118">
        <v>4.9999999999999991</v>
      </c>
      <c r="O44" s="119">
        <f t="shared" si="0"/>
        <v>0</v>
      </c>
      <c r="P44" s="115"/>
      <c r="Q44" s="115"/>
      <c r="R44" s="115"/>
      <c r="S44" s="115"/>
      <c r="T44" s="115"/>
      <c r="U44" s="115"/>
      <c r="V44" s="115"/>
      <c r="W44" s="115"/>
      <c r="X44" s="115"/>
    </row>
    <row r="45" spans="9:25">
      <c r="I45" s="115"/>
      <c r="J45" s="115"/>
      <c r="K45" s="115"/>
      <c r="L45" s="116" t="s">
        <v>1328</v>
      </c>
      <c r="M45" s="118">
        <v>4.2995350457942143</v>
      </c>
      <c r="N45" s="118">
        <v>8.7483751218417609</v>
      </c>
      <c r="O45" s="119">
        <f t="shared" si="0"/>
        <v>-4.4488400760475466</v>
      </c>
      <c r="P45" s="115"/>
      <c r="Q45" s="115"/>
      <c r="R45" s="115"/>
      <c r="S45" s="115"/>
      <c r="T45" s="115"/>
      <c r="U45" s="115"/>
      <c r="V45" s="115"/>
      <c r="W45" s="115"/>
      <c r="X45" s="115"/>
    </row>
    <row r="46" spans="9:25">
      <c r="I46" s="115"/>
      <c r="J46" s="115"/>
      <c r="K46" s="115"/>
      <c r="L46" s="116" t="s">
        <v>1329</v>
      </c>
      <c r="M46" s="118">
        <v>0.75259166033887825</v>
      </c>
      <c r="N46" s="118">
        <v>5.9855886589631941</v>
      </c>
      <c r="O46" s="119">
        <f t="shared" si="0"/>
        <v>-5.2329969986243157</v>
      </c>
      <c r="P46" s="115"/>
      <c r="Q46" s="115"/>
      <c r="R46" s="115"/>
      <c r="S46" s="115"/>
      <c r="T46" s="115"/>
      <c r="U46" s="115"/>
      <c r="V46" s="115"/>
      <c r="W46" s="115"/>
      <c r="X46" s="115"/>
    </row>
    <row r="47" spans="9:25">
      <c r="I47" s="115"/>
      <c r="J47" s="115"/>
      <c r="K47" s="115"/>
      <c r="L47" s="115"/>
      <c r="M47" s="115"/>
      <c r="N47" s="115"/>
      <c r="O47" s="115"/>
      <c r="P47" s="115"/>
      <c r="Q47" s="115"/>
      <c r="R47" s="115"/>
      <c r="S47" s="115"/>
      <c r="T47" s="115"/>
      <c r="U47" s="115"/>
      <c r="V47" s="115"/>
      <c r="W47" s="115"/>
      <c r="X47" s="115"/>
    </row>
    <row r="48" spans="9:25">
      <c r="I48" s="115"/>
      <c r="J48" s="115"/>
      <c r="K48" s="115"/>
      <c r="L48" s="115"/>
      <c r="M48" s="115"/>
      <c r="N48" s="115"/>
      <c r="O48" s="115"/>
      <c r="P48" s="115"/>
      <c r="Q48" s="115"/>
      <c r="R48" s="115"/>
      <c r="S48" s="115"/>
      <c r="T48" s="115"/>
      <c r="U48" s="115"/>
      <c r="V48" s="115"/>
      <c r="W48" s="115"/>
      <c r="X48" s="115"/>
    </row>
    <row r="49" spans="9:24">
      <c r="I49" s="115"/>
      <c r="J49" s="115"/>
      <c r="K49" s="115"/>
      <c r="L49" s="115"/>
      <c r="M49" s="115"/>
      <c r="N49" s="115"/>
      <c r="O49" s="115"/>
      <c r="P49" s="116"/>
      <c r="Q49" s="115"/>
      <c r="R49" s="115"/>
      <c r="S49" s="115"/>
      <c r="T49" s="115"/>
      <c r="U49" s="115"/>
      <c r="V49" s="115"/>
      <c r="W49" s="115"/>
      <c r="X49" s="115"/>
    </row>
    <row r="50" spans="9:24">
      <c r="I50" s="115"/>
      <c r="J50" s="115"/>
      <c r="K50" s="115"/>
      <c r="L50" s="115"/>
      <c r="M50" s="115"/>
      <c r="N50" s="115"/>
      <c r="O50" s="115"/>
      <c r="P50" s="115"/>
      <c r="Q50" s="115"/>
      <c r="R50" s="115"/>
      <c r="S50" s="115"/>
      <c r="T50" s="115"/>
      <c r="U50" s="115"/>
      <c r="V50" s="115"/>
      <c r="W50" s="115"/>
      <c r="X50" s="115"/>
    </row>
    <row r="51" spans="9:24">
      <c r="I51" s="115"/>
      <c r="J51" s="115"/>
      <c r="K51" s="115"/>
      <c r="L51" s="115"/>
      <c r="M51" s="115"/>
      <c r="N51" s="115"/>
      <c r="O51" s="115"/>
      <c r="P51" s="115"/>
      <c r="Q51" s="115"/>
      <c r="R51" s="115"/>
      <c r="S51" s="115"/>
      <c r="T51" s="115"/>
      <c r="U51" s="115"/>
      <c r="V51" s="115"/>
      <c r="W51" s="115"/>
      <c r="X51" s="115"/>
    </row>
    <row r="52" spans="9:24">
      <c r="I52" s="115"/>
      <c r="J52" s="115"/>
      <c r="K52" s="115"/>
      <c r="L52" s="115"/>
      <c r="M52" s="115"/>
      <c r="N52" s="115"/>
      <c r="O52" s="115"/>
      <c r="P52" s="115"/>
      <c r="Q52" s="115"/>
      <c r="R52" s="115"/>
      <c r="S52" s="115"/>
      <c r="T52" s="115"/>
      <c r="U52" s="115"/>
      <c r="V52" s="115"/>
      <c r="W52" s="115"/>
      <c r="X52" s="115"/>
    </row>
    <row r="53" spans="9:24">
      <c r="I53" s="115"/>
      <c r="J53" s="115"/>
      <c r="K53" s="115"/>
      <c r="L53" s="115"/>
      <c r="M53" s="115"/>
      <c r="N53" s="115"/>
      <c r="O53" s="115"/>
      <c r="P53" s="115"/>
      <c r="Q53" s="115"/>
      <c r="R53" s="115"/>
      <c r="S53" s="115"/>
      <c r="T53" s="115"/>
      <c r="U53" s="115"/>
      <c r="V53" s="115"/>
      <c r="W53" s="115"/>
      <c r="X53" s="115"/>
    </row>
    <row r="54" spans="9:24">
      <c r="I54" s="115"/>
      <c r="J54" s="115"/>
      <c r="K54" s="115"/>
      <c r="L54" s="115"/>
      <c r="M54" s="115"/>
      <c r="N54" s="115"/>
      <c r="O54" s="115"/>
      <c r="P54" s="115"/>
      <c r="Q54" s="115"/>
      <c r="R54" s="115"/>
      <c r="S54" s="115"/>
      <c r="T54" s="115"/>
      <c r="U54" s="115"/>
      <c r="V54" s="115"/>
      <c r="W54" s="115"/>
      <c r="X54" s="115"/>
    </row>
    <row r="55" spans="9:24">
      <c r="I55" s="115"/>
      <c r="J55" s="115"/>
      <c r="K55" s="115"/>
      <c r="L55" s="115"/>
      <c r="M55" s="115"/>
      <c r="N55" s="115"/>
      <c r="O55" s="115"/>
      <c r="P55" s="115"/>
      <c r="Q55" s="115"/>
      <c r="R55" s="115"/>
      <c r="S55" s="115"/>
      <c r="T55" s="115"/>
      <c r="U55" s="115"/>
      <c r="V55" s="115"/>
      <c r="W55" s="115"/>
      <c r="X55" s="115"/>
    </row>
    <row r="56" spans="9:24">
      <c r="I56" s="115"/>
      <c r="J56" s="115"/>
      <c r="K56" s="115"/>
      <c r="L56" s="115"/>
      <c r="M56" s="115"/>
      <c r="N56" s="115"/>
      <c r="O56" s="115"/>
      <c r="P56" s="115"/>
      <c r="Q56" s="115"/>
      <c r="R56" s="115"/>
      <c r="S56" s="115"/>
      <c r="T56" s="115"/>
      <c r="U56" s="115"/>
      <c r="V56" s="115"/>
      <c r="W56" s="115"/>
      <c r="X56" s="115"/>
    </row>
    <row r="57" spans="9:24">
      <c r="I57" s="115"/>
      <c r="J57" s="115"/>
      <c r="K57" s="115"/>
      <c r="L57" s="115"/>
      <c r="M57" s="115"/>
      <c r="N57" s="115"/>
      <c r="O57" s="115"/>
      <c r="P57" s="115"/>
      <c r="Q57" s="115"/>
      <c r="R57" s="115"/>
      <c r="S57" s="115"/>
      <c r="T57" s="115"/>
      <c r="U57" s="115"/>
      <c r="V57" s="115"/>
      <c r="W57" s="115"/>
      <c r="X57" s="115"/>
    </row>
    <row r="58" spans="9:24">
      <c r="I58" s="115"/>
      <c r="J58" s="115"/>
      <c r="K58" s="115"/>
      <c r="L58" s="115"/>
      <c r="M58" s="115"/>
      <c r="N58" s="115"/>
      <c r="O58" s="115"/>
      <c r="P58" s="115"/>
      <c r="Q58" s="115"/>
      <c r="R58" s="115"/>
      <c r="S58" s="115"/>
      <c r="T58" s="115"/>
      <c r="U58" s="115"/>
      <c r="V58" s="115"/>
      <c r="W58" s="115"/>
      <c r="X58" s="115"/>
    </row>
    <row r="59" spans="9:24">
      <c r="I59" s="115"/>
      <c r="J59" s="115"/>
      <c r="K59" s="115"/>
      <c r="L59" s="115"/>
      <c r="M59" s="115"/>
      <c r="N59" s="115"/>
      <c r="O59" s="115"/>
      <c r="P59" s="115"/>
      <c r="Q59" s="115"/>
      <c r="R59" s="115"/>
      <c r="S59" s="115"/>
      <c r="T59" s="115"/>
      <c r="U59" s="115"/>
      <c r="V59" s="115"/>
      <c r="W59" s="115"/>
      <c r="X59" s="115"/>
    </row>
    <row r="60" spans="9:24">
      <c r="I60" s="115"/>
      <c r="J60" s="115"/>
      <c r="K60" s="115"/>
      <c r="L60" s="115"/>
      <c r="M60" s="115"/>
      <c r="N60" s="115"/>
      <c r="O60" s="115"/>
      <c r="P60" s="115"/>
      <c r="Q60" s="115"/>
      <c r="R60" s="115"/>
      <c r="S60" s="115"/>
      <c r="T60" s="115"/>
      <c r="U60" s="115"/>
      <c r="V60" s="115"/>
      <c r="W60" s="115"/>
      <c r="X60" s="115"/>
    </row>
    <row r="61" spans="9:24">
      <c r="I61" s="115"/>
      <c r="J61" s="115"/>
      <c r="K61" s="115"/>
      <c r="L61" s="115"/>
      <c r="M61" s="115"/>
      <c r="N61" s="115"/>
      <c r="O61" s="115"/>
      <c r="P61" s="115"/>
      <c r="Q61" s="115"/>
      <c r="R61" s="115"/>
      <c r="S61" s="115"/>
      <c r="T61" s="115"/>
      <c r="U61" s="115"/>
      <c r="V61" s="115"/>
      <c r="W61" s="115"/>
      <c r="X61" s="115"/>
    </row>
    <row r="62" spans="9:24">
      <c r="I62" s="115"/>
      <c r="J62" s="115"/>
      <c r="K62" s="115"/>
      <c r="L62" s="115"/>
      <c r="M62" s="115"/>
      <c r="N62" s="115"/>
      <c r="O62" s="115"/>
      <c r="P62" s="115"/>
      <c r="Q62" s="115"/>
      <c r="R62" s="115"/>
      <c r="S62" s="115"/>
      <c r="T62" s="115"/>
      <c r="U62" s="115"/>
      <c r="V62" s="115"/>
      <c r="W62" s="115"/>
      <c r="X62" s="115"/>
    </row>
    <row r="63" spans="9:24">
      <c r="I63" s="115"/>
      <c r="J63" s="115"/>
      <c r="K63" s="115"/>
      <c r="L63" s="115"/>
      <c r="M63" s="115"/>
      <c r="N63" s="115"/>
      <c r="O63" s="115"/>
      <c r="P63" s="115"/>
      <c r="Q63" s="115"/>
      <c r="R63" s="115"/>
      <c r="S63" s="115"/>
      <c r="T63" s="115"/>
      <c r="U63" s="115"/>
      <c r="V63" s="115"/>
      <c r="W63" s="115"/>
      <c r="X63" s="115"/>
    </row>
    <row r="64" spans="9:24">
      <c r="I64" s="115"/>
      <c r="J64" s="115"/>
      <c r="K64" s="115"/>
      <c r="L64" s="115"/>
      <c r="M64" s="115"/>
      <c r="N64" s="115"/>
      <c r="O64" s="115"/>
      <c r="P64" s="115"/>
      <c r="Q64" s="115"/>
      <c r="R64" s="115"/>
      <c r="S64" s="115"/>
      <c r="T64" s="115"/>
      <c r="U64" s="115"/>
      <c r="V64" s="115"/>
      <c r="W64" s="115"/>
      <c r="X64" s="115"/>
    </row>
    <row r="65" spans="9:24">
      <c r="I65" s="115"/>
      <c r="J65" s="115"/>
      <c r="K65" s="115"/>
      <c r="L65" s="115"/>
      <c r="M65" s="115"/>
      <c r="N65" s="115"/>
      <c r="O65" s="115"/>
      <c r="P65" s="115"/>
      <c r="Q65" s="115"/>
      <c r="R65" s="115"/>
      <c r="S65" s="115"/>
      <c r="T65" s="115"/>
      <c r="U65" s="115"/>
      <c r="V65" s="115"/>
      <c r="W65" s="115"/>
      <c r="X65" s="115"/>
    </row>
    <row r="66" spans="9:24">
      <c r="I66" s="115"/>
      <c r="J66" s="115"/>
      <c r="K66" s="115"/>
      <c r="L66" s="115"/>
      <c r="M66" s="115"/>
      <c r="N66" s="115"/>
      <c r="O66" s="115"/>
      <c r="P66" s="115"/>
      <c r="Q66" s="115"/>
      <c r="R66" s="115"/>
      <c r="S66" s="115"/>
      <c r="T66" s="115"/>
      <c r="U66" s="115"/>
      <c r="V66" s="115"/>
      <c r="W66" s="115"/>
      <c r="X66" s="115"/>
    </row>
    <row r="67" spans="9:24">
      <c r="I67" s="115"/>
      <c r="J67" s="115"/>
      <c r="K67" s="115"/>
      <c r="L67" s="115"/>
      <c r="M67" s="115"/>
      <c r="N67" s="115"/>
      <c r="O67" s="115"/>
      <c r="P67" s="115"/>
      <c r="Q67" s="115"/>
      <c r="R67" s="115"/>
      <c r="S67" s="115"/>
      <c r="T67" s="115"/>
      <c r="U67" s="115"/>
      <c r="V67" s="115"/>
      <c r="W67" s="115"/>
      <c r="X67" s="115"/>
    </row>
    <row r="68" spans="9:24">
      <c r="I68" s="115"/>
      <c r="J68" s="115"/>
      <c r="K68" s="115"/>
      <c r="L68" s="115"/>
      <c r="M68" s="115"/>
      <c r="N68" s="115"/>
      <c r="O68" s="115"/>
      <c r="P68" s="115"/>
      <c r="Q68" s="115"/>
    </row>
    <row r="69" spans="9:24">
      <c r="I69" s="115"/>
      <c r="J69" s="115"/>
      <c r="K69" s="115"/>
      <c r="L69" s="115"/>
      <c r="M69" s="115"/>
      <c r="N69" s="115"/>
      <c r="O69" s="115"/>
      <c r="P69" s="115"/>
      <c r="Q69" s="115"/>
    </row>
    <row r="70" spans="9:24">
      <c r="I70" s="115"/>
      <c r="J70" s="115"/>
      <c r="K70" s="115"/>
      <c r="L70" s="115"/>
      <c r="M70" s="115"/>
      <c r="N70" s="115"/>
      <c r="O70" s="115"/>
      <c r="P70" s="115"/>
      <c r="Q70" s="115"/>
    </row>
    <row r="71" spans="9:24">
      <c r="I71" s="115"/>
      <c r="J71" s="115"/>
      <c r="K71" s="115"/>
      <c r="L71" s="115"/>
      <c r="M71" s="115"/>
      <c r="N71" s="115"/>
      <c r="O71" s="115"/>
      <c r="P71" s="115"/>
      <c r="Q71" s="115"/>
    </row>
    <row r="72" spans="9:24">
      <c r="I72" s="115"/>
      <c r="J72" s="115"/>
      <c r="K72" s="115"/>
      <c r="L72" s="115"/>
      <c r="M72" s="115"/>
      <c r="N72" s="115"/>
      <c r="O72" s="115"/>
      <c r="P72" s="115"/>
      <c r="Q72" s="115"/>
    </row>
    <row r="73" spans="9:24">
      <c r="I73" s="115"/>
      <c r="J73" s="115"/>
      <c r="K73" s="115"/>
      <c r="L73" s="115"/>
      <c r="M73" s="115"/>
      <c r="N73" s="115"/>
      <c r="O73" s="115"/>
      <c r="P73" s="115"/>
      <c r="Q73" s="115"/>
    </row>
    <row r="74" spans="9:24">
      <c r="I74" s="115"/>
      <c r="J74" s="115"/>
      <c r="K74" s="115"/>
      <c r="L74" s="115"/>
      <c r="M74" s="115"/>
      <c r="N74" s="115"/>
      <c r="O74" s="115"/>
      <c r="P74" s="115"/>
      <c r="Q74" s="115"/>
    </row>
    <row r="75" spans="9:24">
      <c r="I75" s="115"/>
      <c r="J75" s="115"/>
      <c r="K75" s="115"/>
      <c r="L75" s="115"/>
      <c r="M75" s="115"/>
      <c r="N75" s="115"/>
      <c r="O75" s="115"/>
      <c r="P75" s="115"/>
      <c r="Q75" s="115"/>
    </row>
    <row r="76" spans="9:24">
      <c r="I76" s="115"/>
      <c r="J76" s="115"/>
      <c r="K76" s="115"/>
      <c r="L76" s="115"/>
      <c r="M76" s="115"/>
      <c r="N76" s="115"/>
      <c r="O76" s="115"/>
      <c r="P76" s="115"/>
      <c r="Q76" s="115"/>
    </row>
    <row r="77" spans="9:24">
      <c r="I77" s="115"/>
      <c r="J77" s="115"/>
      <c r="K77" s="115"/>
      <c r="L77" s="115"/>
      <c r="M77" s="115"/>
      <c r="N77" s="115"/>
      <c r="O77" s="115"/>
      <c r="P77" s="115"/>
      <c r="Q77" s="115"/>
    </row>
    <row r="78" spans="9:24">
      <c r="I78" s="115"/>
      <c r="J78" s="115"/>
      <c r="K78" s="115"/>
      <c r="L78" s="115"/>
      <c r="M78" s="115"/>
      <c r="N78" s="115"/>
      <c r="O78" s="115"/>
      <c r="P78" s="115"/>
      <c r="Q78" s="115"/>
    </row>
    <row r="79" spans="9:24">
      <c r="I79" s="115"/>
      <c r="J79" s="115"/>
      <c r="K79" s="115"/>
      <c r="L79" s="115"/>
      <c r="M79" s="115"/>
      <c r="N79" s="115"/>
      <c r="O79" s="115"/>
      <c r="P79" s="115"/>
      <c r="Q79" s="115"/>
    </row>
    <row r="80" spans="9:24">
      <c r="I80" s="115"/>
      <c r="J80" s="115"/>
      <c r="K80" s="115"/>
      <c r="L80" s="115"/>
      <c r="M80" s="115"/>
      <c r="N80" s="115"/>
      <c r="O80" s="115"/>
      <c r="P80" s="115"/>
      <c r="Q80" s="115"/>
    </row>
    <row r="81" spans="9:17">
      <c r="I81" s="115"/>
      <c r="J81" s="115"/>
      <c r="K81" s="115"/>
      <c r="L81" s="115"/>
      <c r="M81" s="115"/>
      <c r="N81" s="115"/>
      <c r="O81" s="115"/>
      <c r="P81" s="115"/>
      <c r="Q81" s="115"/>
    </row>
    <row r="82" spans="9:17">
      <c r="I82" s="115"/>
      <c r="J82" s="115"/>
      <c r="K82" s="115"/>
      <c r="L82" s="115"/>
      <c r="M82" s="115"/>
      <c r="N82" s="115"/>
      <c r="O82" s="115"/>
      <c r="P82" s="115"/>
      <c r="Q82" s="115"/>
    </row>
    <row r="83" spans="9:17">
      <c r="I83" s="115"/>
      <c r="J83" s="115"/>
      <c r="K83" s="115"/>
      <c r="L83" s="115"/>
      <c r="M83" s="115"/>
      <c r="N83" s="115"/>
      <c r="O83" s="115"/>
      <c r="P83" s="115"/>
      <c r="Q83" s="115"/>
    </row>
    <row r="84" spans="9:17">
      <c r="I84" s="115"/>
      <c r="J84" s="115"/>
      <c r="K84" s="115"/>
      <c r="L84" s="115"/>
      <c r="M84" s="115"/>
      <c r="N84" s="115"/>
      <c r="O84" s="115"/>
      <c r="P84" s="115"/>
      <c r="Q84" s="115"/>
    </row>
  </sheetData>
  <mergeCells count="1">
    <mergeCell ref="L29:N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F60AA-8E5B-744F-975C-1EB0C8034FF1}">
  <dimension ref="A2:M124"/>
  <sheetViews>
    <sheetView showGridLines="0" workbookViewId="0">
      <selection activeCell="A6" sqref="A6:XFD6"/>
    </sheetView>
  </sheetViews>
  <sheetFormatPr defaultColWidth="8.85546875" defaultRowHeight="15"/>
  <cols>
    <col min="1" max="1" width="8.85546875" style="50"/>
    <col min="2" max="2" width="35.7109375" style="50" bestFit="1" customWidth="1"/>
    <col min="3" max="3" width="19.42578125" style="96" bestFit="1" customWidth="1"/>
    <col min="4" max="4" width="29.140625" style="96" customWidth="1"/>
    <col min="5" max="5" width="28.28515625" style="96" customWidth="1"/>
    <col min="6" max="6" width="31.85546875" style="96" bestFit="1" customWidth="1"/>
    <col min="7" max="7" width="31.85546875" style="96" customWidth="1"/>
    <col min="8" max="12" width="47.7109375" style="96" customWidth="1"/>
    <col min="13" max="16384" width="8.85546875" style="50"/>
  </cols>
  <sheetData>
    <row r="2" spans="2:12" customFormat="1" ht="35.1" customHeight="1">
      <c r="B2" s="149" t="s">
        <v>1248</v>
      </c>
      <c r="C2" s="149"/>
      <c r="D2" s="149"/>
      <c r="E2" s="97"/>
      <c r="F2" s="97"/>
      <c r="G2" s="97"/>
      <c r="H2" s="97"/>
      <c r="I2" s="97"/>
      <c r="J2" s="97"/>
      <c r="K2" s="97"/>
      <c r="L2" s="97"/>
    </row>
    <row r="3" spans="2:12" customFormat="1" ht="29.1" customHeight="1">
      <c r="B3" s="61" t="s">
        <v>48</v>
      </c>
      <c r="C3" s="73" t="s">
        <v>1259</v>
      </c>
      <c r="D3" s="73" t="s">
        <v>1260</v>
      </c>
      <c r="E3" s="73" t="s">
        <v>1283</v>
      </c>
      <c r="F3" s="73" t="s">
        <v>1284</v>
      </c>
      <c r="G3" s="73" t="s">
        <v>1262</v>
      </c>
      <c r="H3" s="73" t="s">
        <v>1256</v>
      </c>
      <c r="I3" s="73" t="s">
        <v>1257</v>
      </c>
      <c r="J3" s="73" t="s">
        <v>1264</v>
      </c>
      <c r="K3" s="73" t="s">
        <v>1263</v>
      </c>
      <c r="L3" s="73" t="s">
        <v>1258</v>
      </c>
    </row>
    <row r="4" spans="2:12">
      <c r="B4" s="70" t="s">
        <v>175</v>
      </c>
      <c r="C4" s="98">
        <f>_xlfn.MAXIFS('Fractional-Calorimetry-Data'!$BE$4:$BE$368,'Fractional-Calorimetry-Data'!$B$4:$B$368,'V&amp;V-Violence-Global'!$B4,'Fractional-Calorimetry-Data'!$J$4:$J$368, 100)</f>
        <v>1.5351178535719443</v>
      </c>
      <c r="D4" s="96">
        <f>_xlfn.MAXIFS('Fractional-Calorimetry-Data'!$U$4:$U$368,'Fractional-Calorimetry-Data'!$B$4:$B$368,'V&amp;V-Violence-Global'!$B4,'Fractional-Calorimetry-Data'!$J$4:$J$368, 100)</f>
        <v>65.653920361564914</v>
      </c>
      <c r="E4" s="96">
        <f>_xlfn.MAXIFS('Fractional-Calorimetry-Data'!$BI$4:$BI$368,'Fractional-Calorimetry-Data'!$B$4:$B$368,'V&amp;V-Violence-Global'!$B4,'Fractional-Calorimetry-Data'!$J$4:$J$368, 100)</f>
        <v>42169.026083437719</v>
      </c>
      <c r="F4" s="96">
        <f>_xlfn.MAXIFS('Fractional-Calorimetry-Data'!$BM$4:$BM$368,'Fractional-Calorimetry-Data'!$B$4:$B$368,'V&amp;V-Violence-Global'!$B4,'Fractional-Calorimetry-Data'!$J$4:$J$368, 100)</f>
        <v>978.37933771580322</v>
      </c>
      <c r="G4" s="96">
        <f>_xlfn.MAXIFS('Fractional-Calorimetry-Data'!$AU$4:$AU$368,'Fractional-Calorimetry-Data'!$B$4:$B$368,'V&amp;V-Violence-Global'!$B4,'Fractional-Calorimetry-Data'!$J$4:$J$368, 100)</f>
        <v>79.816223594626507</v>
      </c>
      <c r="H4" s="96">
        <v>0</v>
      </c>
      <c r="I4" s="96">
        <v>0</v>
      </c>
      <c r="J4" s="96">
        <v>0</v>
      </c>
      <c r="K4" s="96">
        <v>0</v>
      </c>
      <c r="L4" s="96">
        <v>0</v>
      </c>
    </row>
    <row r="5" spans="2:12">
      <c r="B5" s="70" t="s">
        <v>176</v>
      </c>
      <c r="C5" s="98">
        <f>_xlfn.MAXIFS('Fractional-Calorimetry-Data'!$BE$4:$BE$368,'Fractional-Calorimetry-Data'!$B$4:$B$368,'V&amp;V-Violence-Global'!$B5,'Fractional-Calorimetry-Data'!$J$4:$J$368, 100)</f>
        <v>1.6337942483544137</v>
      </c>
      <c r="D5" s="96">
        <f>_xlfn.MAXIFS('Fractional-Calorimetry-Data'!$U$4:$U$368,'Fractional-Calorimetry-Data'!$B$4:$B$368,'V&amp;V-Violence-Global'!$B5,'Fractional-Calorimetry-Data'!$J$4:$J$368, 100)</f>
        <v>105.869867293366</v>
      </c>
      <c r="E5" s="96">
        <f>_xlfn.MAXIFS('Fractional-Calorimetry-Data'!$BI$4:$BI$368,'Fractional-Calorimetry-Data'!$B$4:$B$368,'V&amp;V-Violence-Global'!$B5,'Fractional-Calorimetry-Data'!$J$4:$J$368, 100)</f>
        <v>73931.733041350817</v>
      </c>
      <c r="F5" s="96">
        <f>_xlfn.MAXIFS('Fractional-Calorimetry-Data'!$BM$4:$BM$368,'Fractional-Calorimetry-Data'!$B$4:$B$368,'V&amp;V-Violence-Global'!$B5,'Fractional-Calorimetry-Data'!$J$4:$J$368, 100)</f>
        <v>1207.6008868471633</v>
      </c>
      <c r="G5" s="96">
        <f>_xlfn.MAXIFS('Fractional-Calorimetry-Data'!$AU$4:$AU$368,'Fractional-Calorimetry-Data'!$B$4:$B$368,'V&amp;V-Violence-Global'!$B5,'Fractional-Calorimetry-Data'!$J$4:$J$368, 100)</f>
        <v>59.473810906104404</v>
      </c>
      <c r="H5" s="96">
        <v>0</v>
      </c>
      <c r="I5" s="96">
        <v>0</v>
      </c>
      <c r="J5" s="96">
        <v>0</v>
      </c>
      <c r="K5" s="96">
        <v>0</v>
      </c>
      <c r="L5" s="96">
        <v>0</v>
      </c>
    </row>
    <row r="6" spans="2:12">
      <c r="B6" s="72" t="s">
        <v>177</v>
      </c>
      <c r="C6" s="98">
        <f>_xlfn.MAXIFS('Fractional-Calorimetry-Data'!$BE$4:$BE$368,'Fractional-Calorimetry-Data'!$B$4:$B$368,'V&amp;V-Violence-Global'!$B6,'Fractional-Calorimetry-Data'!$J$4:$J$368, 100)</f>
        <v>1.6875061591720504</v>
      </c>
      <c r="D6" s="96">
        <f>_xlfn.MAXIFS('Fractional-Calorimetry-Data'!$U$4:$U$368,'Fractional-Calorimetry-Data'!$B$4:$B$368,'V&amp;V-Violence-Global'!$B6,'Fractional-Calorimetry-Data'!$J$4:$J$368, 100)</f>
        <v>75.86001687892761</v>
      </c>
      <c r="E6" s="96">
        <f>_xlfn.MAXIFS('Fractional-Calorimetry-Data'!$BI$4:$BI$368,'Fractional-Calorimetry-Data'!$B$4:$B$368,'V&amp;V-Violence-Global'!$B6,'Fractional-Calorimetry-Data'!$J$4:$J$368, 100)</f>
        <v>100636.72950452054</v>
      </c>
      <c r="F6" s="96">
        <f>_xlfn.MAXIFS('Fractional-Calorimetry-Data'!$BM$4:$BM$368,'Fractional-Calorimetry-Data'!$B$4:$B$368,'V&amp;V-Violence-Global'!$B6,'Fractional-Calorimetry-Data'!$J$4:$J$368, 100)</f>
        <v>2406.1496888095235</v>
      </c>
      <c r="G6" s="96">
        <f>_xlfn.MAXIFS('Fractional-Calorimetry-Data'!$AU$4:$AU$368,'Fractional-Calorimetry-Data'!$B$4:$B$368,'V&amp;V-Violence-Global'!$B6,'Fractional-Calorimetry-Data'!$J$4:$J$368, 100)</f>
        <v>79.578947368421055</v>
      </c>
      <c r="H6" s="96">
        <v>0</v>
      </c>
      <c r="I6" s="96">
        <v>0</v>
      </c>
      <c r="J6" s="96">
        <v>0</v>
      </c>
      <c r="K6" s="96">
        <v>0</v>
      </c>
      <c r="L6" s="96">
        <v>0</v>
      </c>
    </row>
    <row r="7" spans="2:12">
      <c r="B7" s="72" t="s">
        <v>997</v>
      </c>
      <c r="C7" s="98">
        <f>_xlfn.MAXIFS('Fractional-Calorimetry-Data'!$BE$4:$BE$368,'Fractional-Calorimetry-Data'!$B$4:$B$368,'V&amp;V-Violence-Global'!$B7,'Fractional-Calorimetry-Data'!$J$4:$J$368, 100)</f>
        <v>1.9018126367000998</v>
      </c>
      <c r="D7" s="96">
        <f>_xlfn.MAXIFS('Fractional-Calorimetry-Data'!$U$4:$U$368,'Fractional-Calorimetry-Data'!$B$4:$B$368,'V&amp;V-Violence-Global'!$B7,'Fractional-Calorimetry-Data'!$J$4:$J$368, 100)</f>
        <v>85.493933125205345</v>
      </c>
      <c r="E7" s="96">
        <f>_xlfn.MAXIFS('Fractional-Calorimetry-Data'!$BI$4:$BI$368,'Fractional-Calorimetry-Data'!$B$4:$B$368,'V&amp;V-Violence-Global'!$B7,'Fractional-Calorimetry-Data'!$J$4:$J$368, 100)</f>
        <v>55974.56183314509</v>
      </c>
      <c r="F7" s="96">
        <f>_xlfn.MAXIFS('Fractional-Calorimetry-Data'!$BM$4:$BM$368,'Fractional-Calorimetry-Data'!$B$4:$B$368,'V&amp;V-Violence-Global'!$B7,'Fractional-Calorimetry-Data'!$J$4:$J$368, 100)</f>
        <v>1338.310328636242</v>
      </c>
      <c r="G7" s="96">
        <f>_xlfn.MAXIFS('Fractional-Calorimetry-Data'!$AU$4:$AU$368,'Fractional-Calorimetry-Data'!$B$4:$B$368,'V&amp;V-Violence-Global'!$B7,'Fractional-Calorimetry-Data'!$J$4:$J$368, 100)</f>
        <v>67.312500000000014</v>
      </c>
      <c r="H7" s="96">
        <v>0</v>
      </c>
      <c r="I7" s="96">
        <v>0</v>
      </c>
      <c r="J7" s="96">
        <v>0</v>
      </c>
      <c r="K7" s="96">
        <v>0</v>
      </c>
      <c r="L7" s="96">
        <v>0</v>
      </c>
    </row>
    <row r="8" spans="2:12">
      <c r="B8" s="72" t="s">
        <v>1029</v>
      </c>
      <c r="C8" s="98">
        <f>_xlfn.MAXIFS('Fractional-Calorimetry-Data'!$BE$4:$BE$368,'Fractional-Calorimetry-Data'!$B$4:$B$368,'V&amp;V-Violence-Global'!$B8,'Fractional-Calorimetry-Data'!$J$4:$J$368, 100)</f>
        <v>2.0512495530683927</v>
      </c>
      <c r="D8" s="96">
        <f>_xlfn.MAXIFS('Fractional-Calorimetry-Data'!$U$4:$U$368,'Fractional-Calorimetry-Data'!$B$4:$B$368,'V&amp;V-Violence-Global'!$B8,'Fractional-Calorimetry-Data'!$J$4:$J$368, 100)</f>
        <v>92.211708308672272</v>
      </c>
      <c r="E8" s="96">
        <f>_xlfn.MAXIFS('Fractional-Calorimetry-Data'!$BI$4:$BI$368,'Fractional-Calorimetry-Data'!$B$4:$B$368,'V&amp;V-Violence-Global'!$B8,'Fractional-Calorimetry-Data'!$J$4:$J$368, 100)</f>
        <v>125870.72161091745</v>
      </c>
      <c r="F8" s="96">
        <f>_xlfn.MAXIFS('Fractional-Calorimetry-Data'!$BM$4:$BM$368,'Fractional-Calorimetry-Data'!$B$4:$B$368,'V&amp;V-Violence-Global'!$B8,'Fractional-Calorimetry-Data'!$J$4:$J$368, 100)</f>
        <v>3009.4757562718164</v>
      </c>
      <c r="G8" s="96">
        <f>_xlfn.MAXIFS('Fractional-Calorimetry-Data'!$AU$4:$AU$368,'Fractional-Calorimetry-Data'!$B$4:$B$368,'V&amp;V-Violence-Global'!$B8,'Fractional-Calorimetry-Data'!$J$4:$J$368, 100)</f>
        <v>68.851774530271399</v>
      </c>
      <c r="H8" s="96">
        <v>0</v>
      </c>
      <c r="I8" s="96">
        <v>0</v>
      </c>
      <c r="J8" s="96">
        <v>0</v>
      </c>
      <c r="K8" s="96">
        <v>0</v>
      </c>
      <c r="L8" s="96">
        <v>0</v>
      </c>
    </row>
    <row r="9" spans="2:12">
      <c r="B9" s="72" t="s">
        <v>519</v>
      </c>
      <c r="C9" s="98">
        <f>_xlfn.MAXIFS('Fractional-Calorimetry-Data'!$BE$4:$BE$368,'Fractional-Calorimetry-Data'!$B$4:$B$368,'V&amp;V-Violence-Global'!$B9,'Fractional-Calorimetry-Data'!$J$4:$J$368, 100)</f>
        <v>1.4916980781775799</v>
      </c>
      <c r="D9" s="96">
        <f>_xlfn.MAXIFS('Fractional-Calorimetry-Data'!$U$4:$U$368,'Fractional-Calorimetry-Data'!$B$4:$B$368,'V&amp;V-Violence-Global'!$B9,'Fractional-Calorimetry-Data'!$J$4:$J$368, 100)</f>
        <v>67.057676070548666</v>
      </c>
      <c r="E9" s="96">
        <f>_xlfn.MAXIFS('Fractional-Calorimetry-Data'!$BI$4:$BI$368,'Fractional-Calorimetry-Data'!$B$4:$B$368,'V&amp;V-Violence-Global'!$B9,'Fractional-Calorimetry-Data'!$J$4:$J$368, 100)</f>
        <v>50207.903616763026</v>
      </c>
      <c r="F9" s="96">
        <f>_xlfn.MAXIFS('Fractional-Calorimetry-Data'!$BM$4:$BM$368,'Fractional-Calorimetry-Data'!$B$4:$B$368,'V&amp;V-Violence-Global'!$B9,'Fractional-Calorimetry-Data'!$J$4:$J$368, 100)</f>
        <v>1200.4338004428719</v>
      </c>
      <c r="G9" s="96">
        <f>_xlfn.MAXIFS('Fractional-Calorimetry-Data'!$AU$4:$AU$368,'Fractional-Calorimetry-Data'!$B$4:$B$368,'V&amp;V-Violence-Global'!$B9,'Fractional-Calorimetry-Data'!$J$4:$J$368, 100)</f>
        <v>69.276482199298826</v>
      </c>
      <c r="H9" s="96">
        <v>0</v>
      </c>
      <c r="I9" s="96">
        <v>0</v>
      </c>
      <c r="J9" s="96">
        <v>0</v>
      </c>
      <c r="K9" s="96">
        <v>0</v>
      </c>
      <c r="L9" s="96">
        <v>0</v>
      </c>
    </row>
    <row r="10" spans="2:12">
      <c r="B10" s="72" t="s">
        <v>966</v>
      </c>
      <c r="C10" s="98">
        <f>_xlfn.MAXIFS('Fractional-Calorimetry-Data'!$BE$4:$BE$368,'Fractional-Calorimetry-Data'!$B$4:$B$368,'V&amp;V-Violence-Global'!$B10,'Fractional-Calorimetry-Data'!$J$4:$J$368, 100)</f>
        <v>1.7198060767260022</v>
      </c>
      <c r="D10" s="96">
        <f>_xlfn.MAXIFS('Fractional-Calorimetry-Data'!$U$4:$U$368,'Fractional-Calorimetry-Data'!$B$4:$B$368,'V&amp;V-Violence-Global'!$B10,'Fractional-Calorimetry-Data'!$J$4:$J$368, 100)</f>
        <v>77.312024788654554</v>
      </c>
      <c r="E10" s="96">
        <f>_xlfn.MAXIFS('Fractional-Calorimetry-Data'!$BI$4:$BI$368,'Fractional-Calorimetry-Data'!$B$4:$B$368,'V&amp;V-Violence-Global'!$B10,'Fractional-Calorimetry-Data'!$J$4:$J$368, 100)</f>
        <v>57908.745440060018</v>
      </c>
      <c r="F10" s="96">
        <f>_xlfn.MAXIFS('Fractional-Calorimetry-Data'!$BM$4:$BM$368,'Fractional-Calorimetry-Data'!$B$4:$B$368,'V&amp;V-Violence-Global'!$B10,'Fractional-Calorimetry-Data'!$J$4:$J$368, 100)</f>
        <v>1384.5552265655788</v>
      </c>
      <c r="G10" s="96">
        <f>_xlfn.MAXIFS('Fractional-Calorimetry-Data'!$AU$4:$AU$368,'Fractional-Calorimetry-Data'!$B$4:$B$368,'V&amp;V-Violence-Global'!$B10,'Fractional-Calorimetry-Data'!$J$4:$J$368, 100)</f>
        <v>56.421052631578952</v>
      </c>
      <c r="H10" s="96">
        <v>0</v>
      </c>
      <c r="I10" s="96">
        <v>0</v>
      </c>
      <c r="J10" s="96">
        <v>0</v>
      </c>
      <c r="K10" s="96">
        <v>0</v>
      </c>
      <c r="L10" s="96">
        <v>0</v>
      </c>
    </row>
    <row r="11" spans="2:12">
      <c r="B11" s="72" t="s">
        <v>1</v>
      </c>
      <c r="C11" s="98">
        <f>_xlfn.MAXIFS('Fractional-Calorimetry-Data'!$BE$4:$BE$368,'Fractional-Calorimetry-Data'!$B$4:$B$368,'V&amp;V-Violence-Global'!$B11,'Fractional-Calorimetry-Data'!$J$4:$J$368, 100)</f>
        <v>2.1954256225207218</v>
      </c>
      <c r="D11" s="96">
        <f>_xlfn.MAXIFS('Fractional-Calorimetry-Data'!$U$4:$U$368,'Fractional-Calorimetry-Data'!$B$4:$B$368,'V&amp;V-Violence-Global'!$B11,'Fractional-Calorimetry-Data'!$J$4:$J$368, 100)</f>
        <v>100.3748594616474</v>
      </c>
      <c r="E11" s="96">
        <f>_xlfn.MAXIFS('Fractional-Calorimetry-Data'!$BI$4:$BI$368,'Fractional-Calorimetry-Data'!$B$4:$B$368,'V&amp;V-Violence-Global'!$B11,'Fractional-Calorimetry-Data'!$J$4:$J$368, 100)</f>
        <v>325892.47632676642</v>
      </c>
      <c r="F11" s="96">
        <f>_xlfn.MAXIFS('Fractional-Calorimetry-Data'!$BM$4:$BM$368,'Fractional-Calorimetry-Data'!$B$4:$B$368,'V&amp;V-Violence-Global'!$B11,'Fractional-Calorimetry-Data'!$J$4:$J$368, 100)</f>
        <v>7791.8478110299739</v>
      </c>
      <c r="G11" s="96">
        <f>_xlfn.MAXIFS('Fractional-Calorimetry-Data'!$AU$4:$AU$368,'Fractional-Calorimetry-Data'!$B$4:$B$368,'V&amp;V-Violence-Global'!$B11,'Fractional-Calorimetry-Data'!$J$4:$J$368, 100)</f>
        <v>83.829787234042556</v>
      </c>
      <c r="H11" s="96">
        <v>0</v>
      </c>
      <c r="I11" s="96">
        <v>0</v>
      </c>
      <c r="J11" s="96">
        <v>0</v>
      </c>
      <c r="K11" s="96">
        <v>0</v>
      </c>
      <c r="L11" s="96">
        <v>0</v>
      </c>
    </row>
    <row r="12" spans="2:12">
      <c r="B12" s="72" t="s">
        <v>436</v>
      </c>
      <c r="C12" s="98">
        <f>_xlfn.MAXIFS('Fractional-Calorimetry-Data'!$BE$4:$BE$368,'Fractional-Calorimetry-Data'!$B$4:$B$368,'V&amp;V-Violence-Global'!$B12,'Fractional-Calorimetry-Data'!$J$4:$J$368, 100)</f>
        <v>1.6915908776664532</v>
      </c>
      <c r="D12" s="96">
        <f>_xlfn.MAXIFS('Fractional-Calorimetry-Data'!$U$4:$U$368,'Fractional-Calorimetry-Data'!$B$4:$B$368,'V&amp;V-Violence-Global'!$B12,'Fractional-Calorimetry-Data'!$J$4:$J$368, 100)</f>
        <v>110.833034304706</v>
      </c>
      <c r="E12" s="96">
        <f>_xlfn.MAXIFS('Fractional-Calorimetry-Data'!$BI$4:$BI$368,'Fractional-Calorimetry-Data'!$B$4:$B$368,'V&amp;V-Violence-Global'!$B12,'Fractional-Calorimetry-Data'!$J$4:$J$368, 100)</f>
        <v>253986.53007620003</v>
      </c>
      <c r="F12" s="96">
        <f>_xlfn.MAXIFS('Fractional-Calorimetry-Data'!$BM$4:$BM$368,'Fractional-Calorimetry-Data'!$B$4:$B$368,'V&amp;V-Violence-Global'!$B12,'Fractional-Calorimetry-Data'!$J$4:$J$368, 100)</f>
        <v>4672.1846267923129</v>
      </c>
      <c r="G12" s="96">
        <f>_xlfn.MAXIFS('Fractional-Calorimetry-Data'!$AU$4:$AU$368,'Fractional-Calorimetry-Data'!$B$4:$B$368,'V&amp;V-Violence-Global'!$B12,'Fractional-Calorimetry-Data'!$J$4:$J$368, 100)</f>
        <v>78.658895277465163</v>
      </c>
      <c r="H12" s="96">
        <v>0</v>
      </c>
      <c r="I12" s="96">
        <v>0</v>
      </c>
      <c r="J12" s="96">
        <v>0</v>
      </c>
      <c r="K12" s="96">
        <v>0</v>
      </c>
      <c r="L12" s="96">
        <v>0</v>
      </c>
    </row>
    <row r="13" spans="2:12">
      <c r="B13" s="72" t="s">
        <v>852</v>
      </c>
      <c r="C13" s="98">
        <f>_xlfn.MAXIFS('Fractional-Calorimetry-Data'!$BE$4:$BE$368,'Fractional-Calorimetry-Data'!$B$4:$B$368,'V&amp;V-Violence-Global'!$B13,'Fractional-Calorimetry-Data'!$J$4:$J$368, 100)</f>
        <v>1.2279643972741023</v>
      </c>
      <c r="D13" s="96">
        <f>_xlfn.MAXIFS('Fractional-Calorimetry-Data'!$U$4:$U$368,'Fractional-Calorimetry-Data'!$B$4:$B$368,'V&amp;V-Violence-Global'!$B13,'Fractional-Calorimetry-Data'!$J$4:$J$368, 100)</f>
        <v>38.764871278907776</v>
      </c>
      <c r="E13" s="96">
        <f>_xlfn.MAXIFS('Fractional-Calorimetry-Data'!$BI$4:$BI$368,'Fractional-Calorimetry-Data'!$B$4:$B$368,'V&amp;V-Violence-Global'!$B13,'Fractional-Calorimetry-Data'!$J$4:$J$368, 100)</f>
        <v>25440.071374980114</v>
      </c>
      <c r="F13" s="96">
        <f>_xlfn.MAXIFS('Fractional-Calorimetry-Data'!$BM$4:$BM$368,'Fractional-Calorimetry-Data'!$B$4:$B$368,'V&amp;V-Violence-Global'!$B13,'Fractional-Calorimetry-Data'!$J$4:$J$368, 100)</f>
        <v>608.25327018850339</v>
      </c>
      <c r="G13" s="96">
        <f>_xlfn.MAXIFS('Fractional-Calorimetry-Data'!$AU$4:$AU$368,'Fractional-Calorimetry-Data'!$B$4:$B$368,'V&amp;V-Violence-Global'!$B13,'Fractional-Calorimetry-Data'!$J$4:$J$368, 100)</f>
        <v>27.916666666666661</v>
      </c>
      <c r="H13" s="96">
        <v>0</v>
      </c>
      <c r="I13" s="96">
        <v>0</v>
      </c>
      <c r="J13" s="96">
        <v>0</v>
      </c>
      <c r="K13" s="96">
        <v>0</v>
      </c>
      <c r="L13" s="96">
        <v>0</v>
      </c>
    </row>
    <row r="14" spans="2:12">
      <c r="B14" s="72" t="s">
        <v>1048</v>
      </c>
      <c r="C14" s="98">
        <f>_xlfn.MAXIFS('Fractional-Calorimetry-Data'!$BE$4:$BE$368,'Fractional-Calorimetry-Data'!$B$4:$B$368,'V&amp;V-Violence-Global'!$B14,'Fractional-Calorimetry-Data'!$J$4:$J$368, 100)</f>
        <v>1.517694134232451</v>
      </c>
      <c r="D14" s="96">
        <f>_xlfn.MAXIFS('Fractional-Calorimetry-Data'!$U$4:$U$368,'Fractional-Calorimetry-Data'!$B$4:$B$368,'V&amp;V-Violence-Global'!$B14,'Fractional-Calorimetry-Data'!$J$4:$J$368, 100)</f>
        <v>47.911175507103707</v>
      </c>
      <c r="E14" s="96">
        <f>_xlfn.MAXIFS('Fractional-Calorimetry-Data'!$BI$4:$BI$368,'Fractional-Calorimetry-Data'!$B$4:$B$368,'V&amp;V-Violence-Global'!$B14,'Fractional-Calorimetry-Data'!$J$4:$J$368, 100)</f>
        <v>18170.197219350233</v>
      </c>
      <c r="F14" s="96">
        <f>_xlfn.MAXIFS('Fractional-Calorimetry-Data'!$BM$4:$BM$368,'Fractional-Calorimetry-Data'!$B$4:$B$368,'V&amp;V-Violence-Global'!$B14,'Fractional-Calorimetry-Data'!$J$4:$J$368, 100)</f>
        <v>434.43596190179596</v>
      </c>
      <c r="G14" s="96">
        <f>_xlfn.MAXIFS('Fractional-Calorimetry-Data'!$AU$4:$AU$368,'Fractional-Calorimetry-Data'!$B$4:$B$368,'V&amp;V-Violence-Global'!$B14,'Fractional-Calorimetry-Data'!$J$4:$J$368, 100)</f>
        <v>29.791666666666661</v>
      </c>
      <c r="H14" s="96">
        <v>0</v>
      </c>
      <c r="I14" s="96">
        <v>0</v>
      </c>
      <c r="J14" s="96">
        <v>0</v>
      </c>
      <c r="K14" s="96">
        <v>0</v>
      </c>
      <c r="L14" s="96">
        <v>0</v>
      </c>
    </row>
    <row r="15" spans="2:12">
      <c r="B15" s="72" t="s">
        <v>1049</v>
      </c>
      <c r="C15" s="98">
        <f>_xlfn.MAXIFS('Fractional-Calorimetry-Data'!$BE$4:$BE$368,'Fractional-Calorimetry-Data'!$B$4:$B$368,'V&amp;V-Violence-Global'!$B15,'Fractional-Calorimetry-Data'!$J$4:$J$368, 100)</f>
        <v>1.443893735279818</v>
      </c>
      <c r="D15" s="96">
        <f>_xlfn.MAXIFS('Fractional-Calorimetry-Data'!$U$4:$U$368,'Fractional-Calorimetry-Data'!$B$4:$B$368,'V&amp;V-Violence-Global'!$B15,'Fractional-Calorimetry-Data'!$J$4:$J$368, 100)</f>
        <v>45.58141499280741</v>
      </c>
      <c r="E15" s="96">
        <f>_xlfn.MAXIFS('Fractional-Calorimetry-Data'!$BI$4:$BI$368,'Fractional-Calorimetry-Data'!$B$4:$B$368,'V&amp;V-Violence-Global'!$B15,'Fractional-Calorimetry-Data'!$J$4:$J$368, 100)</f>
        <v>24645.358971962138</v>
      </c>
      <c r="F15" s="96">
        <f>_xlfn.MAXIFS('Fractional-Calorimetry-Data'!$BM$4:$BM$368,'Fractional-Calorimetry-Data'!$B$4:$B$368,'V&amp;V-Violence-Global'!$B15,'Fractional-Calorimetry-Data'!$J$4:$J$368, 100)</f>
        <v>589.2522850548512</v>
      </c>
      <c r="G15" s="96">
        <f>_xlfn.MAXIFS('Fractional-Calorimetry-Data'!$AU$4:$AU$368,'Fractional-Calorimetry-Data'!$B$4:$B$368,'V&amp;V-Violence-Global'!$B15,'Fractional-Calorimetry-Data'!$J$4:$J$368, 100)</f>
        <v>29.375</v>
      </c>
      <c r="H15" s="96">
        <v>0</v>
      </c>
      <c r="I15" s="96">
        <v>0</v>
      </c>
      <c r="J15" s="96">
        <v>0</v>
      </c>
      <c r="K15" s="96">
        <v>0</v>
      </c>
      <c r="L15" s="96">
        <v>0</v>
      </c>
    </row>
    <row r="16" spans="2:12">
      <c r="B16" s="72" t="s">
        <v>1120</v>
      </c>
      <c r="C16" s="98">
        <f>_xlfn.MAXIFS('Fractional-Calorimetry-Data'!$BE$4:$BE$368,'Fractional-Calorimetry-Data'!$B$4:$B$368,'V&amp;V-Violence-Global'!$B16,'Fractional-Calorimetry-Data'!$J$4:$J$368, 100)</f>
        <v>1.5675417934565037</v>
      </c>
      <c r="D16" s="96">
        <f>_xlfn.MAXIFS('Fractional-Calorimetry-Data'!$U$4:$U$368,'Fractional-Calorimetry-Data'!$B$4:$B$368,'V&amp;V-Violence-Global'!$B16,'Fractional-Calorimetry-Data'!$J$4:$J$368, 100)</f>
        <v>71.103695751187004</v>
      </c>
      <c r="E16" s="96">
        <f>_xlfn.MAXIFS('Fractional-Calorimetry-Data'!$BI$4:$BI$368,'Fractional-Calorimetry-Data'!$B$4:$B$368,'V&amp;V-Violence-Global'!$B16,'Fractional-Calorimetry-Data'!$J$4:$J$368, 100)</f>
        <v>35551.847875593499</v>
      </c>
      <c r="F16" s="96">
        <f>_xlfn.MAXIFS('Fractional-Calorimetry-Data'!$BM$4:$BM$368,'Fractional-Calorimetry-Data'!$B$4:$B$368,'V&amp;V-Violence-Global'!$B16,'Fractional-Calorimetry-Data'!$J$4:$J$368, 100)</f>
        <v>850.01835933688869</v>
      </c>
      <c r="G16" s="96">
        <f>_xlfn.MAXIFS('Fractional-Calorimetry-Data'!$AU$4:$AU$368,'Fractional-Calorimetry-Data'!$B$4:$B$368,'V&amp;V-Violence-Global'!$B16,'Fractional-Calorimetry-Data'!$J$4:$J$368, 100)</f>
        <v>96.233104365167307</v>
      </c>
      <c r="H16" s="96">
        <v>0</v>
      </c>
      <c r="I16" s="96">
        <v>0</v>
      </c>
      <c r="J16" s="96">
        <v>0</v>
      </c>
      <c r="K16" s="96">
        <v>0</v>
      </c>
      <c r="L16" s="96">
        <v>0</v>
      </c>
    </row>
    <row r="17" spans="2:12">
      <c r="B17" s="72" t="s">
        <v>1220</v>
      </c>
      <c r="C17" s="98">
        <f>_xlfn.MAXIFS('Fractional-Calorimetry-Data'!$BE$4:$BE$368,'Fractional-Calorimetry-Data'!$B$4:$B$368,'V&amp;V-Violence-Global'!$B17,'Fractional-Calorimetry-Data'!$J$4:$J$368, 100)</f>
        <v>1.9499694365438904</v>
      </c>
      <c r="D17" s="96">
        <f>_xlfn.MAXIFS('Fractional-Calorimetry-Data'!$U$4:$U$368,'Fractional-Calorimetry-Data'!$B$4:$B$368,'V&amp;V-Violence-Global'!$B17,'Fractional-Calorimetry-Data'!$J$4:$J$368, 100)</f>
        <v>70.760490913304693</v>
      </c>
      <c r="E17" s="96">
        <f>_xlfn.MAXIFS('Fractional-Calorimetry-Data'!$BI$4:$BI$368,'Fractional-Calorimetry-Data'!$B$4:$B$368,'V&amp;V-Violence-Global'!$B17,'Fractional-Calorimetry-Data'!$J$4:$J$368, 100)</f>
        <v>35380.245456652345</v>
      </c>
      <c r="F17" s="96">
        <f>_xlfn.MAXIFS('Fractional-Calorimetry-Data'!$BM$4:$BM$368,'Fractional-Calorimetry-Data'!$B$4:$B$368,'V&amp;V-Violence-Global'!$B17,'Fractional-Calorimetry-Data'!$J$4:$J$368, 100)</f>
        <v>446.32973240147635</v>
      </c>
      <c r="G17" s="96">
        <f>_xlfn.MAXIFS('Fractional-Calorimetry-Data'!$AU$4:$AU$368,'Fractional-Calorimetry-Data'!$B$4:$B$368,'V&amp;V-Violence-Global'!$B17,'Fractional-Calorimetry-Data'!$J$4:$J$368, 100)</f>
        <v>64.6374216651746</v>
      </c>
      <c r="H17" s="96">
        <v>0</v>
      </c>
      <c r="I17" s="96">
        <v>0</v>
      </c>
      <c r="J17" s="96">
        <v>0</v>
      </c>
      <c r="K17" s="96">
        <v>0</v>
      </c>
      <c r="L17" s="96">
        <v>0</v>
      </c>
    </row>
    <row r="18" spans="2:12">
      <c r="B18" s="72" t="s">
        <v>16</v>
      </c>
      <c r="C18" s="98">
        <f>_xlfn.MAXIFS('Fractional-Calorimetry-Data'!$BE$4:$BE$368,'Fractional-Calorimetry-Data'!$B$4:$B$368,'V&amp;V-Violence-Global'!$B18,'Fractional-Calorimetry-Data'!$J$4:$J$368, 100)</f>
        <v>1.5035801471847194</v>
      </c>
      <c r="D18" s="96">
        <f>_xlfn.MAXIFS('Fractional-Calorimetry-Data'!$U$4:$U$368,'Fractional-Calorimetry-Data'!$B$4:$B$368,'V&amp;V-Violence-Global'!$B18,'Fractional-Calorimetry-Data'!$J$4:$J$368, 100)</f>
        <v>62.356475864044697</v>
      </c>
      <c r="E18" s="96">
        <f>_xlfn.MAXIFS('Fractional-Calorimetry-Data'!$BI$4:$BI$368,'Fractional-Calorimetry-Data'!$B$4:$B$368,'V&amp;V-Violence-Global'!$B18,'Fractional-Calorimetry-Data'!$J$4:$J$368, 100)</f>
        <v>36637.177745895358</v>
      </c>
      <c r="F18" s="96">
        <f>_xlfn.MAXIFS('Fractional-Calorimetry-Data'!$BM$4:$BM$368,'Fractional-Calorimetry-Data'!$B$4:$B$368,'V&amp;V-Violence-Global'!$B18,'Fractional-Calorimetry-Data'!$J$4:$J$368, 100)</f>
        <v>864.00662020360051</v>
      </c>
      <c r="G18" s="96">
        <f>_xlfn.MAXIFS('Fractional-Calorimetry-Data'!$AU$4:$AU$368,'Fractional-Calorimetry-Data'!$B$4:$B$368,'V&amp;V-Violence-Global'!$B18,'Fractional-Calorimetry-Data'!$J$4:$J$368, 100)</f>
        <v>60</v>
      </c>
      <c r="H18" s="96">
        <v>0</v>
      </c>
      <c r="I18" s="96">
        <v>0</v>
      </c>
      <c r="J18" s="96">
        <v>0</v>
      </c>
      <c r="K18" s="96">
        <v>0</v>
      </c>
      <c r="L18" s="96">
        <v>0</v>
      </c>
    </row>
    <row r="19" spans="2:12">
      <c r="B19" s="70" t="s">
        <v>178</v>
      </c>
      <c r="C19" s="98">
        <f>_xlfn.MAXIFS('Fractional-Calorimetry-Data'!$BE$4:$BE$368,'Fractional-Calorimetry-Data'!$B$4:$B$368,'V&amp;V-Violence-Global'!$B19,'Fractional-Calorimetry-Data'!$J$4:$J$368, 100)</f>
        <v>1.62567886620435</v>
      </c>
      <c r="D19" s="96">
        <f>_xlfn.MAXIFS('Fractional-Calorimetry-Data'!$U$4:$U$368,'Fractional-Calorimetry-Data'!$B$4:$B$368,'V&amp;V-Violence-Global'!$B19,'Fractional-Calorimetry-Data'!$J$4:$J$368, 100)</f>
        <v>94.809591477037685</v>
      </c>
      <c r="E19" s="96">
        <f>_xlfn.MAXIFS('Fractional-Calorimetry-Data'!$BI$4:$BI$368,'Fractional-Calorimetry-Data'!$B$4:$B$368,'V&amp;V-Violence-Global'!$B19,'Fractional-Calorimetry-Data'!$J$4:$J$368, 100)</f>
        <v>49099.801296417463</v>
      </c>
      <c r="F19" s="96">
        <f>_xlfn.MAXIFS('Fractional-Calorimetry-Data'!$BM$4:$BM$368,'Fractional-Calorimetry-Data'!$B$4:$B$368,'V&amp;V-Violence-Global'!$B19,'Fractional-Calorimetry-Data'!$J$4:$J$368, 100)</f>
        <v>1173.9398944266911</v>
      </c>
      <c r="G19" s="96">
        <f>_xlfn.MAXIFS('Fractional-Calorimetry-Data'!$AU$4:$AU$368,'Fractional-Calorimetry-Data'!$B$4:$B$368,'V&amp;V-Violence-Global'!$B19,'Fractional-Calorimetry-Data'!$J$4:$J$368, 100)</f>
        <v>38.716782719909055</v>
      </c>
      <c r="H19" s="96">
        <v>0</v>
      </c>
      <c r="I19" s="96">
        <v>0</v>
      </c>
      <c r="J19" s="96">
        <v>0</v>
      </c>
      <c r="K19" s="96">
        <v>0</v>
      </c>
      <c r="L19" s="96">
        <v>0</v>
      </c>
    </row>
    <row r="20" spans="2:12">
      <c r="B20" s="72" t="s">
        <v>465</v>
      </c>
      <c r="C20" s="98">
        <f>_xlfn.MAXIFS('Fractional-Calorimetry-Data'!$BE$4:$BE$368,'Fractional-Calorimetry-Data'!$B$4:$B$368,'V&amp;V-Violence-Global'!$B20,'Fractional-Calorimetry-Data'!$J$4:$J$368, 100)</f>
        <v>1.5041183961699893</v>
      </c>
      <c r="D20" s="96">
        <f>_xlfn.MAXIFS('Fractional-Calorimetry-Data'!$U$4:$U$368,'Fractional-Calorimetry-Data'!$B$4:$B$368,'V&amp;V-Violence-Global'!$B20,'Fractional-Calorimetry-Data'!$J$4:$J$368, 100)</f>
        <v>51.105129922988503</v>
      </c>
      <c r="E20" s="96">
        <f>_xlfn.MAXIFS('Fractional-Calorimetry-Data'!$BI$4:$BI$368,'Fractional-Calorimetry-Data'!$B$4:$B$368,'V&amp;V-Violence-Global'!$B20,'Fractional-Calorimetry-Data'!$J$4:$J$368, 100)</f>
        <v>25552.564961494252</v>
      </c>
      <c r="F20" s="96">
        <f>_xlfn.MAXIFS('Fractional-Calorimetry-Data'!$BM$4:$BM$368,'Fractional-Calorimetry-Data'!$B$4:$B$368,'V&amp;V-Violence-Global'!$B20,'Fractional-Calorimetry-Data'!$J$4:$J$368, 100)</f>
        <v>610.9429085493357</v>
      </c>
      <c r="G20" s="96">
        <f>_xlfn.MAXIFS('Fractional-Calorimetry-Data'!$AU$4:$AU$368,'Fractional-Calorimetry-Data'!$B$4:$B$368,'V&amp;V-Violence-Global'!$B20,'Fractional-Calorimetry-Data'!$J$4:$J$368, 100)</f>
        <v>76.890451678387606</v>
      </c>
      <c r="H20" s="96">
        <v>0</v>
      </c>
      <c r="I20" s="96">
        <v>0</v>
      </c>
      <c r="J20" s="96">
        <v>0</v>
      </c>
      <c r="K20" s="96">
        <v>0</v>
      </c>
      <c r="L20" s="96">
        <v>0</v>
      </c>
    </row>
    <row r="21" spans="2:12">
      <c r="B21" s="72" t="s">
        <v>5</v>
      </c>
      <c r="C21" s="98">
        <f>_xlfn.MAXIFS('Fractional-Calorimetry-Data'!$BE$4:$BE$368,'Fractional-Calorimetry-Data'!$B$4:$B$368,'V&amp;V-Violence-Global'!$B21,'Fractional-Calorimetry-Data'!$J$4:$J$368, 100)</f>
        <v>2.0945284938215862</v>
      </c>
      <c r="D21" s="96">
        <f>_xlfn.MAXIFS('Fractional-Calorimetry-Data'!$U$4:$U$368,'Fractional-Calorimetry-Data'!$B$4:$B$368,'V&amp;V-Violence-Global'!$B21,'Fractional-Calorimetry-Data'!$J$4:$J$368, 100)</f>
        <v>81.435267839783279</v>
      </c>
      <c r="E21" s="96">
        <f>_xlfn.MAXIFS('Fractional-Calorimetry-Data'!$BI$4:$BI$368,'Fractional-Calorimetry-Data'!$B$4:$B$368,'V&amp;V-Violence-Global'!$B21,'Fractional-Calorimetry-Data'!$J$4:$J$368, 100)</f>
        <v>107696.80957721823</v>
      </c>
      <c r="F21" s="96">
        <f>_xlfn.MAXIFS('Fractional-Calorimetry-Data'!$BM$4:$BM$368,'Fractional-Calorimetry-Data'!$B$4:$B$368,'V&amp;V-Violence-Global'!$B21,'Fractional-Calorimetry-Data'!$J$4:$J$368, 100)</f>
        <v>2574.9509759094663</v>
      </c>
      <c r="G21" s="96">
        <f>_xlfn.MAXIFS('Fractional-Calorimetry-Data'!$AU$4:$AU$368,'Fractional-Calorimetry-Data'!$B$4:$B$368,'V&amp;V-Violence-Global'!$B21,'Fractional-Calorimetry-Data'!$J$4:$J$368, 100)</f>
        <v>84.630369894253036</v>
      </c>
      <c r="H21" s="96">
        <v>0</v>
      </c>
      <c r="I21" s="96">
        <v>0</v>
      </c>
      <c r="J21" s="96">
        <v>0</v>
      </c>
      <c r="K21" s="96">
        <v>0</v>
      </c>
      <c r="L21" s="96">
        <v>0</v>
      </c>
    </row>
    <row r="22" spans="2:12">
      <c r="B22" s="72" t="s">
        <v>1225</v>
      </c>
      <c r="C22" s="98">
        <f>_xlfn.MAXIFS('Fractional-Calorimetry-Data'!$BE$4:$BE$368,'Fractional-Calorimetry-Data'!$B$4:$B$368,'V&amp;V-Violence-Global'!$B22,'Fractional-Calorimetry-Data'!$J$4:$J$368, 100)</f>
        <v>1.4253780374446203</v>
      </c>
      <c r="D22" s="96">
        <f>_xlfn.MAXIFS('Fractional-Calorimetry-Data'!$U$4:$U$368,'Fractional-Calorimetry-Data'!$B$4:$B$368,'V&amp;V-Violence-Global'!$B22,'Fractional-Calorimetry-Data'!$J$4:$J$368, 100)</f>
        <v>39.716733635356903</v>
      </c>
      <c r="E22" s="96">
        <f>_xlfn.MAXIFS('Fractional-Calorimetry-Data'!$BI$4:$BI$368,'Fractional-Calorimetry-Data'!$B$4:$B$368,'V&amp;V-Violence-Global'!$B22,'Fractional-Calorimetry-Data'!$J$4:$J$368, 100)</f>
        <v>19858.366817678452</v>
      </c>
      <c r="F22" s="96">
        <f>_xlfn.MAXIFS('Fractional-Calorimetry-Data'!$BM$4:$BM$368,'Fractional-Calorimetry-Data'!$B$4:$B$368,'V&amp;V-Violence-Global'!$B22,'Fractional-Calorimetry-Data'!$J$4:$J$368, 100)</f>
        <v>474.7988470399967</v>
      </c>
      <c r="G22" s="96">
        <f>_xlfn.MAXIFS('Fractional-Calorimetry-Data'!$AU$4:$AU$368,'Fractional-Calorimetry-Data'!$B$4:$B$368,'V&amp;V-Violence-Global'!$B22,'Fractional-Calorimetry-Data'!$J$4:$J$368, 100)</f>
        <v>43.056558363417601</v>
      </c>
      <c r="H22" s="96">
        <v>0</v>
      </c>
      <c r="I22" s="96">
        <v>0</v>
      </c>
      <c r="J22" s="96">
        <v>0</v>
      </c>
      <c r="K22" s="96">
        <v>0</v>
      </c>
      <c r="L22" s="96">
        <v>0</v>
      </c>
    </row>
    <row r="23" spans="2:12">
      <c r="B23" s="72" t="s">
        <v>565</v>
      </c>
      <c r="C23" s="98">
        <f>_xlfn.MAXIFS('Fractional-Calorimetry-Data'!$BE$4:$BE$368,'Fractional-Calorimetry-Data'!$B$4:$B$368,'V&amp;V-Violence-Global'!$B23,'Fractional-Calorimetry-Data'!$J$4:$J$368, 100)</f>
        <v>1.6424546754681424</v>
      </c>
      <c r="D23" s="96">
        <f>_xlfn.MAXIFS('Fractional-Calorimetry-Data'!$U$4:$U$368,'Fractional-Calorimetry-Data'!$B$4:$B$368,'V&amp;V-Violence-Global'!$B23,'Fractional-Calorimetry-Data'!$J$4:$J$368, 100)</f>
        <v>66.625845419430107</v>
      </c>
      <c r="E23" s="96">
        <f>_xlfn.MAXIFS('Fractional-Calorimetry-Data'!$BI$4:$BI$368,'Fractional-Calorimetry-Data'!$B$4:$B$368,'V&amp;V-Violence-Global'!$B23,'Fractional-Calorimetry-Data'!$J$4:$J$368, 100)</f>
        <v>33312.922709715051</v>
      </c>
      <c r="F23" s="96">
        <f>_xlfn.MAXIFS('Fractional-Calorimetry-Data'!$BM$4:$BM$368,'Fractional-Calorimetry-Data'!$B$4:$B$368,'V&amp;V-Violence-Global'!$B23,'Fractional-Calorimetry-Data'!$J$4:$J$368, 100)</f>
        <v>796.48731637007359</v>
      </c>
      <c r="G23" s="96">
        <f>_xlfn.MAXIFS('Fractional-Calorimetry-Data'!$AU$4:$AU$368,'Fractional-Calorimetry-Data'!$B$4:$B$368,'V&amp;V-Violence-Global'!$B23,'Fractional-Calorimetry-Data'!$J$4:$J$368, 100)</f>
        <v>85.698622300615</v>
      </c>
      <c r="H23" s="96">
        <v>0</v>
      </c>
      <c r="I23" s="96">
        <v>0</v>
      </c>
      <c r="J23" s="96">
        <v>0</v>
      </c>
      <c r="K23" s="96">
        <v>0</v>
      </c>
      <c r="L23" s="96">
        <v>0</v>
      </c>
    </row>
    <row r="24" spans="2:12">
      <c r="B24" s="72" t="s">
        <v>3</v>
      </c>
      <c r="C24" s="98">
        <f>_xlfn.MAXIFS('Fractional-Calorimetry-Data'!$BE$4:$BE$368,'Fractional-Calorimetry-Data'!$B$4:$B$368,'V&amp;V-Violence-Global'!$B24,'Fractional-Calorimetry-Data'!$J$4:$J$368, 100)</f>
        <v>1.734893942546081</v>
      </c>
      <c r="D24" s="96">
        <f>_xlfn.MAXIFS('Fractional-Calorimetry-Data'!$U$4:$U$368,'Fractional-Calorimetry-Data'!$B$4:$B$368,'V&amp;V-Violence-Global'!$B24,'Fractional-Calorimetry-Data'!$J$4:$J$368, 100)</f>
        <v>79.319351053206816</v>
      </c>
      <c r="E24" s="96">
        <f>_xlfn.MAXIFS('Fractional-Calorimetry-Data'!$BI$4:$BI$368,'Fractional-Calorimetry-Data'!$B$4:$B$368,'V&amp;V-Violence-Global'!$B24,'Fractional-Calorimetry-Data'!$J$4:$J$368, 100)</f>
        <v>64368.916156530082</v>
      </c>
      <c r="F24" s="96">
        <f>_xlfn.MAXIFS('Fractional-Calorimetry-Data'!$BM$4:$BM$368,'Fractional-Calorimetry-Data'!$B$4:$B$368,'V&amp;V-Violence-Global'!$B24,'Fractional-Calorimetry-Data'!$J$4:$J$368, 100)</f>
        <v>1539.0131251441749</v>
      </c>
      <c r="G24" s="96">
        <f>_xlfn.MAXIFS('Fractional-Calorimetry-Data'!$AU$4:$AU$368,'Fractional-Calorimetry-Data'!$B$4:$B$368,'V&amp;V-Violence-Global'!$B24,'Fractional-Calorimetry-Data'!$J$4:$J$368, 100)</f>
        <v>77.541666666666657</v>
      </c>
      <c r="H24" s="96">
        <v>0</v>
      </c>
      <c r="I24" s="96">
        <v>0</v>
      </c>
      <c r="J24" s="96">
        <v>0</v>
      </c>
      <c r="K24" s="96">
        <v>0</v>
      </c>
      <c r="L24" s="96">
        <v>0</v>
      </c>
    </row>
    <row r="25" spans="2:12">
      <c r="B25" s="70" t="s">
        <v>10</v>
      </c>
      <c r="C25" s="98">
        <f>_xlfn.MAXIFS('Fractional-Calorimetry-Data'!$BE$4:$BE$368,'Fractional-Calorimetry-Data'!$B$4:$B$368,'V&amp;V-Violence-Global'!$B25,'Fractional-Calorimetry-Data'!$J$4:$J$368, 100)</f>
        <v>1.6143010755748999</v>
      </c>
      <c r="D25" s="96">
        <f>_xlfn.MAXIFS('Fractional-Calorimetry-Data'!$U$4:$U$368,'Fractional-Calorimetry-Data'!$B$4:$B$368,'V&amp;V-Violence-Global'!$B25,'Fractional-Calorimetry-Data'!$J$4:$J$368, 100)</f>
        <v>44.54502387941379</v>
      </c>
      <c r="E25" s="96">
        <f>_xlfn.MAXIFS('Fractional-Calorimetry-Data'!$BI$4:$BI$368,'Fractional-Calorimetry-Data'!$B$4:$B$368,'V&amp;V-Violence-Global'!$B25,'Fractional-Calorimetry-Data'!$J$4:$J$368, 100)</f>
        <v>22272.511939706896</v>
      </c>
      <c r="F25" s="96">
        <f>_xlfn.MAXIFS('Fractional-Calorimetry-Data'!$BM$4:$BM$368,'Fractional-Calorimetry-Data'!$B$4:$B$368,'V&amp;V-Violence-Global'!$B25,'Fractional-Calorimetry-Data'!$J$4:$J$368, 100)</f>
        <v>532.51926942165642</v>
      </c>
      <c r="G25" s="96">
        <f>_xlfn.MAXIFS('Fractional-Calorimetry-Data'!$AU$4:$AU$368,'Fractional-Calorimetry-Data'!$B$4:$B$368,'V&amp;V-Violence-Global'!$B25,'Fractional-Calorimetry-Data'!$J$4:$J$368, 100)</f>
        <v>74.827270941503713</v>
      </c>
      <c r="H25" s="96">
        <v>0</v>
      </c>
      <c r="I25" s="96">
        <v>0</v>
      </c>
      <c r="J25" s="96">
        <v>0</v>
      </c>
      <c r="K25" s="96">
        <v>0</v>
      </c>
      <c r="L25" s="96">
        <v>0</v>
      </c>
    </row>
    <row r="26" spans="2:12">
      <c r="B26" s="70" t="s">
        <v>9</v>
      </c>
      <c r="C26" s="98">
        <f>_xlfn.MAXIFS('Fractional-Calorimetry-Data'!$BE$4:$BE$368,'Fractional-Calorimetry-Data'!$B$4:$B$368,'V&amp;V-Violence-Global'!$B26,'Fractional-Calorimetry-Data'!$J$4:$J$368, 100)</f>
        <v>1.3877555115618927</v>
      </c>
      <c r="D26" s="96">
        <f>_xlfn.MAXIFS('Fractional-Calorimetry-Data'!$U$4:$U$368,'Fractional-Calorimetry-Data'!$B$4:$B$368,'V&amp;V-Violence-Global'!$B26,'Fractional-Calorimetry-Data'!$J$4:$J$368, 100)</f>
        <v>38.293725586038867</v>
      </c>
      <c r="E26" s="96">
        <f>_xlfn.MAXIFS('Fractional-Calorimetry-Data'!$BI$4:$BI$368,'Fractional-Calorimetry-Data'!$B$4:$B$368,'V&amp;V-Violence-Global'!$B26,'Fractional-Calorimetry-Data'!$J$4:$J$368, 100)</f>
        <v>71519.128903764315</v>
      </c>
      <c r="F26" s="96">
        <f>_xlfn.MAXIFS('Fractional-Calorimetry-Data'!$BM$4:$BM$368,'Fractional-Calorimetry-Data'!$B$4:$B$368,'V&amp;V-Violence-Global'!$B26,'Fractional-Calorimetry-Data'!$J$4:$J$368, 100)</f>
        <v>1709.9694177560759</v>
      </c>
      <c r="G26" s="96">
        <f>_xlfn.MAXIFS('Fractional-Calorimetry-Data'!$AU$4:$AU$368,'Fractional-Calorimetry-Data'!$B$4:$B$368,'V&amp;V-Violence-Global'!$B26,'Fractional-Calorimetry-Data'!$J$4:$J$368, 100)</f>
        <v>73.705369041390696</v>
      </c>
      <c r="H26" s="96">
        <v>0</v>
      </c>
      <c r="I26" s="96">
        <v>0</v>
      </c>
      <c r="J26" s="96">
        <v>0</v>
      </c>
      <c r="K26" s="96">
        <v>0</v>
      </c>
      <c r="L26" s="96">
        <v>0</v>
      </c>
    </row>
    <row r="27" spans="2:12">
      <c r="B27" s="70" t="s">
        <v>11</v>
      </c>
      <c r="C27" s="98">
        <f>_xlfn.MAXIFS('Fractional-Calorimetry-Data'!$BE$4:$BE$368,'Fractional-Calorimetry-Data'!$B$4:$B$368,'V&amp;V-Violence-Global'!$B27,'Fractional-Calorimetry-Data'!$J$4:$J$368, 100)</f>
        <v>1.5004026654467812</v>
      </c>
      <c r="D27" s="96">
        <f>_xlfn.MAXIFS('Fractional-Calorimetry-Data'!$U$4:$U$368,'Fractional-Calorimetry-Data'!$B$4:$B$368,'V&amp;V-Violence-Global'!$B27,'Fractional-Calorimetry-Data'!$J$4:$J$368, 100)</f>
        <v>41.402111150338484</v>
      </c>
      <c r="E27" s="96">
        <f>_xlfn.MAXIFS('Fractional-Calorimetry-Data'!$BI$4:$BI$368,'Fractional-Calorimetry-Data'!$B$4:$B$368,'V&amp;V-Violence-Global'!$B27,'Fractional-Calorimetry-Data'!$J$4:$J$368, 100)</f>
        <v>20701.055575169241</v>
      </c>
      <c r="F27" s="96">
        <f>_xlfn.MAXIFS('Fractional-Calorimetry-Data'!$BM$4:$BM$368,'Fractional-Calorimetry-Data'!$B$4:$B$368,'V&amp;V-Violence-Global'!$B27,'Fractional-Calorimetry-Data'!$J$4:$J$368, 100)</f>
        <v>494.94691128634787</v>
      </c>
      <c r="G27" s="96">
        <f>_xlfn.MAXIFS('Fractional-Calorimetry-Data'!$AU$4:$AU$368,'Fractional-Calorimetry-Data'!$B$4:$B$368,'V&amp;V-Violence-Global'!$B27,'Fractional-Calorimetry-Data'!$J$4:$J$368, 100)</f>
        <v>51.310559866251616</v>
      </c>
      <c r="H27" s="96">
        <v>0</v>
      </c>
      <c r="I27" s="96">
        <v>0</v>
      </c>
      <c r="J27" s="96">
        <v>0</v>
      </c>
      <c r="K27" s="96">
        <v>0</v>
      </c>
      <c r="L27" s="96">
        <v>0</v>
      </c>
    </row>
    <row r="28" spans="2:12">
      <c r="B28" s="70" t="s">
        <v>12</v>
      </c>
      <c r="C28" s="98">
        <f>_xlfn.MAXIFS('Fractional-Calorimetry-Data'!$BE$4:$BE$368,'Fractional-Calorimetry-Data'!$B$4:$B$368,'V&amp;V-Violence-Global'!$B28,'Fractional-Calorimetry-Data'!$J$4:$J$368, 100)</f>
        <v>1.3782232107456525</v>
      </c>
      <c r="D28" s="96">
        <f>_xlfn.MAXIFS('Fractional-Calorimetry-Data'!$U$4:$U$368,'Fractional-Calorimetry-Data'!$B$4:$B$368,'V&amp;V-Violence-Global'!$B28,'Fractional-Calorimetry-Data'!$J$4:$J$368, 100)</f>
        <v>38.030691277315533</v>
      </c>
      <c r="E28" s="96">
        <f>_xlfn.MAXIFS('Fractional-Calorimetry-Data'!$BI$4:$BI$368,'Fractional-Calorimetry-Data'!$B$4:$B$368,'V&amp;V-Violence-Global'!$B28,'Fractional-Calorimetry-Data'!$J$4:$J$368, 100)</f>
        <v>31611.457894255404</v>
      </c>
      <c r="F28" s="96">
        <f>_xlfn.MAXIFS('Fractional-Calorimetry-Data'!$BM$4:$BM$368,'Fractional-Calorimetry-Data'!$B$4:$B$368,'V&amp;V-Violence-Global'!$B28,'Fractional-Calorimetry-Data'!$J$4:$J$368, 100)</f>
        <v>755.80655243433102</v>
      </c>
      <c r="G28" s="96">
        <f>_xlfn.MAXIFS('Fractional-Calorimetry-Data'!$AU$4:$AU$368,'Fractional-Calorimetry-Data'!$B$4:$B$368,'V&amp;V-Violence-Global'!$B28,'Fractional-Calorimetry-Data'!$J$4:$J$368, 100)</f>
        <v>76.066122147430633</v>
      </c>
      <c r="H28" s="96">
        <v>0</v>
      </c>
      <c r="I28" s="96">
        <v>0</v>
      </c>
      <c r="J28" s="96">
        <v>0</v>
      </c>
      <c r="K28" s="96">
        <v>0</v>
      </c>
      <c r="L28" s="96">
        <v>0</v>
      </c>
    </row>
    <row r="29" spans="2:12">
      <c r="B29" s="70" t="s">
        <v>15</v>
      </c>
      <c r="C29" s="98">
        <f>_xlfn.MAXIFS('Fractional-Calorimetry-Data'!$BE$4:$BE$368,'Fractional-Calorimetry-Data'!$B$4:$B$368,'V&amp;V-Violence-Global'!$B29,'Fractional-Calorimetry-Data'!$J$4:$J$368, 100)</f>
        <v>1.3449506810163296</v>
      </c>
      <c r="D29" s="96">
        <f>_xlfn.MAXIFS('Fractional-Calorimetry-Data'!$U$4:$U$368,'Fractional-Calorimetry-Data'!$B$4:$B$368,'V&amp;V-Violence-Global'!$B29,'Fractional-Calorimetry-Data'!$J$4:$J$368, 100)</f>
        <v>37.112569091964602</v>
      </c>
      <c r="E29" s="96">
        <f>_xlfn.MAXIFS('Fractional-Calorimetry-Data'!$BI$4:$BI$368,'Fractional-Calorimetry-Data'!$B$4:$B$368,'V&amp;V-Violence-Global'!$B29,'Fractional-Calorimetry-Data'!$J$4:$J$368, 100)</f>
        <v>18556.2845459823</v>
      </c>
      <c r="F29" s="96">
        <f>_xlfn.MAXIFS('Fractional-Calorimetry-Data'!$BM$4:$BM$368,'Fractional-Calorimetry-Data'!$B$4:$B$368,'V&amp;V-Violence-Global'!$B29,'Fractional-Calorimetry-Data'!$J$4:$J$368, 100)</f>
        <v>443.66702401403717</v>
      </c>
      <c r="G29" s="96">
        <f>_xlfn.MAXIFS('Fractional-Calorimetry-Data'!$AU$4:$AU$368,'Fractional-Calorimetry-Data'!$B$4:$B$368,'V&amp;V-Violence-Global'!$B29,'Fractional-Calorimetry-Data'!$J$4:$J$368, 100)</f>
        <v>79.802551692083796</v>
      </c>
      <c r="H29" s="96">
        <v>0</v>
      </c>
      <c r="I29" s="96">
        <v>0</v>
      </c>
      <c r="J29" s="96">
        <v>0</v>
      </c>
      <c r="K29" s="96">
        <v>0</v>
      </c>
      <c r="L29" s="96">
        <v>0</v>
      </c>
    </row>
    <row r="30" spans="2:12">
      <c r="B30" s="70" t="s">
        <v>13</v>
      </c>
      <c r="C30" s="98">
        <f>_xlfn.MAXIFS('Fractional-Calorimetry-Data'!$BE$4:$BE$368,'Fractional-Calorimetry-Data'!$B$4:$B$368,'V&amp;V-Violence-Global'!$B30,'Fractional-Calorimetry-Data'!$J$4:$J$368, 100)</f>
        <v>1.1899410649057551</v>
      </c>
      <c r="D30" s="96">
        <f>_xlfn.MAXIFS('Fractional-Calorimetry-Data'!$U$4:$U$368,'Fractional-Calorimetry-Data'!$B$4:$B$368,'V&amp;V-Violence-Global'!$B30,'Fractional-Calorimetry-Data'!$J$4:$J$368, 100)</f>
        <v>32.835233745009411</v>
      </c>
      <c r="E30" s="96">
        <f>_xlfn.MAXIFS('Fractional-Calorimetry-Data'!$BI$4:$BI$368,'Fractional-Calorimetry-Data'!$B$4:$B$368,'V&amp;V-Violence-Global'!$B30,'Fractional-Calorimetry-Data'!$J$4:$J$368, 100)</f>
        <v>16417.616872504706</v>
      </c>
      <c r="F30" s="96">
        <f>_xlfn.MAXIFS('Fractional-Calorimetry-Data'!$BM$4:$BM$368,'Fractional-Calorimetry-Data'!$B$4:$B$368,'V&amp;V-Violence-Global'!$B30,'Fractional-Calorimetry-Data'!$J$4:$J$368, 100)</f>
        <v>392.5330634576784</v>
      </c>
      <c r="G30" s="96">
        <f>_xlfn.MAXIFS('Fractional-Calorimetry-Data'!$AU$4:$AU$368,'Fractional-Calorimetry-Data'!$B$4:$B$368,'V&amp;V-Violence-Global'!$B30,'Fractional-Calorimetry-Data'!$J$4:$J$368, 100)</f>
        <v>77.732307699920582</v>
      </c>
      <c r="H30" s="96">
        <v>0</v>
      </c>
      <c r="I30" s="96">
        <v>0</v>
      </c>
      <c r="J30" s="96">
        <v>0</v>
      </c>
      <c r="K30" s="96">
        <v>0</v>
      </c>
      <c r="L30" s="96">
        <v>0</v>
      </c>
    </row>
    <row r="31" spans="2:12">
      <c r="B31" s="70" t="s">
        <v>14</v>
      </c>
      <c r="C31" s="98">
        <f>_xlfn.MAXIFS('Fractional-Calorimetry-Data'!$BE$4:$BE$368,'Fractional-Calorimetry-Data'!$B$4:$B$368,'V&amp;V-Violence-Global'!$B31,'Fractional-Calorimetry-Data'!$J$4:$J$368, 100)</f>
        <v>1.1899663988801421</v>
      </c>
      <c r="D31" s="96">
        <f>_xlfn.MAXIFS('Fractional-Calorimetry-Data'!$U$4:$U$368,'Fractional-Calorimetry-Data'!$B$4:$B$368,'V&amp;V-Violence-Global'!$B31,'Fractional-Calorimetry-Data'!$J$4:$J$368, 100)</f>
        <v>32.835932810698644</v>
      </c>
      <c r="E31" s="96">
        <f>_xlfn.MAXIFS('Fractional-Calorimetry-Data'!$BI$4:$BI$368,'Fractional-Calorimetry-Data'!$B$4:$B$368,'V&amp;V-Violence-Global'!$B31,'Fractional-Calorimetry-Data'!$J$4:$J$368, 100)</f>
        <v>13118.760014216869</v>
      </c>
      <c r="F31" s="96">
        <f>_xlfn.MAXIFS('Fractional-Calorimetry-Data'!$BM$4:$BM$368,'Fractional-Calorimetry-Data'!$B$4:$B$368,'V&amp;V-Violence-Global'!$B31,'Fractional-Calorimetry-Data'!$J$4:$J$368, 100)</f>
        <v>313.65983852204602</v>
      </c>
      <c r="G31" s="96">
        <f>_xlfn.MAXIFS('Fractional-Calorimetry-Data'!$AU$4:$AU$368,'Fractional-Calorimetry-Data'!$B$4:$B$368,'V&amp;V-Violence-Global'!$B31,'Fractional-Calorimetry-Data'!$J$4:$J$368, 100)</f>
        <v>77.502988701791651</v>
      </c>
      <c r="H31" s="96">
        <v>0</v>
      </c>
      <c r="I31" s="96">
        <v>0</v>
      </c>
      <c r="J31" s="96">
        <v>0</v>
      </c>
      <c r="K31" s="96">
        <v>0</v>
      </c>
      <c r="L31" s="96">
        <v>0</v>
      </c>
    </row>
    <row r="32" spans="2:12">
      <c r="B32" s="77" t="s">
        <v>1252</v>
      </c>
      <c r="C32" s="99">
        <f t="shared" ref="C32:L32" si="0">MIN(C4:C31)</f>
        <v>1.1899410649057551</v>
      </c>
      <c r="D32" s="99">
        <f t="shared" si="0"/>
        <v>32.835233745009411</v>
      </c>
      <c r="E32" s="99">
        <f t="shared" si="0"/>
        <v>13118.760014216869</v>
      </c>
      <c r="F32" s="99">
        <f t="shared" si="0"/>
        <v>313.65983852204602</v>
      </c>
      <c r="G32" s="99">
        <f t="shared" si="0"/>
        <v>27.916666666666661</v>
      </c>
      <c r="H32" s="99">
        <f t="shared" si="0"/>
        <v>0</v>
      </c>
      <c r="I32" s="99">
        <f t="shared" si="0"/>
        <v>0</v>
      </c>
      <c r="J32" s="99">
        <f t="shared" si="0"/>
        <v>0</v>
      </c>
      <c r="K32" s="99">
        <f t="shared" si="0"/>
        <v>0</v>
      </c>
      <c r="L32" s="99">
        <f t="shared" si="0"/>
        <v>0</v>
      </c>
    </row>
    <row r="33" spans="1:13">
      <c r="B33" s="77" t="s">
        <v>1253</v>
      </c>
      <c r="C33" s="99">
        <f t="shared" ref="C33:L33" si="1">MAX(C4:C31)</f>
        <v>2.1954256225207218</v>
      </c>
      <c r="D33" s="99">
        <f t="shared" si="1"/>
        <v>110.833034304706</v>
      </c>
      <c r="E33" s="99">
        <f t="shared" si="1"/>
        <v>325892.47632676642</v>
      </c>
      <c r="F33" s="99">
        <f t="shared" si="1"/>
        <v>7791.8478110299739</v>
      </c>
      <c r="G33" s="99">
        <f t="shared" si="1"/>
        <v>96.233104365167307</v>
      </c>
      <c r="H33" s="99">
        <f t="shared" si="1"/>
        <v>0</v>
      </c>
      <c r="I33" s="99">
        <f t="shared" si="1"/>
        <v>0</v>
      </c>
      <c r="J33" s="99">
        <f t="shared" si="1"/>
        <v>0</v>
      </c>
      <c r="K33" s="99">
        <f t="shared" si="1"/>
        <v>0</v>
      </c>
      <c r="L33" s="99">
        <f t="shared" si="1"/>
        <v>0</v>
      </c>
    </row>
    <row r="34" spans="1:13" customFormat="1" ht="35.1" customHeight="1">
      <c r="A34" s="50"/>
      <c r="B34" s="50"/>
      <c r="C34" s="96"/>
      <c r="D34" s="96"/>
      <c r="E34" s="96"/>
      <c r="F34" s="96"/>
      <c r="G34" s="96"/>
      <c r="H34" s="96"/>
      <c r="I34" s="96"/>
      <c r="J34" s="96"/>
      <c r="K34" s="96"/>
      <c r="L34" s="96"/>
      <c r="M34" s="50"/>
    </row>
    <row r="35" spans="1:13" customFormat="1" ht="29.1" customHeight="1">
      <c r="B35" s="149" t="s">
        <v>1251</v>
      </c>
      <c r="C35" s="149"/>
      <c r="D35" s="149"/>
      <c r="E35" s="97"/>
      <c r="F35" s="97"/>
      <c r="G35" s="97"/>
      <c r="H35" s="97"/>
      <c r="I35" s="97"/>
      <c r="J35" s="97"/>
      <c r="K35" s="97"/>
      <c r="L35" s="97"/>
    </row>
    <row r="36" spans="1:13">
      <c r="A36"/>
      <c r="B36" s="61" t="s">
        <v>48</v>
      </c>
      <c r="C36" s="73" t="s">
        <v>1259</v>
      </c>
      <c r="D36" s="73" t="s">
        <v>1260</v>
      </c>
      <c r="E36" s="73" t="s">
        <v>1261</v>
      </c>
      <c r="F36" s="73" t="s">
        <v>1066</v>
      </c>
      <c r="G36" s="73" t="s">
        <v>1262</v>
      </c>
      <c r="H36" s="73" t="s">
        <v>1256</v>
      </c>
      <c r="I36" s="73" t="s">
        <v>1257</v>
      </c>
      <c r="J36" s="73" t="s">
        <v>1264</v>
      </c>
      <c r="K36" s="73" t="s">
        <v>1263</v>
      </c>
      <c r="L36" s="73" t="s">
        <v>1258</v>
      </c>
      <c r="M36"/>
    </row>
    <row r="37" spans="1:13">
      <c r="B37" s="70" t="s">
        <v>175</v>
      </c>
      <c r="C37" s="96" cm="1">
        <f t="array" ref="C37">TREND($B$68:$B$118,C$68:C$118,C4)</f>
        <v>3.692928174434396</v>
      </c>
      <c r="D37" s="96" cm="1">
        <f t="array" ref="D37">TREND($B$68:$B$118,D$68:D$118,D4)</f>
        <v>4.2096691186889847</v>
      </c>
      <c r="E37" s="96" cm="1">
        <f t="array" ref="E37">TREND($B$68:$B$118,E$68:E$118,E4)</f>
        <v>0.92879759321718325</v>
      </c>
      <c r="F37" s="96" cm="1">
        <f t="array" ref="F37">TREND($B$68:$B$118,F$68:F$118,F4)</f>
        <v>0.88898770916642644</v>
      </c>
      <c r="G37" s="96" cm="1">
        <f t="array" ref="G37">TREND($B$68:$B$118,G$68:G$118,G4)</f>
        <v>7.5893550036530444</v>
      </c>
      <c r="H37" s="96">
        <v>0</v>
      </c>
      <c r="I37" s="96">
        <v>0</v>
      </c>
      <c r="J37" s="96">
        <v>0</v>
      </c>
      <c r="K37" s="96">
        <v>0</v>
      </c>
      <c r="L37" s="96">
        <v>0</v>
      </c>
    </row>
    <row r="38" spans="1:13">
      <c r="B38" s="70" t="s">
        <v>176</v>
      </c>
      <c r="C38" s="96" cm="1">
        <f t="array" ref="C38">TREND($B$68:$B$118,C$68:C$118,C5)</f>
        <v>4.5114902552104361</v>
      </c>
      <c r="D38" s="96" cm="1">
        <f t="array" ref="D38">TREND($B$68:$B$118,D$68:D$118,D5)</f>
        <v>9.3525179768355713</v>
      </c>
      <c r="E38" s="96" cm="1">
        <f t="array" ref="E38">TREND($B$68:$B$118,E$68:E$118,E5)</f>
        <v>1.9443140829673435</v>
      </c>
      <c r="F38" s="96" cm="1">
        <f t="array" ref="F38">TREND($B$68:$B$118,F$68:F$118,F5)</f>
        <v>1.1954996873815513</v>
      </c>
      <c r="G38" s="96" cm="1">
        <f t="array" ref="G38">TREND($B$68:$B$118,G$68:G$118,G5)</f>
        <v>4.6203721767821095</v>
      </c>
      <c r="H38" s="96">
        <v>0</v>
      </c>
      <c r="I38" s="96">
        <v>0</v>
      </c>
      <c r="J38" s="96">
        <v>0</v>
      </c>
      <c r="K38" s="96">
        <v>0</v>
      </c>
      <c r="L38" s="96">
        <v>0</v>
      </c>
    </row>
    <row r="39" spans="1:13">
      <c r="B39" s="72" t="s">
        <v>177</v>
      </c>
      <c r="C39" s="96" cm="1">
        <f t="array" ref="C39">TREND($B$68:$B$118,C$68:C$118,C6)</f>
        <v>4.9570530828579749</v>
      </c>
      <c r="D39" s="96" cm="1">
        <f t="array" ref="D39">TREND($B$68:$B$118,D$68:D$118,D6)</f>
        <v>5.5148332594081717</v>
      </c>
      <c r="E39" s="96" cm="1">
        <f t="array" ref="E39">TREND($B$68:$B$118,E$68:E$118,E6)</f>
        <v>2.7981255765218083</v>
      </c>
      <c r="F39" s="96" cm="1">
        <f t="array" ref="F39">TREND($B$68:$B$118,F$68:F$118,F6)</f>
        <v>2.7981830549314419</v>
      </c>
      <c r="G39" s="96" cm="1">
        <f t="array" ref="G39">TREND($B$68:$B$118,G$68:G$118,G6)</f>
        <v>7.5547244486832197</v>
      </c>
      <c r="H39" s="96">
        <v>0</v>
      </c>
      <c r="I39" s="96">
        <v>0</v>
      </c>
      <c r="J39" s="96">
        <v>0</v>
      </c>
      <c r="K39" s="96">
        <v>0</v>
      </c>
      <c r="L39" s="96">
        <v>0</v>
      </c>
    </row>
    <row r="40" spans="1:13">
      <c r="B40" s="72" t="s">
        <v>997</v>
      </c>
      <c r="C40" s="96" cm="1">
        <f t="array" ref="C40">TREND($B$68:$B$118,C$68:C$118,C7)</f>
        <v>6.734815196642753</v>
      </c>
      <c r="D40" s="96" cm="1">
        <f t="array" ref="D40">TREND($B$68:$B$118,D$68:D$118,D7)</f>
        <v>6.7468265095153965</v>
      </c>
      <c r="E40" s="96" cm="1">
        <f t="array" ref="E40">TREND($B$68:$B$118,E$68:E$118,E7)</f>
        <v>1.3701878444397861</v>
      </c>
      <c r="F40" s="96" cm="1">
        <f t="array" ref="F40">TREND($B$68:$B$118,F$68:F$118,F7)</f>
        <v>1.3702825981767564</v>
      </c>
      <c r="G40" s="96" cm="1">
        <f t="array" ref="G40">TREND($B$68:$B$118,G$68:G$118,G7)</f>
        <v>5.7644318151989404</v>
      </c>
      <c r="H40" s="96">
        <v>0</v>
      </c>
      <c r="I40" s="96">
        <v>0</v>
      </c>
      <c r="J40" s="96">
        <v>0</v>
      </c>
      <c r="K40" s="96">
        <v>0</v>
      </c>
      <c r="L40" s="96">
        <v>0</v>
      </c>
    </row>
    <row r="41" spans="1:13">
      <c r="B41" s="72" t="s">
        <v>1029</v>
      </c>
      <c r="C41" s="96" cm="1">
        <f t="array" ref="C41">TREND($B$68:$B$118,C$68:C$118,C8)</f>
        <v>7.9744570935406394</v>
      </c>
      <c r="D41" s="96" cm="1">
        <f t="array" ref="D41">TREND($B$68:$B$118,D$68:D$118,D8)</f>
        <v>7.6059012066788467</v>
      </c>
      <c r="E41" s="96" cm="1">
        <f t="array" ref="E41">TREND($B$68:$B$118,E$68:E$118,E8)</f>
        <v>3.6049061547712107</v>
      </c>
      <c r="F41" s="96" cm="1">
        <f t="array" ref="F41">TREND($B$68:$B$118,F$68:F$118,F8)</f>
        <v>3.6049425727315914</v>
      </c>
      <c r="G41" s="96" cm="1">
        <f t="array" ref="G41">TREND($B$68:$B$118,G$68:G$118,G8)</f>
        <v>5.9890895151577146</v>
      </c>
      <c r="H41" s="96">
        <v>0</v>
      </c>
      <c r="I41" s="96">
        <v>0</v>
      </c>
      <c r="J41" s="96">
        <v>0</v>
      </c>
      <c r="K41" s="96">
        <v>0</v>
      </c>
      <c r="L41" s="96">
        <v>0</v>
      </c>
    </row>
    <row r="42" spans="1:13">
      <c r="B42" s="72" t="s">
        <v>519</v>
      </c>
      <c r="C42" s="96" cm="1">
        <f t="array" ref="C42">TREND($B$68:$B$118,C$68:C$118,C9)</f>
        <v>3.3327429267671036</v>
      </c>
      <c r="D42" s="96" cm="1">
        <f t="array" ref="D42">TREND($B$68:$B$118,D$68:D$118,D9)</f>
        <v>4.3891825703380656</v>
      </c>
      <c r="E42" s="96" cm="1">
        <f t="array" ref="E42">TREND($B$68:$B$118,E$68:E$118,E9)</f>
        <v>1.1858163890330142</v>
      </c>
      <c r="F42" s="96" cm="1">
        <f t="array" ref="F42">TREND($B$68:$B$118,F$68:F$118,F9)</f>
        <v>1.1859159556593686</v>
      </c>
      <c r="G42" s="96" cm="1">
        <f t="array" ref="G42">TREND($B$68:$B$118,G$68:G$118,G9)</f>
        <v>6.0510757601076213</v>
      </c>
      <c r="H42" s="96">
        <v>0</v>
      </c>
      <c r="I42" s="96">
        <v>0</v>
      </c>
      <c r="J42" s="96">
        <v>0</v>
      </c>
      <c r="K42" s="96">
        <v>0</v>
      </c>
      <c r="L42" s="96">
        <v>0</v>
      </c>
    </row>
    <row r="43" spans="1:13">
      <c r="B43" s="72" t="s">
        <v>966</v>
      </c>
      <c r="C43" s="96" cm="1">
        <f t="array" ref="C43">TREND($B$68:$B$118,C$68:C$118,C10)</f>
        <v>5.2249944459382007</v>
      </c>
      <c r="D43" s="96" cm="1">
        <f t="array" ref="D43">TREND($B$68:$B$118,D$68:D$118,D10)</f>
        <v>5.7005172427599122</v>
      </c>
      <c r="E43" s="96" cm="1">
        <f t="array" ref="E43">TREND($B$68:$B$118,E$68:E$118,E10)</f>
        <v>1.4320275153982216</v>
      </c>
      <c r="F43" s="96" cm="1">
        <f t="array" ref="F43">TREND($B$68:$B$118,F$68:F$118,F10)</f>
        <v>1.4321206548533321</v>
      </c>
      <c r="G43" s="96" cm="1">
        <f t="array" ref="G43">TREND($B$68:$B$118,G$68:G$118,G10)</f>
        <v>4.174820951839739</v>
      </c>
      <c r="H43" s="96">
        <v>0</v>
      </c>
      <c r="I43" s="96">
        <v>0</v>
      </c>
      <c r="J43" s="96">
        <v>0</v>
      </c>
      <c r="K43" s="96">
        <v>0</v>
      </c>
      <c r="L43" s="96">
        <v>0</v>
      </c>
    </row>
    <row r="44" spans="1:13">
      <c r="B44" s="72" t="s">
        <v>1</v>
      </c>
      <c r="C44" s="96" cm="1">
        <f t="array" ref="C44">TREND($B$68:$B$118,C$68:C$118,C11)</f>
        <v>9.1704580588087374</v>
      </c>
      <c r="D44" s="96" cm="1">
        <f t="array" ref="D44">TREND($B$68:$B$118,D$68:D$118,D11)</f>
        <v>8.6498117891438007</v>
      </c>
      <c r="E44" s="96" cm="1">
        <f t="array" ref="E44">TREND($B$68:$B$118,E$68:E$118,E11)</f>
        <v>9.9999968028024426</v>
      </c>
      <c r="F44" s="96" cm="1">
        <f t="array" ref="F44">TREND($B$68:$B$118,F$68:F$118,F11)</f>
        <v>9.9998662813424968</v>
      </c>
      <c r="G44" s="96" cm="1">
        <f t="array" ref="G44">TREND($B$68:$B$118,G$68:G$118,G11)</f>
        <v>8.175136135047719</v>
      </c>
      <c r="H44" s="96">
        <v>0</v>
      </c>
      <c r="I44" s="96">
        <v>0</v>
      </c>
      <c r="J44" s="96">
        <v>0</v>
      </c>
      <c r="K44" s="96">
        <v>0</v>
      </c>
      <c r="L44" s="96">
        <v>0</v>
      </c>
    </row>
    <row r="45" spans="1:13">
      <c r="B45" s="72" t="s">
        <v>436</v>
      </c>
      <c r="C45" s="96" cm="1">
        <f t="array" ref="C45">TREND($B$68:$B$118,C$68:C$118,C12)</f>
        <v>4.9909375359486425</v>
      </c>
      <c r="D45" s="96" cm="1">
        <f t="array" ref="D45">TREND($B$68:$B$118,D$68:D$118,D12)</f>
        <v>9.9872119165392945</v>
      </c>
      <c r="E45" s="96" cm="1">
        <f t="array" ref="E45">TREND($B$68:$B$118,E$68:E$118,E12)</f>
        <v>7.7010216485343994</v>
      </c>
      <c r="F45" s="96" cm="1">
        <f t="array" ref="F45">TREND($B$68:$B$118,F$68:F$118,F12)</f>
        <v>5.8282945526408341</v>
      </c>
      <c r="G45" s="96" cm="1">
        <f t="array" ref="G45">TREND($B$68:$B$118,G$68:G$118,G12)</f>
        <v>7.4204424979775387</v>
      </c>
      <c r="H45" s="96">
        <v>0</v>
      </c>
      <c r="I45" s="96">
        <v>0</v>
      </c>
      <c r="J45" s="96">
        <v>0</v>
      </c>
      <c r="K45" s="96">
        <v>0</v>
      </c>
      <c r="L45" s="96">
        <v>0</v>
      </c>
    </row>
    <row r="46" spans="1:13">
      <c r="B46" s="72" t="s">
        <v>852</v>
      </c>
      <c r="C46" s="96" cm="1">
        <f t="array" ref="C46">TREND($B$68:$B$118,C$68:C$118,C13)</f>
        <v>1.1449614306252496</v>
      </c>
      <c r="D46" s="96" cm="1">
        <f t="array" ref="D46">TREND($B$68:$B$118,D$68:D$118,D13)</f>
        <v>0.77107508021218063</v>
      </c>
      <c r="E46" s="96" cm="1">
        <f t="array" ref="E46">TREND($B$68:$B$118,E$68:E$118,E13)</f>
        <v>0.39393986256995628</v>
      </c>
      <c r="F46" s="96" cm="1">
        <f t="array" ref="F46">TREND($B$68:$B$118,F$68:F$118,F13)</f>
        <v>0.39406010058559537</v>
      </c>
      <c r="G46" s="96" cm="1">
        <f t="array" ref="G46">TREND($B$68:$B$118,G$68:G$118,G13)</f>
        <v>1.4595037827279E-2</v>
      </c>
      <c r="H46" s="96">
        <v>0</v>
      </c>
      <c r="I46" s="96">
        <v>0</v>
      </c>
      <c r="J46" s="96">
        <v>0</v>
      </c>
      <c r="K46" s="96">
        <v>0</v>
      </c>
      <c r="L46" s="96">
        <v>0</v>
      </c>
    </row>
    <row r="47" spans="1:13">
      <c r="B47" s="72" t="s">
        <v>1048</v>
      </c>
      <c r="C47" s="96" cm="1">
        <f t="array" ref="C47">TREND($B$68:$B$118,C$68:C$118,C14)</f>
        <v>3.5483911147978464</v>
      </c>
      <c r="D47" s="96" cm="1">
        <f t="array" ref="D47">TREND($B$68:$B$118,D$68:D$118,D14)</f>
        <v>1.9407120984827362</v>
      </c>
      <c r="E47" s="96" cm="1">
        <f t="array" ref="E47">TREND($B$68:$B$118,E$68:E$118,E14)</f>
        <v>0.1615076239313219</v>
      </c>
      <c r="F47" s="96" cm="1">
        <f t="array" ref="F47">TREND($B$68:$B$118,F$68:F$118,F14)</f>
        <v>0.16163392942986621</v>
      </c>
      <c r="G47" s="96" cm="1">
        <f t="array" ref="G47">TREND($B$68:$B$118,G$68:G$118,G14)</f>
        <v>0.28825199708875449</v>
      </c>
      <c r="H47" s="96">
        <v>0</v>
      </c>
      <c r="I47" s="96">
        <v>0</v>
      </c>
      <c r="J47" s="96">
        <v>0</v>
      </c>
      <c r="K47" s="96">
        <v>0</v>
      </c>
      <c r="L47" s="96">
        <v>0</v>
      </c>
    </row>
    <row r="48" spans="1:13">
      <c r="B48" s="72" t="s">
        <v>1049</v>
      </c>
      <c r="C48" s="96" cm="1">
        <f t="array" ref="C48">TREND($B$68:$B$118,C$68:C$118,C15)</f>
        <v>2.9361858527192854</v>
      </c>
      <c r="D48" s="96" cm="1">
        <f t="array" ref="D48">TREND($B$68:$B$118,D$68:D$118,D15)</f>
        <v>1.6427803794802633</v>
      </c>
      <c r="E48" s="96" cm="1">
        <f t="array" ref="E48">TREND($B$68:$B$118,E$68:E$118,E15)</f>
        <v>0.36853133706414543</v>
      </c>
      <c r="F48" s="96" cm="1">
        <f t="array" ref="F48">TREND($B$68:$B$118,F$68:F$118,F15)</f>
        <v>0.36865223835177752</v>
      </c>
      <c r="G48" s="96" cm="1">
        <f t="array" ref="G48">TREND($B$68:$B$118,G$68:G$118,G15)</f>
        <v>0.22743933947509376</v>
      </c>
      <c r="H48" s="96">
        <v>0</v>
      </c>
      <c r="I48" s="96">
        <v>0</v>
      </c>
      <c r="J48" s="96">
        <v>0</v>
      </c>
      <c r="K48" s="96">
        <v>0</v>
      </c>
      <c r="L48" s="96">
        <v>0</v>
      </c>
    </row>
    <row r="49" spans="2:12">
      <c r="B49" s="72" t="s">
        <v>1120</v>
      </c>
      <c r="C49" s="96" cm="1">
        <f t="array" ref="C49">TREND($B$68:$B$118,C$68:C$118,C16)</f>
        <v>3.9618983547634539</v>
      </c>
      <c r="D49" s="96" cm="1">
        <f t="array" ref="D49">TREND($B$68:$B$118,D$68:D$118,D16)</f>
        <v>4.9065909439341455</v>
      </c>
      <c r="E49" s="96" cm="1">
        <f t="array" ref="E49">TREND($B$68:$B$118,E$68:E$118,E16)</f>
        <v>0.71723333345225493</v>
      </c>
      <c r="F49" s="96" cm="1">
        <f t="array" ref="F49">TREND($B$68:$B$118,F$68:F$118,F16)</f>
        <v>0.71734513211533546</v>
      </c>
      <c r="G49" s="96" cm="1">
        <f t="array" ref="G49">TREND($B$68:$B$118,G$68:G$118,G16)</f>
        <v>9.9854049621727121</v>
      </c>
      <c r="H49" s="96">
        <v>0</v>
      </c>
      <c r="I49" s="96">
        <v>0</v>
      </c>
      <c r="J49" s="96">
        <v>0</v>
      </c>
      <c r="K49" s="96">
        <v>0</v>
      </c>
      <c r="L49" s="96">
        <v>0</v>
      </c>
    </row>
    <row r="50" spans="2:12">
      <c r="B50" s="72" t="s">
        <v>1220</v>
      </c>
      <c r="C50" s="96" cm="1">
        <f t="array" ref="C50">TREND($B$68:$B$118,C$68:C$118,C17)</f>
        <v>7.1342960488825184</v>
      </c>
      <c r="D50" s="96" cm="1">
        <f t="array" ref="D50">TREND($B$68:$B$118,D$68:D$118,D17)</f>
        <v>4.8627016228246207</v>
      </c>
      <c r="E50" s="96" cm="1">
        <f t="array" ref="E50">TREND($B$68:$B$118,E$68:E$118,E17)</f>
        <v>0.71174686511230312</v>
      </c>
      <c r="F50" s="96" cm="1">
        <f t="array" ref="F50">TREND($B$68:$B$118,F$68:F$118,F17)</f>
        <v>0.17753811966899835</v>
      </c>
      <c r="G50" s="96" cm="1">
        <f t="array" ref="G50">TREND($B$68:$B$118,G$68:G$118,G17)</f>
        <v>5.3740031203218352</v>
      </c>
      <c r="H50" s="96">
        <v>0</v>
      </c>
      <c r="I50" s="96">
        <v>0</v>
      </c>
      <c r="J50" s="96">
        <v>0</v>
      </c>
      <c r="K50" s="96">
        <v>0</v>
      </c>
      <c r="L50" s="96">
        <v>0</v>
      </c>
    </row>
    <row r="51" spans="2:12">
      <c r="B51" s="72" t="s">
        <v>16</v>
      </c>
      <c r="C51" s="96" cm="1">
        <f t="array" ref="C51">TREND($B$68:$B$118,C$68:C$118,C18)</f>
        <v>3.4313096726626124</v>
      </c>
      <c r="D51" s="96" cm="1">
        <f t="array" ref="D51">TREND($B$68:$B$118,D$68:D$118,D18)</f>
        <v>3.787989164276083</v>
      </c>
      <c r="E51" s="96" cm="1">
        <f t="array" ref="E51">TREND($B$68:$B$118,E$68:E$118,E18)</f>
        <v>0.7519334735118024</v>
      </c>
      <c r="F51" s="96" cm="1">
        <f t="array" ref="F51">TREND($B$68:$B$118,F$68:F$118,F18)</f>
        <v>0.73605004675487473</v>
      </c>
      <c r="G51" s="96" cm="1">
        <f t="array" ref="G51">TREND($B$68:$B$118,G$68:G$118,G18)</f>
        <v>4.6971696740791868</v>
      </c>
      <c r="H51" s="96">
        <v>0</v>
      </c>
      <c r="I51" s="96">
        <v>0</v>
      </c>
      <c r="J51" s="96">
        <v>0</v>
      </c>
      <c r="K51" s="96">
        <v>0</v>
      </c>
      <c r="L51" s="96">
        <v>0</v>
      </c>
    </row>
    <row r="52" spans="2:12">
      <c r="B52" s="70" t="s">
        <v>178</v>
      </c>
      <c r="C52" s="96" cm="1">
        <f t="array" ref="C52">TREND($B$68:$B$118,C$68:C$118,C19)</f>
        <v>4.4441697565877085</v>
      </c>
      <c r="D52" s="96" cm="1">
        <f t="array" ref="D52">TREND($B$68:$B$118,D$68:D$118,D19)</f>
        <v>7.9381206744607011</v>
      </c>
      <c r="E52" s="96" cm="1">
        <f t="array" ref="E52">TREND($B$68:$B$118,E$68:E$118,E19)</f>
        <v>1.1503881687578219</v>
      </c>
      <c r="F52" s="96" cm="1">
        <f t="array" ref="F52">TREND($B$68:$B$118,F$68:F$118,F19)</f>
        <v>1.1504886602133744</v>
      </c>
      <c r="G52" s="96" cm="1">
        <f t="array" ref="G52">TREND($B$68:$B$118,G$68:G$118,G19)</f>
        <v>1.5908760611880028</v>
      </c>
      <c r="H52" s="96">
        <v>0</v>
      </c>
      <c r="I52" s="96">
        <v>0</v>
      </c>
      <c r="J52" s="96">
        <v>0</v>
      </c>
      <c r="K52" s="96">
        <v>0</v>
      </c>
      <c r="L52" s="96">
        <v>0</v>
      </c>
    </row>
    <row r="53" spans="2:12">
      <c r="B53" s="72" t="s">
        <v>465</v>
      </c>
      <c r="C53" s="96" cm="1">
        <f t="array" ref="C53">TREND($B$68:$B$118,C$68:C$118,C20)</f>
        <v>3.4357746737434613</v>
      </c>
      <c r="D53" s="96" cm="1">
        <f t="array" ref="D53">TREND($B$68:$B$118,D$68:D$118,D20)</f>
        <v>2.3491576548825623</v>
      </c>
      <c r="E53" s="96" cm="1">
        <f t="array" ref="E53">TREND($B$68:$B$118,E$68:E$118,E20)</f>
        <v>0.39753650476571167</v>
      </c>
      <c r="F53" s="96" cm="1">
        <f t="array" ref="F53">TREND($B$68:$B$118,F$68:F$118,F20)</f>
        <v>0.39765664889349273</v>
      </c>
      <c r="G53" s="96" cm="1">
        <f t="array" ref="G53">TREND($B$68:$B$118,G$68:G$118,G20)</f>
        <v>7.1623374857380808</v>
      </c>
      <c r="H53" s="96">
        <v>0</v>
      </c>
      <c r="I53" s="96">
        <v>0</v>
      </c>
      <c r="J53" s="96">
        <v>0</v>
      </c>
      <c r="K53" s="96">
        <v>0</v>
      </c>
      <c r="L53" s="96">
        <v>0</v>
      </c>
    </row>
    <row r="54" spans="2:12">
      <c r="B54" s="72" t="s">
        <v>5</v>
      </c>
      <c r="C54" s="96" cm="1">
        <f t="array" ref="C54">TREND($B$68:$B$118,C$68:C$118,C21)</f>
        <v>8.333474058791694</v>
      </c>
      <c r="D54" s="96" cm="1">
        <f t="array" ref="D54">TREND($B$68:$B$118,D$68:D$118,D21)</f>
        <v>6.2278010054254631</v>
      </c>
      <c r="E54" s="96" cm="1">
        <f t="array" ref="E54">TREND($B$68:$B$118,E$68:E$118,E21)</f>
        <v>3.0238502838737689</v>
      </c>
      <c r="F54" s="96" cm="1">
        <f t="array" ref="F54">TREND($B$68:$B$118,F$68:F$118,F21)</f>
        <v>3.0239018698959645</v>
      </c>
      <c r="G54" s="96" cm="1">
        <f t="array" ref="G54">TREND($B$68:$B$118,G$68:G$118,G21)</f>
        <v>8.2919814771440734</v>
      </c>
      <c r="H54" s="96">
        <v>0</v>
      </c>
      <c r="I54" s="96">
        <v>0</v>
      </c>
      <c r="J54" s="96">
        <v>0</v>
      </c>
      <c r="K54" s="96">
        <v>0</v>
      </c>
      <c r="L54" s="96">
        <v>0</v>
      </c>
    </row>
    <row r="55" spans="2:12">
      <c r="B55" s="72" t="s">
        <v>1219</v>
      </c>
      <c r="C55" s="96" cm="1">
        <f t="array" ref="C55">TREND($B$68:$B$118,C$68:C$118,C22)</f>
        <v>2.7825903734720807</v>
      </c>
      <c r="D55" s="96" cm="1">
        <f t="array" ref="D55">TREND($B$68:$B$118,D$68:D$118,D22)</f>
        <v>0.89280003278581077</v>
      </c>
      <c r="E55" s="96" cm="1">
        <f t="array" ref="E55">TREND($B$68:$B$118,E$68:E$118,E22)</f>
        <v>0.21548174102621609</v>
      </c>
      <c r="F55" s="96" cm="1">
        <f t="array" ref="F55">TREND($B$68:$B$118,F$68:F$118,F22)</f>
        <v>0.21560663756774678</v>
      </c>
      <c r="G55" s="96" cm="1">
        <f t="array" ref="G55">TREND($B$68:$B$118,G$68:G$118,G22)</f>
        <v>2.2242679579771014</v>
      </c>
      <c r="H55" s="96">
        <v>0</v>
      </c>
      <c r="I55" s="96">
        <v>0</v>
      </c>
      <c r="J55" s="96">
        <v>0</v>
      </c>
      <c r="K55" s="96">
        <v>0</v>
      </c>
      <c r="L55" s="96">
        <v>0</v>
      </c>
    </row>
    <row r="56" spans="2:12">
      <c r="B56" s="72" t="s">
        <v>565</v>
      </c>
      <c r="C56" s="96" cm="1">
        <f t="array" ref="C56">TREND($B$68:$B$118,C$68:C$118,C23)</f>
        <v>4.5833321304051147</v>
      </c>
      <c r="D56" s="96" cm="1">
        <f t="array" ref="D56">TREND($B$68:$B$118,D$68:D$118,D23)</f>
        <v>4.3339597062641717</v>
      </c>
      <c r="E56" s="96" cm="1">
        <f t="array" ref="E56">TREND($B$68:$B$118,E$68:E$118,E23)</f>
        <v>0.64565047282646271</v>
      </c>
      <c r="F56" s="96" cm="1">
        <f t="array" ref="F56">TREND($B$68:$B$118,F$68:F$118,F23)</f>
        <v>0.6457641401106331</v>
      </c>
      <c r="G56" s="96" cm="1">
        <f t="array" ref="G56">TREND($B$68:$B$118,G$68:G$118,G23)</f>
        <v>8.4478933199434181</v>
      </c>
      <c r="H56" s="96">
        <v>0</v>
      </c>
      <c r="I56" s="96">
        <v>0</v>
      </c>
      <c r="J56" s="96">
        <v>0</v>
      </c>
      <c r="K56" s="96">
        <v>0</v>
      </c>
      <c r="L56" s="96">
        <v>0</v>
      </c>
    </row>
    <row r="57" spans="2:12">
      <c r="B57" s="72" t="s">
        <v>3</v>
      </c>
      <c r="C57" s="96" cm="1">
        <f t="array" ref="C57">TREND($B$68:$B$118,C$68:C$118,C24)</f>
        <v>5.3501546209464141</v>
      </c>
      <c r="D57" s="96" cm="1">
        <f t="array" ref="D57">TREND($B$68:$B$118,D$68:D$118,D24)</f>
        <v>5.9572158007992604</v>
      </c>
      <c r="E57" s="96" cm="1">
        <f t="array" ref="E57">TREND($B$68:$B$118,E$68:E$118,E24)</f>
        <v>1.6385719354902895</v>
      </c>
      <c r="F57" s="96" cm="1">
        <f t="array" ref="F57">TREND($B$68:$B$118,F$68:F$118,F24)</f>
        <v>1.6386596832461016</v>
      </c>
      <c r="G57" s="96" cm="1">
        <f t="array" ref="G57">TREND($B$68:$B$118,G$68:G$118,G24)</f>
        <v>7.2573825596143182</v>
      </c>
      <c r="H57" s="96">
        <v>0</v>
      </c>
      <c r="I57" s="96">
        <v>0</v>
      </c>
      <c r="J57" s="96">
        <v>0</v>
      </c>
      <c r="K57" s="96">
        <v>0</v>
      </c>
      <c r="L57" s="96">
        <v>0</v>
      </c>
    </row>
    <row r="58" spans="2:12">
      <c r="B58" s="70" t="s">
        <v>10</v>
      </c>
      <c r="C58" s="96" cm="1">
        <f t="array" ref="C58">TREND($B$68:$B$118,C$68:C$118,C25)</f>
        <v>4.349786211335493</v>
      </c>
      <c r="D58" s="96" cm="1">
        <f t="array" ref="D58">TREND($B$68:$B$118,D$68:D$118,D25)</f>
        <v>1.5102458189202856</v>
      </c>
      <c r="E58" s="96" cm="1">
        <f t="array" ref="E58">TREND($B$68:$B$118,E$68:E$118,E25)</f>
        <v>0.29266672980309438</v>
      </c>
      <c r="F58" s="96" cm="1">
        <f t="array" ref="F58">TREND($B$68:$B$118,F$68:F$118,F25)</f>
        <v>0.29278961148385241</v>
      </c>
      <c r="G58" s="96" cm="1">
        <f t="array" ref="G58">TREND($B$68:$B$118,G$68:G$118,G25)</f>
        <v>6.8612154767447509</v>
      </c>
      <c r="H58" s="96">
        <v>0</v>
      </c>
      <c r="I58" s="96">
        <v>0</v>
      </c>
      <c r="J58" s="96">
        <v>0</v>
      </c>
      <c r="K58" s="96">
        <v>0</v>
      </c>
      <c r="L58" s="96">
        <v>0</v>
      </c>
    </row>
    <row r="59" spans="2:12">
      <c r="B59" s="70" t="s">
        <v>9</v>
      </c>
      <c r="C59" s="96" cm="1">
        <f t="array" ref="C59">TREND($B$68:$B$118,C$68:C$118,C26)</f>
        <v>2.4704957419393203</v>
      </c>
      <c r="D59" s="96" cm="1">
        <f t="array" ref="D59">TREND($B$68:$B$118,D$68:D$118,D26)</f>
        <v>0.7108245757866456</v>
      </c>
      <c r="E59" s="96" cm="1">
        <f t="array" ref="E59">TREND($B$68:$B$118,E$68:E$118,E26)</f>
        <v>1.8671783625073415</v>
      </c>
      <c r="F59" s="96" cm="1">
        <f t="array" ref="F59">TREND($B$68:$B$118,F$68:F$118,F26)</f>
        <v>1.8672601426504158</v>
      </c>
      <c r="G59" s="96" cm="1">
        <f t="array" ref="G59">TREND($B$68:$B$118,G$68:G$118,G26)</f>
        <v>6.6974734700382976</v>
      </c>
      <c r="H59" s="96">
        <v>0</v>
      </c>
      <c r="I59" s="96">
        <v>0</v>
      </c>
      <c r="J59" s="96">
        <v>0</v>
      </c>
      <c r="K59" s="96">
        <v>0</v>
      </c>
      <c r="L59" s="96">
        <v>0</v>
      </c>
    </row>
    <row r="60" spans="2:12">
      <c r="B60" s="70" t="s">
        <v>11</v>
      </c>
      <c r="C60" s="96" cm="1">
        <f t="array" ref="C60">TREND($B$68:$B$118,C$68:C$118,C27)</f>
        <v>3.4049511289727228</v>
      </c>
      <c r="D60" s="96" cm="1">
        <f t="array" ref="D60">TREND($B$68:$B$118,D$68:D$118,D27)</f>
        <v>1.1083275160294024</v>
      </c>
      <c r="E60" s="96" cm="1">
        <f t="array" ref="E60">TREND($B$68:$B$118,E$68:E$118,E27)</f>
        <v>0.24242416536343947</v>
      </c>
      <c r="F60" s="96" cm="1">
        <f t="array" ref="F60">TREND($B$68:$B$118,F$68:F$118,F27)</f>
        <v>0.24254835859160861</v>
      </c>
      <c r="G60" s="96" cm="1">
        <f t="array" ref="G60">TREND($B$68:$B$118,G$68:G$118,G27)</f>
        <v>3.4289425995798757</v>
      </c>
      <c r="H60" s="96">
        <v>0</v>
      </c>
      <c r="I60" s="96">
        <v>0</v>
      </c>
      <c r="J60" s="96">
        <v>0</v>
      </c>
      <c r="K60" s="96">
        <v>0</v>
      </c>
      <c r="L60" s="96">
        <v>0</v>
      </c>
    </row>
    <row r="61" spans="2:12">
      <c r="B61" s="70" t="s">
        <v>12</v>
      </c>
      <c r="C61" s="96" cm="1">
        <f t="array" ref="C61">TREND($B$68:$B$118,C$68:C$118,C28)</f>
        <v>2.3914213087080913</v>
      </c>
      <c r="D61" s="96" cm="1">
        <f t="array" ref="D61">TREND($B$68:$B$118,D$68:D$118,D28)</f>
        <v>0.67718752885684985</v>
      </c>
      <c r="E61" s="96" cm="1">
        <f t="array" ref="E61">TREND($B$68:$B$118,E$68:E$118,E28)</f>
        <v>0.59125128137472416</v>
      </c>
      <c r="F61" s="96" cm="1">
        <f t="array" ref="F61">TREND($B$68:$B$118,F$68:F$118,F28)</f>
        <v>0.59136636871218018</v>
      </c>
      <c r="G61" s="96" cm="1">
        <f t="array" ref="G61">TREND($B$68:$B$118,G$68:G$118,G28)</f>
        <v>7.0420262788734833</v>
      </c>
      <c r="H61" s="96">
        <v>0</v>
      </c>
      <c r="I61" s="96">
        <v>0</v>
      </c>
      <c r="J61" s="96">
        <v>0</v>
      </c>
      <c r="K61" s="96">
        <v>0</v>
      </c>
      <c r="L61" s="96">
        <v>0</v>
      </c>
    </row>
    <row r="62" spans="2:12">
      <c r="B62" s="70" t="s">
        <v>15</v>
      </c>
      <c r="C62" s="96" cm="1">
        <f t="array" ref="C62">TREND($B$68:$B$118,C$68:C$118,C29)</f>
        <v>2.11541171970803</v>
      </c>
      <c r="D62" s="96" cm="1">
        <f t="array" ref="D62">TREND($B$68:$B$118,D$68:D$118,D29)</f>
        <v>0.55977729752303773</v>
      </c>
      <c r="E62" s="96" cm="1">
        <f t="array" ref="E62">TREND($B$68:$B$118,E$68:E$118,E29)</f>
        <v>0.17385159849236742</v>
      </c>
      <c r="F62" s="96" cm="1">
        <f t="array" ref="F62">TREND($B$68:$B$118,F$68:F$118,F29)</f>
        <v>0.17397758175998923</v>
      </c>
      <c r="G62" s="96" cm="1">
        <f t="array" ref="G62">TREND($B$68:$B$118,G$68:G$118,G29)</f>
        <v>7.5873595843052284</v>
      </c>
      <c r="H62" s="96">
        <v>0</v>
      </c>
      <c r="I62" s="96">
        <v>0</v>
      </c>
      <c r="J62" s="96">
        <v>0</v>
      </c>
      <c r="K62" s="96">
        <v>0</v>
      </c>
      <c r="L62" s="96">
        <v>0</v>
      </c>
    </row>
    <row r="63" spans="2:12">
      <c r="B63" s="70" t="s">
        <v>13</v>
      </c>
      <c r="C63" s="96" cm="1">
        <f t="array" ref="C63">TREND($B$68:$B$118,C$68:C$118,C30)</f>
        <v>0.82954194119126079</v>
      </c>
      <c r="D63" s="96" cm="1">
        <f t="array" ref="D63">TREND($B$68:$B$118,D$68:D$118,D30)</f>
        <v>1.278808346070015E-2</v>
      </c>
      <c r="E63" s="96" cm="1">
        <f t="array" ref="E63">TREND($B$68:$B$118,E$68:E$118,E30)</f>
        <v>0.10547416796070952</v>
      </c>
      <c r="F63" s="96" cm="1">
        <f t="array" ref="F63">TREND($B$68:$B$118,F$68:F$118,F30)</f>
        <v>0.10560193617388491</v>
      </c>
      <c r="G63" s="96" cm="1">
        <f t="array" ref="G63">TREND($B$68:$B$118,G$68:G$118,G30)</f>
        <v>7.2852066905320436</v>
      </c>
      <c r="H63" s="96">
        <v>0</v>
      </c>
      <c r="I63" s="96">
        <v>0</v>
      </c>
      <c r="J63" s="96">
        <v>0</v>
      </c>
      <c r="K63" s="96">
        <v>0</v>
      </c>
      <c r="L63" s="96">
        <v>0</v>
      </c>
    </row>
    <row r="64" spans="2:12">
      <c r="B64" s="70" t="s">
        <v>14</v>
      </c>
      <c r="C64" s="96" cm="1">
        <f t="array" ref="C64">TREND($B$68:$B$118,C$68:C$118,C31)</f>
        <v>0.82975209713417009</v>
      </c>
      <c r="D64" s="96" cm="1">
        <f t="array" ref="D64">TREND($B$68:$B$118,D$68:D$118,D31)</f>
        <v>1.2877480564484678E-2</v>
      </c>
      <c r="E64" s="96" cm="1">
        <f t="array" ref="E64">TREND($B$68:$B$118,E$68:E$118,E31)</f>
        <v>3.1971975546496445E-6</v>
      </c>
      <c r="F64" s="96" cm="1">
        <f t="array" ref="F64">TREND($B$68:$B$118,F$68:F$118,F31)</f>
        <v>1.3371865750783085E-4</v>
      </c>
      <c r="G64" s="96" cm="1">
        <f t="array" ref="G64">TREND($B$68:$B$118,G$68:G$118,G31)</f>
        <v>7.2517374960099881</v>
      </c>
      <c r="H64" s="96">
        <v>0</v>
      </c>
      <c r="I64" s="96">
        <v>0</v>
      </c>
      <c r="J64" s="96">
        <v>0</v>
      </c>
      <c r="K64" s="96">
        <v>0</v>
      </c>
      <c r="L64" s="96">
        <v>0</v>
      </c>
    </row>
    <row r="65" spans="2:12">
      <c r="B65" s="50" t="s">
        <v>1255</v>
      </c>
      <c r="C65" s="96">
        <v>10</v>
      </c>
      <c r="D65" s="96">
        <v>10</v>
      </c>
      <c r="E65" s="96">
        <v>10</v>
      </c>
      <c r="F65" s="96">
        <v>10</v>
      </c>
      <c r="G65" s="96">
        <v>10</v>
      </c>
      <c r="H65" s="96">
        <v>10</v>
      </c>
      <c r="I65" s="96">
        <v>10</v>
      </c>
      <c r="J65" s="96">
        <v>10</v>
      </c>
      <c r="K65" s="96">
        <v>10</v>
      </c>
      <c r="L65" s="96">
        <v>10</v>
      </c>
    </row>
    <row r="66" spans="2:12" ht="31.5">
      <c r="B66" s="80" t="s">
        <v>1247</v>
      </c>
      <c r="C66" s="100"/>
      <c r="D66" s="100"/>
      <c r="E66" s="100"/>
      <c r="F66" s="100"/>
      <c r="G66" s="100"/>
      <c r="H66" s="102"/>
      <c r="I66" s="101"/>
      <c r="J66" s="101"/>
      <c r="K66" s="101"/>
      <c r="L66" s="101"/>
    </row>
    <row r="67" spans="2:12">
      <c r="B67" s="65" t="s">
        <v>1245</v>
      </c>
      <c r="C67" s="73" t="s">
        <v>1259</v>
      </c>
      <c r="D67" s="73" t="s">
        <v>1260</v>
      </c>
      <c r="E67" s="73" t="s">
        <v>1261</v>
      </c>
      <c r="F67" s="73" t="s">
        <v>1066</v>
      </c>
      <c r="G67" s="73" t="s">
        <v>1262</v>
      </c>
      <c r="H67" s="73" t="s">
        <v>1256</v>
      </c>
      <c r="I67" s="73" t="s">
        <v>1257</v>
      </c>
      <c r="J67" s="73" t="s">
        <v>1264</v>
      </c>
      <c r="K67" s="73" t="s">
        <v>1263</v>
      </c>
      <c r="L67" s="73" t="s">
        <v>1258</v>
      </c>
    </row>
    <row r="68" spans="2:12">
      <c r="B68" s="71">
        <v>0</v>
      </c>
      <c r="C68" s="96">
        <f t="shared" ref="C68:L68" si="2">C$32-0.1</f>
        <v>1.089941064905755</v>
      </c>
      <c r="D68" s="96">
        <f t="shared" si="2"/>
        <v>32.73523374500941</v>
      </c>
      <c r="E68" s="96">
        <f t="shared" si="2"/>
        <v>13118.660014216868</v>
      </c>
      <c r="F68" s="96">
        <f t="shared" si="2"/>
        <v>313.55983852204599</v>
      </c>
      <c r="G68" s="96">
        <f t="shared" si="2"/>
        <v>27.816666666666659</v>
      </c>
      <c r="H68" s="96">
        <f t="shared" si="2"/>
        <v>-0.1</v>
      </c>
      <c r="I68" s="96">
        <f t="shared" si="2"/>
        <v>-0.1</v>
      </c>
      <c r="J68" s="96">
        <f t="shared" si="2"/>
        <v>-0.1</v>
      </c>
      <c r="K68" s="96">
        <f t="shared" si="2"/>
        <v>-0.1</v>
      </c>
      <c r="L68" s="96">
        <f t="shared" si="2"/>
        <v>-0.1</v>
      </c>
    </row>
    <row r="69" spans="2:12">
      <c r="B69" s="71">
        <v>0.2</v>
      </c>
      <c r="C69" s="96">
        <f t="shared" ref="C69:L84" si="3">C68+(((C$33+0.1)-(C$32-0.1))/50)</f>
        <v>1.1140507560580544</v>
      </c>
      <c r="D69" s="96">
        <f t="shared" si="3"/>
        <v>34.29918975620334</v>
      </c>
      <c r="E69" s="96">
        <f t="shared" si="3"/>
        <v>19374.13834046786</v>
      </c>
      <c r="F69" s="96">
        <f t="shared" si="3"/>
        <v>463.12759797220451</v>
      </c>
      <c r="G69" s="96">
        <f t="shared" si="3"/>
        <v>29.186995420636674</v>
      </c>
      <c r="H69" s="96">
        <f t="shared" si="3"/>
        <v>-9.6000000000000002E-2</v>
      </c>
      <c r="I69" s="96">
        <f t="shared" si="3"/>
        <v>-9.6000000000000002E-2</v>
      </c>
      <c r="J69" s="96">
        <f t="shared" si="3"/>
        <v>-9.6000000000000002E-2</v>
      </c>
      <c r="K69" s="96">
        <f t="shared" si="3"/>
        <v>-9.6000000000000002E-2</v>
      </c>
      <c r="L69" s="96">
        <f t="shared" si="3"/>
        <v>-9.6000000000000002E-2</v>
      </c>
    </row>
    <row r="70" spans="2:12">
      <c r="B70" s="71">
        <f>B69+0.2</f>
        <v>0.4</v>
      </c>
      <c r="C70" s="96">
        <f t="shared" si="3"/>
        <v>1.1381604472103537</v>
      </c>
      <c r="D70" s="96">
        <f t="shared" si="3"/>
        <v>35.86314576739727</v>
      </c>
      <c r="E70" s="96">
        <f t="shared" si="3"/>
        <v>25629.616666718852</v>
      </c>
      <c r="F70" s="96">
        <f t="shared" si="3"/>
        <v>612.69535742236303</v>
      </c>
      <c r="G70" s="96">
        <f t="shared" si="3"/>
        <v>30.557324174606688</v>
      </c>
      <c r="H70" s="96">
        <f t="shared" si="3"/>
        <v>-9.1999999999999998E-2</v>
      </c>
      <c r="I70" s="96">
        <f t="shared" si="3"/>
        <v>-9.1999999999999998E-2</v>
      </c>
      <c r="J70" s="96">
        <f t="shared" si="3"/>
        <v>-9.1999999999999998E-2</v>
      </c>
      <c r="K70" s="96">
        <f t="shared" si="3"/>
        <v>-9.1999999999999998E-2</v>
      </c>
      <c r="L70" s="96">
        <f t="shared" si="3"/>
        <v>-9.1999999999999998E-2</v>
      </c>
    </row>
    <row r="71" spans="2:12">
      <c r="B71" s="71">
        <f t="shared" ref="B71:B118" si="4">B70+0.2</f>
        <v>0.60000000000000009</v>
      </c>
      <c r="C71" s="96">
        <f t="shared" si="3"/>
        <v>1.162270138362653</v>
      </c>
      <c r="D71" s="96">
        <f t="shared" si="3"/>
        <v>37.427101778591201</v>
      </c>
      <c r="E71" s="96">
        <f t="shared" si="3"/>
        <v>31885.094992969844</v>
      </c>
      <c r="F71" s="96">
        <f t="shared" si="3"/>
        <v>762.26311687252155</v>
      </c>
      <c r="G71" s="96">
        <f t="shared" si="3"/>
        <v>31.927652928576702</v>
      </c>
      <c r="H71" s="96">
        <f t="shared" si="3"/>
        <v>-8.7999999999999995E-2</v>
      </c>
      <c r="I71" s="96">
        <f t="shared" si="3"/>
        <v>-8.7999999999999995E-2</v>
      </c>
      <c r="J71" s="96">
        <f t="shared" si="3"/>
        <v>-8.7999999999999995E-2</v>
      </c>
      <c r="K71" s="96">
        <f t="shared" si="3"/>
        <v>-8.7999999999999995E-2</v>
      </c>
      <c r="L71" s="96">
        <f t="shared" si="3"/>
        <v>-8.7999999999999995E-2</v>
      </c>
    </row>
    <row r="72" spans="2:12">
      <c r="B72" s="71">
        <f t="shared" si="4"/>
        <v>0.8</v>
      </c>
      <c r="C72" s="96">
        <f t="shared" si="3"/>
        <v>1.1863798295149524</v>
      </c>
      <c r="D72" s="96">
        <f t="shared" si="3"/>
        <v>38.991057789785131</v>
      </c>
      <c r="E72" s="96">
        <f t="shared" si="3"/>
        <v>38140.573319220835</v>
      </c>
      <c r="F72" s="96">
        <f t="shared" si="3"/>
        <v>911.83087632268007</v>
      </c>
      <c r="G72" s="96">
        <f t="shared" si="3"/>
        <v>33.297981682546713</v>
      </c>
      <c r="H72" s="96">
        <f t="shared" si="3"/>
        <v>-8.3999999999999991E-2</v>
      </c>
      <c r="I72" s="96">
        <f t="shared" si="3"/>
        <v>-8.3999999999999991E-2</v>
      </c>
      <c r="J72" s="96">
        <f t="shared" si="3"/>
        <v>-8.3999999999999991E-2</v>
      </c>
      <c r="K72" s="96">
        <f t="shared" si="3"/>
        <v>-8.3999999999999991E-2</v>
      </c>
      <c r="L72" s="96">
        <f t="shared" si="3"/>
        <v>-8.3999999999999991E-2</v>
      </c>
    </row>
    <row r="73" spans="2:12">
      <c r="B73" s="71">
        <f t="shared" si="4"/>
        <v>1</v>
      </c>
      <c r="C73" s="96">
        <f t="shared" si="3"/>
        <v>1.2104895206672517</v>
      </c>
      <c r="D73" s="96">
        <f t="shared" si="3"/>
        <v>40.555013800979062</v>
      </c>
      <c r="E73" s="96">
        <f t="shared" si="3"/>
        <v>44396.051645471824</v>
      </c>
      <c r="F73" s="96">
        <f t="shared" si="3"/>
        <v>1061.3986357728386</v>
      </c>
      <c r="G73" s="96">
        <f t="shared" si="3"/>
        <v>34.668310436516727</v>
      </c>
      <c r="H73" s="96">
        <f t="shared" si="3"/>
        <v>-7.9999999999999988E-2</v>
      </c>
      <c r="I73" s="96">
        <f t="shared" si="3"/>
        <v>-7.9999999999999988E-2</v>
      </c>
      <c r="J73" s="96">
        <f t="shared" si="3"/>
        <v>-7.9999999999999988E-2</v>
      </c>
      <c r="K73" s="96">
        <f t="shared" si="3"/>
        <v>-7.9999999999999988E-2</v>
      </c>
      <c r="L73" s="96">
        <f t="shared" si="3"/>
        <v>-7.9999999999999988E-2</v>
      </c>
    </row>
    <row r="74" spans="2:12">
      <c r="B74" s="71">
        <f t="shared" si="4"/>
        <v>1.2</v>
      </c>
      <c r="C74" s="96">
        <f t="shared" si="3"/>
        <v>1.234599211819551</v>
      </c>
      <c r="D74" s="96">
        <f t="shared" si="3"/>
        <v>42.118969812172992</v>
      </c>
      <c r="E74" s="96">
        <f t="shared" si="3"/>
        <v>50651.529971722812</v>
      </c>
      <c r="F74" s="96">
        <f t="shared" si="3"/>
        <v>1210.9663952229971</v>
      </c>
      <c r="G74" s="96">
        <f t="shared" si="3"/>
        <v>36.038639190486741</v>
      </c>
      <c r="H74" s="96">
        <f t="shared" si="3"/>
        <v>-7.5999999999999984E-2</v>
      </c>
      <c r="I74" s="96">
        <f t="shared" si="3"/>
        <v>-7.5999999999999984E-2</v>
      </c>
      <c r="J74" s="96">
        <f t="shared" si="3"/>
        <v>-7.5999999999999984E-2</v>
      </c>
      <c r="K74" s="96">
        <f t="shared" si="3"/>
        <v>-7.5999999999999984E-2</v>
      </c>
      <c r="L74" s="96">
        <f t="shared" si="3"/>
        <v>-7.5999999999999984E-2</v>
      </c>
    </row>
    <row r="75" spans="2:12">
      <c r="B75" s="71">
        <f t="shared" si="4"/>
        <v>1.4</v>
      </c>
      <c r="C75" s="96">
        <f t="shared" si="3"/>
        <v>1.2587089029718503</v>
      </c>
      <c r="D75" s="96">
        <f t="shared" si="3"/>
        <v>43.682925823366922</v>
      </c>
      <c r="E75" s="96">
        <f t="shared" si="3"/>
        <v>56907.0082979738</v>
      </c>
      <c r="F75" s="96">
        <f t="shared" si="3"/>
        <v>1360.5341546731556</v>
      </c>
      <c r="G75" s="96">
        <f t="shared" si="3"/>
        <v>37.408967944456755</v>
      </c>
      <c r="H75" s="96">
        <f t="shared" si="3"/>
        <v>-7.1999999999999981E-2</v>
      </c>
      <c r="I75" s="96">
        <f t="shared" si="3"/>
        <v>-7.1999999999999981E-2</v>
      </c>
      <c r="J75" s="96">
        <f t="shared" si="3"/>
        <v>-7.1999999999999981E-2</v>
      </c>
      <c r="K75" s="96">
        <f t="shared" si="3"/>
        <v>-7.1999999999999981E-2</v>
      </c>
      <c r="L75" s="96">
        <f t="shared" si="3"/>
        <v>-7.1999999999999981E-2</v>
      </c>
    </row>
    <row r="76" spans="2:12">
      <c r="B76" s="71">
        <f t="shared" si="4"/>
        <v>1.5999999999999999</v>
      </c>
      <c r="C76" s="96">
        <f t="shared" si="3"/>
        <v>1.2828185941241497</v>
      </c>
      <c r="D76" s="96">
        <f t="shared" si="3"/>
        <v>45.246881834560853</v>
      </c>
      <c r="E76" s="96">
        <f t="shared" si="3"/>
        <v>63162.486624224788</v>
      </c>
      <c r="F76" s="96">
        <f t="shared" si="3"/>
        <v>1510.1019141233141</v>
      </c>
      <c r="G76" s="96">
        <f t="shared" si="3"/>
        <v>38.779296698426769</v>
      </c>
      <c r="H76" s="96">
        <f t="shared" si="3"/>
        <v>-6.7999999999999977E-2</v>
      </c>
      <c r="I76" s="96">
        <f t="shared" si="3"/>
        <v>-6.7999999999999977E-2</v>
      </c>
      <c r="J76" s="96">
        <f t="shared" si="3"/>
        <v>-6.7999999999999977E-2</v>
      </c>
      <c r="K76" s="96">
        <f t="shared" si="3"/>
        <v>-6.7999999999999977E-2</v>
      </c>
      <c r="L76" s="96">
        <f t="shared" si="3"/>
        <v>-6.7999999999999977E-2</v>
      </c>
    </row>
    <row r="77" spans="2:12">
      <c r="B77" s="71">
        <f t="shared" si="4"/>
        <v>1.7999999999999998</v>
      </c>
      <c r="C77" s="96">
        <f t="shared" si="3"/>
        <v>1.306928285276449</v>
      </c>
      <c r="D77" s="96">
        <f t="shared" si="3"/>
        <v>46.810837845754783</v>
      </c>
      <c r="E77" s="96">
        <f t="shared" si="3"/>
        <v>69417.964950475784</v>
      </c>
      <c r="F77" s="96">
        <f t="shared" si="3"/>
        <v>1659.6696735734727</v>
      </c>
      <c r="G77" s="96">
        <f t="shared" si="3"/>
        <v>40.149625452396783</v>
      </c>
      <c r="H77" s="96">
        <f t="shared" si="3"/>
        <v>-6.3999999999999974E-2</v>
      </c>
      <c r="I77" s="96">
        <f t="shared" si="3"/>
        <v>-6.3999999999999974E-2</v>
      </c>
      <c r="J77" s="96">
        <f t="shared" si="3"/>
        <v>-6.3999999999999974E-2</v>
      </c>
      <c r="K77" s="96">
        <f t="shared" si="3"/>
        <v>-6.3999999999999974E-2</v>
      </c>
      <c r="L77" s="96">
        <f t="shared" si="3"/>
        <v>-6.3999999999999974E-2</v>
      </c>
    </row>
    <row r="78" spans="2:12">
      <c r="B78" s="71">
        <f t="shared" si="4"/>
        <v>1.9999999999999998</v>
      </c>
      <c r="C78" s="96">
        <f t="shared" si="3"/>
        <v>1.3310379764287483</v>
      </c>
      <c r="D78" s="96">
        <f t="shared" si="3"/>
        <v>48.374793856948713</v>
      </c>
      <c r="E78" s="96">
        <f t="shared" si="3"/>
        <v>75673.443276726772</v>
      </c>
      <c r="F78" s="96">
        <f t="shared" si="3"/>
        <v>1809.2374330236312</v>
      </c>
      <c r="G78" s="96">
        <f t="shared" si="3"/>
        <v>41.519954206366798</v>
      </c>
      <c r="H78" s="96">
        <f t="shared" si="3"/>
        <v>-5.999999999999997E-2</v>
      </c>
      <c r="I78" s="96">
        <f t="shared" si="3"/>
        <v>-5.999999999999997E-2</v>
      </c>
      <c r="J78" s="96">
        <f t="shared" si="3"/>
        <v>-5.999999999999997E-2</v>
      </c>
      <c r="K78" s="96">
        <f t="shared" si="3"/>
        <v>-5.999999999999997E-2</v>
      </c>
      <c r="L78" s="96">
        <f t="shared" si="3"/>
        <v>-5.999999999999997E-2</v>
      </c>
    </row>
    <row r="79" spans="2:12">
      <c r="B79" s="71">
        <f t="shared" si="4"/>
        <v>2.1999999999999997</v>
      </c>
      <c r="C79" s="96">
        <f t="shared" si="3"/>
        <v>1.3551476675810477</v>
      </c>
      <c r="D79" s="96">
        <f t="shared" si="3"/>
        <v>49.938749868142644</v>
      </c>
      <c r="E79" s="96">
        <f t="shared" si="3"/>
        <v>81928.92160297776</v>
      </c>
      <c r="F79" s="96">
        <f t="shared" si="3"/>
        <v>1958.8051924737897</v>
      </c>
      <c r="G79" s="96">
        <f t="shared" si="3"/>
        <v>42.890282960336812</v>
      </c>
      <c r="H79" s="96">
        <f t="shared" si="3"/>
        <v>-5.5999999999999966E-2</v>
      </c>
      <c r="I79" s="96">
        <f t="shared" si="3"/>
        <v>-5.5999999999999966E-2</v>
      </c>
      <c r="J79" s="96">
        <f t="shared" si="3"/>
        <v>-5.5999999999999966E-2</v>
      </c>
      <c r="K79" s="96">
        <f t="shared" si="3"/>
        <v>-5.5999999999999966E-2</v>
      </c>
      <c r="L79" s="96">
        <f t="shared" si="3"/>
        <v>-5.5999999999999966E-2</v>
      </c>
    </row>
    <row r="80" spans="2:12">
      <c r="B80" s="71">
        <f t="shared" si="4"/>
        <v>2.4</v>
      </c>
      <c r="C80" s="96">
        <f t="shared" si="3"/>
        <v>1.379257358733347</v>
      </c>
      <c r="D80" s="96">
        <f t="shared" si="3"/>
        <v>51.502705879336574</v>
      </c>
      <c r="E80" s="96">
        <f t="shared" si="3"/>
        <v>88184.399929228748</v>
      </c>
      <c r="F80" s="96">
        <f t="shared" si="3"/>
        <v>2108.3729519239482</v>
      </c>
      <c r="G80" s="96">
        <f t="shared" si="3"/>
        <v>44.260611714306826</v>
      </c>
      <c r="H80" s="96">
        <f t="shared" si="3"/>
        <v>-5.1999999999999963E-2</v>
      </c>
      <c r="I80" s="96">
        <f t="shared" si="3"/>
        <v>-5.1999999999999963E-2</v>
      </c>
      <c r="J80" s="96">
        <f t="shared" si="3"/>
        <v>-5.1999999999999963E-2</v>
      </c>
      <c r="K80" s="96">
        <f t="shared" si="3"/>
        <v>-5.1999999999999963E-2</v>
      </c>
      <c r="L80" s="96">
        <f t="shared" si="3"/>
        <v>-5.1999999999999963E-2</v>
      </c>
    </row>
    <row r="81" spans="2:12">
      <c r="B81" s="71">
        <f t="shared" si="4"/>
        <v>2.6</v>
      </c>
      <c r="C81" s="96">
        <f t="shared" si="3"/>
        <v>1.4033670498856463</v>
      </c>
      <c r="D81" s="96">
        <f t="shared" si="3"/>
        <v>53.066661890530504</v>
      </c>
      <c r="E81" s="96">
        <f t="shared" si="3"/>
        <v>94439.878255479736</v>
      </c>
      <c r="F81" s="96">
        <f t="shared" si="3"/>
        <v>2257.9407113741067</v>
      </c>
      <c r="G81" s="96">
        <f t="shared" si="3"/>
        <v>45.63094046827684</v>
      </c>
      <c r="H81" s="96">
        <f t="shared" si="3"/>
        <v>-4.7999999999999959E-2</v>
      </c>
      <c r="I81" s="96">
        <f t="shared" si="3"/>
        <v>-4.7999999999999959E-2</v>
      </c>
      <c r="J81" s="96">
        <f t="shared" si="3"/>
        <v>-4.7999999999999959E-2</v>
      </c>
      <c r="K81" s="96">
        <f t="shared" si="3"/>
        <v>-4.7999999999999959E-2</v>
      </c>
      <c r="L81" s="96">
        <f t="shared" si="3"/>
        <v>-4.7999999999999959E-2</v>
      </c>
    </row>
    <row r="82" spans="2:12">
      <c r="B82" s="71">
        <f t="shared" si="4"/>
        <v>2.8000000000000003</v>
      </c>
      <c r="C82" s="96">
        <f t="shared" si="3"/>
        <v>1.4274767410379456</v>
      </c>
      <c r="D82" s="96">
        <f t="shared" si="3"/>
        <v>54.630617901724435</v>
      </c>
      <c r="E82" s="96">
        <f t="shared" si="3"/>
        <v>100695.35658173072</v>
      </c>
      <c r="F82" s="96">
        <f t="shared" si="3"/>
        <v>2407.5084708242653</v>
      </c>
      <c r="G82" s="96">
        <f t="shared" si="3"/>
        <v>47.001269222246854</v>
      </c>
      <c r="H82" s="96">
        <f t="shared" si="3"/>
        <v>-4.3999999999999956E-2</v>
      </c>
      <c r="I82" s="96">
        <f t="shared" si="3"/>
        <v>-4.3999999999999956E-2</v>
      </c>
      <c r="J82" s="96">
        <f t="shared" si="3"/>
        <v>-4.3999999999999956E-2</v>
      </c>
      <c r="K82" s="96">
        <f t="shared" si="3"/>
        <v>-4.3999999999999956E-2</v>
      </c>
      <c r="L82" s="96">
        <f t="shared" si="3"/>
        <v>-4.3999999999999956E-2</v>
      </c>
    </row>
    <row r="83" spans="2:12">
      <c r="B83" s="71">
        <f t="shared" si="4"/>
        <v>3.0000000000000004</v>
      </c>
      <c r="C83" s="96">
        <f t="shared" si="3"/>
        <v>1.451586432190245</v>
      </c>
      <c r="D83" s="96">
        <f t="shared" si="3"/>
        <v>56.194573912918365</v>
      </c>
      <c r="E83" s="96">
        <f t="shared" si="3"/>
        <v>106950.83490798171</v>
      </c>
      <c r="F83" s="96">
        <f t="shared" si="3"/>
        <v>2557.0762302744238</v>
      </c>
      <c r="G83" s="96">
        <f t="shared" si="3"/>
        <v>48.371597976216869</v>
      </c>
      <c r="H83" s="96">
        <f t="shared" si="3"/>
        <v>-3.9999999999999952E-2</v>
      </c>
      <c r="I83" s="96">
        <f t="shared" si="3"/>
        <v>-3.9999999999999952E-2</v>
      </c>
      <c r="J83" s="96">
        <f t="shared" si="3"/>
        <v>-3.9999999999999952E-2</v>
      </c>
      <c r="K83" s="96">
        <f t="shared" si="3"/>
        <v>-3.9999999999999952E-2</v>
      </c>
      <c r="L83" s="96">
        <f t="shared" si="3"/>
        <v>-3.9999999999999952E-2</v>
      </c>
    </row>
    <row r="84" spans="2:12">
      <c r="B84" s="71">
        <f t="shared" si="4"/>
        <v>3.2000000000000006</v>
      </c>
      <c r="C84" s="96">
        <f t="shared" si="3"/>
        <v>1.4756961233425443</v>
      </c>
      <c r="D84" s="96">
        <f t="shared" si="3"/>
        <v>57.758529924112295</v>
      </c>
      <c r="E84" s="96">
        <f t="shared" si="3"/>
        <v>113206.3132342327</v>
      </c>
      <c r="F84" s="96">
        <f t="shared" si="3"/>
        <v>2706.6439897245823</v>
      </c>
      <c r="G84" s="96">
        <f t="shared" si="3"/>
        <v>49.741926730186883</v>
      </c>
      <c r="H84" s="96">
        <f t="shared" si="3"/>
        <v>-3.5999999999999949E-2</v>
      </c>
      <c r="I84" s="96">
        <f t="shared" si="3"/>
        <v>-3.5999999999999949E-2</v>
      </c>
      <c r="J84" s="96">
        <f t="shared" si="3"/>
        <v>-3.5999999999999949E-2</v>
      </c>
      <c r="K84" s="96">
        <f t="shared" si="3"/>
        <v>-3.5999999999999949E-2</v>
      </c>
      <c r="L84" s="96">
        <f t="shared" si="3"/>
        <v>-3.5999999999999949E-2</v>
      </c>
    </row>
    <row r="85" spans="2:12">
      <c r="B85" s="71">
        <f t="shared" si="4"/>
        <v>3.4000000000000008</v>
      </c>
      <c r="C85" s="96">
        <f t="shared" ref="C85:L100" si="5">C84+(((C$33+0.1)-(C$32-0.1))/50)</f>
        <v>1.4998058144948436</v>
      </c>
      <c r="D85" s="96">
        <f t="shared" si="5"/>
        <v>59.322485935306226</v>
      </c>
      <c r="E85" s="96">
        <f t="shared" si="5"/>
        <v>119461.79156048369</v>
      </c>
      <c r="F85" s="96">
        <f t="shared" si="5"/>
        <v>2856.2117491747408</v>
      </c>
      <c r="G85" s="96">
        <f t="shared" si="5"/>
        <v>51.112255484156897</v>
      </c>
      <c r="H85" s="96">
        <f t="shared" si="5"/>
        <v>-3.1999999999999945E-2</v>
      </c>
      <c r="I85" s="96">
        <f t="shared" si="5"/>
        <v>-3.1999999999999945E-2</v>
      </c>
      <c r="J85" s="96">
        <f t="shared" si="5"/>
        <v>-3.1999999999999945E-2</v>
      </c>
      <c r="K85" s="96">
        <f t="shared" si="5"/>
        <v>-3.1999999999999945E-2</v>
      </c>
      <c r="L85" s="96">
        <f t="shared" si="5"/>
        <v>-3.1999999999999945E-2</v>
      </c>
    </row>
    <row r="86" spans="2:12">
      <c r="B86" s="71">
        <f t="shared" si="4"/>
        <v>3.600000000000001</v>
      </c>
      <c r="C86" s="96">
        <f t="shared" si="5"/>
        <v>1.523915505647143</v>
      </c>
      <c r="D86" s="96">
        <f t="shared" si="5"/>
        <v>60.886441946500156</v>
      </c>
      <c r="E86" s="96">
        <f t="shared" si="5"/>
        <v>125717.26988673468</v>
      </c>
      <c r="F86" s="96">
        <f t="shared" si="5"/>
        <v>3005.7795086248993</v>
      </c>
      <c r="G86" s="96">
        <f t="shared" si="5"/>
        <v>52.482584238126911</v>
      </c>
      <c r="H86" s="96">
        <f t="shared" si="5"/>
        <v>-2.7999999999999945E-2</v>
      </c>
      <c r="I86" s="96">
        <f t="shared" si="5"/>
        <v>-2.7999999999999945E-2</v>
      </c>
      <c r="J86" s="96">
        <f t="shared" si="5"/>
        <v>-2.7999999999999945E-2</v>
      </c>
      <c r="K86" s="96">
        <f t="shared" si="5"/>
        <v>-2.7999999999999945E-2</v>
      </c>
      <c r="L86" s="96">
        <f t="shared" si="5"/>
        <v>-2.7999999999999945E-2</v>
      </c>
    </row>
    <row r="87" spans="2:12">
      <c r="B87" s="71">
        <f t="shared" si="4"/>
        <v>3.8000000000000012</v>
      </c>
      <c r="C87" s="96">
        <f t="shared" si="5"/>
        <v>1.5480251967994423</v>
      </c>
      <c r="D87" s="96">
        <f t="shared" si="5"/>
        <v>62.450397957694086</v>
      </c>
      <c r="E87" s="96">
        <f t="shared" si="5"/>
        <v>131972.74821298567</v>
      </c>
      <c r="F87" s="96">
        <f t="shared" si="5"/>
        <v>3155.3472680750579</v>
      </c>
      <c r="G87" s="96">
        <f t="shared" si="5"/>
        <v>53.852912992096925</v>
      </c>
      <c r="H87" s="96">
        <f t="shared" si="5"/>
        <v>-2.3999999999999945E-2</v>
      </c>
      <c r="I87" s="96">
        <f t="shared" si="5"/>
        <v>-2.3999999999999945E-2</v>
      </c>
      <c r="J87" s="96">
        <f t="shared" si="5"/>
        <v>-2.3999999999999945E-2</v>
      </c>
      <c r="K87" s="96">
        <f t="shared" si="5"/>
        <v>-2.3999999999999945E-2</v>
      </c>
      <c r="L87" s="96">
        <f t="shared" si="5"/>
        <v>-2.3999999999999945E-2</v>
      </c>
    </row>
    <row r="88" spans="2:12">
      <c r="B88" s="71">
        <f t="shared" si="4"/>
        <v>4.0000000000000009</v>
      </c>
      <c r="C88" s="96">
        <f t="shared" si="5"/>
        <v>1.5721348879517416</v>
      </c>
      <c r="D88" s="96">
        <f t="shared" si="5"/>
        <v>64.014353968888017</v>
      </c>
      <c r="E88" s="96">
        <f t="shared" si="5"/>
        <v>138228.22653923667</v>
      </c>
      <c r="F88" s="96">
        <f t="shared" si="5"/>
        <v>3304.9150275252164</v>
      </c>
      <c r="G88" s="96">
        <f t="shared" si="5"/>
        <v>55.22324174606694</v>
      </c>
      <c r="H88" s="96">
        <f t="shared" si="5"/>
        <v>-1.9999999999999945E-2</v>
      </c>
      <c r="I88" s="96">
        <f t="shared" si="5"/>
        <v>-1.9999999999999945E-2</v>
      </c>
      <c r="J88" s="96">
        <f t="shared" si="5"/>
        <v>-1.9999999999999945E-2</v>
      </c>
      <c r="K88" s="96">
        <f t="shared" si="5"/>
        <v>-1.9999999999999945E-2</v>
      </c>
      <c r="L88" s="96">
        <f t="shared" si="5"/>
        <v>-1.9999999999999945E-2</v>
      </c>
    </row>
    <row r="89" spans="2:12">
      <c r="B89" s="71">
        <f t="shared" si="4"/>
        <v>4.2000000000000011</v>
      </c>
      <c r="C89" s="96">
        <f t="shared" si="5"/>
        <v>1.5962445791040409</v>
      </c>
      <c r="D89" s="96">
        <f t="shared" si="5"/>
        <v>65.578309980081954</v>
      </c>
      <c r="E89" s="96">
        <f t="shared" si="5"/>
        <v>144483.70486548767</v>
      </c>
      <c r="F89" s="96">
        <f t="shared" si="5"/>
        <v>3454.4827869753749</v>
      </c>
      <c r="G89" s="96">
        <f t="shared" si="5"/>
        <v>56.593570500036954</v>
      </c>
      <c r="H89" s="96">
        <f t="shared" si="5"/>
        <v>-1.5999999999999945E-2</v>
      </c>
      <c r="I89" s="96">
        <f t="shared" si="5"/>
        <v>-1.5999999999999945E-2</v>
      </c>
      <c r="J89" s="96">
        <f t="shared" si="5"/>
        <v>-1.5999999999999945E-2</v>
      </c>
      <c r="K89" s="96">
        <f t="shared" si="5"/>
        <v>-1.5999999999999945E-2</v>
      </c>
      <c r="L89" s="96">
        <f t="shared" si="5"/>
        <v>-1.5999999999999945E-2</v>
      </c>
    </row>
    <row r="90" spans="2:12">
      <c r="B90" s="71">
        <f t="shared" si="4"/>
        <v>4.4000000000000012</v>
      </c>
      <c r="C90" s="96">
        <f t="shared" si="5"/>
        <v>1.6203542702563403</v>
      </c>
      <c r="D90" s="96">
        <f t="shared" si="5"/>
        <v>67.142265991275892</v>
      </c>
      <c r="E90" s="96">
        <f t="shared" si="5"/>
        <v>150739.18319173867</v>
      </c>
      <c r="F90" s="96">
        <f t="shared" si="5"/>
        <v>3604.0505464255334</v>
      </c>
      <c r="G90" s="96">
        <f t="shared" si="5"/>
        <v>57.963899254006968</v>
      </c>
      <c r="H90" s="96">
        <f t="shared" si="5"/>
        <v>-1.1999999999999945E-2</v>
      </c>
      <c r="I90" s="96">
        <f t="shared" si="5"/>
        <v>-1.1999999999999945E-2</v>
      </c>
      <c r="J90" s="96">
        <f t="shared" si="5"/>
        <v>-1.1999999999999945E-2</v>
      </c>
      <c r="K90" s="96">
        <f t="shared" si="5"/>
        <v>-1.1999999999999945E-2</v>
      </c>
      <c r="L90" s="96">
        <f t="shared" si="5"/>
        <v>-1.1999999999999945E-2</v>
      </c>
    </row>
    <row r="91" spans="2:12">
      <c r="B91" s="71">
        <f t="shared" si="4"/>
        <v>4.6000000000000014</v>
      </c>
      <c r="C91" s="96">
        <f t="shared" si="5"/>
        <v>1.6444639614086396</v>
      </c>
      <c r="D91" s="96">
        <f t="shared" si="5"/>
        <v>68.706222002469829</v>
      </c>
      <c r="E91" s="96">
        <f t="shared" si="5"/>
        <v>156994.66151798968</v>
      </c>
      <c r="F91" s="96">
        <f t="shared" si="5"/>
        <v>3753.6183058756919</v>
      </c>
      <c r="G91" s="96">
        <f t="shared" si="5"/>
        <v>59.334228007976982</v>
      </c>
      <c r="H91" s="96">
        <f t="shared" si="5"/>
        <v>-7.9999999999999447E-3</v>
      </c>
      <c r="I91" s="96">
        <f t="shared" si="5"/>
        <v>-7.9999999999999447E-3</v>
      </c>
      <c r="J91" s="96">
        <f t="shared" si="5"/>
        <v>-7.9999999999999447E-3</v>
      </c>
      <c r="K91" s="96">
        <f t="shared" si="5"/>
        <v>-7.9999999999999447E-3</v>
      </c>
      <c r="L91" s="96">
        <f t="shared" si="5"/>
        <v>-7.9999999999999447E-3</v>
      </c>
    </row>
    <row r="92" spans="2:12">
      <c r="B92" s="71">
        <f t="shared" si="4"/>
        <v>4.8000000000000016</v>
      </c>
      <c r="C92" s="96">
        <f t="shared" si="5"/>
        <v>1.6685736525609389</v>
      </c>
      <c r="D92" s="96">
        <f t="shared" si="5"/>
        <v>70.270178013663767</v>
      </c>
      <c r="E92" s="96">
        <f t="shared" si="5"/>
        <v>163250.13984424068</v>
      </c>
      <c r="F92" s="96">
        <f t="shared" si="5"/>
        <v>3903.1860653258504</v>
      </c>
      <c r="G92" s="96">
        <f t="shared" si="5"/>
        <v>60.704556761946996</v>
      </c>
      <c r="H92" s="96">
        <f t="shared" si="5"/>
        <v>-3.9999999999999446E-3</v>
      </c>
      <c r="I92" s="96">
        <f t="shared" si="5"/>
        <v>-3.9999999999999446E-3</v>
      </c>
      <c r="J92" s="96">
        <f t="shared" si="5"/>
        <v>-3.9999999999999446E-3</v>
      </c>
      <c r="K92" s="96">
        <f t="shared" si="5"/>
        <v>-3.9999999999999446E-3</v>
      </c>
      <c r="L92" s="96">
        <f t="shared" si="5"/>
        <v>-3.9999999999999446E-3</v>
      </c>
    </row>
    <row r="93" spans="2:12">
      <c r="B93" s="71">
        <f t="shared" si="4"/>
        <v>5.0000000000000018</v>
      </c>
      <c r="C93" s="96">
        <f t="shared" si="5"/>
        <v>1.6926833437132383</v>
      </c>
      <c r="D93" s="96">
        <f t="shared" si="5"/>
        <v>71.834134024857704</v>
      </c>
      <c r="E93" s="96">
        <f t="shared" si="5"/>
        <v>169505.61817049168</v>
      </c>
      <c r="F93" s="96">
        <f t="shared" si="5"/>
        <v>4052.753824776009</v>
      </c>
      <c r="G93" s="96">
        <f t="shared" si="5"/>
        <v>62.074885515917011</v>
      </c>
      <c r="H93" s="96">
        <f t="shared" si="5"/>
        <v>5.5511151231257827E-17</v>
      </c>
      <c r="I93" s="96">
        <f t="shared" si="5"/>
        <v>5.5511151231257827E-17</v>
      </c>
      <c r="J93" s="96">
        <f t="shared" si="5"/>
        <v>5.5511151231257827E-17</v>
      </c>
      <c r="K93" s="96">
        <f t="shared" si="5"/>
        <v>5.5511151231257827E-17</v>
      </c>
      <c r="L93" s="96">
        <f t="shared" si="5"/>
        <v>5.5511151231257827E-17</v>
      </c>
    </row>
    <row r="94" spans="2:12">
      <c r="B94" s="71">
        <f t="shared" si="4"/>
        <v>5.200000000000002</v>
      </c>
      <c r="C94" s="96">
        <f t="shared" si="5"/>
        <v>1.7167930348655376</v>
      </c>
      <c r="D94" s="96">
        <f t="shared" si="5"/>
        <v>73.398090036051642</v>
      </c>
      <c r="E94" s="96">
        <f t="shared" si="5"/>
        <v>175761.09649674268</v>
      </c>
      <c r="F94" s="96">
        <f t="shared" si="5"/>
        <v>4202.3215842261679</v>
      </c>
      <c r="G94" s="96">
        <f t="shared" si="5"/>
        <v>63.445214269887025</v>
      </c>
      <c r="H94" s="96">
        <f t="shared" si="5"/>
        <v>4.0000000000000556E-3</v>
      </c>
      <c r="I94" s="96">
        <f t="shared" si="5"/>
        <v>4.0000000000000556E-3</v>
      </c>
      <c r="J94" s="96">
        <f t="shared" si="5"/>
        <v>4.0000000000000556E-3</v>
      </c>
      <c r="K94" s="96">
        <f t="shared" si="5"/>
        <v>4.0000000000000556E-3</v>
      </c>
      <c r="L94" s="96">
        <f t="shared" si="5"/>
        <v>4.0000000000000556E-3</v>
      </c>
    </row>
    <row r="95" spans="2:12">
      <c r="B95" s="71">
        <f t="shared" si="4"/>
        <v>5.4000000000000021</v>
      </c>
      <c r="C95" s="96">
        <f t="shared" si="5"/>
        <v>1.7409027260178369</v>
      </c>
      <c r="D95" s="96">
        <f t="shared" si="5"/>
        <v>74.962046047245579</v>
      </c>
      <c r="E95" s="96">
        <f t="shared" si="5"/>
        <v>182016.57482299369</v>
      </c>
      <c r="F95" s="96">
        <f t="shared" si="5"/>
        <v>4351.8893436763265</v>
      </c>
      <c r="G95" s="96">
        <f t="shared" si="5"/>
        <v>64.815543023857032</v>
      </c>
      <c r="H95" s="96">
        <f t="shared" si="5"/>
        <v>8.0000000000000557E-3</v>
      </c>
      <c r="I95" s="96">
        <f t="shared" si="5"/>
        <v>8.0000000000000557E-3</v>
      </c>
      <c r="J95" s="96">
        <f t="shared" si="5"/>
        <v>8.0000000000000557E-3</v>
      </c>
      <c r="K95" s="96">
        <f t="shared" si="5"/>
        <v>8.0000000000000557E-3</v>
      </c>
      <c r="L95" s="96">
        <f t="shared" si="5"/>
        <v>8.0000000000000557E-3</v>
      </c>
    </row>
    <row r="96" spans="2:12">
      <c r="B96" s="71">
        <f t="shared" si="4"/>
        <v>5.6000000000000023</v>
      </c>
      <c r="C96" s="96">
        <f t="shared" si="5"/>
        <v>1.7650124171701362</v>
      </c>
      <c r="D96" s="96">
        <f t="shared" si="5"/>
        <v>76.526002058439516</v>
      </c>
      <c r="E96" s="96">
        <f t="shared" si="5"/>
        <v>188272.05314924469</v>
      </c>
      <c r="F96" s="96">
        <f t="shared" si="5"/>
        <v>4501.457103126485</v>
      </c>
      <c r="G96" s="96">
        <f t="shared" si="5"/>
        <v>66.185871777827046</v>
      </c>
      <c r="H96" s="96">
        <f t="shared" si="5"/>
        <v>1.2000000000000056E-2</v>
      </c>
      <c r="I96" s="96">
        <f t="shared" si="5"/>
        <v>1.2000000000000056E-2</v>
      </c>
      <c r="J96" s="96">
        <f t="shared" si="5"/>
        <v>1.2000000000000056E-2</v>
      </c>
      <c r="K96" s="96">
        <f t="shared" si="5"/>
        <v>1.2000000000000056E-2</v>
      </c>
      <c r="L96" s="96">
        <f t="shared" si="5"/>
        <v>1.2000000000000056E-2</v>
      </c>
    </row>
    <row r="97" spans="2:12">
      <c r="B97" s="71">
        <f t="shared" si="4"/>
        <v>5.8000000000000025</v>
      </c>
      <c r="C97" s="96">
        <f t="shared" si="5"/>
        <v>1.7891221083224356</v>
      </c>
      <c r="D97" s="96">
        <f t="shared" si="5"/>
        <v>78.089958069633454</v>
      </c>
      <c r="E97" s="96">
        <f t="shared" si="5"/>
        <v>194527.53147549569</v>
      </c>
      <c r="F97" s="96">
        <f t="shared" si="5"/>
        <v>4651.0248625766435</v>
      </c>
      <c r="G97" s="96">
        <f t="shared" si="5"/>
        <v>67.55620053179706</v>
      </c>
      <c r="H97" s="96">
        <f t="shared" si="5"/>
        <v>1.6000000000000056E-2</v>
      </c>
      <c r="I97" s="96">
        <f t="shared" si="5"/>
        <v>1.6000000000000056E-2</v>
      </c>
      <c r="J97" s="96">
        <f t="shared" si="5"/>
        <v>1.6000000000000056E-2</v>
      </c>
      <c r="K97" s="96">
        <f t="shared" si="5"/>
        <v>1.6000000000000056E-2</v>
      </c>
      <c r="L97" s="96">
        <f t="shared" si="5"/>
        <v>1.6000000000000056E-2</v>
      </c>
    </row>
    <row r="98" spans="2:12">
      <c r="B98" s="71">
        <f t="shared" si="4"/>
        <v>6.0000000000000027</v>
      </c>
      <c r="C98" s="96">
        <f t="shared" si="5"/>
        <v>1.8132317994747349</v>
      </c>
      <c r="D98" s="96">
        <f t="shared" si="5"/>
        <v>79.653914080827391</v>
      </c>
      <c r="E98" s="96">
        <f t="shared" si="5"/>
        <v>200783.0098017467</v>
      </c>
      <c r="F98" s="96">
        <f t="shared" si="5"/>
        <v>4800.592622026802</v>
      </c>
      <c r="G98" s="96">
        <f t="shared" si="5"/>
        <v>68.926529285767074</v>
      </c>
      <c r="H98" s="96">
        <f t="shared" si="5"/>
        <v>2.0000000000000056E-2</v>
      </c>
      <c r="I98" s="96">
        <f t="shared" si="5"/>
        <v>2.0000000000000056E-2</v>
      </c>
      <c r="J98" s="96">
        <f t="shared" si="5"/>
        <v>2.0000000000000056E-2</v>
      </c>
      <c r="K98" s="96">
        <f t="shared" si="5"/>
        <v>2.0000000000000056E-2</v>
      </c>
      <c r="L98" s="96">
        <f t="shared" si="5"/>
        <v>2.0000000000000056E-2</v>
      </c>
    </row>
    <row r="99" spans="2:12">
      <c r="B99" s="71">
        <f t="shared" si="4"/>
        <v>6.2000000000000028</v>
      </c>
      <c r="C99" s="96">
        <f t="shared" si="5"/>
        <v>1.8373414906270342</v>
      </c>
      <c r="D99" s="96">
        <f t="shared" si="5"/>
        <v>81.217870092021329</v>
      </c>
      <c r="E99" s="96">
        <f t="shared" si="5"/>
        <v>207038.4881279977</v>
      </c>
      <c r="F99" s="96">
        <f t="shared" si="5"/>
        <v>4950.1603814769605</v>
      </c>
      <c r="G99" s="96">
        <f t="shared" si="5"/>
        <v>70.296858039737089</v>
      </c>
      <c r="H99" s="96">
        <f t="shared" si="5"/>
        <v>2.4000000000000056E-2</v>
      </c>
      <c r="I99" s="96">
        <f t="shared" si="5"/>
        <v>2.4000000000000056E-2</v>
      </c>
      <c r="J99" s="96">
        <f t="shared" si="5"/>
        <v>2.4000000000000056E-2</v>
      </c>
      <c r="K99" s="96">
        <f t="shared" si="5"/>
        <v>2.4000000000000056E-2</v>
      </c>
      <c r="L99" s="96">
        <f t="shared" si="5"/>
        <v>2.4000000000000056E-2</v>
      </c>
    </row>
    <row r="100" spans="2:12">
      <c r="B100" s="71">
        <f t="shared" si="4"/>
        <v>6.400000000000003</v>
      </c>
      <c r="C100" s="96">
        <f t="shared" si="5"/>
        <v>1.8614511817793336</v>
      </c>
      <c r="D100" s="96">
        <f t="shared" si="5"/>
        <v>82.781826103215266</v>
      </c>
      <c r="E100" s="96">
        <f t="shared" si="5"/>
        <v>213293.9664542487</v>
      </c>
      <c r="F100" s="96">
        <f t="shared" si="5"/>
        <v>5099.7281409271191</v>
      </c>
      <c r="G100" s="96">
        <f t="shared" si="5"/>
        <v>71.667186793707103</v>
      </c>
      <c r="H100" s="96">
        <f t="shared" si="5"/>
        <v>2.8000000000000056E-2</v>
      </c>
      <c r="I100" s="96">
        <f t="shared" si="5"/>
        <v>2.8000000000000056E-2</v>
      </c>
      <c r="J100" s="96">
        <f t="shared" si="5"/>
        <v>2.8000000000000056E-2</v>
      </c>
      <c r="K100" s="96">
        <f t="shared" si="5"/>
        <v>2.8000000000000056E-2</v>
      </c>
      <c r="L100" s="96">
        <f t="shared" si="5"/>
        <v>2.8000000000000056E-2</v>
      </c>
    </row>
    <row r="101" spans="2:12">
      <c r="B101" s="71">
        <f t="shared" si="4"/>
        <v>6.6000000000000032</v>
      </c>
      <c r="C101" s="96">
        <f t="shared" ref="C101:L116" si="6">C100+(((C$33+0.1)-(C$32-0.1))/50)</f>
        <v>1.8855608729316329</v>
      </c>
      <c r="D101" s="96">
        <f t="shared" si="6"/>
        <v>84.345782114409204</v>
      </c>
      <c r="E101" s="96">
        <f t="shared" si="6"/>
        <v>219549.4447804997</v>
      </c>
      <c r="F101" s="96">
        <f t="shared" si="6"/>
        <v>5249.2959003772776</v>
      </c>
      <c r="G101" s="96">
        <f t="shared" si="6"/>
        <v>73.037515547677117</v>
      </c>
      <c r="H101" s="96">
        <f t="shared" si="6"/>
        <v>3.2000000000000056E-2</v>
      </c>
      <c r="I101" s="96">
        <f t="shared" si="6"/>
        <v>3.2000000000000056E-2</v>
      </c>
      <c r="J101" s="96">
        <f t="shared" si="6"/>
        <v>3.2000000000000056E-2</v>
      </c>
      <c r="K101" s="96">
        <f t="shared" si="6"/>
        <v>3.2000000000000056E-2</v>
      </c>
      <c r="L101" s="96">
        <f t="shared" si="6"/>
        <v>3.2000000000000056E-2</v>
      </c>
    </row>
    <row r="102" spans="2:12">
      <c r="B102" s="71">
        <f t="shared" si="4"/>
        <v>6.8000000000000034</v>
      </c>
      <c r="C102" s="96">
        <f t="shared" si="6"/>
        <v>1.9096705640839322</v>
      </c>
      <c r="D102" s="96">
        <f t="shared" si="6"/>
        <v>85.909738125603141</v>
      </c>
      <c r="E102" s="96">
        <f t="shared" si="6"/>
        <v>225804.92310675071</v>
      </c>
      <c r="F102" s="96">
        <f t="shared" si="6"/>
        <v>5398.8636598274361</v>
      </c>
      <c r="G102" s="96">
        <f t="shared" si="6"/>
        <v>74.407844301647131</v>
      </c>
      <c r="H102" s="96">
        <f t="shared" si="6"/>
        <v>3.600000000000006E-2</v>
      </c>
      <c r="I102" s="96">
        <f t="shared" si="6"/>
        <v>3.600000000000006E-2</v>
      </c>
      <c r="J102" s="96">
        <f t="shared" si="6"/>
        <v>3.600000000000006E-2</v>
      </c>
      <c r="K102" s="96">
        <f t="shared" si="6"/>
        <v>3.600000000000006E-2</v>
      </c>
      <c r="L102" s="96">
        <f t="shared" si="6"/>
        <v>3.600000000000006E-2</v>
      </c>
    </row>
    <row r="103" spans="2:12">
      <c r="B103" s="71">
        <f t="shared" si="4"/>
        <v>7.0000000000000036</v>
      </c>
      <c r="C103" s="96">
        <f t="shared" si="6"/>
        <v>1.9337802552362315</v>
      </c>
      <c r="D103" s="96">
        <f t="shared" si="6"/>
        <v>87.473694136797079</v>
      </c>
      <c r="E103" s="96">
        <f t="shared" si="6"/>
        <v>232060.40143300171</v>
      </c>
      <c r="F103" s="96">
        <f t="shared" si="6"/>
        <v>5548.4314192775946</v>
      </c>
      <c r="G103" s="96">
        <f t="shared" si="6"/>
        <v>75.778173055617145</v>
      </c>
      <c r="H103" s="96">
        <f t="shared" si="6"/>
        <v>4.0000000000000063E-2</v>
      </c>
      <c r="I103" s="96">
        <f t="shared" si="6"/>
        <v>4.0000000000000063E-2</v>
      </c>
      <c r="J103" s="96">
        <f t="shared" si="6"/>
        <v>4.0000000000000063E-2</v>
      </c>
      <c r="K103" s="96">
        <f t="shared" si="6"/>
        <v>4.0000000000000063E-2</v>
      </c>
      <c r="L103" s="96">
        <f t="shared" si="6"/>
        <v>4.0000000000000063E-2</v>
      </c>
    </row>
    <row r="104" spans="2:12">
      <c r="B104" s="71">
        <f t="shared" si="4"/>
        <v>7.2000000000000037</v>
      </c>
      <c r="C104" s="96">
        <f t="shared" si="6"/>
        <v>1.9578899463885309</v>
      </c>
      <c r="D104" s="96">
        <f t="shared" si="6"/>
        <v>89.037650147991016</v>
      </c>
      <c r="E104" s="96">
        <f t="shared" si="6"/>
        <v>238315.87975925271</v>
      </c>
      <c r="F104" s="96">
        <f t="shared" si="6"/>
        <v>5697.9991787277531</v>
      </c>
      <c r="G104" s="96">
        <f t="shared" si="6"/>
        <v>77.14850180958716</v>
      </c>
      <c r="H104" s="96">
        <f t="shared" si="6"/>
        <v>4.4000000000000067E-2</v>
      </c>
      <c r="I104" s="96">
        <f t="shared" si="6"/>
        <v>4.4000000000000067E-2</v>
      </c>
      <c r="J104" s="96">
        <f t="shared" si="6"/>
        <v>4.4000000000000067E-2</v>
      </c>
      <c r="K104" s="96">
        <f t="shared" si="6"/>
        <v>4.4000000000000067E-2</v>
      </c>
      <c r="L104" s="96">
        <f t="shared" si="6"/>
        <v>4.4000000000000067E-2</v>
      </c>
    </row>
    <row r="105" spans="2:12">
      <c r="B105" s="71">
        <f t="shared" si="4"/>
        <v>7.4000000000000039</v>
      </c>
      <c r="C105" s="96">
        <f t="shared" si="6"/>
        <v>1.9819996375408302</v>
      </c>
      <c r="D105" s="96">
        <f t="shared" si="6"/>
        <v>90.601606159184954</v>
      </c>
      <c r="E105" s="96">
        <f t="shared" si="6"/>
        <v>244571.35808550371</v>
      </c>
      <c r="F105" s="96">
        <f t="shared" si="6"/>
        <v>5847.5669381779117</v>
      </c>
      <c r="G105" s="96">
        <f t="shared" si="6"/>
        <v>78.518830563557174</v>
      </c>
      <c r="H105" s="96">
        <f t="shared" si="6"/>
        <v>4.800000000000007E-2</v>
      </c>
      <c r="I105" s="96">
        <f t="shared" si="6"/>
        <v>4.800000000000007E-2</v>
      </c>
      <c r="J105" s="96">
        <f t="shared" si="6"/>
        <v>4.800000000000007E-2</v>
      </c>
      <c r="K105" s="96">
        <f t="shared" si="6"/>
        <v>4.800000000000007E-2</v>
      </c>
      <c r="L105" s="96">
        <f t="shared" si="6"/>
        <v>4.800000000000007E-2</v>
      </c>
    </row>
    <row r="106" spans="2:12">
      <c r="B106" s="71">
        <f t="shared" si="4"/>
        <v>7.6000000000000041</v>
      </c>
      <c r="C106" s="96">
        <f t="shared" si="6"/>
        <v>2.0061093286931295</v>
      </c>
      <c r="D106" s="96">
        <f t="shared" si="6"/>
        <v>92.165562170378891</v>
      </c>
      <c r="E106" s="96">
        <f t="shared" si="6"/>
        <v>250826.83641175472</v>
      </c>
      <c r="F106" s="96">
        <f t="shared" si="6"/>
        <v>5997.1346976280702</v>
      </c>
      <c r="G106" s="96">
        <f t="shared" si="6"/>
        <v>79.889159317527188</v>
      </c>
      <c r="H106" s="96">
        <f t="shared" si="6"/>
        <v>5.2000000000000074E-2</v>
      </c>
      <c r="I106" s="96">
        <f t="shared" si="6"/>
        <v>5.2000000000000074E-2</v>
      </c>
      <c r="J106" s="96">
        <f t="shared" si="6"/>
        <v>5.2000000000000074E-2</v>
      </c>
      <c r="K106" s="96">
        <f t="shared" si="6"/>
        <v>5.2000000000000074E-2</v>
      </c>
      <c r="L106" s="96">
        <f t="shared" si="6"/>
        <v>5.2000000000000074E-2</v>
      </c>
    </row>
    <row r="107" spans="2:12">
      <c r="B107" s="71">
        <f t="shared" si="4"/>
        <v>7.8000000000000043</v>
      </c>
      <c r="C107" s="96">
        <f t="shared" si="6"/>
        <v>2.0302190198454291</v>
      </c>
      <c r="D107" s="96">
        <f t="shared" si="6"/>
        <v>93.729518181572828</v>
      </c>
      <c r="E107" s="96">
        <f t="shared" si="6"/>
        <v>257082.31473800572</v>
      </c>
      <c r="F107" s="96">
        <f t="shared" si="6"/>
        <v>6146.7024570782287</v>
      </c>
      <c r="G107" s="96">
        <f t="shared" si="6"/>
        <v>81.259488071497202</v>
      </c>
      <c r="H107" s="96">
        <f t="shared" si="6"/>
        <v>5.6000000000000077E-2</v>
      </c>
      <c r="I107" s="96">
        <f t="shared" si="6"/>
        <v>5.6000000000000077E-2</v>
      </c>
      <c r="J107" s="96">
        <f t="shared" si="6"/>
        <v>5.6000000000000077E-2</v>
      </c>
      <c r="K107" s="96">
        <f t="shared" si="6"/>
        <v>5.6000000000000077E-2</v>
      </c>
      <c r="L107" s="96">
        <f t="shared" si="6"/>
        <v>5.6000000000000077E-2</v>
      </c>
    </row>
    <row r="108" spans="2:12">
      <c r="B108" s="71">
        <f t="shared" si="4"/>
        <v>8.0000000000000036</v>
      </c>
      <c r="C108" s="96">
        <f t="shared" si="6"/>
        <v>2.0543287109977286</v>
      </c>
      <c r="D108" s="96">
        <f t="shared" si="6"/>
        <v>95.293474192766766</v>
      </c>
      <c r="E108" s="96">
        <f t="shared" si="6"/>
        <v>263337.79306425672</v>
      </c>
      <c r="F108" s="96">
        <f t="shared" si="6"/>
        <v>6296.2702165283872</v>
      </c>
      <c r="G108" s="96">
        <f t="shared" si="6"/>
        <v>82.629816825467216</v>
      </c>
      <c r="H108" s="96">
        <f t="shared" si="6"/>
        <v>6.0000000000000081E-2</v>
      </c>
      <c r="I108" s="96">
        <f t="shared" si="6"/>
        <v>6.0000000000000081E-2</v>
      </c>
      <c r="J108" s="96">
        <f t="shared" si="6"/>
        <v>6.0000000000000081E-2</v>
      </c>
      <c r="K108" s="96">
        <f t="shared" si="6"/>
        <v>6.0000000000000081E-2</v>
      </c>
      <c r="L108" s="96">
        <f t="shared" si="6"/>
        <v>6.0000000000000081E-2</v>
      </c>
    </row>
    <row r="109" spans="2:12">
      <c r="B109" s="71">
        <f t="shared" si="4"/>
        <v>8.2000000000000028</v>
      </c>
      <c r="C109" s="96">
        <f t="shared" si="6"/>
        <v>2.0784384021500282</v>
      </c>
      <c r="D109" s="96">
        <f t="shared" si="6"/>
        <v>96.857430203960703</v>
      </c>
      <c r="E109" s="96">
        <f t="shared" si="6"/>
        <v>269593.2713905077</v>
      </c>
      <c r="F109" s="96">
        <f t="shared" si="6"/>
        <v>6445.8379759785457</v>
      </c>
      <c r="G109" s="96">
        <f t="shared" si="6"/>
        <v>84.00014557943723</v>
      </c>
      <c r="H109" s="96">
        <f t="shared" si="6"/>
        <v>6.4000000000000085E-2</v>
      </c>
      <c r="I109" s="96">
        <f t="shared" si="6"/>
        <v>6.4000000000000085E-2</v>
      </c>
      <c r="J109" s="96">
        <f t="shared" si="6"/>
        <v>6.4000000000000085E-2</v>
      </c>
      <c r="K109" s="96">
        <f t="shared" si="6"/>
        <v>6.4000000000000085E-2</v>
      </c>
      <c r="L109" s="96">
        <f t="shared" si="6"/>
        <v>6.4000000000000085E-2</v>
      </c>
    </row>
    <row r="110" spans="2:12">
      <c r="B110" s="71">
        <f t="shared" si="4"/>
        <v>8.4000000000000021</v>
      </c>
      <c r="C110" s="96">
        <f t="shared" si="6"/>
        <v>2.1025480933023277</v>
      </c>
      <c r="D110" s="96">
        <f t="shared" si="6"/>
        <v>98.421386215154641</v>
      </c>
      <c r="E110" s="96">
        <f t="shared" si="6"/>
        <v>275848.74971675867</v>
      </c>
      <c r="F110" s="96">
        <f t="shared" si="6"/>
        <v>6595.4057354287042</v>
      </c>
      <c r="G110" s="96">
        <f t="shared" si="6"/>
        <v>85.370474333407245</v>
      </c>
      <c r="H110" s="96">
        <f t="shared" si="6"/>
        <v>6.8000000000000088E-2</v>
      </c>
      <c r="I110" s="96">
        <f t="shared" si="6"/>
        <v>6.8000000000000088E-2</v>
      </c>
      <c r="J110" s="96">
        <f t="shared" si="6"/>
        <v>6.8000000000000088E-2</v>
      </c>
      <c r="K110" s="96">
        <f t="shared" si="6"/>
        <v>6.8000000000000088E-2</v>
      </c>
      <c r="L110" s="96">
        <f t="shared" si="6"/>
        <v>6.8000000000000088E-2</v>
      </c>
    </row>
    <row r="111" spans="2:12">
      <c r="B111" s="71">
        <f t="shared" si="4"/>
        <v>8.6000000000000014</v>
      </c>
      <c r="C111" s="96">
        <f t="shared" si="6"/>
        <v>2.1266577844546273</v>
      </c>
      <c r="D111" s="96">
        <f t="shared" si="6"/>
        <v>99.985342226348578</v>
      </c>
      <c r="E111" s="96">
        <f t="shared" si="6"/>
        <v>282104.22804300964</v>
      </c>
      <c r="F111" s="96">
        <f t="shared" si="6"/>
        <v>6744.9734948788628</v>
      </c>
      <c r="G111" s="96">
        <f t="shared" si="6"/>
        <v>86.740803087377259</v>
      </c>
      <c r="H111" s="96">
        <f t="shared" si="6"/>
        <v>7.2000000000000092E-2</v>
      </c>
      <c r="I111" s="96">
        <f t="shared" si="6"/>
        <v>7.2000000000000092E-2</v>
      </c>
      <c r="J111" s="96">
        <f t="shared" si="6"/>
        <v>7.2000000000000092E-2</v>
      </c>
      <c r="K111" s="96">
        <f t="shared" si="6"/>
        <v>7.2000000000000092E-2</v>
      </c>
      <c r="L111" s="96">
        <f t="shared" si="6"/>
        <v>7.2000000000000092E-2</v>
      </c>
    </row>
    <row r="112" spans="2:12">
      <c r="B112" s="71">
        <f t="shared" si="4"/>
        <v>8.8000000000000007</v>
      </c>
      <c r="C112" s="96">
        <f t="shared" si="6"/>
        <v>2.1507674756069268</v>
      </c>
      <c r="D112" s="96">
        <f t="shared" si="6"/>
        <v>101.54929823754252</v>
      </c>
      <c r="E112" s="96">
        <f t="shared" si="6"/>
        <v>288359.70636926062</v>
      </c>
      <c r="F112" s="96">
        <f t="shared" si="6"/>
        <v>6894.5412543290213</v>
      </c>
      <c r="G112" s="96">
        <f t="shared" si="6"/>
        <v>88.111131841347273</v>
      </c>
      <c r="H112" s="96">
        <f t="shared" si="6"/>
        <v>7.6000000000000095E-2</v>
      </c>
      <c r="I112" s="96">
        <f t="shared" si="6"/>
        <v>7.6000000000000095E-2</v>
      </c>
      <c r="J112" s="96">
        <f t="shared" si="6"/>
        <v>7.6000000000000095E-2</v>
      </c>
      <c r="K112" s="96">
        <f t="shared" si="6"/>
        <v>7.6000000000000095E-2</v>
      </c>
      <c r="L112" s="96">
        <f t="shared" si="6"/>
        <v>7.6000000000000095E-2</v>
      </c>
    </row>
    <row r="113" spans="2:12">
      <c r="B113" s="71">
        <f t="shared" si="4"/>
        <v>9</v>
      </c>
      <c r="C113" s="96">
        <f t="shared" si="6"/>
        <v>2.1748771667592264</v>
      </c>
      <c r="D113" s="96">
        <f t="shared" si="6"/>
        <v>103.11325424873645</v>
      </c>
      <c r="E113" s="96">
        <f t="shared" si="6"/>
        <v>294615.18469551159</v>
      </c>
      <c r="F113" s="96">
        <f t="shared" si="6"/>
        <v>7044.1090137791798</v>
      </c>
      <c r="G113" s="96">
        <f t="shared" si="6"/>
        <v>89.481460595317287</v>
      </c>
      <c r="H113" s="96">
        <f t="shared" si="6"/>
        <v>8.0000000000000099E-2</v>
      </c>
      <c r="I113" s="96">
        <f t="shared" si="6"/>
        <v>8.0000000000000099E-2</v>
      </c>
      <c r="J113" s="96">
        <f t="shared" si="6"/>
        <v>8.0000000000000099E-2</v>
      </c>
      <c r="K113" s="96">
        <f t="shared" si="6"/>
        <v>8.0000000000000099E-2</v>
      </c>
      <c r="L113" s="96">
        <f t="shared" si="6"/>
        <v>8.0000000000000099E-2</v>
      </c>
    </row>
    <row r="114" spans="2:12">
      <c r="B114" s="71">
        <f t="shared" si="4"/>
        <v>9.1999999999999993</v>
      </c>
      <c r="C114" s="96">
        <f t="shared" si="6"/>
        <v>2.1989868579115259</v>
      </c>
      <c r="D114" s="96">
        <f t="shared" si="6"/>
        <v>104.67721025993039</v>
      </c>
      <c r="E114" s="96">
        <f t="shared" si="6"/>
        <v>300870.66302176256</v>
      </c>
      <c r="F114" s="96">
        <f t="shared" si="6"/>
        <v>7193.6767732293383</v>
      </c>
      <c r="G114" s="96">
        <f t="shared" si="6"/>
        <v>90.851789349287301</v>
      </c>
      <c r="H114" s="96">
        <f t="shared" si="6"/>
        <v>8.4000000000000102E-2</v>
      </c>
      <c r="I114" s="96">
        <f t="shared" si="6"/>
        <v>8.4000000000000102E-2</v>
      </c>
      <c r="J114" s="96">
        <f t="shared" si="6"/>
        <v>8.4000000000000102E-2</v>
      </c>
      <c r="K114" s="96">
        <f t="shared" si="6"/>
        <v>8.4000000000000102E-2</v>
      </c>
      <c r="L114" s="96">
        <f t="shared" si="6"/>
        <v>8.4000000000000102E-2</v>
      </c>
    </row>
    <row r="115" spans="2:12">
      <c r="B115" s="71">
        <f t="shared" si="4"/>
        <v>9.3999999999999986</v>
      </c>
      <c r="C115" s="96">
        <f t="shared" si="6"/>
        <v>2.2230965490638255</v>
      </c>
      <c r="D115" s="96">
        <f t="shared" si="6"/>
        <v>106.24116627112433</v>
      </c>
      <c r="E115" s="96">
        <f t="shared" si="6"/>
        <v>307126.14134801354</v>
      </c>
      <c r="F115" s="96">
        <f t="shared" si="6"/>
        <v>7343.2445326794968</v>
      </c>
      <c r="G115" s="96">
        <f t="shared" si="6"/>
        <v>92.222118103257316</v>
      </c>
      <c r="H115" s="96">
        <f t="shared" si="6"/>
        <v>8.8000000000000106E-2</v>
      </c>
      <c r="I115" s="96">
        <f t="shared" si="6"/>
        <v>8.8000000000000106E-2</v>
      </c>
      <c r="J115" s="96">
        <f t="shared" si="6"/>
        <v>8.8000000000000106E-2</v>
      </c>
      <c r="K115" s="96">
        <f t="shared" si="6"/>
        <v>8.8000000000000106E-2</v>
      </c>
      <c r="L115" s="96">
        <f t="shared" si="6"/>
        <v>8.8000000000000106E-2</v>
      </c>
    </row>
    <row r="116" spans="2:12">
      <c r="B116" s="71">
        <f t="shared" si="4"/>
        <v>9.5999999999999979</v>
      </c>
      <c r="C116" s="96">
        <f t="shared" si="6"/>
        <v>2.247206240216125</v>
      </c>
      <c r="D116" s="96">
        <f t="shared" si="6"/>
        <v>107.80512228231827</v>
      </c>
      <c r="E116" s="96">
        <f t="shared" si="6"/>
        <v>313381.61967426451</v>
      </c>
      <c r="F116" s="96">
        <f t="shared" si="6"/>
        <v>7492.8122921296554</v>
      </c>
      <c r="G116" s="96">
        <f t="shared" si="6"/>
        <v>93.59244685722733</v>
      </c>
      <c r="H116" s="96">
        <f t="shared" si="6"/>
        <v>9.2000000000000109E-2</v>
      </c>
      <c r="I116" s="96">
        <f t="shared" si="6"/>
        <v>9.2000000000000109E-2</v>
      </c>
      <c r="J116" s="96">
        <f t="shared" si="6"/>
        <v>9.2000000000000109E-2</v>
      </c>
      <c r="K116" s="96">
        <f t="shared" si="6"/>
        <v>9.2000000000000109E-2</v>
      </c>
      <c r="L116" s="96">
        <f t="shared" si="6"/>
        <v>9.2000000000000109E-2</v>
      </c>
    </row>
    <row r="117" spans="2:12">
      <c r="B117" s="71">
        <f t="shared" si="4"/>
        <v>9.7999999999999972</v>
      </c>
      <c r="C117" s="96">
        <f t="shared" ref="C117:L118" si="7">C116+(((C$33+0.1)-(C$32-0.1))/50)</f>
        <v>2.2713159313684246</v>
      </c>
      <c r="D117" s="96">
        <f t="shared" si="7"/>
        <v>109.3690782935122</v>
      </c>
      <c r="E117" s="96">
        <f t="shared" si="7"/>
        <v>319637.09800051549</v>
      </c>
      <c r="F117" s="96">
        <f t="shared" si="7"/>
        <v>7642.3800515798139</v>
      </c>
      <c r="G117" s="96">
        <f t="shared" si="7"/>
        <v>94.962775611197344</v>
      </c>
      <c r="H117" s="96">
        <f t="shared" si="7"/>
        <v>9.6000000000000113E-2</v>
      </c>
      <c r="I117" s="96">
        <f t="shared" si="7"/>
        <v>9.6000000000000113E-2</v>
      </c>
      <c r="J117" s="96">
        <f t="shared" si="7"/>
        <v>9.6000000000000113E-2</v>
      </c>
      <c r="K117" s="96">
        <f t="shared" si="7"/>
        <v>9.6000000000000113E-2</v>
      </c>
      <c r="L117" s="96">
        <f t="shared" si="7"/>
        <v>9.6000000000000113E-2</v>
      </c>
    </row>
    <row r="118" spans="2:12">
      <c r="B118" s="71">
        <f t="shared" si="4"/>
        <v>9.9999999999999964</v>
      </c>
      <c r="C118" s="96">
        <f t="shared" si="7"/>
        <v>2.2954256225207241</v>
      </c>
      <c r="D118" s="96">
        <f t="shared" si="7"/>
        <v>110.93303430470614</v>
      </c>
      <c r="E118" s="96">
        <f t="shared" si="7"/>
        <v>325892.57632676646</v>
      </c>
      <c r="F118" s="96">
        <f t="shared" si="7"/>
        <v>7791.9478110299724</v>
      </c>
      <c r="G118" s="96">
        <f t="shared" si="7"/>
        <v>96.333104365167358</v>
      </c>
      <c r="H118" s="96">
        <f t="shared" si="7"/>
        <v>0.10000000000000012</v>
      </c>
      <c r="I118" s="96">
        <f t="shared" si="7"/>
        <v>0.10000000000000012</v>
      </c>
      <c r="J118" s="96">
        <f t="shared" si="7"/>
        <v>0.10000000000000012</v>
      </c>
      <c r="K118" s="96">
        <f t="shared" si="7"/>
        <v>0.10000000000000012</v>
      </c>
      <c r="L118" s="96">
        <f t="shared" si="7"/>
        <v>0.10000000000000012</v>
      </c>
    </row>
    <row r="119" spans="2:12">
      <c r="B119" s="71"/>
    </row>
    <row r="120" spans="2:12">
      <c r="B120" s="71"/>
    </row>
    <row r="121" spans="2:12">
      <c r="B121" s="71"/>
    </row>
    <row r="122" spans="2:12">
      <c r="B122" s="71"/>
    </row>
    <row r="123" spans="2:12">
      <c r="B123" s="71"/>
    </row>
    <row r="124" spans="2:12">
      <c r="B124" s="71"/>
    </row>
  </sheetData>
  <mergeCells count="2">
    <mergeCell ref="B2:D2"/>
    <mergeCell ref="B35:D35"/>
  </mergeCells>
  <pageMargins left="0.7" right="0.7" top="0.75" bottom="0.75" header="0.3" footer="0.3"/>
  <pageSetup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25CE1-3061-424C-8C02-5F9D3B9205F9}">
  <dimension ref="B2:AH122"/>
  <sheetViews>
    <sheetView showGridLines="0" workbookViewId="0">
      <selection activeCell="C35" sqref="C35:AE35"/>
    </sheetView>
  </sheetViews>
  <sheetFormatPr defaultColWidth="8.85546875" defaultRowHeight="15"/>
  <cols>
    <col min="1" max="1" width="8.85546875" style="50"/>
    <col min="2" max="2" width="35.7109375" style="50" bestFit="1" customWidth="1"/>
    <col min="3" max="3" width="29.140625" style="71" bestFit="1" customWidth="1"/>
    <col min="4" max="4" width="33.7109375" style="71" customWidth="1"/>
    <col min="5" max="5" width="43.28515625" style="71" customWidth="1"/>
    <col min="6" max="6" width="30.85546875" style="71" customWidth="1"/>
    <col min="7" max="7" width="28.140625" style="50" bestFit="1" customWidth="1"/>
    <col min="8" max="8" width="32.42578125" style="50" hidden="1" customWidth="1"/>
    <col min="9" max="9" width="33.85546875" style="50" hidden="1" customWidth="1"/>
    <col min="10" max="10" width="27.42578125" style="50" hidden="1" customWidth="1"/>
    <col min="11" max="11" width="31.85546875" style="50" bestFit="1" customWidth="1"/>
    <col min="12" max="12" width="33.140625" style="50" bestFit="1" customWidth="1"/>
    <col min="13" max="13" width="47.28515625" style="50" bestFit="1" customWidth="1"/>
    <col min="14" max="14" width="48.7109375" style="50" bestFit="1" customWidth="1"/>
    <col min="15" max="15" width="50.7109375" style="50" customWidth="1"/>
    <col min="16" max="16" width="22.28515625" style="50" customWidth="1"/>
    <col min="17" max="17" width="21.85546875" style="50" customWidth="1"/>
    <col min="18" max="18" width="19.28515625" style="50" customWidth="1"/>
    <col min="19" max="19" width="17.28515625" style="50" hidden="1" customWidth="1"/>
    <col min="20" max="20" width="27.85546875" style="50" hidden="1" customWidth="1"/>
    <col min="21" max="21" width="22.42578125" style="50" hidden="1" customWidth="1"/>
    <col min="22" max="22" width="30.7109375" style="50" hidden="1" customWidth="1"/>
    <col min="23" max="23" width="26.140625" style="50" hidden="1" customWidth="1"/>
    <col min="24" max="24" width="37.85546875" style="50" hidden="1" customWidth="1"/>
    <col min="25" max="25" width="42.28515625" style="50" hidden="1" customWidth="1"/>
    <col min="26" max="26" width="37.85546875" style="50" hidden="1" customWidth="1"/>
    <col min="27" max="27" width="39.140625" style="50" hidden="1" customWidth="1"/>
    <col min="28" max="28" width="43.7109375" style="50" hidden="1" customWidth="1"/>
    <col min="29" max="29" width="39.140625" style="50" hidden="1" customWidth="1"/>
    <col min="30" max="30" width="29.140625" style="50" hidden="1" customWidth="1"/>
    <col min="31" max="31" width="43.85546875" style="50" hidden="1" customWidth="1"/>
    <col min="32" max="32" width="33.42578125" style="50" hidden="1" customWidth="1"/>
    <col min="33" max="33" width="33.42578125" style="50" customWidth="1"/>
    <col min="34" max="16384" width="8.85546875" style="50"/>
  </cols>
  <sheetData>
    <row r="2" spans="2:33" customFormat="1" ht="35.1" customHeight="1">
      <c r="B2" s="149" t="s">
        <v>1248</v>
      </c>
      <c r="C2" s="149"/>
      <c r="D2" s="149"/>
      <c r="E2" s="149"/>
      <c r="F2" s="149"/>
      <c r="G2" s="149"/>
      <c r="H2" s="149"/>
      <c r="I2" s="149"/>
      <c r="J2" s="149"/>
      <c r="K2" s="149"/>
      <c r="L2" s="149"/>
      <c r="M2" s="149"/>
      <c r="N2" s="149"/>
      <c r="O2" s="149"/>
      <c r="P2" s="149"/>
      <c r="Q2" s="149"/>
      <c r="R2" s="149"/>
      <c r="S2" s="81"/>
      <c r="T2" s="81"/>
      <c r="U2" s="81"/>
      <c r="V2" s="81"/>
      <c r="W2" s="81"/>
      <c r="X2" s="81"/>
      <c r="Y2" s="81"/>
      <c r="Z2" s="81"/>
      <c r="AA2" s="81"/>
      <c r="AB2" s="81"/>
      <c r="AC2" s="81"/>
      <c r="AD2" s="81"/>
      <c r="AE2" s="81"/>
      <c r="AF2" s="81"/>
      <c r="AG2" s="81"/>
    </row>
    <row r="3" spans="2:33" customFormat="1" ht="29.1" customHeight="1">
      <c r="B3" s="61" t="s">
        <v>48</v>
      </c>
      <c r="C3" s="62" t="s">
        <v>1246</v>
      </c>
      <c r="D3" s="73" t="s">
        <v>27</v>
      </c>
      <c r="E3" s="74" t="s">
        <v>32</v>
      </c>
      <c r="F3" s="74" t="s">
        <v>163</v>
      </c>
      <c r="G3" s="73" t="s">
        <v>164</v>
      </c>
      <c r="H3" s="73" t="s">
        <v>33</v>
      </c>
      <c r="I3" s="73" t="s">
        <v>34</v>
      </c>
      <c r="J3" s="73" t="s">
        <v>35</v>
      </c>
      <c r="K3" s="73" t="s">
        <v>24</v>
      </c>
      <c r="L3" s="73" t="s">
        <v>36</v>
      </c>
      <c r="M3" s="73" t="s">
        <v>37</v>
      </c>
      <c r="N3" s="73" t="s">
        <v>165</v>
      </c>
      <c r="O3" s="73" t="s">
        <v>166</v>
      </c>
      <c r="P3" s="54" t="s">
        <v>1265</v>
      </c>
      <c r="Q3" s="54" t="s">
        <v>1266</v>
      </c>
      <c r="R3" s="54" t="s">
        <v>1267</v>
      </c>
      <c r="S3" s="73" t="s">
        <v>25</v>
      </c>
      <c r="T3" s="73" t="s">
        <v>29</v>
      </c>
      <c r="U3" s="73" t="s">
        <v>167</v>
      </c>
      <c r="V3" s="73" t="s">
        <v>1068</v>
      </c>
      <c r="W3" s="75" t="s">
        <v>1250</v>
      </c>
      <c r="X3" s="73" t="s">
        <v>600</v>
      </c>
      <c r="Y3" s="73" t="s">
        <v>599</v>
      </c>
      <c r="Z3" s="73" t="s">
        <v>598</v>
      </c>
      <c r="AA3" s="73" t="s">
        <v>597</v>
      </c>
      <c r="AB3" s="73" t="s">
        <v>596</v>
      </c>
      <c r="AC3" s="73" t="s">
        <v>595</v>
      </c>
      <c r="AD3" s="73" t="s">
        <v>594</v>
      </c>
      <c r="AE3" s="73" t="s">
        <v>593</v>
      </c>
      <c r="AF3" s="76" t="s">
        <v>839</v>
      </c>
      <c r="AG3" s="76" t="s">
        <v>840</v>
      </c>
    </row>
    <row r="4" spans="2:33">
      <c r="B4" s="70" t="s">
        <v>175</v>
      </c>
      <c r="C4" s="71" cm="1">
        <f t="array" ref="C4">_xlfn.STDEV.S(IF('Fractional-Calorimetry-Data'!$B$4:$B$2948=B4,IF('Fractional-Calorimetry-Data'!$J$4:$J2853=100,'Fractional-Calorimetry-Data'!$BE$4:$BE$2948)))</f>
        <v>7.6002324384371669E-2</v>
      </c>
      <c r="D4" s="71" cm="1">
        <f t="array" ref="D4">_xlfn.STDEV.S(IF('Fractional-Calorimetry-Data'!$B$4:$B$2948=$B4,IF('Fractional-Calorimetry-Data'!$J$4:$J$2853=100,'Fractional-Calorimetry-Data'!R$4:R$2948)))</f>
        <v>3.1509905655930717</v>
      </c>
      <c r="E4" s="71" cm="1">
        <f t="array" ref="E4">_xlfn.STDEV.S(IF('Fractional-Calorimetry-Data'!$B$4:$B$2948=$B4,IF('Fractional-Calorimetry-Data'!$J$4:$J$2853=100,'Fractional-Calorimetry-Data'!S$4:S$2948)))</f>
        <v>1.0971159555459102E-2</v>
      </c>
      <c r="F4" s="71" cm="1">
        <f t="array" ref="F4">_xlfn.STDEV.S(IF('Fractional-Calorimetry-Data'!$B$4:$B$2948=$B4,IF('Fractional-Calorimetry-Data'!$J$4:$J$2853=100,'Fractional-Calorimetry-Data'!T$4:T$2948)))</f>
        <v>2.8743392038264295</v>
      </c>
      <c r="G4" s="71" cm="1">
        <f t="array" ref="G4">_xlfn.STDEV.S(IF('Fractional-Calorimetry-Data'!$B$4:$B$2948=$B4,IF('Fractional-Calorimetry-Data'!$J$4:$J$2853=100,'Fractional-Calorimetry-Data'!U$4:U$2948)))</f>
        <v>3.2504674092708075</v>
      </c>
      <c r="H4" s="71" cm="1">
        <f t="array" ref="H4">_xlfn.STDEV.S(IF('Fractional-Calorimetry-Data'!$B$4:$B$2948=$B4,IF('Fractional-Calorimetry-Data'!$J$4:$J$2853=100,'Fractional-Calorimetry-Data'!V$4:V$2948)))</f>
        <v>5.0829091278053902</v>
      </c>
      <c r="I4" s="71" cm="1">
        <f t="array" ref="I4">_xlfn.STDEV.S(IF('Fractional-Calorimetry-Data'!$B$4:$B$2948=$B4,IF('Fractional-Calorimetry-Data'!$J$4:$J$2853=100,'Fractional-Calorimetry-Data'!W$4:W$2948)))</f>
        <v>15.603301733978229</v>
      </c>
      <c r="J4" s="71" cm="1">
        <f t="array" ref="J4">_xlfn.STDEV.S(IF('Fractional-Calorimetry-Data'!$B$4:$B$2948=$B4,IF('Fractional-Calorimetry-Data'!$J$4:$J$2853=100,'Fractional-Calorimetry-Data'!X$4:X$2948)))</f>
        <v>16.93439564603009</v>
      </c>
      <c r="K4" s="71" cm="1">
        <f t="array" ref="K4">_xlfn.STDEV.S(IF('Fractional-Calorimetry-Data'!$B$4:$B$2948=$B4,IF('Fractional-Calorimetry-Data'!$J$4:$J$2853=100,'Fractional-Calorimetry-Data'!Y$4:Y$2948)))</f>
        <v>8.7775669992197187</v>
      </c>
      <c r="L4" s="71" cm="1">
        <f t="array" ref="L4">_xlfn.STDEV.S(IF('Fractional-Calorimetry-Data'!$B$4:$B$2948=$B4,IF('Fractional-Calorimetry-Data'!$J$4:$J$2853=100,'Fractional-Calorimetry-Data'!Z$4:Z$2948)))</f>
        <v>25.360892147360772</v>
      </c>
      <c r="M4" s="71" cm="1">
        <f t="array" ref="M4">_xlfn.STDEV.S(IF('Fractional-Calorimetry-Data'!$B$4:$B$2948=$B4,IF('Fractional-Calorimetry-Data'!$J$4:$J$2853=100,'Fractional-Calorimetry-Data'!AA$4:AA$2948)))</f>
        <v>27.483477976893862</v>
      </c>
      <c r="N4" s="71" cm="1">
        <f t="array" ref="N4">_xlfn.STDEV.S(IF('Fractional-Calorimetry-Data'!$B$4:$B$2948=$B4,IF('Fractional-Calorimetry-Data'!$J$4:$J$2853=100,'Fractional-Calorimetry-Data'!AB$4:AB$2948)))</f>
        <v>0.94812819354870959</v>
      </c>
      <c r="O4" s="71" cm="1">
        <f t="array" ref="O4">_xlfn.STDEV.S(IF('Fractional-Calorimetry-Data'!$B$4:$B$2948=$B4,IF('Fractional-Calorimetry-Data'!$J$4:$J$2853=100,'Fractional-Calorimetry-Data'!AC$4:AC$2948)))</f>
        <v>0.6397854857848696</v>
      </c>
      <c r="P4" s="71" cm="1">
        <f t="array" ref="P4">_xlfn.STDEV.S(IF('Fractional-Calorimetry-Data'!$B$4:$B$2948=$B4,IF('Fractional-Calorimetry-Data'!$J$4:$J$2853=100,'Fractional-Calorimetry-Data'!AD$4:AD$2948)))</f>
        <v>2.5299585403452349</v>
      </c>
      <c r="Q4" s="71" cm="1">
        <f t="array" ref="Q4">_xlfn.STDEV.S(IF('Fractional-Calorimetry-Data'!$B$4:$B$2948=$B4,IF('Fractional-Calorimetry-Data'!$J$4:$J$2853=100,'Fractional-Calorimetry-Data'!AE$4:AE$2948)))</f>
        <v>0.81452908681544434</v>
      </c>
      <c r="R4" s="71" cm="1">
        <f t="array" ref="R4">_xlfn.STDEV.S(IF('Fractional-Calorimetry-Data'!$B$4:$B$2948=$B4,IF('Fractional-Calorimetry-Data'!$J$4:$J$2853=100,'Fractional-Calorimetry-Data'!AF$4:AF$2948)))</f>
        <v>1.7837862722431987</v>
      </c>
      <c r="S4" s="71" cm="1">
        <f t="array" ref="S4">_xlfn.STDEV.S(IF('Fractional-Calorimetry-Data'!$B$4:$B$2948=$B4,IF('Fractional-Calorimetry-Data'!$J$4:$J$2853=100,'Fractional-Calorimetry-Data'!AG$4:AG$2948)))</f>
        <v>212.93800229433077</v>
      </c>
      <c r="T4" s="71" cm="1">
        <f t="array" ref="T4">_xlfn.STDEV.S(IF('Fractional-Calorimetry-Data'!$B$4:$B$2948=$B4,IF('Fractional-Calorimetry-Data'!$J$4:$J$2853=100,'Fractional-Calorimetry-Data'!AH$4:AH$2948)))</f>
        <v>15.72413223840773</v>
      </c>
      <c r="U4" s="71" cm="1">
        <f t="array" ref="U4">_xlfn.STDEV.S(IF('Fractional-Calorimetry-Data'!$B$4:$B$2948=$B4,IF('Fractional-Calorimetry-Data'!$J$4:$J$2853=100,'Fractional-Calorimetry-Data'!AI$4:AI$2948)))</f>
        <v>24.833149617619132</v>
      </c>
      <c r="V4" s="71" cm="1">
        <f t="array" ref="V4">_xlfn.STDEV.S(IF('Fractional-Calorimetry-Data'!$B$4:$B$2948=$B4,IF('Fractional-Calorimetry-Data'!$J$4:$J$2853=100,'Fractional-Calorimetry-Data'!AJ$4:AJ$2948)))</f>
        <v>52.064681412307991</v>
      </c>
      <c r="W4" s="71" cm="1">
        <f t="array" ref="W4">_xlfn.STDEV.S(IF('Fractional-Calorimetry-Data'!$B$4:$B$2948=$B4,IF('Fractional-Calorimetry-Data'!$J$4:$J$2853=100,'Fractional-Calorimetry-Data'!AK$4:AK$2948)))</f>
        <v>39.693799090024449</v>
      </c>
      <c r="X4" s="71" cm="1">
        <f t="array" ref="X4">_xlfn.STDEV.S(IF('Fractional-Calorimetry-Data'!$B$4:$B$2948=$B4,IF('Fractional-Calorimetry-Data'!$J$4:$J$2853=100,'Fractional-Calorimetry-Data'!AL$4:AL$2948)))</f>
        <v>4.3418717396001645</v>
      </c>
      <c r="Y4" s="71" cm="1">
        <f t="array" ref="Y4">_xlfn.STDEV.S(IF('Fractional-Calorimetry-Data'!$B$4:$B$2948=$B4,IF('Fractional-Calorimetry-Data'!$J$4:$J$2853=100,'Fractional-Calorimetry-Data'!AM$4:AM$2948)))</f>
        <v>2.8474028455998064</v>
      </c>
      <c r="Z4" s="71" cm="1">
        <f t="array" ref="Z4">_xlfn.STDEV.S(IF('Fractional-Calorimetry-Data'!$B$4:$B$2948=$B4,IF('Fractional-Calorimetry-Data'!$J$4:$J$2853=100,'Fractional-Calorimetry-Data'!AN$4:AN$2948)))</f>
        <v>3.1424690857495752</v>
      </c>
      <c r="AA4" s="71" cm="1">
        <f t="array" ref="AA4">_xlfn.STDEV.S(IF('Fractional-Calorimetry-Data'!$B$4:$B$2948=$B4,IF('Fractional-Calorimetry-Data'!$J$4:$J$2853=100,'Fractional-Calorimetry-Data'!AO$4:AO$2948)))</f>
        <v>1.6345404149867662</v>
      </c>
      <c r="AB4" s="71" cm="1">
        <f t="array" ref="AB4">_xlfn.STDEV.S(IF('Fractional-Calorimetry-Data'!$B$4:$B$2948=$B4,IF('Fractional-Calorimetry-Data'!$J$4:$J$2853=100,'Fractional-Calorimetry-Data'!AP$4:AP$2948)))</f>
        <v>1.7293144133364413</v>
      </c>
      <c r="AC4" s="71" cm="1">
        <f t="array" ref="AC4">_xlfn.STDEV.S(IF('Fractional-Calorimetry-Data'!$B$4:$B$2948=$B4,IF('Fractional-Calorimetry-Data'!$J$4:$J$2853=100,'Fractional-Calorimetry-Data'!AQ$4:AQ$2948)))</f>
        <v>3.5425722766825083</v>
      </c>
      <c r="AD4" s="71" cm="1">
        <f t="array" ref="AD4">_xlfn.STDEV.S(IF('Fractional-Calorimetry-Data'!$B$4:$B$2948=$B4,IF('Fractional-Calorimetry-Data'!$J$4:$J$2853=100,'Fractional-Calorimetry-Data'!AR$4:AR$2948)))</f>
        <v>1.2115624168012122</v>
      </c>
      <c r="AE4" s="71" cm="1">
        <f t="array" ref="AE4">_xlfn.STDEV.S(IF('Fractional-Calorimetry-Data'!$B$4:$B$2948=$B4,IF('Fractional-Calorimetry-Data'!$J$4:$J$2853=100,'Fractional-Calorimetry-Data'!AS$4:AS$2948)))</f>
        <v>2.7896628733501267</v>
      </c>
      <c r="AF4" s="71" cm="1">
        <f t="array" ref="AF4">_xlfn.STDEV.S(IF('Fractional-Calorimetry-Data'!$B$4:$B$2948=$B4,IF('Fractional-Calorimetry-Data'!$J$4:$J$2853=100,'Fractional-Calorimetry-Data'!AT$4:AT$2948)))</f>
        <v>4.5141686031593027</v>
      </c>
      <c r="AG4" s="71" cm="1">
        <f t="array" ref="AG4">_xlfn.STDEV.S(IF('Fractional-Calorimetry-Data'!$B$4:$B$2948=$B4,IF('Fractional-Calorimetry-Data'!$J$4:$J$2853=100,'Fractional-Calorimetry-Data'!AU$4:AU$2948)))</f>
        <v>9.3087540474157802</v>
      </c>
    </row>
    <row r="5" spans="2:33">
      <c r="B5" s="70" t="s">
        <v>176</v>
      </c>
      <c r="C5" s="71" cm="1">
        <f t="array" ref="C5">_xlfn.STDEV.S(IF('Fractional-Calorimetry-Data'!$B$4:$B$2948=B5,IF('Fractional-Calorimetry-Data'!$J$4:$J2854=100,'Fractional-Calorimetry-Data'!$BE$4:$BE$2948)))</f>
        <v>0.12755020521748481</v>
      </c>
      <c r="D5" s="71" cm="1">
        <f t="array" ref="D5">_xlfn.STDEV.S(IF('Fractional-Calorimetry-Data'!$B$4:$B$2948=$B5,IF('Fractional-Calorimetry-Data'!$J$4:$J$2853=100,'Fractional-Calorimetry-Data'!R$4:R$2948)))</f>
        <v>7.959103088254416</v>
      </c>
      <c r="E5" s="71" cm="1">
        <f t="array" ref="E5">_xlfn.STDEV.S(IF('Fractional-Calorimetry-Data'!$B$4:$B$2948=$B5,IF('Fractional-Calorimetry-Data'!$J$4:$J$2853=100,'Fractional-Calorimetry-Data'!S$4:S$2948)))</f>
        <v>9.2476551858718184E-3</v>
      </c>
      <c r="F5" s="71" cm="1">
        <f t="array" ref="F5">_xlfn.STDEV.S(IF('Fractional-Calorimetry-Data'!$B$4:$B$2948=$B5,IF('Fractional-Calorimetry-Data'!$J$4:$J$2853=100,'Fractional-Calorimetry-Data'!T$4:T$2948)))</f>
        <v>7.2639077051667584</v>
      </c>
      <c r="G5" s="71" cm="1">
        <f t="array" ref="G5">_xlfn.STDEV.S(IF('Fractional-Calorimetry-Data'!$B$4:$B$2948=$B5,IF('Fractional-Calorimetry-Data'!$J$4:$J$2853=100,'Fractional-Calorimetry-Data'!U$4:U$2948)))</f>
        <v>8.2652532980930147</v>
      </c>
      <c r="H5" s="71" cm="1">
        <f t="array" ref="H5">_xlfn.STDEV.S(IF('Fractional-Calorimetry-Data'!$B$4:$B$2948=$B5,IF('Fractional-Calorimetry-Data'!$J$4:$J$2853=100,'Fractional-Calorimetry-Data'!V$4:V$2948)))</f>
        <v>4.5536247307889317</v>
      </c>
      <c r="I5" s="71" cm="1">
        <f t="array" ref="I5">_xlfn.STDEV.S(IF('Fractional-Calorimetry-Data'!$B$4:$B$2948=$B5,IF('Fractional-Calorimetry-Data'!$J$4:$J$2853=100,'Fractional-Calorimetry-Data'!W$4:W$2948)))</f>
        <v>14.515127019204616</v>
      </c>
      <c r="J5" s="71" cm="1">
        <f t="array" ref="J5">_xlfn.STDEV.S(IF('Fractional-Calorimetry-Data'!$B$4:$B$2948=$B5,IF('Fractional-Calorimetry-Data'!$J$4:$J$2853=100,'Fractional-Calorimetry-Data'!X$4:X$2948)))</f>
        <v>15.759509142134272</v>
      </c>
      <c r="K5" s="71" cm="1">
        <f t="array" ref="K5">_xlfn.STDEV.S(IF('Fractional-Calorimetry-Data'!$B$4:$B$2948=$B5,IF('Fractional-Calorimetry-Data'!$J$4:$J$2853=100,'Fractional-Calorimetry-Data'!Y$4:Y$2948)))</f>
        <v>5.9797063540259776</v>
      </c>
      <c r="L5" s="71" cm="1">
        <f t="array" ref="L5">_xlfn.STDEV.S(IF('Fractional-Calorimetry-Data'!$B$4:$B$2948=$B5,IF('Fractional-Calorimetry-Data'!$J$4:$J$2853=100,'Fractional-Calorimetry-Data'!Z$4:Z$2948)))</f>
        <v>15.268596203686833</v>
      </c>
      <c r="M5" s="71" cm="1">
        <f t="array" ref="M5">_xlfn.STDEV.S(IF('Fractional-Calorimetry-Data'!$B$4:$B$2948=$B5,IF('Fractional-Calorimetry-Data'!$J$4:$J$2853=100,'Fractional-Calorimetry-Data'!AA$4:AA$2948)))</f>
        <v>16.870736518459918</v>
      </c>
      <c r="N5" s="71" cm="1">
        <f t="array" ref="N5">_xlfn.STDEV.S(IF('Fractional-Calorimetry-Data'!$B$4:$B$2948=$B5,IF('Fractional-Calorimetry-Data'!$J$4:$J$2853=100,'Fractional-Calorimetry-Data'!AB$4:AB$2948)))</f>
        <v>1.8385504639284802</v>
      </c>
      <c r="O5" s="71" cm="1">
        <f t="array" ref="O5">_xlfn.STDEV.S(IF('Fractional-Calorimetry-Data'!$B$4:$B$2948=$B5,IF('Fractional-Calorimetry-Data'!$J$4:$J$2853=100,'Fractional-Calorimetry-Data'!AC$4:AC$2948)))</f>
        <v>1.0476402297526048</v>
      </c>
      <c r="P5" s="71" cm="1">
        <f t="array" ref="P5">_xlfn.STDEV.S(IF('Fractional-Calorimetry-Data'!$B$4:$B$2948=$B5,IF('Fractional-Calorimetry-Data'!$J$4:$J$2853=100,'Fractional-Calorimetry-Data'!AD$4:AD$2948)))</f>
        <v>2.7509672507963536</v>
      </c>
      <c r="Q5" s="71" cm="1">
        <f t="array" ref="Q5">_xlfn.STDEV.S(IF('Fractional-Calorimetry-Data'!$B$4:$B$2948=$B5,IF('Fractional-Calorimetry-Data'!$J$4:$J$2853=100,'Fractional-Calorimetry-Data'!AE$4:AE$2948)))</f>
        <v>1.2657426323894914</v>
      </c>
      <c r="R5" s="71" cm="1">
        <f t="array" ref="R5">_xlfn.STDEV.S(IF('Fractional-Calorimetry-Data'!$B$4:$B$2948=$B5,IF('Fractional-Calorimetry-Data'!$J$4:$J$2853=100,'Fractional-Calorimetry-Data'!AF$4:AF$2948)))</f>
        <v>2.3419313312002714</v>
      </c>
      <c r="S5" s="71" cm="1">
        <f t="array" ref="S5">_xlfn.STDEV.S(IF('Fractional-Calorimetry-Data'!$B$4:$B$2948=$B5,IF('Fractional-Calorimetry-Data'!$J$4:$J$2853=100,'Fractional-Calorimetry-Data'!AG$4:AG$2948)))</f>
        <v>103.5974098416129</v>
      </c>
      <c r="T5" s="71" cm="1">
        <f t="array" ref="T5">_xlfn.STDEV.S(IF('Fractional-Calorimetry-Data'!$B$4:$B$2948=$B5,IF('Fractional-Calorimetry-Data'!$J$4:$J$2853=100,'Fractional-Calorimetry-Data'!AH$4:AH$2948)))</f>
        <v>79.121583650456884</v>
      </c>
      <c r="U5" s="71" cm="1">
        <f t="array" ref="U5">_xlfn.STDEV.S(IF('Fractional-Calorimetry-Data'!$B$4:$B$2948=$B5,IF('Fractional-Calorimetry-Data'!$J$4:$J$2853=100,'Fractional-Calorimetry-Data'!AI$4:AI$2948)))</f>
        <v>22.21767253784467</v>
      </c>
      <c r="V5" s="71" cm="1">
        <f t="array" ref="V5">_xlfn.STDEV.S(IF('Fractional-Calorimetry-Data'!$B$4:$B$2948=$B5,IF('Fractional-Calorimetry-Data'!$J$4:$J$2853=100,'Fractional-Calorimetry-Data'!AJ$4:AJ$2948)))</f>
        <v>49.905089638757616</v>
      </c>
      <c r="W5" s="71" cm="1">
        <f t="array" ref="W5">_xlfn.STDEV.S(IF('Fractional-Calorimetry-Data'!$B$4:$B$2948=$B5,IF('Fractional-Calorimetry-Data'!$J$4:$J$2853=100,'Fractional-Calorimetry-Data'!AK$4:AK$2948)))</f>
        <v>52.096904537314153</v>
      </c>
      <c r="X5" s="71" cm="1">
        <f t="array" ref="X5">_xlfn.STDEV.S(IF('Fractional-Calorimetry-Data'!$B$4:$B$2948=$B5,IF('Fractional-Calorimetry-Data'!$J$4:$J$2853=100,'Fractional-Calorimetry-Data'!AL$4:AL$2948)))</f>
        <v>4.3414134459582758</v>
      </c>
      <c r="Y5" s="71" cm="1">
        <f t="array" ref="Y5">_xlfn.STDEV.S(IF('Fractional-Calorimetry-Data'!$B$4:$B$2948=$B5,IF('Fractional-Calorimetry-Data'!$J$4:$J$2853=100,'Fractional-Calorimetry-Data'!AM$4:AM$2948)))</f>
        <v>1.4887639419037004</v>
      </c>
      <c r="Z5" s="71" cm="1">
        <f t="array" ref="Z5">_xlfn.STDEV.S(IF('Fractional-Calorimetry-Data'!$B$4:$B$2948=$B5,IF('Fractional-Calorimetry-Data'!$J$4:$J$2853=100,'Fractional-Calorimetry-Data'!AN$4:AN$2948)))</f>
        <v>2.6699239140650728</v>
      </c>
      <c r="AA5" s="71" cm="1">
        <f t="array" ref="AA5">_xlfn.STDEV.S(IF('Fractional-Calorimetry-Data'!$B$4:$B$2948=$B5,IF('Fractional-Calorimetry-Data'!$J$4:$J$2853=100,'Fractional-Calorimetry-Data'!AO$4:AO$2948)))</f>
        <v>0.91432413327531392</v>
      </c>
      <c r="AB5" s="71" cm="1">
        <f t="array" ref="AB5">_xlfn.STDEV.S(IF('Fractional-Calorimetry-Data'!$B$4:$B$2948=$B5,IF('Fractional-Calorimetry-Data'!$J$4:$J$2853=100,'Fractional-Calorimetry-Data'!AP$4:AP$2948)))</f>
        <v>1.7047709019777075</v>
      </c>
      <c r="AC5" s="71" cm="1">
        <f t="array" ref="AC5">_xlfn.STDEV.S(IF('Fractional-Calorimetry-Data'!$B$4:$B$2948=$B5,IF('Fractional-Calorimetry-Data'!$J$4:$J$2853=100,'Fractional-Calorimetry-Data'!AQ$4:AQ$2948)))</f>
        <v>3.2207940103013577</v>
      </c>
      <c r="AD5" s="71" cm="1">
        <f t="array" ref="AD5">_xlfn.STDEV.S(IF('Fractional-Calorimetry-Data'!$B$4:$B$2948=$B5,IF('Fractional-Calorimetry-Data'!$J$4:$J$2853=100,'Fractional-Calorimetry-Data'!AR$4:AR$2948)))</f>
        <v>0.99291513395148023</v>
      </c>
      <c r="AE5" s="71" cm="1">
        <f t="array" ref="AE5">_xlfn.STDEV.S(IF('Fractional-Calorimetry-Data'!$B$4:$B$2948=$B5,IF('Fractional-Calorimetry-Data'!$J$4:$J$2853=100,'Fractional-Calorimetry-Data'!AS$4:AS$2948)))</f>
        <v>3.978702150489573</v>
      </c>
      <c r="AF5" s="71" cm="1">
        <f t="array" ref="AF5">_xlfn.STDEV.S(IF('Fractional-Calorimetry-Data'!$B$4:$B$2948=$B5,IF('Fractional-Calorimetry-Data'!$J$4:$J$2853=100,'Fractional-Calorimetry-Data'!AT$4:AT$2948)))</f>
        <v>4.4631692149214253</v>
      </c>
      <c r="AG5" s="71" cm="1">
        <f t="array" ref="AG5">_xlfn.STDEV.S(IF('Fractional-Calorimetry-Data'!$B$4:$B$2948=$B5,IF('Fractional-Calorimetry-Data'!$J$4:$J$2853=100,'Fractional-Calorimetry-Data'!AU$4:AU$2948)))</f>
        <v>6.0795711952857223</v>
      </c>
    </row>
    <row r="6" spans="2:33">
      <c r="B6" s="72" t="s">
        <v>177</v>
      </c>
      <c r="C6" s="71" cm="1">
        <f t="array" ref="C6">_xlfn.STDEV.S(IF('Fractional-Calorimetry-Data'!$B$4:$B$2948=B6,IF('Fractional-Calorimetry-Data'!$J$4:$J2856=100,'Fractional-Calorimetry-Data'!$BE$4:$BE$2948)))</f>
        <v>0.19199605332581399</v>
      </c>
      <c r="D6" s="71" cm="1">
        <f t="array" ref="D6">_xlfn.STDEV.S(IF('Fractional-Calorimetry-Data'!$B$4:$B$2948=$B6,IF('Fractional-Calorimetry-Data'!$J$4:$J$2853=100,'Fractional-Calorimetry-Data'!R$4:R$2948)))</f>
        <v>7.0246054555502608</v>
      </c>
      <c r="E6" s="71" cm="1">
        <f t="array" ref="E6">_xlfn.STDEV.S(IF('Fractional-Calorimetry-Data'!$B$4:$B$2948=$B6,IF('Fractional-Calorimetry-Data'!$J$4:$J$2853=100,'Fractional-Calorimetry-Data'!S$4:S$2948)))</f>
        <v>2.1581074527876914E-2</v>
      </c>
      <c r="F6" s="71" cm="1">
        <f t="array" ref="F6">_xlfn.STDEV.S(IF('Fractional-Calorimetry-Data'!$B$4:$B$2948=$B6,IF('Fractional-Calorimetry-Data'!$J$4:$J$2853=100,'Fractional-Calorimetry-Data'!T$4:T$2948)))</f>
        <v>6.8791764308945824</v>
      </c>
      <c r="G6" s="71" cm="1">
        <f t="array" ref="G6">_xlfn.STDEV.S(IF('Fractional-Calorimetry-Data'!$B$4:$B$2948=$B6,IF('Fractional-Calorimetry-Data'!$J$4:$J$2853=100,'Fractional-Calorimetry-Data'!U$4:U$2948)))</f>
        <v>8.630975221524368</v>
      </c>
      <c r="H6" s="71" cm="1">
        <f t="array" ref="H6">_xlfn.STDEV.S(IF('Fractional-Calorimetry-Data'!$B$4:$B$2948=$B6,IF('Fractional-Calorimetry-Data'!$J$4:$J$2853=100,'Fractional-Calorimetry-Data'!V$4:V$2948)))</f>
        <v>8.3012040799654603</v>
      </c>
      <c r="I6" s="71" cm="1">
        <f t="array" ref="I6">_xlfn.STDEV.S(IF('Fractional-Calorimetry-Data'!$B$4:$B$2948=$B6,IF('Fractional-Calorimetry-Data'!$J$4:$J$2853=100,'Fractional-Calorimetry-Data'!W$4:W$2948)))</f>
        <v>18.32920256368919</v>
      </c>
      <c r="J6" s="71" cm="1">
        <f t="array" ref="J6">_xlfn.STDEV.S(IF('Fractional-Calorimetry-Data'!$B$4:$B$2948=$B6,IF('Fractional-Calorimetry-Data'!$J$4:$J$2853=100,'Fractional-Calorimetry-Data'!X$4:X$2948)))</f>
        <v>9.3341547200558015</v>
      </c>
      <c r="K6" s="71" cm="1">
        <f t="array" ref="K6">_xlfn.STDEV.S(IF('Fractional-Calorimetry-Data'!$B$4:$B$2948=$B6,IF('Fractional-Calorimetry-Data'!$J$4:$J$2853=100,'Fractional-Calorimetry-Data'!Y$4:Y$2948)))</f>
        <v>12.103663255014377</v>
      </c>
      <c r="L6" s="71" cm="1">
        <f t="array" ref="L6">_xlfn.STDEV.S(IF('Fractional-Calorimetry-Data'!$B$4:$B$2948=$B6,IF('Fractional-Calorimetry-Data'!$J$4:$J$2853=100,'Fractional-Calorimetry-Data'!Z$4:Z$2948)))</f>
        <v>24.508933529990273</v>
      </c>
      <c r="M6" s="71" cm="1">
        <f t="array" ref="M6">_xlfn.STDEV.S(IF('Fractional-Calorimetry-Data'!$B$4:$B$2948=$B6,IF('Fractional-Calorimetry-Data'!$J$4:$J$2853=100,'Fractional-Calorimetry-Data'!AA$4:AA$2948)))</f>
        <v>15.862616518033755</v>
      </c>
      <c r="N6" s="71" cm="1">
        <f t="array" ref="N6">_xlfn.STDEV.S(IF('Fractional-Calorimetry-Data'!$B$4:$B$2948=$B6,IF('Fractional-Calorimetry-Data'!$J$4:$J$2853=100,'Fractional-Calorimetry-Data'!AB$4:AB$2948)))</f>
        <v>3.979394974485726</v>
      </c>
      <c r="O6" s="71" cm="1">
        <f t="array" ref="O6">_xlfn.STDEV.S(IF('Fractional-Calorimetry-Data'!$B$4:$B$2948=$B6,IF('Fractional-Calorimetry-Data'!$J$4:$J$2853=100,'Fractional-Calorimetry-Data'!AC$4:AC$2948)))</f>
        <v>0.18240950700838518</v>
      </c>
      <c r="P6" s="71" cm="1">
        <f t="array" ref="P6">_xlfn.STDEV.S(IF('Fractional-Calorimetry-Data'!$B$4:$B$2948=$B6,IF('Fractional-Calorimetry-Data'!$J$4:$J$2853=100,'Fractional-Calorimetry-Data'!AD$4:AD$2948)))</f>
        <v>4.3882373580757212</v>
      </c>
      <c r="Q6" s="71" cm="1">
        <f t="array" ref="Q6">_xlfn.STDEV.S(IF('Fractional-Calorimetry-Data'!$B$4:$B$2948=$B6,IF('Fractional-Calorimetry-Data'!$J$4:$J$2853=100,'Fractional-Calorimetry-Data'!AE$4:AE$2948)))</f>
        <v>1.0871703847207286</v>
      </c>
      <c r="R6" s="71" cm="1">
        <f t="array" ref="R6">_xlfn.STDEV.S(IF('Fractional-Calorimetry-Data'!$B$4:$B$2948=$B6,IF('Fractional-Calorimetry-Data'!$J$4:$J$2853=100,'Fractional-Calorimetry-Data'!AF$4:AF$2948)))</f>
        <v>4.6493523656526614</v>
      </c>
      <c r="S6" s="71" cm="1">
        <f t="array" ref="S6">_xlfn.STDEV.S(IF('Fractional-Calorimetry-Data'!$B$4:$B$2948=$B6,IF('Fractional-Calorimetry-Data'!$J$4:$J$2853=100,'Fractional-Calorimetry-Data'!AG$4:AG$2948)))</f>
        <v>25.430711282431673</v>
      </c>
      <c r="T6" s="71" cm="1">
        <f t="array" ref="T6">_xlfn.STDEV.S(IF('Fractional-Calorimetry-Data'!$B$4:$B$2948=$B6,IF('Fractional-Calorimetry-Data'!$J$4:$J$2853=100,'Fractional-Calorimetry-Data'!AH$4:AH$2948)))</f>
        <v>8.4138304828240518</v>
      </c>
      <c r="U6" s="71" cm="1">
        <f t="array" ref="U6">_xlfn.STDEV.S(IF('Fractional-Calorimetry-Data'!$B$4:$B$2948=$B6,IF('Fractional-Calorimetry-Data'!$J$4:$J$2853=100,'Fractional-Calorimetry-Data'!AI$4:AI$2948)))</f>
        <v>8.8978489775935365</v>
      </c>
      <c r="V6" s="71" cm="1">
        <f t="array" ref="V6">_xlfn.STDEV.S(IF('Fractional-Calorimetry-Data'!$B$4:$B$2948=$B6,IF('Fractional-Calorimetry-Data'!$J$4:$J$2853=100,'Fractional-Calorimetry-Data'!AJ$4:AJ$2948)))</f>
        <v>47.953127332861911</v>
      </c>
      <c r="W6" s="71" cm="1">
        <f t="array" ref="W6">_xlfn.STDEV.S(IF('Fractional-Calorimetry-Data'!$B$4:$B$2948=$B6,IF('Fractional-Calorimetry-Data'!$J$4:$J$2853=100,'Fractional-Calorimetry-Data'!AK$4:AK$2948)))</f>
        <v>24.907588840926024</v>
      </c>
      <c r="X6" s="71" cm="1">
        <f t="array" ref="X6">_xlfn.STDEV.S(IF('Fractional-Calorimetry-Data'!$B$4:$B$2948=$B6,IF('Fractional-Calorimetry-Data'!$J$4:$J$2853=100,'Fractional-Calorimetry-Data'!AL$4:AL$2948)))</f>
        <v>6.3980368082717352</v>
      </c>
      <c r="Y6" s="71" cm="1">
        <f t="array" ref="Y6">_xlfn.STDEV.S(IF('Fractional-Calorimetry-Data'!$B$4:$B$2948=$B6,IF('Fractional-Calorimetry-Data'!$J$4:$J$2853=100,'Fractional-Calorimetry-Data'!AM$4:AM$2948)))</f>
        <v>4.5564295232122261</v>
      </c>
      <c r="Z6" s="71" cm="1">
        <f t="array" ref="Z6">_xlfn.STDEV.S(IF('Fractional-Calorimetry-Data'!$B$4:$B$2948=$B6,IF('Fractional-Calorimetry-Data'!$J$4:$J$2853=100,'Fractional-Calorimetry-Data'!AN$4:AN$2948)))</f>
        <v>3.3392905101400054</v>
      </c>
      <c r="AA6" s="71" cm="1">
        <f t="array" ref="AA6">_xlfn.STDEV.S(IF('Fractional-Calorimetry-Data'!$B$4:$B$2948=$B6,IF('Fractional-Calorimetry-Data'!$J$4:$J$2853=100,'Fractional-Calorimetry-Data'!AO$4:AO$2948)))</f>
        <v>0.91924032645319598</v>
      </c>
      <c r="AB6" s="71" cm="1">
        <f t="array" ref="AB6">_xlfn.STDEV.S(IF('Fractional-Calorimetry-Data'!$B$4:$B$2948=$B6,IF('Fractional-Calorimetry-Data'!$J$4:$J$2853=100,'Fractional-Calorimetry-Data'!AP$4:AP$2948)))</f>
        <v>1.1281523734752223</v>
      </c>
      <c r="AC6" s="71" cm="1">
        <f t="array" ref="AC6">_xlfn.STDEV.S(IF('Fractional-Calorimetry-Data'!$B$4:$B$2948=$B6,IF('Fractional-Calorimetry-Data'!$J$4:$J$2853=100,'Fractional-Calorimetry-Data'!AQ$4:AQ$2948)))</f>
        <v>2.0534307336206346</v>
      </c>
      <c r="AD6" s="71" cm="1">
        <f t="array" ref="AD6">_xlfn.STDEV.S(IF('Fractional-Calorimetry-Data'!$B$4:$B$2948=$B6,IF('Fractional-Calorimetry-Data'!$J$4:$J$2853=100,'Fractional-Calorimetry-Data'!AR$4:AR$2948)))</f>
        <v>0.25334978016787602</v>
      </c>
      <c r="AE6" s="71" cm="1">
        <f t="array" ref="AE6">_xlfn.STDEV.S(IF('Fractional-Calorimetry-Data'!$B$4:$B$2948=$B6,IF('Fractional-Calorimetry-Data'!$J$4:$J$2853=100,'Fractional-Calorimetry-Data'!AS$4:AS$2948)))</f>
        <v>2.3512390350621448</v>
      </c>
      <c r="AF6" s="71" cm="1">
        <f t="array" ref="AF6">_xlfn.STDEV.S(IF('Fractional-Calorimetry-Data'!$B$4:$B$2948=$B6,IF('Fractional-Calorimetry-Data'!$J$4:$J$2853=100,'Fractional-Calorimetry-Data'!AT$4:AT$2948)))</f>
        <v>6.3032996209216421</v>
      </c>
      <c r="AG6" s="71" cm="1">
        <f t="array" ref="AG6">_xlfn.STDEV.S(IF('Fractional-Calorimetry-Data'!$B$4:$B$2948=$B6,IF('Fractional-Calorimetry-Data'!$J$4:$J$2853=100,'Fractional-Calorimetry-Data'!AU$4:AU$2948)))</f>
        <v>13.329810230922325</v>
      </c>
    </row>
    <row r="7" spans="2:33">
      <c r="B7" s="72" t="s">
        <v>997</v>
      </c>
      <c r="C7" s="71" cm="1">
        <f t="array" ref="C7">_xlfn.STDEV.S(IF('Fractional-Calorimetry-Data'!$B$4:$B$2948=B7,IF('Fractional-Calorimetry-Data'!$J$4:$J2857=100,'Fractional-Calorimetry-Data'!$BE$4:$BE$2948)))</f>
        <v>0.13842021184656103</v>
      </c>
      <c r="D7" s="71" cm="1">
        <f t="array" ref="D7">_xlfn.STDEV.S(IF('Fractional-Calorimetry-Data'!$B$4:$B$2948=$B7,IF('Fractional-Calorimetry-Data'!$J$4:$J$2853=100,'Fractional-Calorimetry-Data'!R$4:R$2948)))</f>
        <v>3.3884956918137639</v>
      </c>
      <c r="E7" s="71" cm="1">
        <f t="array" ref="E7">_xlfn.STDEV.S(IF('Fractional-Calorimetry-Data'!$B$4:$B$2948=$B7,IF('Fractional-Calorimetry-Data'!$J$4:$J$2853=100,'Fractional-Calorimetry-Data'!S$4:S$2948)))</f>
        <v>7.8114135608212234E-3</v>
      </c>
      <c r="F7" s="71" cm="1">
        <f t="array" ref="F7">_xlfn.STDEV.S(IF('Fractional-Calorimetry-Data'!$B$4:$B$2948=$B7,IF('Fractional-Calorimetry-Data'!$J$4:$J$2853=100,'Fractional-Calorimetry-Data'!T$4:T$2948)))</f>
        <v>3.6384590868088931</v>
      </c>
      <c r="G7" s="71" cm="1">
        <f t="array" ref="G7">_xlfn.STDEV.S(IF('Fractional-Calorimetry-Data'!$B$4:$B$2948=$B7,IF('Fractional-Calorimetry-Data'!$J$4:$J$2853=100,'Fractional-Calorimetry-Data'!U$4:U$2948)))</f>
        <v>6.2225311297333565</v>
      </c>
      <c r="H7" s="71" cm="1">
        <f t="array" ref="H7">_xlfn.STDEV.S(IF('Fractional-Calorimetry-Data'!$B$4:$B$2948=$B7,IF('Fractional-Calorimetry-Data'!$J$4:$J$2853=100,'Fractional-Calorimetry-Data'!V$4:V$2948)))</f>
        <v>2.7920637580090721</v>
      </c>
      <c r="I7" s="71" cm="1">
        <f t="array" ref="I7">_xlfn.STDEV.S(IF('Fractional-Calorimetry-Data'!$B$4:$B$2948=$B7,IF('Fractional-Calorimetry-Data'!$J$4:$J$2853=100,'Fractional-Calorimetry-Data'!W$4:W$2948)))</f>
        <v>10.962141753956077</v>
      </c>
      <c r="J7" s="71" cm="1">
        <f t="array" ref="J7">_xlfn.STDEV.S(IF('Fractional-Calorimetry-Data'!$B$4:$B$2948=$B7,IF('Fractional-Calorimetry-Data'!$J$4:$J$2853=100,'Fractional-Calorimetry-Data'!X$4:X$2948)))</f>
        <v>4.5405772140294873</v>
      </c>
      <c r="K7" s="71" cm="1">
        <f t="array" ref="K7">_xlfn.STDEV.S(IF('Fractional-Calorimetry-Data'!$B$4:$B$2948=$B7,IF('Fractional-Calorimetry-Data'!$J$4:$J$2853=100,'Fractional-Calorimetry-Data'!Y$4:Y$2948)))</f>
        <v>5.1899467291923465</v>
      </c>
      <c r="L7" s="71" cm="1">
        <f t="array" ref="L7">_xlfn.STDEV.S(IF('Fractional-Calorimetry-Data'!$B$4:$B$2948=$B7,IF('Fractional-Calorimetry-Data'!$J$4:$J$2853=100,'Fractional-Calorimetry-Data'!Z$4:Z$2948)))</f>
        <v>9.8740303122364175</v>
      </c>
      <c r="M7" s="71" cm="1">
        <f t="array" ref="M7">_xlfn.STDEV.S(IF('Fractional-Calorimetry-Data'!$B$4:$B$2948=$B7,IF('Fractional-Calorimetry-Data'!$J$4:$J$2853=100,'Fractional-Calorimetry-Data'!AA$4:AA$2948)))</f>
        <v>6.5567488953607169</v>
      </c>
      <c r="N7" s="71" cm="1">
        <f t="array" ref="N7">_xlfn.STDEV.S(IF('Fractional-Calorimetry-Data'!$B$4:$B$2948=$B7,IF('Fractional-Calorimetry-Data'!$J$4:$J$2853=100,'Fractional-Calorimetry-Data'!AB$4:AB$2948)))</f>
        <v>3.4708397195342169</v>
      </c>
      <c r="O7" s="71" cm="1">
        <f t="array" ref="O7">_xlfn.STDEV.S(IF('Fractional-Calorimetry-Data'!$B$4:$B$2948=$B7,IF('Fractional-Calorimetry-Data'!$J$4:$J$2853=100,'Fractional-Calorimetry-Data'!AC$4:AC$2948)))</f>
        <v>0.17094607318468905</v>
      </c>
      <c r="P7" s="71" cm="1">
        <f t="array" ref="P7">_xlfn.STDEV.S(IF('Fractional-Calorimetry-Data'!$B$4:$B$2948=$B7,IF('Fractional-Calorimetry-Data'!$J$4:$J$2853=100,'Fractional-Calorimetry-Data'!AD$4:AD$2948)))</f>
        <v>1.9405984129797955</v>
      </c>
      <c r="Q7" s="71" cm="1">
        <f t="array" ref="Q7">_xlfn.STDEV.S(IF('Fractional-Calorimetry-Data'!$B$4:$B$2948=$B7,IF('Fractional-Calorimetry-Data'!$J$4:$J$2853=100,'Fractional-Calorimetry-Data'!AE$4:AE$2948)))</f>
        <v>0.51217287922674271</v>
      </c>
      <c r="R7" s="71" cm="1">
        <f t="array" ref="R7">_xlfn.STDEV.S(IF('Fractional-Calorimetry-Data'!$B$4:$B$2948=$B7,IF('Fractional-Calorimetry-Data'!$J$4:$J$2853=100,'Fractional-Calorimetry-Data'!AF$4:AF$2948)))</f>
        <v>0.82097564703285753</v>
      </c>
      <c r="S7" s="71" cm="1">
        <f t="array" ref="S7">_xlfn.STDEV.S(IF('Fractional-Calorimetry-Data'!$B$4:$B$2948=$B7,IF('Fractional-Calorimetry-Data'!$J$4:$J$2853=100,'Fractional-Calorimetry-Data'!AG$4:AG$2948)))</f>
        <v>83.894584737980551</v>
      </c>
      <c r="T7" s="71" cm="1">
        <f t="array" ref="T7">_xlfn.STDEV.S(IF('Fractional-Calorimetry-Data'!$B$4:$B$2948=$B7,IF('Fractional-Calorimetry-Data'!$J$4:$J$2853=100,'Fractional-Calorimetry-Data'!AH$4:AH$2948)))</f>
        <v>14.165423563459358</v>
      </c>
      <c r="U7" s="71" cm="1">
        <f t="array" ref="U7">_xlfn.STDEV.S(IF('Fractional-Calorimetry-Data'!$B$4:$B$2948=$B7,IF('Fractional-Calorimetry-Data'!$J$4:$J$2853=100,'Fractional-Calorimetry-Data'!AI$4:AI$2948)))</f>
        <v>12.420071275906524</v>
      </c>
      <c r="V7" s="71" t="e" cm="1">
        <f t="array" ref="V7">_xlfn.STDEV.S(IF('Fractional-Calorimetry-Data'!$B$4:$B$2948=$B7,IF('Fractional-Calorimetry-Data'!$J$4:$J$2853=100,'Fractional-Calorimetry-Data'!AJ$4:AJ$2948)))</f>
        <v>#DIV/0!</v>
      </c>
      <c r="W7" s="71" cm="1">
        <f t="array" ref="W7">_xlfn.STDEV.S(IF('Fractional-Calorimetry-Data'!$B$4:$B$2948=$B7,IF('Fractional-Calorimetry-Data'!$J$4:$J$2853=100,'Fractional-Calorimetry-Data'!AK$4:AK$2948)))</f>
        <v>37.655075489270736</v>
      </c>
      <c r="X7" s="71" cm="1">
        <f t="array" ref="X7">_xlfn.STDEV.S(IF('Fractional-Calorimetry-Data'!$B$4:$B$2948=$B7,IF('Fractional-Calorimetry-Data'!$J$4:$J$2853=100,'Fractional-Calorimetry-Data'!AL$4:AL$2948)))</f>
        <v>3.0451084799306432</v>
      </c>
      <c r="Y7" s="71" cm="1">
        <f t="array" ref="Y7">_xlfn.STDEV.S(IF('Fractional-Calorimetry-Data'!$B$4:$B$2948=$B7,IF('Fractional-Calorimetry-Data'!$J$4:$J$2853=100,'Fractional-Calorimetry-Data'!AM$4:AM$2948)))</f>
        <v>0.49647684190247426</v>
      </c>
      <c r="Z7" s="71" cm="1">
        <f t="array" ref="Z7">_xlfn.STDEV.S(IF('Fractional-Calorimetry-Data'!$B$4:$B$2948=$B7,IF('Fractional-Calorimetry-Data'!$J$4:$J$2853=100,'Fractional-Calorimetry-Data'!AN$4:AN$2948)))</f>
        <v>2.5197896485078601</v>
      </c>
      <c r="AA7" s="71" cm="1">
        <f t="array" ref="AA7">_xlfn.STDEV.S(IF('Fractional-Calorimetry-Data'!$B$4:$B$2948=$B7,IF('Fractional-Calorimetry-Data'!$J$4:$J$2853=100,'Fractional-Calorimetry-Data'!AO$4:AO$2948)))</f>
        <v>1.212770719543401</v>
      </c>
      <c r="AB7" s="71" cm="1">
        <f t="array" ref="AB7">_xlfn.STDEV.S(IF('Fractional-Calorimetry-Data'!$B$4:$B$2948=$B7,IF('Fractional-Calorimetry-Data'!$J$4:$J$2853=100,'Fractional-Calorimetry-Data'!AP$4:AP$2948)))</f>
        <v>6.4666979068286334E-2</v>
      </c>
      <c r="AC7" s="71" cm="1">
        <f t="array" ref="AC7">_xlfn.STDEV.S(IF('Fractional-Calorimetry-Data'!$B$4:$B$2948=$B7,IF('Fractional-Calorimetry-Data'!$J$4:$J$2853=100,'Fractional-Calorimetry-Data'!AQ$4:AQ$2948)))</f>
        <v>0.85278095876746907</v>
      </c>
      <c r="AD7" s="71" cm="1">
        <f t="array" ref="AD7">_xlfn.STDEV.S(IF('Fractional-Calorimetry-Data'!$B$4:$B$2948=$B7,IF('Fractional-Calorimetry-Data'!$J$4:$J$2853=100,'Fractional-Calorimetry-Data'!AR$4:AR$2948)))</f>
        <v>6.030226891555273E-2</v>
      </c>
      <c r="AE7" s="71" cm="1">
        <f t="array" ref="AE7">_xlfn.STDEV.S(IF('Fractional-Calorimetry-Data'!$B$4:$B$2948=$B7,IF('Fractional-Calorimetry-Data'!$J$4:$J$2853=100,'Fractional-Calorimetry-Data'!AS$4:AS$2948)))</f>
        <v>1.2411508369251576</v>
      </c>
      <c r="AF7" s="71" cm="1">
        <f t="array" ref="AF7">_xlfn.STDEV.S(IF('Fractional-Calorimetry-Data'!$B$4:$B$2948=$B7,IF('Fractional-Calorimetry-Data'!$J$4:$J$2853=100,'Fractional-Calorimetry-Data'!AT$4:AT$2948)))</f>
        <v>3.130626457784774</v>
      </c>
      <c r="AG7" s="71" cm="1">
        <f t="array" ref="AG7">_xlfn.STDEV.S(IF('Fractional-Calorimetry-Data'!$B$4:$B$2948=$B7,IF('Fractional-Calorimetry-Data'!$J$4:$J$2853=100,'Fractional-Calorimetry-Data'!AU$4:AU$2948)))</f>
        <v>6.4670223805339235</v>
      </c>
    </row>
    <row r="8" spans="2:33">
      <c r="B8" s="72" t="s">
        <v>1029</v>
      </c>
      <c r="C8" s="71" cm="1">
        <f t="array" ref="C8">_xlfn.STDEV.S(IF('Fractional-Calorimetry-Data'!$B$4:$B$2948=B8,IF('Fractional-Calorimetry-Data'!$J$4:$J2858=100,'Fractional-Calorimetry-Data'!$BE$4:$BE$2948)))</f>
        <v>0.26373110951241785</v>
      </c>
      <c r="D8" s="71" cm="1">
        <f t="array" ref="D8">_xlfn.STDEV.S(IF('Fractional-Calorimetry-Data'!$B$4:$B$2948=$B8,IF('Fractional-Calorimetry-Data'!$J$4:$J$2853=100,'Fractional-Calorimetry-Data'!R$4:R$2948)))</f>
        <v>8.1614876460944128</v>
      </c>
      <c r="E8" s="71" cm="1">
        <f t="array" ref="E8">_xlfn.STDEV.S(IF('Fractional-Calorimetry-Data'!$B$4:$B$2948=$B8,IF('Fractional-Calorimetry-Data'!$J$4:$J$2853=100,'Fractional-Calorimetry-Data'!S$4:S$2948)))</f>
        <v>9.8539332248600078E-3</v>
      </c>
      <c r="F8" s="71" cm="1">
        <f t="array" ref="F8">_xlfn.STDEV.S(IF('Fractional-Calorimetry-Data'!$B$4:$B$2948=$B8,IF('Fractional-Calorimetry-Data'!$J$4:$J$2853=100,'Fractional-Calorimetry-Data'!T$4:T$2948)))</f>
        <v>7.5046806977060259</v>
      </c>
      <c r="G8" s="71" cm="1">
        <f t="array" ref="G8">_xlfn.STDEV.S(IF('Fractional-Calorimetry-Data'!$B$4:$B$2948=$B8,IF('Fractional-Calorimetry-Data'!$J$4:$J$2853=100,'Fractional-Calorimetry-Data'!U$4:U$2948)))</f>
        <v>11.855747198532471</v>
      </c>
      <c r="H8" s="71" cm="1">
        <f t="array" ref="H8">_xlfn.STDEV.S(IF('Fractional-Calorimetry-Data'!$B$4:$B$2948=$B8,IF('Fractional-Calorimetry-Data'!$J$4:$J$2853=100,'Fractional-Calorimetry-Data'!V$4:V$2948)))</f>
        <v>4.8484955350182046</v>
      </c>
      <c r="I8" s="71" cm="1">
        <f t="array" ref="I8">_xlfn.STDEV.S(IF('Fractional-Calorimetry-Data'!$B$4:$B$2948=$B8,IF('Fractional-Calorimetry-Data'!$J$4:$J$2853=100,'Fractional-Calorimetry-Data'!W$4:W$2948)))</f>
        <v>16.712479869636734</v>
      </c>
      <c r="J8" s="71" cm="1">
        <f t="array" ref="J8">_xlfn.STDEV.S(IF('Fractional-Calorimetry-Data'!$B$4:$B$2948=$B8,IF('Fractional-Calorimetry-Data'!$J$4:$J$2853=100,'Fractional-Calorimetry-Data'!X$4:X$2948)))</f>
        <v>2.7216470913123785</v>
      </c>
      <c r="K8" s="71" cm="1">
        <f t="array" ref="K8">_xlfn.STDEV.S(IF('Fractional-Calorimetry-Data'!$B$4:$B$2948=$B8,IF('Fractional-Calorimetry-Data'!$J$4:$J$2853=100,'Fractional-Calorimetry-Data'!Y$4:Y$2948)))</f>
        <v>8.7127651062975069</v>
      </c>
      <c r="L8" s="71" cm="1">
        <f t="array" ref="L8">_xlfn.STDEV.S(IF('Fractional-Calorimetry-Data'!$B$4:$B$2948=$B8,IF('Fractional-Calorimetry-Data'!$J$4:$J$2853=100,'Fractional-Calorimetry-Data'!Z$4:Z$2948)))</f>
        <v>11.79173403937075</v>
      </c>
      <c r="M8" s="71" cm="1">
        <f t="array" ref="M8">_xlfn.STDEV.S(IF('Fractional-Calorimetry-Data'!$B$4:$B$2948=$B8,IF('Fractional-Calorimetry-Data'!$J$4:$J$2853=100,'Fractional-Calorimetry-Data'!AA$4:AA$2948)))</f>
        <v>3.9278434374929447</v>
      </c>
      <c r="N8" s="71" cm="1">
        <f t="array" ref="N8">_xlfn.STDEV.S(IF('Fractional-Calorimetry-Data'!$B$4:$B$2948=$B8,IF('Fractional-Calorimetry-Data'!$J$4:$J$2853=100,'Fractional-Calorimetry-Data'!AB$4:AB$2948)))</f>
        <v>5.0948226865193984</v>
      </c>
      <c r="O8" s="71" cm="1">
        <f t="array" ref="O8">_xlfn.STDEV.S(IF('Fractional-Calorimetry-Data'!$B$4:$B$2948=$B8,IF('Fractional-Calorimetry-Data'!$J$4:$J$2853=100,'Fractional-Calorimetry-Data'!AC$4:AC$2948)))</f>
        <v>0.11284976469295338</v>
      </c>
      <c r="P8" s="71" cm="1">
        <f t="array" ref="P8">_xlfn.STDEV.S(IF('Fractional-Calorimetry-Data'!$B$4:$B$2948=$B8,IF('Fractional-Calorimetry-Data'!$J$4:$J$2853=100,'Fractional-Calorimetry-Data'!AD$4:AD$2948)))</f>
        <v>1.0810299326694237</v>
      </c>
      <c r="Q8" s="71" cm="1">
        <f t="array" ref="Q8">_xlfn.STDEV.S(IF('Fractional-Calorimetry-Data'!$B$4:$B$2948=$B8,IF('Fractional-Calorimetry-Data'!$J$4:$J$2853=100,'Fractional-Calorimetry-Data'!AE$4:AE$2948)))</f>
        <v>1.4907760933552412</v>
      </c>
      <c r="R8" s="71" cm="1">
        <f t="array" ref="R8">_xlfn.STDEV.S(IF('Fractional-Calorimetry-Data'!$B$4:$B$2948=$B8,IF('Fractional-Calorimetry-Data'!$J$4:$J$2853=100,'Fractional-Calorimetry-Data'!AF$4:AF$2948)))</f>
        <v>0.70670224875398369</v>
      </c>
      <c r="S8" s="71" cm="1">
        <f t="array" ref="S8">_xlfn.STDEV.S(IF('Fractional-Calorimetry-Data'!$B$4:$B$2948=$B8,IF('Fractional-Calorimetry-Data'!$J$4:$J$2853=100,'Fractional-Calorimetry-Data'!AG$4:AG$2948)))</f>
        <v>129.07280949917646</v>
      </c>
      <c r="T8" s="71" cm="1">
        <f t="array" ref="T8">_xlfn.STDEV.S(IF('Fractional-Calorimetry-Data'!$B$4:$B$2948=$B8,IF('Fractional-Calorimetry-Data'!$J$4:$J$2853=100,'Fractional-Calorimetry-Data'!AH$4:AH$2948)))</f>
        <v>25.395071714482128</v>
      </c>
      <c r="U8" s="71" cm="1">
        <f t="array" ref="U8">_xlfn.STDEV.S(IF('Fractional-Calorimetry-Data'!$B$4:$B$2948=$B8,IF('Fractional-Calorimetry-Data'!$J$4:$J$2853=100,'Fractional-Calorimetry-Data'!AI$4:AI$2948)))</f>
        <v>27.442532032892299</v>
      </c>
      <c r="V8" s="71" t="e" cm="1">
        <f t="array" ref="V8">_xlfn.STDEV.S(IF('Fractional-Calorimetry-Data'!$B$4:$B$2948=$B8,IF('Fractional-Calorimetry-Data'!$J$4:$J$2853=100,'Fractional-Calorimetry-Data'!AJ$4:AJ$2948)))</f>
        <v>#DIV/0!</v>
      </c>
      <c r="W8" s="71" cm="1">
        <f t="array" ref="W8">_xlfn.STDEV.S(IF('Fractional-Calorimetry-Data'!$B$4:$B$2948=$B8,IF('Fractional-Calorimetry-Data'!$J$4:$J$2853=100,'Fractional-Calorimetry-Data'!AK$4:AK$2948)))</f>
        <v>75.520936969036882</v>
      </c>
      <c r="X8" s="71" cm="1">
        <f t="array" ref="X8">_xlfn.STDEV.S(IF('Fractional-Calorimetry-Data'!$B$4:$B$2948=$B8,IF('Fractional-Calorimetry-Data'!$J$4:$J$2853=100,'Fractional-Calorimetry-Data'!AL$4:AL$2948)))</f>
        <v>4.718944232205601</v>
      </c>
      <c r="Y8" s="71" cm="1">
        <f t="array" ref="Y8">_xlfn.STDEV.S(IF('Fractional-Calorimetry-Data'!$B$4:$B$2948=$B8,IF('Fractional-Calorimetry-Data'!$J$4:$J$2853=100,'Fractional-Calorimetry-Data'!AM$4:AM$2948)))</f>
        <v>0.77579988828735136</v>
      </c>
      <c r="Z8" s="71" cm="1">
        <f t="array" ref="Z8">_xlfn.STDEV.S(IF('Fractional-Calorimetry-Data'!$B$4:$B$2948=$B8,IF('Fractional-Calorimetry-Data'!$J$4:$J$2853=100,'Fractional-Calorimetry-Data'!AN$4:AN$2948)))</f>
        <v>1.2966274201429899</v>
      </c>
      <c r="AA8" s="71" cm="1">
        <f t="array" ref="AA8">_xlfn.STDEV.S(IF('Fractional-Calorimetry-Data'!$B$4:$B$2948=$B8,IF('Fractional-Calorimetry-Data'!$J$4:$J$2853=100,'Fractional-Calorimetry-Data'!AO$4:AO$2948)))</f>
        <v>1.5081292605962751</v>
      </c>
      <c r="AB8" s="71" cm="1">
        <f t="array" ref="AB8">_xlfn.STDEV.S(IF('Fractional-Calorimetry-Data'!$B$4:$B$2948=$B8,IF('Fractional-Calorimetry-Data'!$J$4:$J$2853=100,'Fractional-Calorimetry-Data'!AP$4:AP$2948)))</f>
        <v>4.2079290234825338E-2</v>
      </c>
      <c r="AC8" s="71" cm="1">
        <f t="array" ref="AC8">_xlfn.STDEV.S(IF('Fractional-Calorimetry-Data'!$B$4:$B$2948=$B8,IF('Fractional-Calorimetry-Data'!$J$4:$J$2853=100,'Fractional-Calorimetry-Data'!AQ$4:AQ$2948)))</f>
        <v>0.64807406984078608</v>
      </c>
      <c r="AD8" s="71" cm="1">
        <f t="array" ref="AD8">_xlfn.STDEV.S(IF('Fractional-Calorimetry-Data'!$B$4:$B$2948=$B8,IF('Fractional-Calorimetry-Data'!$J$4:$J$2853=100,'Fractional-Calorimetry-Data'!AR$4:AR$2948)))</f>
        <v>0.32659863237109044</v>
      </c>
      <c r="AE8" s="71" cm="1">
        <f t="array" ref="AE8">_xlfn.STDEV.S(IF('Fractional-Calorimetry-Data'!$B$4:$B$2948=$B8,IF('Fractional-Calorimetry-Data'!$J$4:$J$2853=100,'Fractional-Calorimetry-Data'!AS$4:AS$2948)))</f>
        <v>2.8893616596058007</v>
      </c>
      <c r="AF8" s="71" cm="1">
        <f t="array" ref="AF8">_xlfn.STDEV.S(IF('Fractional-Calorimetry-Data'!$B$4:$B$2948=$B8,IF('Fractional-Calorimetry-Data'!$J$4:$J$2853=100,'Fractional-Calorimetry-Data'!AT$4:AT$2948)))</f>
        <v>4.808820506804838</v>
      </c>
      <c r="AG8" s="71" cm="1">
        <f t="array" ref="AG8">_xlfn.STDEV.S(IF('Fractional-Calorimetry-Data'!$B$4:$B$2948=$B8,IF('Fractional-Calorimetry-Data'!$J$4:$J$2853=100,'Fractional-Calorimetry-Data'!AU$4:AU$2948)))</f>
        <v>9.9883381230612578</v>
      </c>
    </row>
    <row r="9" spans="2:33">
      <c r="B9" s="72" t="s">
        <v>519</v>
      </c>
      <c r="C9" s="71" cm="1">
        <f t="array" ref="C9">_xlfn.STDEV.S(IF('Fractional-Calorimetry-Data'!$B$4:$B$2948=B9,IF('Fractional-Calorimetry-Data'!$J$4:$J2859=100,'Fractional-Calorimetry-Data'!$BE$4:$BE$2948)))</f>
        <v>0.10404400327173464</v>
      </c>
      <c r="D9" s="71" cm="1">
        <f t="array" ref="D9">_xlfn.STDEV.S(IF('Fractional-Calorimetry-Data'!$B$4:$B$2948=$B9,IF('Fractional-Calorimetry-Data'!$J$4:$J$2853=100,'Fractional-Calorimetry-Data'!R$4:R$2948)))</f>
        <v>4.1133866836191881</v>
      </c>
      <c r="E9" s="71" cm="1">
        <f t="array" ref="E9">_xlfn.STDEV.S(IF('Fractional-Calorimetry-Data'!$B$4:$B$2948=$B9,IF('Fractional-Calorimetry-Data'!$J$4:$J$2853=100,'Fractional-Calorimetry-Data'!S$4:S$2948)))</f>
        <v>4.8431440156208403E-3</v>
      </c>
      <c r="F9" s="71" cm="1">
        <f t="array" ref="F9">_xlfn.STDEV.S(IF('Fractional-Calorimetry-Data'!$B$4:$B$2948=$B9,IF('Fractional-Calorimetry-Data'!$J$4:$J$2853=100,'Fractional-Calorimetry-Data'!T$4:T$2948)))</f>
        <v>4.1649852214806371</v>
      </c>
      <c r="G9" s="71" cm="1">
        <f t="array" ref="G9">_xlfn.STDEV.S(IF('Fractional-Calorimetry-Data'!$B$4:$B$2948=$B9,IF('Fractional-Calorimetry-Data'!$J$4:$J$2853=100,'Fractional-Calorimetry-Data'!U$4:U$2948)))</f>
        <v>4.6771857995572974</v>
      </c>
      <c r="H9" s="71" cm="1">
        <f t="array" ref="H9">_xlfn.STDEV.S(IF('Fractional-Calorimetry-Data'!$B$4:$B$2948=$B9,IF('Fractional-Calorimetry-Data'!$J$4:$J$2853=100,'Fractional-Calorimetry-Data'!V$4:V$2948)))</f>
        <v>3.5296678044772678</v>
      </c>
      <c r="I9" s="71" cm="1">
        <f t="array" ref="I9">_xlfn.STDEV.S(IF('Fractional-Calorimetry-Data'!$B$4:$B$2948=$B9,IF('Fractional-Calorimetry-Data'!$J$4:$J$2853=100,'Fractional-Calorimetry-Data'!W$4:W$2948)))</f>
        <v>11.679753029242779</v>
      </c>
      <c r="J9" s="71" cm="1">
        <f t="array" ref="J9">_xlfn.STDEV.S(IF('Fractional-Calorimetry-Data'!$B$4:$B$2948=$B9,IF('Fractional-Calorimetry-Data'!$J$4:$J$2853=100,'Fractional-Calorimetry-Data'!X$4:X$2948)))</f>
        <v>8.3806491727301129</v>
      </c>
      <c r="K9" s="71" cm="1">
        <f t="array" ref="K9">_xlfn.STDEV.S(IF('Fractional-Calorimetry-Data'!$B$4:$B$2948=$B9,IF('Fractional-Calorimetry-Data'!$J$4:$J$2853=100,'Fractional-Calorimetry-Data'!Y$4:Y$2948)))</f>
        <v>6.1805180949170895</v>
      </c>
      <c r="L9" s="71" cm="1">
        <f t="array" ref="L9">_xlfn.STDEV.S(IF('Fractional-Calorimetry-Data'!$B$4:$B$2948=$B9,IF('Fractional-Calorimetry-Data'!$J$4:$J$2853=100,'Fractional-Calorimetry-Data'!Z$4:Z$2948)))</f>
        <v>16.481168969736508</v>
      </c>
      <c r="M9" s="71" cm="1">
        <f t="array" ref="M9">_xlfn.STDEV.S(IF('Fractional-Calorimetry-Data'!$B$4:$B$2948=$B9,IF('Fractional-Calorimetry-Data'!$J$4:$J$2853=100,'Fractional-Calorimetry-Data'!AA$4:AA$2948)))</f>
        <v>15.066079593173743</v>
      </c>
      <c r="N9" s="71" cm="1">
        <f t="array" ref="N9">_xlfn.STDEV.S(IF('Fractional-Calorimetry-Data'!$B$4:$B$2948=$B9,IF('Fractional-Calorimetry-Data'!$J$4:$J$2853=100,'Fractional-Calorimetry-Data'!AB$4:AB$2948)))</f>
        <v>0.93282240346982981</v>
      </c>
      <c r="O9" s="71" cm="1">
        <f t="array" ref="O9">_xlfn.STDEV.S(IF('Fractional-Calorimetry-Data'!$B$4:$B$2948=$B9,IF('Fractional-Calorimetry-Data'!$J$4:$J$2853=100,'Fractional-Calorimetry-Data'!AC$4:AC$2948)))</f>
        <v>0.26518149809104952</v>
      </c>
      <c r="P9" s="71" cm="1">
        <f t="array" ref="P9">_xlfn.STDEV.S(IF('Fractional-Calorimetry-Data'!$B$4:$B$2948=$B9,IF('Fractional-Calorimetry-Data'!$J$4:$J$2853=100,'Fractional-Calorimetry-Data'!AD$4:AD$2948)))</f>
        <v>4.8329577490121176</v>
      </c>
      <c r="Q9" s="71" cm="1">
        <f t="array" ref="Q9">_xlfn.STDEV.S(IF('Fractional-Calorimetry-Data'!$B$4:$B$2948=$B9,IF('Fractional-Calorimetry-Data'!$J$4:$J$2853=100,'Fractional-Calorimetry-Data'!AE$4:AE$2948)))</f>
        <v>3.1507304835196899</v>
      </c>
      <c r="R9" s="71" cm="1">
        <f t="array" ref="R9">_xlfn.STDEV.S(IF('Fractional-Calorimetry-Data'!$B$4:$B$2948=$B9,IF('Fractional-Calorimetry-Data'!$J$4:$J$2853=100,'Fractional-Calorimetry-Data'!AF$4:AF$2948)))</f>
        <v>4.6705598115650542</v>
      </c>
      <c r="S9" s="71" cm="1">
        <f t="array" ref="S9">_xlfn.STDEV.S(IF('Fractional-Calorimetry-Data'!$B$4:$B$2948=$B9,IF('Fractional-Calorimetry-Data'!$J$4:$J$2853=100,'Fractional-Calorimetry-Data'!AG$4:AG$2948)))</f>
        <v>3.9305586110889403</v>
      </c>
      <c r="T9" s="71" cm="1">
        <f t="array" ref="T9">_xlfn.STDEV.S(IF('Fractional-Calorimetry-Data'!$B$4:$B$2948=$B9,IF('Fractional-Calorimetry-Data'!$J$4:$J$2853=100,'Fractional-Calorimetry-Data'!AH$4:AH$2948)))</f>
        <v>21.831515265830681</v>
      </c>
      <c r="U9" s="71" cm="1">
        <f t="array" ref="U9">_xlfn.STDEV.S(IF('Fractional-Calorimetry-Data'!$B$4:$B$2948=$B9,IF('Fractional-Calorimetry-Data'!$J$4:$J$2853=100,'Fractional-Calorimetry-Data'!AI$4:AI$2948)))</f>
        <v>20.803169536251403</v>
      </c>
      <c r="V9" s="71" t="e" cm="1">
        <f t="array" ref="V9">_xlfn.STDEV.S(IF('Fractional-Calorimetry-Data'!$B$4:$B$2948=$B9,IF('Fractional-Calorimetry-Data'!$J$4:$J$2853=100,'Fractional-Calorimetry-Data'!AJ$4:AJ$2948)))</f>
        <v>#DIV/0!</v>
      </c>
      <c r="W9" s="71" cm="1">
        <f t="array" ref="W9">_xlfn.STDEV.S(IF('Fractional-Calorimetry-Data'!$B$4:$B$2948=$B9,IF('Fractional-Calorimetry-Data'!$J$4:$J$2853=100,'Fractional-Calorimetry-Data'!AK$4:AK$2948)))</f>
        <v>48.991545860003178</v>
      </c>
      <c r="X9" s="71" cm="1">
        <f t="array" ref="X9">_xlfn.STDEV.S(IF('Fractional-Calorimetry-Data'!$B$4:$B$2948=$B9,IF('Fractional-Calorimetry-Data'!$J$4:$J$2853=100,'Fractional-Calorimetry-Data'!AL$4:AL$2948)))</f>
        <v>3.6612704434090269</v>
      </c>
      <c r="Y9" s="71" cm="1">
        <f t="array" ref="Y9">_xlfn.STDEV.S(IF('Fractional-Calorimetry-Data'!$B$4:$B$2948=$B9,IF('Fractional-Calorimetry-Data'!$J$4:$J$2853=100,'Fractional-Calorimetry-Data'!AM$4:AM$2948)))</f>
        <v>1.0057845529078939</v>
      </c>
      <c r="Z9" s="71" cm="1">
        <f t="array" ref="Z9">_xlfn.STDEV.S(IF('Fractional-Calorimetry-Data'!$B$4:$B$2948=$B9,IF('Fractional-Calorimetry-Data'!$J$4:$J$2853=100,'Fractional-Calorimetry-Data'!AN$4:AN$2948)))</f>
        <v>3.6748854632072971</v>
      </c>
      <c r="AA9" s="71" cm="1">
        <f t="array" ref="AA9">_xlfn.STDEV.S(IF('Fractional-Calorimetry-Data'!$B$4:$B$2948=$B9,IF('Fractional-Calorimetry-Data'!$J$4:$J$2853=100,'Fractional-Calorimetry-Data'!AO$4:AO$2948)))</f>
        <v>0.73507401137423034</v>
      </c>
      <c r="AB9" s="71" cm="1">
        <f t="array" ref="AB9">_xlfn.STDEV.S(IF('Fractional-Calorimetry-Data'!$B$4:$B$2948=$B9,IF('Fractional-Calorimetry-Data'!$J$4:$J$2853=100,'Fractional-Calorimetry-Data'!AP$4:AP$2948)))</f>
        <v>0.66198853833741689</v>
      </c>
      <c r="AC9" s="71" cm="1">
        <f t="array" ref="AC9">_xlfn.STDEV.S(IF('Fractional-Calorimetry-Data'!$B$4:$B$2948=$B9,IF('Fractional-Calorimetry-Data'!$J$4:$J$2853=100,'Fractional-Calorimetry-Data'!AQ$4:AQ$2948)))</f>
        <v>2.3062334879840125</v>
      </c>
      <c r="AD9" s="71" cm="1">
        <f t="array" ref="AD9">_xlfn.STDEV.S(IF('Fractional-Calorimetry-Data'!$B$4:$B$2948=$B9,IF('Fractional-Calorimetry-Data'!$J$4:$J$2853=100,'Fractional-Calorimetry-Data'!AR$4:AR$2948)))</f>
        <v>0.83524755575554022</v>
      </c>
      <c r="AE9" s="71" cm="1">
        <f t="array" ref="AE9">_xlfn.STDEV.S(IF('Fractional-Calorimetry-Data'!$B$4:$B$2948=$B9,IF('Fractional-Calorimetry-Data'!$J$4:$J$2853=100,'Fractional-Calorimetry-Data'!AS$4:AS$2948)))</f>
        <v>1.8191724848143185</v>
      </c>
      <c r="AF9" s="71" cm="1">
        <f t="array" ref="AF9">_xlfn.STDEV.S(IF('Fractional-Calorimetry-Data'!$B$4:$B$2948=$B9,IF('Fractional-Calorimetry-Data'!$J$4:$J$2853=100,'Fractional-Calorimetry-Data'!AT$4:AT$2948)))</f>
        <v>3.6129276006408819</v>
      </c>
      <c r="AG9" s="71" cm="1">
        <f t="array" ref="AG9">_xlfn.STDEV.S(IF('Fractional-Calorimetry-Data'!$B$4:$B$2948=$B9,IF('Fractional-Calorimetry-Data'!$J$4:$J$2853=100,'Fractional-Calorimetry-Data'!AU$4:AU$2948)))</f>
        <v>7.6380740584171241</v>
      </c>
    </row>
    <row r="10" spans="2:33">
      <c r="B10" s="72" t="s">
        <v>966</v>
      </c>
      <c r="C10" s="71" cm="1">
        <f t="array" ref="C10">_xlfn.STDEV.S(IF('Fractional-Calorimetry-Data'!$B$4:$B$2948=B10,IF('Fractional-Calorimetry-Data'!$J$4:$J2860=100,'Fractional-Calorimetry-Data'!$BE$4:$BE$2948)))</f>
        <v>0.1106656281554933</v>
      </c>
      <c r="D10" s="71" cm="1">
        <f t="array" ref="D10">_xlfn.STDEV.S(IF('Fractional-Calorimetry-Data'!$B$4:$B$2948=$B10,IF('Fractional-Calorimetry-Data'!$J$4:$J$2853=100,'Fractional-Calorimetry-Data'!R$4:R$2948)))</f>
        <v>3.720185885378569</v>
      </c>
      <c r="E10" s="71" cm="1">
        <f t="array" ref="E10">_xlfn.STDEV.S(IF('Fractional-Calorimetry-Data'!$B$4:$B$2948=$B10,IF('Fractional-Calorimetry-Data'!$J$4:$J$2853=100,'Fractional-Calorimetry-Data'!S$4:S$2948)))</f>
        <v>1.8701938402208466E-2</v>
      </c>
      <c r="F10" s="71" cm="1">
        <f t="array" ref="F10">_xlfn.STDEV.S(IF('Fractional-Calorimetry-Data'!$B$4:$B$2948=$B10,IF('Fractional-Calorimetry-Data'!$J$4:$J$2853=100,'Fractional-Calorimetry-Data'!T$4:T$2948)))</f>
        <v>3.3086263033790031</v>
      </c>
      <c r="G10" s="71" cm="1">
        <f t="array" ref="G10">_xlfn.STDEV.S(IF('Fractional-Calorimetry-Data'!$B$4:$B$2948=$B10,IF('Fractional-Calorimetry-Data'!$J$4:$J$2853=100,'Fractional-Calorimetry-Data'!U$4:U$2948)))</f>
        <v>4.9748537948517928</v>
      </c>
      <c r="H10" s="71" cm="1">
        <f t="array" ref="H10">_xlfn.STDEV.S(IF('Fractional-Calorimetry-Data'!$B$4:$B$2948=$B10,IF('Fractional-Calorimetry-Data'!$J$4:$J$2853=100,'Fractional-Calorimetry-Data'!V$4:V$2948)))</f>
        <v>3.1280039794966754</v>
      </c>
      <c r="I10" s="71" cm="1">
        <f t="array" ref="I10">_xlfn.STDEV.S(IF('Fractional-Calorimetry-Data'!$B$4:$B$2948=$B10,IF('Fractional-Calorimetry-Data'!$J$4:$J$2853=100,'Fractional-Calorimetry-Data'!W$4:W$2948)))</f>
        <v>17.538564057498043</v>
      </c>
      <c r="J10" s="71" cm="1">
        <f t="array" ref="J10">_xlfn.STDEV.S(IF('Fractional-Calorimetry-Data'!$B$4:$B$2948=$B10,IF('Fractional-Calorimetry-Data'!$J$4:$J$2853=100,'Fractional-Calorimetry-Data'!X$4:X$2948)))</f>
        <v>12.904773228566325</v>
      </c>
      <c r="K10" s="71" cm="1">
        <f t="array" ref="K10">_xlfn.STDEV.S(IF('Fractional-Calorimetry-Data'!$B$4:$B$2948=$B10,IF('Fractional-Calorimetry-Data'!$J$4:$J$2853=100,'Fractional-Calorimetry-Data'!Y$4:Y$2948)))</f>
        <v>4.967311010816144</v>
      </c>
      <c r="L10" s="71" cm="1">
        <f t="array" ref="L10">_xlfn.STDEV.S(IF('Fractional-Calorimetry-Data'!$B$4:$B$2948=$B10,IF('Fractional-Calorimetry-Data'!$J$4:$J$2853=100,'Fractional-Calorimetry-Data'!Z$4:Z$2948)))</f>
        <v>21.944082805952483</v>
      </c>
      <c r="M10" s="71" cm="1">
        <f t="array" ref="M10">_xlfn.STDEV.S(IF('Fractional-Calorimetry-Data'!$B$4:$B$2948=$B10,IF('Fractional-Calorimetry-Data'!$J$4:$J$2853=100,'Fractional-Calorimetry-Data'!AA$4:AA$2948)))</f>
        <v>19.201868395993159</v>
      </c>
      <c r="N10" s="71" cm="1">
        <f t="array" ref="N10">_xlfn.STDEV.S(IF('Fractional-Calorimetry-Data'!$B$4:$B$2948=$B10,IF('Fractional-Calorimetry-Data'!$J$4:$J$2853=100,'Fractional-Calorimetry-Data'!AB$4:AB$2948)))</f>
        <v>3.1392463133470767</v>
      </c>
      <c r="O10" s="71" cm="1">
        <f t="array" ref="O10">_xlfn.STDEV.S(IF('Fractional-Calorimetry-Data'!$B$4:$B$2948=$B10,IF('Fractional-Calorimetry-Data'!$J$4:$J$2853=100,'Fractional-Calorimetry-Data'!AC$4:AC$2948)))</f>
        <v>1.2232407908782776</v>
      </c>
      <c r="P10" s="71" cm="1">
        <f t="array" ref="P10">_xlfn.STDEV.S(IF('Fractional-Calorimetry-Data'!$B$4:$B$2948=$B10,IF('Fractional-Calorimetry-Data'!$J$4:$J$2853=100,'Fractional-Calorimetry-Data'!AD$4:AD$2948)))</f>
        <v>1.269964241711258</v>
      </c>
      <c r="Q10" s="71" cm="1">
        <f t="array" ref="Q10">_xlfn.STDEV.S(IF('Fractional-Calorimetry-Data'!$B$4:$B$2948=$B10,IF('Fractional-Calorimetry-Data'!$J$4:$J$2853=100,'Fractional-Calorimetry-Data'!AE$4:AE$2948)))</f>
        <v>0.76713315962679629</v>
      </c>
      <c r="R10" s="71" cm="1">
        <f t="array" ref="R10">_xlfn.STDEV.S(IF('Fractional-Calorimetry-Data'!$B$4:$B$2948=$B10,IF('Fractional-Calorimetry-Data'!$J$4:$J$2853=100,'Fractional-Calorimetry-Data'!AF$4:AF$2948)))</f>
        <v>1.2674582105938865</v>
      </c>
      <c r="S10" s="71" cm="1">
        <f t="array" ref="S10">_xlfn.STDEV.S(IF('Fractional-Calorimetry-Data'!$B$4:$B$2948=$B10,IF('Fractional-Calorimetry-Data'!$J$4:$J$2853=100,'Fractional-Calorimetry-Data'!AG$4:AG$2948)))</f>
        <v>97.102017922723917</v>
      </c>
      <c r="T10" s="71" cm="1">
        <f t="array" ref="T10">_xlfn.STDEV.S(IF('Fractional-Calorimetry-Data'!$B$4:$B$2948=$B10,IF('Fractional-Calorimetry-Data'!$J$4:$J$2853=100,'Fractional-Calorimetry-Data'!AH$4:AH$2948)))</f>
        <v>22.846699072857795</v>
      </c>
      <c r="U10" s="71" cm="1">
        <f t="array" ref="U10">_xlfn.STDEV.S(IF('Fractional-Calorimetry-Data'!$B$4:$B$2948=$B10,IF('Fractional-Calorimetry-Data'!$J$4:$J$2853=100,'Fractional-Calorimetry-Data'!AI$4:AI$2948)))</f>
        <v>23.073632112653307</v>
      </c>
      <c r="V10" s="71" t="e" cm="1">
        <f t="array" ref="V10">_xlfn.STDEV.S(IF('Fractional-Calorimetry-Data'!$B$4:$B$2948=$B10,IF('Fractional-Calorimetry-Data'!$J$4:$J$2853=100,'Fractional-Calorimetry-Data'!AJ$4:AJ$2948)))</f>
        <v>#DIV/0!</v>
      </c>
      <c r="W10" s="71" cm="1">
        <f t="array" ref="W10">_xlfn.STDEV.S(IF('Fractional-Calorimetry-Data'!$B$4:$B$2948=$B10,IF('Fractional-Calorimetry-Data'!$J$4:$J$2853=100,'Fractional-Calorimetry-Data'!AK$4:AK$2948)))</f>
        <v>63.795799241510771</v>
      </c>
      <c r="X10" s="71" cm="1">
        <f t="array" ref="X10">_xlfn.STDEV.S(IF('Fractional-Calorimetry-Data'!$B$4:$B$2948=$B10,IF('Fractional-Calorimetry-Data'!$J$4:$J$2853=100,'Fractional-Calorimetry-Data'!AL$4:AL$2948)))</f>
        <v>2.2249014271704262</v>
      </c>
      <c r="Y10" s="71" cm="1">
        <f t="array" ref="Y10">_xlfn.STDEV.S(IF('Fractional-Calorimetry-Data'!$B$4:$B$2948=$B10,IF('Fractional-Calorimetry-Data'!$J$4:$J$2853=100,'Fractional-Calorimetry-Data'!AM$4:AM$2948)))</f>
        <v>0.83510207896500088</v>
      </c>
      <c r="Z10" s="71" cm="1">
        <f t="array" ref="Z10">_xlfn.STDEV.S(IF('Fractional-Calorimetry-Data'!$B$4:$B$2948=$B10,IF('Fractional-Calorimetry-Data'!$J$4:$J$2853=100,'Fractional-Calorimetry-Data'!AN$4:AN$2948)))</f>
        <v>3.7679893368346993</v>
      </c>
      <c r="AA10" s="71" cm="1">
        <f t="array" ref="AA10">_xlfn.STDEV.S(IF('Fractional-Calorimetry-Data'!$B$4:$B$2948=$B10,IF('Fractional-Calorimetry-Data'!$J$4:$J$2853=100,'Fractional-Calorimetry-Data'!AO$4:AO$2948)))</f>
        <v>0.55345353670535624</v>
      </c>
      <c r="AB10" s="71" cm="1">
        <f t="array" ref="AB10">_xlfn.STDEV.S(IF('Fractional-Calorimetry-Data'!$B$4:$B$2948=$B10,IF('Fractional-Calorimetry-Data'!$J$4:$J$2853=100,'Fractional-Calorimetry-Data'!AP$4:AP$2948)))</f>
        <v>0.43986474696774691</v>
      </c>
      <c r="AC10" s="71" cm="1">
        <f t="array" ref="AC10">_xlfn.STDEV.S(IF('Fractional-Calorimetry-Data'!$B$4:$B$2948=$B10,IF('Fractional-Calorimetry-Data'!$J$4:$J$2853=100,'Fractional-Calorimetry-Data'!AQ$4:AQ$2948)))</f>
        <v>3.3358720299196132</v>
      </c>
      <c r="AD10" s="71" cm="1">
        <f t="array" ref="AD10">_xlfn.STDEV.S(IF('Fractional-Calorimetry-Data'!$B$4:$B$2948=$B10,IF('Fractional-Calorimetry-Data'!$J$4:$J$2853=100,'Fractional-Calorimetry-Data'!AR$4:AR$2948)))</f>
        <v>0.5412547680698373</v>
      </c>
      <c r="AE10" s="71" cm="1">
        <f t="array" ref="AE10">_xlfn.STDEV.S(IF('Fractional-Calorimetry-Data'!$B$4:$B$2948=$B10,IF('Fractional-Calorimetry-Data'!$J$4:$J$2853=100,'Fractional-Calorimetry-Data'!AS$4:AS$2948)))</f>
        <v>1.3205322669129775</v>
      </c>
      <c r="AF10" s="71" cm="1">
        <f t="array" ref="AF10">_xlfn.STDEV.S(IF('Fractional-Calorimetry-Data'!$B$4:$B$2948=$B10,IF('Fractional-Calorimetry-Data'!$J$4:$J$2853=100,'Fractional-Calorimetry-Data'!AT$4:AT$2948)))</f>
        <v>2.2795622336956871</v>
      </c>
      <c r="AG10" s="71" cm="1">
        <f t="array" ref="AG10">_xlfn.STDEV.S(IF('Fractional-Calorimetry-Data'!$B$4:$B$2948=$B10,IF('Fractional-Calorimetry-Data'!$J$4:$J$2853=100,'Fractional-Calorimetry-Data'!AU$4:AU$2948)))</f>
        <v>4.7527713731503951</v>
      </c>
    </row>
    <row r="11" spans="2:33">
      <c r="B11" s="72" t="s">
        <v>1</v>
      </c>
      <c r="C11" s="71" cm="1">
        <f t="array" ref="C11">_xlfn.STDEV.S(IF('Fractional-Calorimetry-Data'!$B$4:$B$2948=B11,IF('Fractional-Calorimetry-Data'!$J$4:$J2861=100,'Fractional-Calorimetry-Data'!$BE$4:$BE$2948)))</f>
        <v>0.18504032509900029</v>
      </c>
      <c r="D11" s="71" cm="1">
        <f t="array" ref="D11">_xlfn.STDEV.S(IF('Fractional-Calorimetry-Data'!$B$4:$B$2948=$B11,IF('Fractional-Calorimetry-Data'!$J$4:$J$2853=100,'Fractional-Calorimetry-Data'!R$4:R$2948)))</f>
        <v>7.0073062641433257</v>
      </c>
      <c r="E11" s="71" cm="1">
        <f t="array" ref="E11">_xlfn.STDEV.S(IF('Fractional-Calorimetry-Data'!$B$4:$B$2948=$B11,IF('Fractional-Calorimetry-Data'!$J$4:$J$2853=100,'Fractional-Calorimetry-Data'!S$4:S$2948)))</f>
        <v>1.1782553688762517E-2</v>
      </c>
      <c r="F11" s="71" cm="1">
        <f t="array" ref="F11">_xlfn.STDEV.S(IF('Fractional-Calorimetry-Data'!$B$4:$B$2948=$B11,IF('Fractional-Calorimetry-Data'!$J$4:$J$2853=100,'Fractional-Calorimetry-Data'!T$4:T$2948)))</f>
        <v>7.01620750948919</v>
      </c>
      <c r="G11" s="71" cm="1">
        <f t="array" ref="G11">_xlfn.STDEV.S(IF('Fractional-Calorimetry-Data'!$B$4:$B$2948=$B11,IF('Fractional-Calorimetry-Data'!$J$4:$J$2853=100,'Fractional-Calorimetry-Data'!U$4:U$2948)))</f>
        <v>8.4600436635262959</v>
      </c>
      <c r="H11" s="71" cm="1">
        <f t="array" ref="H11">_xlfn.STDEV.S(IF('Fractional-Calorimetry-Data'!$B$4:$B$2948=$B11,IF('Fractional-Calorimetry-Data'!$J$4:$J$2853=100,'Fractional-Calorimetry-Data'!V$4:V$2948)))</f>
        <v>5.2456967066268056</v>
      </c>
      <c r="I11" s="71" cm="1">
        <f t="array" ref="I11">_xlfn.STDEV.S(IF('Fractional-Calorimetry-Data'!$B$4:$B$2948=$B11,IF('Fractional-Calorimetry-Data'!$J$4:$J$2853=100,'Fractional-Calorimetry-Data'!W$4:W$2948)))</f>
        <v>14.167675272751945</v>
      </c>
      <c r="J11" s="71" cm="1">
        <f t="array" ref="J11">_xlfn.STDEV.S(IF('Fractional-Calorimetry-Data'!$B$4:$B$2948=$B11,IF('Fractional-Calorimetry-Data'!$J$4:$J$2853=100,'Fractional-Calorimetry-Data'!X$4:X$2948)))</f>
        <v>5.6658198952010874</v>
      </c>
      <c r="K11" s="71" cm="1">
        <f t="array" ref="K11">_xlfn.STDEV.S(IF('Fractional-Calorimetry-Data'!$B$4:$B$2948=$B11,IF('Fractional-Calorimetry-Data'!$J$4:$J$2853=100,'Fractional-Calorimetry-Data'!Y$4:Y$2948)))</f>
        <v>6.1488818963015595</v>
      </c>
      <c r="L11" s="71" cm="1">
        <f t="array" ref="L11">_xlfn.STDEV.S(IF('Fractional-Calorimetry-Data'!$B$4:$B$2948=$B11,IF('Fractional-Calorimetry-Data'!$J$4:$J$2853=100,'Fractional-Calorimetry-Data'!Z$4:Z$2948)))</f>
        <v>12.413239188492796</v>
      </c>
      <c r="M11" s="71" cm="1">
        <f t="array" ref="M11">_xlfn.STDEV.S(IF('Fractional-Calorimetry-Data'!$B$4:$B$2948=$B11,IF('Fractional-Calorimetry-Data'!$J$4:$J$2853=100,'Fractional-Calorimetry-Data'!AA$4:AA$2948)))</f>
        <v>7.4921562358378662</v>
      </c>
      <c r="N11" s="71" cm="1">
        <f t="array" ref="N11">_xlfn.STDEV.S(IF('Fractional-Calorimetry-Data'!$B$4:$B$2948=$B11,IF('Fractional-Calorimetry-Data'!$J$4:$J$2853=100,'Fractional-Calorimetry-Data'!AB$4:AB$2948)))</f>
        <v>3.1930530485975006</v>
      </c>
      <c r="O11" s="71" cm="1">
        <f t="array" ref="O11">_xlfn.STDEV.S(IF('Fractional-Calorimetry-Data'!$B$4:$B$2948=$B11,IF('Fractional-Calorimetry-Data'!$J$4:$J$2853=100,'Fractional-Calorimetry-Data'!AC$4:AC$2948)))</f>
        <v>0.3165906882482587</v>
      </c>
      <c r="P11" s="71" cm="1">
        <f t="array" ref="P11">_xlfn.STDEV.S(IF('Fractional-Calorimetry-Data'!$B$4:$B$2948=$B11,IF('Fractional-Calorimetry-Data'!$J$4:$J$2853=100,'Fractional-Calorimetry-Data'!AD$4:AD$2948)))</f>
        <v>0.9910488162761879</v>
      </c>
      <c r="Q11" s="71" cm="1">
        <f t="array" ref="Q11">_xlfn.STDEV.S(IF('Fractional-Calorimetry-Data'!$B$4:$B$2948=$B11,IF('Fractional-Calorimetry-Data'!$J$4:$J$2853=100,'Fractional-Calorimetry-Data'!AE$4:AE$2948)))</f>
        <v>0.76897518818379706</v>
      </c>
      <c r="R11" s="71" cm="1">
        <f t="array" ref="R11">_xlfn.STDEV.S(IF('Fractional-Calorimetry-Data'!$B$4:$B$2948=$B11,IF('Fractional-Calorimetry-Data'!$J$4:$J$2853=100,'Fractional-Calorimetry-Data'!AF$4:AF$2948)))</f>
        <v>0.62465220375042474</v>
      </c>
      <c r="S11" s="71" cm="1">
        <f t="array" ref="S11">_xlfn.STDEV.S(IF('Fractional-Calorimetry-Data'!$B$4:$B$2948=$B11,IF('Fractional-Calorimetry-Data'!$J$4:$J$2853=100,'Fractional-Calorimetry-Data'!AG$4:AG$2948)))</f>
        <v>47.065383132261324</v>
      </c>
      <c r="T11" s="71" cm="1">
        <f t="array" ref="T11">_xlfn.STDEV.S(IF('Fractional-Calorimetry-Data'!$B$4:$B$2948=$B11,IF('Fractional-Calorimetry-Data'!$J$4:$J$2853=100,'Fractional-Calorimetry-Data'!AH$4:AH$2948)))</f>
        <v>7.099176861623369</v>
      </c>
      <c r="U11" s="71" cm="1">
        <f t="array" ref="U11">_xlfn.STDEV.S(IF('Fractional-Calorimetry-Data'!$B$4:$B$2948=$B11,IF('Fractional-Calorimetry-Data'!$J$4:$J$2853=100,'Fractional-Calorimetry-Data'!AI$4:AI$2948)))</f>
        <v>5.505962164369298</v>
      </c>
      <c r="V11" s="71" cm="1">
        <f t="array" ref="V11">_xlfn.STDEV.S(IF('Fractional-Calorimetry-Data'!$B$4:$B$2948=$B11,IF('Fractional-Calorimetry-Data'!$J$4:$J$2853=100,'Fractional-Calorimetry-Data'!AJ$4:AJ$2948)))</f>
        <v>0</v>
      </c>
      <c r="W11" s="71" cm="1">
        <f t="array" ref="W11">_xlfn.STDEV.S(IF('Fractional-Calorimetry-Data'!$B$4:$B$2948=$B11,IF('Fractional-Calorimetry-Data'!$J$4:$J$2853=100,'Fractional-Calorimetry-Data'!AK$4:AK$2948)))</f>
        <v>19.891900242895861</v>
      </c>
      <c r="X11" s="71" cm="1">
        <f t="array" ref="X11">_xlfn.STDEV.S(IF('Fractional-Calorimetry-Data'!$B$4:$B$2948=$B11,IF('Fractional-Calorimetry-Data'!$J$4:$J$2853=100,'Fractional-Calorimetry-Data'!AL$4:AL$2948)))</f>
        <v>3.5587434914721272</v>
      </c>
      <c r="Y11" s="71" cm="1">
        <f t="array" ref="Y11">_xlfn.STDEV.S(IF('Fractional-Calorimetry-Data'!$B$4:$B$2948=$B11,IF('Fractional-Calorimetry-Data'!$J$4:$J$2853=100,'Fractional-Calorimetry-Data'!AM$4:AM$2948)))</f>
        <v>3.1883699373101075</v>
      </c>
      <c r="Z11" s="71" cm="1">
        <f t="array" ref="Z11">_xlfn.STDEV.S(IF('Fractional-Calorimetry-Data'!$B$4:$B$2948=$B11,IF('Fractional-Calorimetry-Data'!$J$4:$J$2853=100,'Fractional-Calorimetry-Data'!AN$4:AN$2948)))</f>
        <v>2.7872028989652033</v>
      </c>
      <c r="AA11" s="71" cm="1">
        <f t="array" ref="AA11">_xlfn.STDEV.S(IF('Fractional-Calorimetry-Data'!$B$4:$B$2948=$B11,IF('Fractional-Calorimetry-Data'!$J$4:$J$2853=100,'Fractional-Calorimetry-Data'!AO$4:AO$2948)))</f>
        <v>1.6386762950625733</v>
      </c>
      <c r="AB11" s="71" cm="1">
        <f t="array" ref="AB11">_xlfn.STDEV.S(IF('Fractional-Calorimetry-Data'!$B$4:$B$2948=$B11,IF('Fractional-Calorimetry-Data'!$J$4:$J$2853=100,'Fractional-Calorimetry-Data'!AP$4:AP$2948)))</f>
        <v>0.39496835316262996</v>
      </c>
      <c r="AC11" s="71" cm="1">
        <f t="array" ref="AC11">_xlfn.STDEV.S(IF('Fractional-Calorimetry-Data'!$B$4:$B$2948=$B11,IF('Fractional-Calorimetry-Data'!$J$4:$J$2853=100,'Fractional-Calorimetry-Data'!AQ$4:AQ$2948)))</f>
        <v>0.9927355184155594</v>
      </c>
      <c r="AD11" s="71" cm="1">
        <f t="array" ref="AD11">_xlfn.STDEV.S(IF('Fractional-Calorimetry-Data'!$B$4:$B$2948=$B11,IF('Fractional-Calorimetry-Data'!$J$4:$J$2853=100,'Fractional-Calorimetry-Data'!AR$4:AR$2948)))</f>
        <v>0.18695555876298769</v>
      </c>
      <c r="AE11" s="71" cm="1">
        <f t="array" ref="AE11">_xlfn.STDEV.S(IF('Fractional-Calorimetry-Data'!$B$4:$B$2948=$B11,IF('Fractional-Calorimetry-Data'!$J$4:$J$2853=100,'Fractional-Calorimetry-Data'!AS$4:AS$2948)))</f>
        <v>1.9818240756098024</v>
      </c>
      <c r="AF11" s="71" cm="1">
        <f t="array" ref="AF11">_xlfn.STDEV.S(IF('Fractional-Calorimetry-Data'!$B$4:$B$2948=$B11,IF('Fractional-Calorimetry-Data'!$J$4:$J$2853=100,'Fractional-Calorimetry-Data'!AT$4:AT$2948)))</f>
        <v>3.558743491472129</v>
      </c>
      <c r="AG11" s="71" cm="1">
        <f t="array" ref="AG11">_xlfn.STDEV.S(IF('Fractional-Calorimetry-Data'!$B$4:$B$2948=$B11,IF('Fractional-Calorimetry-Data'!$J$4:$J$2853=100,'Fractional-Calorimetry-Data'!AU$4:AU$2948)))</f>
        <v>7.5717946627066537</v>
      </c>
    </row>
    <row r="12" spans="2:33">
      <c r="B12" s="72" t="s">
        <v>436</v>
      </c>
      <c r="C12" s="71" cm="1">
        <f t="array" ref="C12">_xlfn.STDEV.S(IF('Fractional-Calorimetry-Data'!$B$4:$B$2948=B12,IF('Fractional-Calorimetry-Data'!$J$4:$J2863=100,'Fractional-Calorimetry-Data'!$BE$4:$BE$2948)))</f>
        <v>0.19280787360978219</v>
      </c>
      <c r="D12" s="71" cm="1">
        <f t="array" ref="D12">_xlfn.STDEV.S(IF('Fractional-Calorimetry-Data'!$B$4:$B$2948=$B12,IF('Fractional-Calorimetry-Data'!$J$4:$J$2853=100,'Fractional-Calorimetry-Data'!R$4:R$2948)))</f>
        <v>12.554824985011553</v>
      </c>
      <c r="E12" s="71" cm="1">
        <f t="array" ref="E12">_xlfn.STDEV.S(IF('Fractional-Calorimetry-Data'!$B$4:$B$2948=$B12,IF('Fractional-Calorimetry-Data'!$J$4:$J$2853=100,'Fractional-Calorimetry-Data'!S$4:S$2948)))</f>
        <v>9.1843857266814665E-3</v>
      </c>
      <c r="F12" s="71" cm="1">
        <f t="array" ref="F12">_xlfn.STDEV.S(IF('Fractional-Calorimetry-Data'!$B$4:$B$2948=$B12,IF('Fractional-Calorimetry-Data'!$J$4:$J$2853=100,'Fractional-Calorimetry-Data'!T$4:T$2948)))</f>
        <v>11.876771471813093</v>
      </c>
      <c r="G12" s="71" cm="1">
        <f t="array" ref="G12">_xlfn.STDEV.S(IF('Fractional-Calorimetry-Data'!$B$4:$B$2948=$B12,IF('Fractional-Calorimetry-Data'!$J$4:$J$2853=100,'Fractional-Calorimetry-Data'!U$4:U$2948)))</f>
        <v>12.632771878913118</v>
      </c>
      <c r="H12" s="71" cm="1">
        <f t="array" ref="H12">_xlfn.STDEV.S(IF('Fractional-Calorimetry-Data'!$B$4:$B$2948=$B12,IF('Fractional-Calorimetry-Data'!$J$4:$J$2853=100,'Fractional-Calorimetry-Data'!V$4:V$2948)))</f>
        <v>7.6750509304593866</v>
      </c>
      <c r="I12" s="71" cm="1">
        <f t="array" ref="I12">_xlfn.STDEV.S(IF('Fractional-Calorimetry-Data'!$B$4:$B$2948=$B12,IF('Fractional-Calorimetry-Data'!$J$4:$J$2853=100,'Fractional-Calorimetry-Data'!W$4:W$2948)))</f>
        <v>30.703040646420011</v>
      </c>
      <c r="J12" s="71" cm="1">
        <f t="array" ref="J12">_xlfn.STDEV.S(IF('Fractional-Calorimetry-Data'!$B$4:$B$2948=$B12,IF('Fractional-Calorimetry-Data'!$J$4:$J$2853=100,'Fractional-Calorimetry-Data'!X$4:X$2948)))</f>
        <v>28.34010775103123</v>
      </c>
      <c r="K12" s="71" cm="1">
        <f t="array" ref="K12">_xlfn.STDEV.S(IF('Fractional-Calorimetry-Data'!$B$4:$B$2948=$B12,IF('Fractional-Calorimetry-Data'!$J$4:$J$2853=100,'Fractional-Calorimetry-Data'!Y$4:Y$2948)))</f>
        <v>7.1170089395561504</v>
      </c>
      <c r="L12" s="71" cm="1">
        <f t="array" ref="L12">_xlfn.STDEV.S(IF('Fractional-Calorimetry-Data'!$B$4:$B$2948=$B12,IF('Fractional-Calorimetry-Data'!$J$4:$J$2853=100,'Fractional-Calorimetry-Data'!Z$4:Z$2948)))</f>
        <v>27.89179569585426</v>
      </c>
      <c r="M12" s="71" cm="1">
        <f t="array" ref="M12">_xlfn.STDEV.S(IF('Fractional-Calorimetry-Data'!$B$4:$B$2948=$B12,IF('Fractional-Calorimetry-Data'!$J$4:$J$2853=100,'Fractional-Calorimetry-Data'!AA$4:AA$2948)))</f>
        <v>30.117710449844324</v>
      </c>
      <c r="N12" s="71" cm="1">
        <f t="array" ref="N12">_xlfn.STDEV.S(IF('Fractional-Calorimetry-Data'!$B$4:$B$2948=$B12,IF('Fractional-Calorimetry-Data'!$J$4:$J$2853=100,'Fractional-Calorimetry-Data'!AB$4:AB$2948)))</f>
        <v>2.0350975815600552</v>
      </c>
      <c r="O12" s="71" cm="1">
        <f t="array" ref="O12">_xlfn.STDEV.S(IF('Fractional-Calorimetry-Data'!$B$4:$B$2948=$B12,IF('Fractional-Calorimetry-Data'!$J$4:$J$2853=100,'Fractional-Calorimetry-Data'!AC$4:AC$2948)))</f>
        <v>1.5291946878484572</v>
      </c>
      <c r="P12" s="71" cm="1">
        <f t="array" ref="P12">_xlfn.STDEV.S(IF('Fractional-Calorimetry-Data'!$B$4:$B$2948=$B12,IF('Fractional-Calorimetry-Data'!$J$4:$J$2853=100,'Fractional-Calorimetry-Data'!AD$4:AD$2948)))</f>
        <v>2.6075013836528713</v>
      </c>
      <c r="Q12" s="71" cm="1">
        <f t="array" ref="Q12">_xlfn.STDEV.S(IF('Fractional-Calorimetry-Data'!$B$4:$B$2948=$B12,IF('Fractional-Calorimetry-Data'!$J$4:$J$2853=100,'Fractional-Calorimetry-Data'!AE$4:AE$2948)))</f>
        <v>2.0374069087759827</v>
      </c>
      <c r="R12" s="71" cm="1">
        <f t="array" ref="R12">_xlfn.STDEV.S(IF('Fractional-Calorimetry-Data'!$B$4:$B$2948=$B12,IF('Fractional-Calorimetry-Data'!$J$4:$J$2853=100,'Fractional-Calorimetry-Data'!AF$4:AF$2948)))</f>
        <v>2.6632815121035214</v>
      </c>
      <c r="S12" s="71" cm="1">
        <f t="array" ref="S12">_xlfn.STDEV.S(IF('Fractional-Calorimetry-Data'!$B$4:$B$2948=$B12,IF('Fractional-Calorimetry-Data'!$J$4:$J$2853=100,'Fractional-Calorimetry-Data'!AG$4:AG$2948)))</f>
        <v>457.33513983686316</v>
      </c>
      <c r="T12" s="71" cm="1">
        <f t="array" ref="T12">_xlfn.STDEV.S(IF('Fractional-Calorimetry-Data'!$B$4:$B$2948=$B12,IF('Fractional-Calorimetry-Data'!$J$4:$J$2853=100,'Fractional-Calorimetry-Data'!AH$4:AH$2948)))</f>
        <v>76.391381325547115</v>
      </c>
      <c r="U12" s="71" cm="1">
        <f t="array" ref="U12">_xlfn.STDEV.S(IF('Fractional-Calorimetry-Data'!$B$4:$B$2948=$B12,IF('Fractional-Calorimetry-Data'!$J$4:$J$2853=100,'Fractional-Calorimetry-Data'!AI$4:AI$2948)))</f>
        <v>59.869108285815265</v>
      </c>
      <c r="V12" s="71" cm="1">
        <f t="array" ref="V12">_xlfn.STDEV.S(IF('Fractional-Calorimetry-Data'!$B$4:$B$2948=$B12,IF('Fractional-Calorimetry-Data'!$J$4:$J$2853=100,'Fractional-Calorimetry-Data'!AJ$4:AJ$2948)))</f>
        <v>9.1227053344865467</v>
      </c>
      <c r="W12" s="71" cm="1">
        <f t="array" ref="W12">_xlfn.STDEV.S(IF('Fractional-Calorimetry-Data'!$B$4:$B$2948=$B12,IF('Fractional-Calorimetry-Data'!$J$4:$J$2853=100,'Fractional-Calorimetry-Data'!AK$4:AK$2948)))</f>
        <v>102.00156462884122</v>
      </c>
      <c r="X12" s="71" cm="1">
        <f t="array" ref="X12">_xlfn.STDEV.S(IF('Fractional-Calorimetry-Data'!$B$4:$B$2948=$B12,IF('Fractional-Calorimetry-Data'!$J$4:$J$2853=100,'Fractional-Calorimetry-Data'!AL$4:AL$2948)))</f>
        <v>6.2734364974248749</v>
      </c>
      <c r="Y12" s="71" cm="1">
        <f t="array" ref="Y12">_xlfn.STDEV.S(IF('Fractional-Calorimetry-Data'!$B$4:$B$2948=$B12,IF('Fractional-Calorimetry-Data'!$J$4:$J$2853=100,'Fractional-Calorimetry-Data'!AM$4:AM$2948)))</f>
        <v>3.3731148471298904</v>
      </c>
      <c r="Z12" s="71" cm="1">
        <f t="array" ref="Z12">_xlfn.STDEV.S(IF('Fractional-Calorimetry-Data'!$B$4:$B$2948=$B12,IF('Fractional-Calorimetry-Data'!$J$4:$J$2853=100,'Fractional-Calorimetry-Data'!AN$4:AN$2948)))</f>
        <v>8.4049952277847844</v>
      </c>
      <c r="AA12" s="71" cm="1">
        <f t="array" ref="AA12">_xlfn.STDEV.S(IF('Fractional-Calorimetry-Data'!$B$4:$B$2948=$B12,IF('Fractional-Calorimetry-Data'!$J$4:$J$2853=100,'Fractional-Calorimetry-Data'!AO$4:AO$2948)))</f>
        <v>1.5687065549539707</v>
      </c>
      <c r="AB12" s="71" cm="1">
        <f t="array" ref="AB12">_xlfn.STDEV.S(IF('Fractional-Calorimetry-Data'!$B$4:$B$2948=$B12,IF('Fractional-Calorimetry-Data'!$J$4:$J$2853=100,'Fractional-Calorimetry-Data'!AP$4:AP$2948)))</f>
        <v>4.5230833568745226</v>
      </c>
      <c r="AC12" s="71" cm="1">
        <f t="array" ref="AC12">_xlfn.STDEV.S(IF('Fractional-Calorimetry-Data'!$B$4:$B$2948=$B12,IF('Fractional-Calorimetry-Data'!$J$4:$J$2853=100,'Fractional-Calorimetry-Data'!AQ$4:AQ$2948)))</f>
        <v>6.2003618086846162</v>
      </c>
      <c r="AD12" s="71" cm="1">
        <f t="array" ref="AD12">_xlfn.STDEV.S(IF('Fractional-Calorimetry-Data'!$B$4:$B$2948=$B12,IF('Fractional-Calorimetry-Data'!$J$4:$J$2853=100,'Fractional-Calorimetry-Data'!AR$4:AR$2948)))</f>
        <v>2.0372878478667067</v>
      </c>
      <c r="AE12" s="71" cm="1">
        <f t="array" ref="AE12">_xlfn.STDEV.S(IF('Fractional-Calorimetry-Data'!$B$4:$B$2948=$B12,IF('Fractional-Calorimetry-Data'!$J$4:$J$2853=100,'Fractional-Calorimetry-Data'!AS$4:AS$2948)))</f>
        <v>3.3861955990558861</v>
      </c>
      <c r="AF12" s="71" cm="1">
        <f t="array" ref="AF12">_xlfn.STDEV.S(IF('Fractional-Calorimetry-Data'!$B$4:$B$2948=$B12,IF('Fractional-Calorimetry-Data'!$J$4:$J$2853=100,'Fractional-Calorimetry-Data'!AT$4:AT$2948)))</f>
        <v>6.2404520454165366</v>
      </c>
      <c r="AG12" s="71" cm="1">
        <f t="array" ref="AG12">_xlfn.STDEV.S(IF('Fractional-Calorimetry-Data'!$B$4:$B$2948=$B12,IF('Fractional-Calorimetry-Data'!$J$4:$J$2853=100,'Fractional-Calorimetry-Data'!AU$4:AU$2948)))</f>
        <v>9.1557488620152903</v>
      </c>
    </row>
    <row r="13" spans="2:33">
      <c r="B13" s="72" t="s">
        <v>852</v>
      </c>
      <c r="C13" s="71" cm="1">
        <f t="array" ref="C13">_xlfn.STDEV.S(IF('Fractional-Calorimetry-Data'!$B$4:$B$2948=B13,IF('Fractional-Calorimetry-Data'!$J$4:$J2864=100,'Fractional-Calorimetry-Data'!$BE$4:$BE$2948)))</f>
        <v>6.782620414801456E-2</v>
      </c>
      <c r="D13" s="71" cm="1">
        <f t="array" ref="D13">_xlfn.STDEV.S(IF('Fractional-Calorimetry-Data'!$B$4:$B$2948=$B13,IF('Fractional-Calorimetry-Data'!$J$4:$J$2853=100,'Fractional-Calorimetry-Data'!R$4:R$2948)))</f>
        <v>1.9007820835692091</v>
      </c>
      <c r="E13" s="71" cm="1">
        <f t="array" ref="E13">_xlfn.STDEV.S(IF('Fractional-Calorimetry-Data'!$B$4:$B$2948=$B13,IF('Fractional-Calorimetry-Data'!$J$4:$J$2853=100,'Fractional-Calorimetry-Data'!S$4:S$2948)))</f>
        <v>8.1853527718724547E-3</v>
      </c>
      <c r="F13" s="71" cm="1">
        <f t="array" ref="F13">_xlfn.STDEV.S(IF('Fractional-Calorimetry-Data'!$B$4:$B$2948=$B13,IF('Fractional-Calorimetry-Data'!$J$4:$J$2853=100,'Fractional-Calorimetry-Data'!T$4:T$2948)))</f>
        <v>2.1133200806931636</v>
      </c>
      <c r="G13" s="71" cm="1">
        <f t="array" ref="G13">_xlfn.STDEV.S(IF('Fractional-Calorimetry-Data'!$B$4:$B$2948=$B13,IF('Fractional-Calorimetry-Data'!$J$4:$J$2853=100,'Fractional-Calorimetry-Data'!U$4:U$2948)))</f>
        <v>2.141164743026184</v>
      </c>
      <c r="H13" s="71" cm="1">
        <f t="array" ref="H13">_xlfn.STDEV.S(IF('Fractional-Calorimetry-Data'!$B$4:$B$2948=$B13,IF('Fractional-Calorimetry-Data'!$J$4:$J$2853=100,'Fractional-Calorimetry-Data'!V$4:V$2948)))</f>
        <v>2.7106694116460237</v>
      </c>
      <c r="I13" s="71" cm="1">
        <f t="array" ref="I13">_xlfn.STDEV.S(IF('Fractional-Calorimetry-Data'!$B$4:$B$2948=$B13,IF('Fractional-Calorimetry-Data'!$J$4:$J$2853=100,'Fractional-Calorimetry-Data'!W$4:W$2948)))</f>
        <v>2.6923405290331073</v>
      </c>
      <c r="J13" s="71" cm="1">
        <f t="array" ref="J13">_xlfn.STDEV.S(IF('Fractional-Calorimetry-Data'!$B$4:$B$2948=$B13,IF('Fractional-Calorimetry-Data'!$J$4:$J$2853=100,'Fractional-Calorimetry-Data'!X$4:X$2948)))</f>
        <v>0.10803441243633756</v>
      </c>
      <c r="K13" s="71" cm="1">
        <f t="array" ref="K13">_xlfn.STDEV.S(IF('Fractional-Calorimetry-Data'!$B$4:$B$2948=$B13,IF('Fractional-Calorimetry-Data'!$J$4:$J$2853=100,'Fractional-Calorimetry-Data'!Y$4:Y$2948)))</f>
        <v>6.9729525807862602</v>
      </c>
      <c r="L13" s="71" cm="1">
        <f t="array" ref="L13">_xlfn.STDEV.S(IF('Fractional-Calorimetry-Data'!$B$4:$B$2948=$B13,IF('Fractional-Calorimetry-Data'!$J$4:$J$2853=100,'Fractional-Calorimetry-Data'!Z$4:Z$2948)))</f>
        <v>6.8087576215106704</v>
      </c>
      <c r="M13" s="71" cm="1">
        <f t="array" ref="M13">_xlfn.STDEV.S(IF('Fractional-Calorimetry-Data'!$B$4:$B$2948=$B13,IF('Fractional-Calorimetry-Data'!$J$4:$J$2853=100,'Fractional-Calorimetry-Data'!AA$4:AA$2948)))</f>
        <v>0.40179138784584317</v>
      </c>
      <c r="N13" s="71" cm="1">
        <f t="array" ref="N13">_xlfn.STDEV.S(IF('Fractional-Calorimetry-Data'!$B$4:$B$2948=$B13,IF('Fractional-Calorimetry-Data'!$J$4:$J$2853=100,'Fractional-Calorimetry-Data'!AB$4:AB$2948)))</f>
        <v>0.58742412488690388</v>
      </c>
      <c r="O13" s="71" cm="1">
        <f t="array" ref="O13">_xlfn.STDEV.S(IF('Fractional-Calorimetry-Data'!$B$4:$B$2948=$B13,IF('Fractional-Calorimetry-Data'!$J$4:$J$2853=100,'Fractional-Calorimetry-Data'!AC$4:AC$2948)))</f>
        <v>0</v>
      </c>
      <c r="P13" s="71" cm="1">
        <f t="array" ref="P13">_xlfn.STDEV.S(IF('Fractional-Calorimetry-Data'!$B$4:$B$2948=$B13,IF('Fractional-Calorimetry-Data'!$J$4:$J$2853=100,'Fractional-Calorimetry-Data'!AD$4:AD$2948)))</f>
        <v>1.4729111566948134</v>
      </c>
      <c r="Q13" s="71" cm="1">
        <f t="array" ref="Q13">_xlfn.STDEV.S(IF('Fractional-Calorimetry-Data'!$B$4:$B$2948=$B13,IF('Fractional-Calorimetry-Data'!$J$4:$J$2853=100,'Fractional-Calorimetry-Data'!AE$4:AE$2948)))</f>
        <v>1.4670133037609061</v>
      </c>
      <c r="R13" s="71" cm="1">
        <f t="array" ref="R13">_xlfn.STDEV.S(IF('Fractional-Calorimetry-Data'!$B$4:$B$2948=$B13,IF('Fractional-Calorimetry-Data'!$J$4:$J$2853=100,'Fractional-Calorimetry-Data'!AF$4:AF$2948)))</f>
        <v>1.0505499840000001</v>
      </c>
      <c r="S13" s="71" cm="1">
        <f t="array" ref="S13">_xlfn.STDEV.S(IF('Fractional-Calorimetry-Data'!$B$4:$B$2948=$B13,IF('Fractional-Calorimetry-Data'!$J$4:$J$2853=100,'Fractional-Calorimetry-Data'!AG$4:AG$2948)))</f>
        <v>0.75752958094829093</v>
      </c>
      <c r="T13" s="71" cm="1">
        <f t="array" ref="T13">_xlfn.STDEV.S(IF('Fractional-Calorimetry-Data'!$B$4:$B$2948=$B13,IF('Fractional-Calorimetry-Data'!$J$4:$J$2853=100,'Fractional-Calorimetry-Data'!AH$4:AH$2948)))</f>
        <v>121.72856858035054</v>
      </c>
      <c r="U13" s="71" cm="1">
        <f t="array" ref="U13">_xlfn.STDEV.S(IF('Fractional-Calorimetry-Data'!$B$4:$B$2948=$B13,IF('Fractional-Calorimetry-Data'!$J$4:$J$2853=100,'Fractional-Calorimetry-Data'!AI$4:AI$2948)))</f>
        <v>6.4826843666712159</v>
      </c>
      <c r="V13" s="71" cm="1">
        <f t="array" ref="V13">_xlfn.STDEV.S(IF('Fractional-Calorimetry-Data'!$B$4:$B$2948=$B13,IF('Fractional-Calorimetry-Data'!$J$4:$J$2853=100,'Fractional-Calorimetry-Data'!AJ$4:AJ$2948)))</f>
        <v>0</v>
      </c>
      <c r="W13" s="71" cm="1">
        <f t="array" ref="W13">_xlfn.STDEV.S(IF('Fractional-Calorimetry-Data'!$B$4:$B$2948=$B13,IF('Fractional-Calorimetry-Data'!$J$4:$J$2853=100,'Fractional-Calorimetry-Data'!AK$4:AK$2948)))</f>
        <v>25.708413846287243</v>
      </c>
      <c r="X13" s="71" cm="1">
        <f t="array" ref="X13">_xlfn.STDEV.S(IF('Fractional-Calorimetry-Data'!$B$4:$B$2948=$B13,IF('Fractional-Calorimetry-Data'!$J$4:$J$2853=100,'Fractional-Calorimetry-Data'!AL$4:AL$2948)))</f>
        <v>0.61644140029689753</v>
      </c>
      <c r="Y13" s="71" cm="1">
        <f t="array" ref="Y13">_xlfn.STDEV.S(IF('Fractional-Calorimetry-Data'!$B$4:$B$2948=$B13,IF('Fractional-Calorimetry-Data'!$J$4:$J$2853=100,'Fractional-Calorimetry-Data'!AM$4:AM$2948)))</f>
        <v>5.0000000000000211E-2</v>
      </c>
      <c r="Z13" s="71" cm="1">
        <f t="array" ref="Z13">_xlfn.STDEV.S(IF('Fractional-Calorimetry-Data'!$B$4:$B$2948=$B13,IF('Fractional-Calorimetry-Data'!$J$4:$J$2853=100,'Fractional-Calorimetry-Data'!AN$4:AN$2948)))</f>
        <v>0.65510813356778519</v>
      </c>
      <c r="AA13" s="71" cm="1">
        <f t="array" ref="AA13">_xlfn.STDEV.S(IF('Fractional-Calorimetry-Data'!$B$4:$B$2948=$B13,IF('Fractional-Calorimetry-Data'!$J$4:$J$2853=100,'Fractional-Calorimetry-Data'!AO$4:AO$2948)))</f>
        <v>0.4112987559751024</v>
      </c>
      <c r="AB13" s="71" cm="1">
        <f t="array" ref="AB13">_xlfn.STDEV.S(IF('Fractional-Calorimetry-Data'!$B$4:$B$2948=$B13,IF('Fractional-Calorimetry-Data'!$J$4:$J$2853=100,'Fractional-Calorimetry-Data'!AP$4:AP$2948)))</f>
        <v>0</v>
      </c>
      <c r="AC13" s="71" cm="1">
        <f t="array" ref="AC13">_xlfn.STDEV.S(IF('Fractional-Calorimetry-Data'!$B$4:$B$2948=$B13,IF('Fractional-Calorimetry-Data'!$J$4:$J$2853=100,'Fractional-Calorimetry-Data'!AQ$4:AQ$2948)))</f>
        <v>0</v>
      </c>
      <c r="AD13" s="71" cm="1">
        <f t="array" ref="AD13">_xlfn.STDEV.S(IF('Fractional-Calorimetry-Data'!$B$4:$B$2948=$B13,IF('Fractional-Calorimetry-Data'!$J$4:$J$2853=100,'Fractional-Calorimetry-Data'!AR$4:AR$2948)))</f>
        <v>0</v>
      </c>
      <c r="AE13" s="71" cm="1">
        <f t="array" ref="AE13">_xlfn.STDEV.S(IF('Fractional-Calorimetry-Data'!$B$4:$B$2948=$B13,IF('Fractional-Calorimetry-Data'!$J$4:$J$2853=100,'Fractional-Calorimetry-Data'!AS$4:AS$2948)))</f>
        <v>0.95350231602584945</v>
      </c>
      <c r="AF13" s="71" cm="1">
        <f t="array" ref="AF13">_xlfn.STDEV.S(IF('Fractional-Calorimetry-Data'!$B$4:$B$2948=$B13,IF('Fractional-Calorimetry-Data'!$J$4:$J$2853=100,'Fractional-Calorimetry-Data'!AT$4:AT$2948)))</f>
        <v>0.61644140029689765</v>
      </c>
      <c r="AG13" s="71" cm="1">
        <f t="array" ref="AG13">_xlfn.STDEV.S(IF('Fractional-Calorimetry-Data'!$B$4:$B$2948=$B13,IF('Fractional-Calorimetry-Data'!$J$4:$J$2853=100,'Fractional-Calorimetry-Data'!AU$4:AU$2948)))</f>
        <v>1.2842529172852017</v>
      </c>
    </row>
    <row r="14" spans="2:33">
      <c r="B14" s="72" t="s">
        <v>1048</v>
      </c>
      <c r="C14" s="71" cm="1">
        <f t="array" ref="C14">_xlfn.STDEV.S(IF('Fractional-Calorimetry-Data'!$B$4:$B$2948=B14,IF('Fractional-Calorimetry-Data'!$J$4:$J2866=100,'Fractional-Calorimetry-Data'!$BE$4:$BE$2948)))</f>
        <v>9.389091412614621E-2</v>
      </c>
      <c r="D14" s="71" cm="1">
        <f t="array" ref="D14">_xlfn.STDEV.S(IF('Fractional-Calorimetry-Data'!$B$4:$B$2948=$B14,IF('Fractional-Calorimetry-Data'!$J$4:$J$2853=100,'Fractional-Calorimetry-Data'!R$4:R$2948)))</f>
        <v>2.1545244848107084</v>
      </c>
      <c r="E14" s="71" cm="1">
        <f t="array" ref="E14">_xlfn.STDEV.S(IF('Fractional-Calorimetry-Data'!$B$4:$B$2948=$B14,IF('Fractional-Calorimetry-Data'!$J$4:$J$2853=100,'Fractional-Calorimetry-Data'!S$4:S$2948)))</f>
        <v>5.7735026918962428E-4</v>
      </c>
      <c r="F14" s="71" cm="1">
        <f t="array" ref="F14">_xlfn.STDEV.S(IF('Fractional-Calorimetry-Data'!$B$4:$B$2948=$B14,IF('Fractional-Calorimetry-Data'!$J$4:$J$2853=100,'Fractional-Calorimetry-Data'!T$4:T$2948)))</f>
        <v>2.2216552364626811</v>
      </c>
      <c r="G14" s="71" cm="1">
        <f t="array" ref="G14">_xlfn.STDEV.S(IF('Fractional-Calorimetry-Data'!$B$4:$B$2948=$B14,IF('Fractional-Calorimetry-Data'!$J$4:$J$2853=100,'Fractional-Calorimetry-Data'!U$4:U$2948)))</f>
        <v>2.9639859334998335</v>
      </c>
      <c r="H14" s="71" cm="1">
        <f t="array" ref="H14">_xlfn.STDEV.S(IF('Fractional-Calorimetry-Data'!$B$4:$B$2948=$B14,IF('Fractional-Calorimetry-Data'!$J$4:$J$2853=100,'Fractional-Calorimetry-Data'!V$4:V$2948)))</f>
        <v>3.3942808076054449</v>
      </c>
      <c r="I14" s="71" cm="1">
        <f t="array" ref="I14">_xlfn.STDEV.S(IF('Fractional-Calorimetry-Data'!$B$4:$B$2948=$B14,IF('Fractional-Calorimetry-Data'!$J$4:$J$2853=100,'Fractional-Calorimetry-Data'!W$4:W$2948)))</f>
        <v>5.3939613751254516</v>
      </c>
      <c r="J14" s="71" cm="1">
        <f t="array" ref="J14">_xlfn.STDEV.S(IF('Fractional-Calorimetry-Data'!$B$4:$B$2948=$B14,IF('Fractional-Calorimetry-Data'!$J$4:$J$2853=100,'Fractional-Calorimetry-Data'!X$4:X$2948)))</f>
        <v>3.7424503556962467E-2</v>
      </c>
      <c r="K14" s="71" cm="1">
        <f t="array" ref="K14">_xlfn.STDEV.S(IF('Fractional-Calorimetry-Data'!$B$4:$B$2948=$B14,IF('Fractional-Calorimetry-Data'!$J$4:$J$2853=100,'Fractional-Calorimetry-Data'!Y$4:Y$2948)))</f>
        <v>9.3813178147169278</v>
      </c>
      <c r="L14" s="71" cm="1">
        <f t="array" ref="L14">_xlfn.STDEV.S(IF('Fractional-Calorimetry-Data'!$B$4:$B$2948=$B14,IF('Fractional-Calorimetry-Data'!$J$4:$J$2853=100,'Fractional-Calorimetry-Data'!Z$4:Z$2948)))</f>
        <v>9.3924603205611739</v>
      </c>
      <c r="M14" s="71" cm="1">
        <f t="array" ref="M14">_xlfn.STDEV.S(IF('Fractional-Calorimetry-Data'!$B$4:$B$2948=$B14,IF('Fractional-Calorimetry-Data'!$J$4:$J$2853=100,'Fractional-Calorimetry-Data'!AA$4:AA$2948)))</f>
        <v>1.6408733024601718E-2</v>
      </c>
      <c r="N14" s="71" cm="1">
        <f t="array" ref="N14">_xlfn.STDEV.S(IF('Fractional-Calorimetry-Data'!$B$4:$B$2948=$B14,IF('Fractional-Calorimetry-Data'!$J$4:$J$2853=100,'Fractional-Calorimetry-Data'!AB$4:AB$2948)))</f>
        <v>0.83261771917473582</v>
      </c>
      <c r="O14" s="71" cm="1">
        <f t="array" ref="O14">_xlfn.STDEV.S(IF('Fractional-Calorimetry-Data'!$B$4:$B$2948=$B14,IF('Fractional-Calorimetry-Data'!$J$4:$J$2853=100,'Fractional-Calorimetry-Data'!AC$4:AC$2948)))</f>
        <v>0</v>
      </c>
      <c r="P14" s="71" cm="1">
        <f t="array" ref="P14">_xlfn.STDEV.S(IF('Fractional-Calorimetry-Data'!$B$4:$B$2948=$B14,IF('Fractional-Calorimetry-Data'!$J$4:$J$2853=100,'Fractional-Calorimetry-Data'!AD$4:AD$2948)))</f>
        <v>1.2017155966506634</v>
      </c>
      <c r="Q14" s="71" cm="1">
        <f t="array" ref="Q14">_xlfn.STDEV.S(IF('Fractional-Calorimetry-Data'!$B$4:$B$2948=$B14,IF('Fractional-Calorimetry-Data'!$J$4:$J$2853=100,'Fractional-Calorimetry-Data'!AE$4:AE$2948)))</f>
        <v>1.0597558221032859</v>
      </c>
      <c r="R14" s="71" cm="1">
        <f t="array" ref="R14">_xlfn.STDEV.S(IF('Fractional-Calorimetry-Data'!$B$4:$B$2948=$B14,IF('Fractional-Calorimetry-Data'!$J$4:$J$2853=100,'Fractional-Calorimetry-Data'!AF$4:AF$2948)))</f>
        <v>0</v>
      </c>
      <c r="S14" s="71" cm="1">
        <f t="array" ref="S14">_xlfn.STDEV.S(IF('Fractional-Calorimetry-Data'!$B$4:$B$2948=$B14,IF('Fractional-Calorimetry-Data'!$J$4:$J$2853=100,'Fractional-Calorimetry-Data'!AG$4:AG$2948)))</f>
        <v>142.77903791630871</v>
      </c>
      <c r="T14" s="71" cm="1">
        <f t="array" ref="T14">_xlfn.STDEV.S(IF('Fractional-Calorimetry-Data'!$B$4:$B$2948=$B14,IF('Fractional-Calorimetry-Data'!$J$4:$J$2853=100,'Fractional-Calorimetry-Data'!AH$4:AH$2948)))</f>
        <v>12.100063524281612</v>
      </c>
      <c r="U14" s="71" cm="1">
        <f t="array" ref="U14">_xlfn.STDEV.S(IF('Fractional-Calorimetry-Data'!$B$4:$B$2948=$B14,IF('Fractional-Calorimetry-Data'!$J$4:$J$2853=100,'Fractional-Calorimetry-Data'!AI$4:AI$2948)))</f>
        <v>15.100395821202676</v>
      </c>
      <c r="V14" s="71" cm="1">
        <f t="array" ref="V14">_xlfn.STDEV.S(IF('Fractional-Calorimetry-Data'!$B$4:$B$2948=$B14,IF('Fractional-Calorimetry-Data'!$J$4:$J$2853=100,'Fractional-Calorimetry-Data'!AJ$4:AJ$2948)))</f>
        <v>0</v>
      </c>
      <c r="W14" s="71" cm="1">
        <f t="array" ref="W14">_xlfn.STDEV.S(IF('Fractional-Calorimetry-Data'!$B$4:$B$2948=$B14,IF('Fractional-Calorimetry-Data'!$J$4:$J$2853=100,'Fractional-Calorimetry-Data'!AK$4:AK$2948)))</f>
        <v>43.257072282188908</v>
      </c>
      <c r="X14" s="71" cm="1">
        <f t="array" ref="X14">_xlfn.STDEV.S(IF('Fractional-Calorimetry-Data'!$B$4:$B$2948=$B14,IF('Fractional-Calorimetry-Data'!$J$4:$J$2853=100,'Fractional-Calorimetry-Data'!AL$4:AL$2948)))</f>
        <v>0.92915732431775544</v>
      </c>
      <c r="Y14" s="71" cm="1">
        <f t="array" ref="Y14">_xlfn.STDEV.S(IF('Fractional-Calorimetry-Data'!$B$4:$B$2948=$B14,IF('Fractional-Calorimetry-Data'!$J$4:$J$2853=100,'Fractional-Calorimetry-Data'!AM$4:AM$2948)))</f>
        <v>0.5</v>
      </c>
      <c r="Z14" s="71" cm="1">
        <f t="array" ref="Z14">_xlfn.STDEV.S(IF('Fractional-Calorimetry-Data'!$B$4:$B$2948=$B14,IF('Fractional-Calorimetry-Data'!$J$4:$J$2853=100,'Fractional-Calorimetry-Data'!AN$4:AN$2948)))</f>
        <v>0.65574385243020117</v>
      </c>
      <c r="AA14" s="71" cm="1">
        <f t="array" ref="AA14">_xlfn.STDEV.S(IF('Fractional-Calorimetry-Data'!$B$4:$B$2948=$B14,IF('Fractional-Calorimetry-Data'!$J$4:$J$2853=100,'Fractional-Calorimetry-Data'!AO$4:AO$2948)))</f>
        <v>0.75718777944003623</v>
      </c>
      <c r="AB14" s="71" cm="1">
        <f t="array" ref="AB14">_xlfn.STDEV.S(IF('Fractional-Calorimetry-Data'!$B$4:$B$2948=$B14,IF('Fractional-Calorimetry-Data'!$J$4:$J$2853=100,'Fractional-Calorimetry-Data'!AP$4:AP$2948)))</f>
        <v>0</v>
      </c>
      <c r="AC14" s="71" cm="1">
        <f t="array" ref="AC14">_xlfn.STDEV.S(IF('Fractional-Calorimetry-Data'!$B$4:$B$2948=$B14,IF('Fractional-Calorimetry-Data'!$J$4:$J$2853=100,'Fractional-Calorimetry-Data'!AQ$4:AQ$2948)))</f>
        <v>0</v>
      </c>
      <c r="AD14" s="71" cm="1">
        <f t="array" ref="AD14">_xlfn.STDEV.S(IF('Fractional-Calorimetry-Data'!$B$4:$B$2948=$B14,IF('Fractional-Calorimetry-Data'!$J$4:$J$2853=100,'Fractional-Calorimetry-Data'!AR$4:AR$2948)))</f>
        <v>0</v>
      </c>
      <c r="AE14" s="71" cm="1">
        <f t="array" ref="AE14">_xlfn.STDEV.S(IF('Fractional-Calorimetry-Data'!$B$4:$B$2948=$B14,IF('Fractional-Calorimetry-Data'!$J$4:$J$2853=100,'Fractional-Calorimetry-Data'!AS$4:AS$2948)))</f>
        <v>2.2810816147900801</v>
      </c>
      <c r="AF14" s="71" cm="1">
        <f t="array" ref="AF14">_xlfn.STDEV.S(IF('Fractional-Calorimetry-Data'!$B$4:$B$2948=$B14,IF('Fractional-Calorimetry-Data'!$J$4:$J$2853=100,'Fractional-Calorimetry-Data'!AT$4:AT$2948)))</f>
        <v>0.92915732431775544</v>
      </c>
      <c r="AG14" s="71" cm="1">
        <f t="array" ref="AG14">_xlfn.STDEV.S(IF('Fractional-Calorimetry-Data'!$B$4:$B$2948=$B14,IF('Fractional-Calorimetry-Data'!$J$4:$J$2853=100,'Fractional-Calorimetry-Data'!AU$4:AU$2948)))</f>
        <v>1.9357444256619916</v>
      </c>
    </row>
    <row r="15" spans="2:33">
      <c r="B15" s="72" t="s">
        <v>1049</v>
      </c>
      <c r="C15" s="71" cm="1">
        <f t="array" ref="C15">_xlfn.STDEV.S(IF('Fractional-Calorimetry-Data'!$B$4:$B$2948=B15,IF('Fractional-Calorimetry-Data'!$J$4:$J2867=100,'Fractional-Calorimetry-Data'!$BE$4:$BE$2948)))</f>
        <v>7.3753607669935037E-2</v>
      </c>
      <c r="D15" s="71" cm="1">
        <f t="array" ref="D15">_xlfn.STDEV.S(IF('Fractional-Calorimetry-Data'!$B$4:$B$2948=$B15,IF('Fractional-Calorimetry-Data'!$J$4:$J$2853=100,'Fractional-Calorimetry-Data'!R$4:R$2948)))</f>
        <v>2.5879291106090685</v>
      </c>
      <c r="E15" s="71" cm="1">
        <f t="array" ref="E15">_xlfn.STDEV.S(IF('Fractional-Calorimetry-Data'!$B$4:$B$2948=$B15,IF('Fractional-Calorimetry-Data'!$J$4:$J$2853=100,'Fractional-Calorimetry-Data'!S$4:S$2948)))</f>
        <v>3.2145502536643192E-3</v>
      </c>
      <c r="F15" s="71" cm="1">
        <f t="array" ref="F15">_xlfn.STDEV.S(IF('Fractional-Calorimetry-Data'!$B$4:$B$2948=$B15,IF('Fractional-Calorimetry-Data'!$J$4:$J$2853=100,'Fractional-Calorimetry-Data'!T$4:T$2948)))</f>
        <v>1.6247870268953559</v>
      </c>
      <c r="G15" s="71" cm="1">
        <f t="array" ref="G15">_xlfn.STDEV.S(IF('Fractional-Calorimetry-Data'!$B$4:$B$2948=$B15,IF('Fractional-Calorimetry-Data'!$J$4:$J$2853=100,'Fractional-Calorimetry-Data'!U$4:U$2948)))</f>
        <v>2.3282833883675789</v>
      </c>
      <c r="H15" s="71" cm="1">
        <f t="array" ref="H15">_xlfn.STDEV.S(IF('Fractional-Calorimetry-Data'!$B$4:$B$2948=$B15,IF('Fractional-Calorimetry-Data'!$J$4:$J$2853=100,'Fractional-Calorimetry-Data'!V$4:V$2948)))</f>
        <v>4.1913757235088909</v>
      </c>
      <c r="I15" s="71" cm="1">
        <f t="array" ref="I15">_xlfn.STDEV.S(IF('Fractional-Calorimetry-Data'!$B$4:$B$2948=$B15,IF('Fractional-Calorimetry-Data'!$J$4:$J$2853=100,'Fractional-Calorimetry-Data'!W$4:W$2948)))</f>
        <v>1.9541482505215289</v>
      </c>
      <c r="J15" s="71" cm="1">
        <f t="array" ref="J15">_xlfn.STDEV.S(IF('Fractional-Calorimetry-Data'!$B$4:$B$2948=$B15,IF('Fractional-Calorimetry-Data'!$J$4:$J$2853=100,'Fractional-Calorimetry-Data'!X$4:X$2948)))</f>
        <v>3.1667497674345027E-2</v>
      </c>
      <c r="K15" s="71" cm="1">
        <f t="array" ref="K15">_xlfn.STDEV.S(IF('Fractional-Calorimetry-Data'!$B$4:$B$2948=$B15,IF('Fractional-Calorimetry-Data'!$J$4:$J$2853=100,'Fractional-Calorimetry-Data'!Y$4:Y$2948)))</f>
        <v>7.1682385781381859</v>
      </c>
      <c r="L15" s="71" cm="1">
        <f t="array" ref="L15">_xlfn.STDEV.S(IF('Fractional-Calorimetry-Data'!$B$4:$B$2948=$B15,IF('Fractional-Calorimetry-Data'!$J$4:$J$2853=100,'Fractional-Calorimetry-Data'!Z$4:Z$2948)))</f>
        <v>7.1456361096337302</v>
      </c>
      <c r="M15" s="71" cm="1">
        <f t="array" ref="M15">_xlfn.STDEV.S(IF('Fractional-Calorimetry-Data'!$B$4:$B$2948=$B15,IF('Fractional-Calorimetry-Data'!$J$4:$J$2853=100,'Fractional-Calorimetry-Data'!AA$4:AA$2948)))</f>
        <v>2.3738378850349219E-2</v>
      </c>
      <c r="N15" s="71" cm="1">
        <f t="array" ref="N15">_xlfn.STDEV.S(IF('Fractional-Calorimetry-Data'!$B$4:$B$2948=$B15,IF('Fractional-Calorimetry-Data'!$J$4:$J$2853=100,'Fractional-Calorimetry-Data'!AB$4:AB$2948)))</f>
        <v>0.72537970247945593</v>
      </c>
      <c r="O15" s="71" cm="1">
        <f t="array" ref="O15">_xlfn.STDEV.S(IF('Fractional-Calorimetry-Data'!$B$4:$B$2948=$B15,IF('Fractional-Calorimetry-Data'!$J$4:$J$2853=100,'Fractional-Calorimetry-Data'!AC$4:AC$2948)))</f>
        <v>0</v>
      </c>
      <c r="P15" s="71" cm="1">
        <f t="array" ref="P15">_xlfn.STDEV.S(IF('Fractional-Calorimetry-Data'!$B$4:$B$2948=$B15,IF('Fractional-Calorimetry-Data'!$J$4:$J$2853=100,'Fractional-Calorimetry-Data'!AD$4:AD$2948)))</f>
        <v>1.1033177884975862</v>
      </c>
      <c r="Q15" s="71" cm="1">
        <f t="array" ref="Q15">_xlfn.STDEV.S(IF('Fractional-Calorimetry-Data'!$B$4:$B$2948=$B15,IF('Fractional-Calorimetry-Data'!$J$4:$J$2853=100,'Fractional-Calorimetry-Data'!AE$4:AE$2948)))</f>
        <v>0.17366934223595698</v>
      </c>
      <c r="R15" s="71" cm="1">
        <f t="array" ref="R15">_xlfn.STDEV.S(IF('Fractional-Calorimetry-Data'!$B$4:$B$2948=$B15,IF('Fractional-Calorimetry-Data'!$J$4:$J$2853=100,'Fractional-Calorimetry-Data'!AF$4:AF$2948)))</f>
        <v>0</v>
      </c>
      <c r="S15" s="71" cm="1">
        <f t="array" ref="S15">_xlfn.STDEV.S(IF('Fractional-Calorimetry-Data'!$B$4:$B$2948=$B15,IF('Fractional-Calorimetry-Data'!$J$4:$J$2853=100,'Fractional-Calorimetry-Data'!AG$4:AG$2948)))</f>
        <v>45.600277104887873</v>
      </c>
      <c r="T15" s="71" cm="1">
        <f t="array" ref="T15">_xlfn.STDEV.S(IF('Fractional-Calorimetry-Data'!$B$4:$B$2948=$B15,IF('Fractional-Calorimetry-Data'!$J$4:$J$2853=100,'Fractional-Calorimetry-Data'!AH$4:AH$2948)))</f>
        <v>6.5598577120118131</v>
      </c>
      <c r="U15" s="71" cm="1">
        <f t="array" ref="U15">_xlfn.STDEV.S(IF('Fractional-Calorimetry-Data'!$B$4:$B$2948=$B15,IF('Fractional-Calorimetry-Data'!$J$4:$J$2853=100,'Fractional-Calorimetry-Data'!AI$4:AI$2948)))</f>
        <v>10.252274971745683</v>
      </c>
      <c r="V15" s="71" cm="1">
        <f t="array" ref="V15">_xlfn.STDEV.S(IF('Fractional-Calorimetry-Data'!$B$4:$B$2948=$B15,IF('Fractional-Calorimetry-Data'!$J$4:$J$2853=100,'Fractional-Calorimetry-Data'!AJ$4:AJ$2948)))</f>
        <v>0</v>
      </c>
      <c r="W15" s="71" cm="1">
        <f t="array" ref="W15">_xlfn.STDEV.S(IF('Fractional-Calorimetry-Data'!$B$4:$B$2948=$B15,IF('Fractional-Calorimetry-Data'!$J$4:$J$2853=100,'Fractional-Calorimetry-Data'!AK$4:AK$2948)))</f>
        <v>49.208332600501521</v>
      </c>
      <c r="X15" s="71" cm="1">
        <f t="array" ref="X15">_xlfn.STDEV.S(IF('Fractional-Calorimetry-Data'!$B$4:$B$2948=$B15,IF('Fractional-Calorimetry-Data'!$J$4:$J$2853=100,'Fractional-Calorimetry-Data'!AL$4:AL$2948)))</f>
        <v>1.0408329997330665</v>
      </c>
      <c r="Y15" s="71" cm="1">
        <f t="array" ref="Y15">_xlfn.STDEV.S(IF('Fractional-Calorimetry-Data'!$B$4:$B$2948=$B15,IF('Fractional-Calorimetry-Data'!$J$4:$J$2853=100,'Fractional-Calorimetry-Data'!AM$4:AM$2948)))</f>
        <v>0.36055512754639896</v>
      </c>
      <c r="Z15" s="71" cm="1">
        <f t="array" ref="Z15">_xlfn.STDEV.S(IF('Fractional-Calorimetry-Data'!$B$4:$B$2948=$B15,IF('Fractional-Calorimetry-Data'!$J$4:$J$2853=100,'Fractional-Calorimetry-Data'!AN$4:AN$2948)))</f>
        <v>0.77674534651540239</v>
      </c>
      <c r="AA15" s="71" cm="1">
        <f t="array" ref="AA15">_xlfn.STDEV.S(IF('Fractional-Calorimetry-Data'!$B$4:$B$2948=$B15,IF('Fractional-Calorimetry-Data'!$J$4:$J$2853=100,'Fractional-Calorimetry-Data'!AO$4:AO$2948)))</f>
        <v>0.76376261582597316</v>
      </c>
      <c r="AB15" s="71" cm="1">
        <f t="array" ref="AB15">_xlfn.STDEV.S(IF('Fractional-Calorimetry-Data'!$B$4:$B$2948=$B15,IF('Fractional-Calorimetry-Data'!$J$4:$J$2853=100,'Fractional-Calorimetry-Data'!AP$4:AP$2948)))</f>
        <v>0</v>
      </c>
      <c r="AC15" s="71" cm="1">
        <f t="array" ref="AC15">_xlfn.STDEV.S(IF('Fractional-Calorimetry-Data'!$B$4:$B$2948=$B15,IF('Fractional-Calorimetry-Data'!$J$4:$J$2853=100,'Fractional-Calorimetry-Data'!AQ$4:AQ$2948)))</f>
        <v>5.7735026918962581E-2</v>
      </c>
      <c r="AD15" s="71" cm="1">
        <f t="array" ref="AD15">_xlfn.STDEV.S(IF('Fractional-Calorimetry-Data'!$B$4:$B$2948=$B15,IF('Fractional-Calorimetry-Data'!$J$4:$J$2853=100,'Fractional-Calorimetry-Data'!AR$4:AR$2948)))</f>
        <v>0.11547005383792516</v>
      </c>
      <c r="AE15" s="71" cm="1">
        <f t="array" ref="AE15">_xlfn.STDEV.S(IF('Fractional-Calorimetry-Data'!$B$4:$B$2948=$B15,IF('Fractional-Calorimetry-Data'!$J$4:$J$2853=100,'Fractional-Calorimetry-Data'!AS$4:AS$2948)))</f>
        <v>2.3259406699226006</v>
      </c>
      <c r="AF15" s="71" cm="1">
        <f t="array" ref="AF15">_xlfn.STDEV.S(IF('Fractional-Calorimetry-Data'!$B$4:$B$2948=$B15,IF('Fractional-Calorimetry-Data'!$J$4:$J$2853=100,'Fractional-Calorimetry-Data'!AT$4:AT$2948)))</f>
        <v>1.0408329997330665</v>
      </c>
      <c r="AG15" s="71" cm="1">
        <f t="array" ref="AG15">_xlfn.STDEV.S(IF('Fractional-Calorimetry-Data'!$B$4:$B$2948=$B15,IF('Fractional-Calorimetry-Data'!$J$4:$J$2853=100,'Fractional-Calorimetry-Data'!AU$4:AU$2948)))</f>
        <v>2.1684020827772192</v>
      </c>
    </row>
    <row r="16" spans="2:33">
      <c r="B16" s="72" t="s">
        <v>1120</v>
      </c>
      <c r="C16" s="71" cm="1">
        <f t="array" ref="C16">_xlfn.STDEV.S(IF('Fractional-Calorimetry-Data'!$B$4:$B$2948=B16,IF('Fractional-Calorimetry-Data'!$J$4:$J2868=100,'Fractional-Calorimetry-Data'!$BE$4:$BE$2948)))</f>
        <v>7.5029680385943168E-2</v>
      </c>
      <c r="D16" s="71" cm="1">
        <f t="array" ref="D16">_xlfn.STDEV.S(IF('Fractional-Calorimetry-Data'!$B$4:$B$2948=$B16,IF('Fractional-Calorimetry-Data'!$J$4:$J$2853=100,'Fractional-Calorimetry-Data'!R$4:R$2948)))</f>
        <v>2.7939953768386032</v>
      </c>
      <c r="E16" s="71" cm="1">
        <f t="array" ref="E16">_xlfn.STDEV.S(IF('Fractional-Calorimetry-Data'!$B$4:$B$2948=$B16,IF('Fractional-Calorimetry-Data'!$J$4:$J$2853=100,'Fractional-Calorimetry-Data'!S$4:S$2948)))</f>
        <v>5.7816183816567397E-3</v>
      </c>
      <c r="F16" s="71" cm="1">
        <f t="array" ref="F16">_xlfn.STDEV.S(IF('Fractional-Calorimetry-Data'!$B$4:$B$2948=$B16,IF('Fractional-Calorimetry-Data'!$J$4:$J$2853=100,'Fractional-Calorimetry-Data'!T$4:T$2948)))</f>
        <v>2.9241946497101372</v>
      </c>
      <c r="G16" s="71" cm="1">
        <f t="array" ref="G16">_xlfn.STDEV.S(IF('Fractional-Calorimetry-Data'!$B$4:$B$2948=$B16,IF('Fractional-Calorimetry-Data'!$J$4:$J$2853=100,'Fractional-Calorimetry-Data'!U$4:U$2948)))</f>
        <v>3.4033463023063817</v>
      </c>
      <c r="H16" s="71" cm="1">
        <f t="array" ref="H16">_xlfn.STDEV.S(IF('Fractional-Calorimetry-Data'!$B$4:$B$2948=$B16,IF('Fractional-Calorimetry-Data'!$J$4:$J$2853=100,'Fractional-Calorimetry-Data'!V$4:V$2948)))</f>
        <v>7.2143369750646986</v>
      </c>
      <c r="I16" s="71" cm="1">
        <f t="array" ref="I16">_xlfn.STDEV.S(IF('Fractional-Calorimetry-Data'!$B$4:$B$2948=$B16,IF('Fractional-Calorimetry-Data'!$J$4:$J$2853=100,'Fractional-Calorimetry-Data'!W$4:W$2948)))</f>
        <v>17.508783371966246</v>
      </c>
      <c r="J16" s="71" cm="1">
        <f t="array" ref="J16">_xlfn.STDEV.S(IF('Fractional-Calorimetry-Data'!$B$4:$B$2948=$B16,IF('Fractional-Calorimetry-Data'!$J$4:$J$2853=100,'Fractional-Calorimetry-Data'!X$4:X$2948)))</f>
        <v>9.6484949254231829</v>
      </c>
      <c r="K16" s="71" cm="1">
        <f t="array" ref="K16">_xlfn.STDEV.S(IF('Fractional-Calorimetry-Data'!$B$4:$B$2948=$B16,IF('Fractional-Calorimetry-Data'!$J$4:$J$2853=100,'Fractional-Calorimetry-Data'!Y$4:Y$2948)))</f>
        <v>11.276048160917648</v>
      </c>
      <c r="L16" s="71" cm="1">
        <f t="array" ref="L16">_xlfn.STDEV.S(IF('Fractional-Calorimetry-Data'!$B$4:$B$2948=$B16,IF('Fractional-Calorimetry-Data'!$J$4:$J$2853=100,'Fractional-Calorimetry-Data'!Z$4:Z$2948)))</f>
        <v>24.505720455131183</v>
      </c>
      <c r="M16" s="71" cm="1">
        <f t="array" ref="M16">_xlfn.STDEV.S(IF('Fractional-Calorimetry-Data'!$B$4:$B$2948=$B16,IF('Fractional-Calorimetry-Data'!$J$4:$J$2853=100,'Fractional-Calorimetry-Data'!AA$4:AA$2948)))</f>
        <v>14.806449957733967</v>
      </c>
      <c r="N16" s="71" cm="1">
        <f t="array" ref="N16">_xlfn.STDEV.S(IF('Fractional-Calorimetry-Data'!$B$4:$B$2948=$B16,IF('Fractional-Calorimetry-Data'!$J$4:$J$2853=100,'Fractional-Calorimetry-Data'!AB$4:AB$2948)))</f>
        <v>1.8118361213145142</v>
      </c>
      <c r="O16" s="71" cm="1">
        <f t="array" ref="O16">_xlfn.STDEV.S(IF('Fractional-Calorimetry-Data'!$B$4:$B$2948=$B16,IF('Fractional-Calorimetry-Data'!$J$4:$J$2853=100,'Fractional-Calorimetry-Data'!AC$4:AC$2948)))</f>
        <v>0.19672064026387553</v>
      </c>
      <c r="P16" s="71" cm="1">
        <f t="array" ref="P16">_xlfn.STDEV.S(IF('Fractional-Calorimetry-Data'!$B$4:$B$2948=$B16,IF('Fractional-Calorimetry-Data'!$J$4:$J$2853=100,'Fractional-Calorimetry-Data'!AD$4:AD$2948)))</f>
        <v>0</v>
      </c>
      <c r="Q16" s="71" cm="1">
        <f t="array" ref="Q16">_xlfn.STDEV.S(IF('Fractional-Calorimetry-Data'!$B$4:$B$2948=$B16,IF('Fractional-Calorimetry-Data'!$J$4:$J$2853=100,'Fractional-Calorimetry-Data'!AE$4:AE$2948)))</f>
        <v>0</v>
      </c>
      <c r="R16" s="71" cm="1">
        <f t="array" ref="R16">_xlfn.STDEV.S(IF('Fractional-Calorimetry-Data'!$B$4:$B$2948=$B16,IF('Fractional-Calorimetry-Data'!$J$4:$J$2853=100,'Fractional-Calorimetry-Data'!AF$4:AF$2948)))</f>
        <v>0</v>
      </c>
      <c r="S16" s="71" cm="1">
        <f t="array" ref="S16">_xlfn.STDEV.S(IF('Fractional-Calorimetry-Data'!$B$4:$B$2948=$B16,IF('Fractional-Calorimetry-Data'!$J$4:$J$2853=100,'Fractional-Calorimetry-Data'!AG$4:AG$2948)))</f>
        <v>28.627779636107544</v>
      </c>
      <c r="T16" s="71" cm="1">
        <f t="array" ref="T16">_xlfn.STDEV.S(IF('Fractional-Calorimetry-Data'!$B$4:$B$2948=$B16,IF('Fractional-Calorimetry-Data'!$J$4:$J$2853=100,'Fractional-Calorimetry-Data'!AH$4:AH$2948)))</f>
        <v>5.8010095781874229</v>
      </c>
      <c r="U16" s="71" cm="1">
        <f t="array" ref="U16">_xlfn.STDEV.S(IF('Fractional-Calorimetry-Data'!$B$4:$B$2948=$B16,IF('Fractional-Calorimetry-Data'!$J$4:$J$2853=100,'Fractional-Calorimetry-Data'!AI$4:AI$2948)))</f>
        <v>4.7046170634839646</v>
      </c>
      <c r="V16" s="71" cm="1">
        <f t="array" ref="V16">_xlfn.STDEV.S(IF('Fractional-Calorimetry-Data'!$B$4:$B$2948=$B16,IF('Fractional-Calorimetry-Data'!$J$4:$J$2853=100,'Fractional-Calorimetry-Data'!AJ$4:AJ$2948)))</f>
        <v>9.6543077107003832</v>
      </c>
      <c r="W16" s="71" cm="1">
        <f t="array" ref="W16">_xlfn.STDEV.S(IF('Fractional-Calorimetry-Data'!$B$4:$B$2948=$B16,IF('Fractional-Calorimetry-Data'!$J$4:$J$2853=100,'Fractional-Calorimetry-Data'!AK$4:AK$2948)))</f>
        <v>14.146144020563113</v>
      </c>
      <c r="X16" s="71" cm="1">
        <f t="array" ref="X16">_xlfn.STDEV.S(IF('Fractional-Calorimetry-Data'!$B$4:$B$2948=$B16,IF('Fractional-Calorimetry-Data'!$J$4:$J$2853=100,'Fractional-Calorimetry-Data'!AL$4:AL$2948)))</f>
        <v>4.754502427524181</v>
      </c>
      <c r="Y16" s="71" cm="1">
        <f t="array" ref="Y16">_xlfn.STDEV.S(IF('Fractional-Calorimetry-Data'!$B$4:$B$2948=$B16,IF('Fractional-Calorimetry-Data'!$J$4:$J$2853=100,'Fractional-Calorimetry-Data'!AM$4:AM$2948)))</f>
        <v>3.1860287018306752</v>
      </c>
      <c r="Z16" s="71" cm="1">
        <f t="array" ref="Z16">_xlfn.STDEV.S(IF('Fractional-Calorimetry-Data'!$B$4:$B$2948=$B16,IF('Fractional-Calorimetry-Data'!$J$4:$J$2853=100,'Fractional-Calorimetry-Data'!AN$4:AN$2948)))</f>
        <v>4.2240707064789138</v>
      </c>
      <c r="AA16" s="71" cm="1">
        <f t="array" ref="AA16">_xlfn.STDEV.S(IF('Fractional-Calorimetry-Data'!$B$4:$B$2948=$B16,IF('Fractional-Calorimetry-Data'!$J$4:$J$2853=100,'Fractional-Calorimetry-Data'!AO$4:AO$2948)))</f>
        <v>0.99725233628315801</v>
      </c>
      <c r="AB16" s="71" cm="1">
        <f t="array" ref="AB16">_xlfn.STDEV.S(IF('Fractional-Calorimetry-Data'!$B$4:$B$2948=$B16,IF('Fractional-Calorimetry-Data'!$J$4:$J$2853=100,'Fractional-Calorimetry-Data'!AP$4:AP$2948)))</f>
        <v>2.3494739363903951</v>
      </c>
      <c r="AC16" s="71" cm="1">
        <f t="array" ref="AC16">_xlfn.STDEV.S(IF('Fractional-Calorimetry-Data'!$B$4:$B$2948=$B16,IF('Fractional-Calorimetry-Data'!$J$4:$J$2853=100,'Fractional-Calorimetry-Data'!AQ$4:AQ$2948)))</f>
        <v>2.1855535784886269</v>
      </c>
      <c r="AD16" s="71" cm="1">
        <f t="array" ref="AD16">_xlfn.STDEV.S(IF('Fractional-Calorimetry-Data'!$B$4:$B$2948=$B16,IF('Fractional-Calorimetry-Data'!$J$4:$J$2853=100,'Fractional-Calorimetry-Data'!AR$4:AR$2948)))</f>
        <v>0.4388672287200816</v>
      </c>
      <c r="AE16" s="71" cm="1">
        <f t="array" ref="AE16">_xlfn.STDEV.S(IF('Fractional-Calorimetry-Data'!$B$4:$B$2948=$B16,IF('Fractional-Calorimetry-Data'!$J$4:$J$2853=100,'Fractional-Calorimetry-Data'!AS$4:AS$2948)))</f>
        <v>3.3547440057990143</v>
      </c>
      <c r="AF16" s="71" cm="1">
        <f t="array" ref="AF16">_xlfn.STDEV.S(IF('Fractional-Calorimetry-Data'!$B$4:$B$2948=$B16,IF('Fractional-Calorimetry-Data'!$J$4:$J$2853=100,'Fractional-Calorimetry-Data'!AT$4:AT$2948)))</f>
        <v>4.7906853383530024</v>
      </c>
      <c r="AG16" s="71" cm="1">
        <f t="array" ref="AG16">_xlfn.STDEV.S(IF('Fractional-Calorimetry-Data'!$B$4:$B$2948=$B16,IF('Fractional-Calorimetry-Data'!$J$4:$J$2853=100,'Fractional-Calorimetry-Data'!AU$4:AU$2948)))</f>
        <v>10.552321563140596</v>
      </c>
    </row>
    <row r="17" spans="2:33">
      <c r="B17" s="72" t="s">
        <v>1220</v>
      </c>
      <c r="C17" s="71" cm="1">
        <f t="array" ref="C17">_xlfn.STDEV.S(IF('Fractional-Calorimetry-Data'!$B$4:$B$2948=B17,IF('Fractional-Calorimetry-Data'!$J$4:$J2869=100,'Fractional-Calorimetry-Data'!$BE$4:$BE$2948)))</f>
        <v>3.8821446539098317E-2</v>
      </c>
      <c r="D17" s="71" cm="1">
        <f t="array" ref="D17">_xlfn.STDEV.S(IF('Fractional-Calorimetry-Data'!$B$4:$B$2948=$B17,IF('Fractional-Calorimetry-Data'!$J$4:$J$2853=100,'Fractional-Calorimetry-Data'!R$4:R$2948)))</f>
        <v>1.1340978264781376</v>
      </c>
      <c r="E17" s="71" cm="1">
        <f t="array" ref="E17">_xlfn.STDEV.S(IF('Fractional-Calorimetry-Data'!$B$4:$B$2948=$B17,IF('Fractional-Calorimetry-Data'!$J$4:$J$2853=100,'Fractional-Calorimetry-Data'!S$4:S$2948)))</f>
        <v>2.8303906287138374E-3</v>
      </c>
      <c r="F17" s="71" cm="1">
        <f t="array" ref="F17">_xlfn.STDEV.S(IF('Fractional-Calorimetry-Data'!$B$4:$B$2948=$B17,IF('Fractional-Calorimetry-Data'!$J$4:$J$2853=100,'Fractional-Calorimetry-Data'!T$4:T$2948)))</f>
        <v>1.2971695049764465</v>
      </c>
      <c r="G17" s="71" cm="1">
        <f t="array" ref="G17">_xlfn.STDEV.S(IF('Fractional-Calorimetry-Data'!$B$4:$B$2948=$B17,IF('Fractional-Calorimetry-Data'!$J$4:$J$2853=100,'Fractional-Calorimetry-Data'!U$4:U$2948)))</f>
        <v>1.4087526520107991</v>
      </c>
      <c r="H17" s="71" cm="1">
        <f t="array" ref="H17">_xlfn.STDEV.S(IF('Fractional-Calorimetry-Data'!$B$4:$B$2948=$B17,IF('Fractional-Calorimetry-Data'!$J$4:$J$2853=100,'Fractional-Calorimetry-Data'!V$4:V$2948)))</f>
        <v>1.8005374683250988</v>
      </c>
      <c r="I17" s="71" cm="1">
        <f t="array" ref="I17">_xlfn.STDEV.S(IF('Fractional-Calorimetry-Data'!$B$4:$B$2948=$B17,IF('Fractional-Calorimetry-Data'!$J$4:$J$2853=100,'Fractional-Calorimetry-Data'!W$4:W$2948)))</f>
        <v>2.6439622589232474</v>
      </c>
      <c r="J17" s="71" cm="1">
        <f t="array" ref="J17">_xlfn.STDEV.S(IF('Fractional-Calorimetry-Data'!$B$4:$B$2948=$B17,IF('Fractional-Calorimetry-Data'!$J$4:$J$2853=100,'Fractional-Calorimetry-Data'!X$4:X$2948)))</f>
        <v>4.9515470899288851E-2</v>
      </c>
      <c r="K17" s="71" cm="1">
        <f t="array" ref="K17">_xlfn.STDEV.S(IF('Fractional-Calorimetry-Data'!$B$4:$B$2948=$B17,IF('Fractional-Calorimetry-Data'!$J$4:$J$2853=100,'Fractional-Calorimetry-Data'!Y$4:Y$2948)))</f>
        <v>2.9215468946532424</v>
      </c>
      <c r="L17" s="71" cm="1">
        <f t="array" ref="L17">_xlfn.STDEV.S(IF('Fractional-Calorimetry-Data'!$B$4:$B$2948=$B17,IF('Fractional-Calorimetry-Data'!$J$4:$J$2853=100,'Fractional-Calorimetry-Data'!Z$4:Z$2948)))</f>
        <v>2.9502355429385752</v>
      </c>
      <c r="M17" s="71" cm="1">
        <f t="array" ref="M17">_xlfn.STDEV.S(IF('Fractional-Calorimetry-Data'!$B$4:$B$2948=$B17,IF('Fractional-Calorimetry-Data'!$J$4:$J$2853=100,'Fractional-Calorimetry-Data'!AA$4:AA$2948)))</f>
        <v>7.2635609760742362E-2</v>
      </c>
      <c r="N17" s="71" cm="1">
        <f t="array" ref="N17">_xlfn.STDEV.S(IF('Fractional-Calorimetry-Data'!$B$4:$B$2948=$B17,IF('Fractional-Calorimetry-Data'!$J$4:$J$2853=100,'Fractional-Calorimetry-Data'!AB$4:AB$2948)))</f>
        <v>0.34767663672351035</v>
      </c>
      <c r="O17" s="71" cm="1">
        <f t="array" ref="O17">_xlfn.STDEV.S(IF('Fractional-Calorimetry-Data'!$B$4:$B$2948=$B17,IF('Fractional-Calorimetry-Data'!$J$4:$J$2853=100,'Fractional-Calorimetry-Data'!AC$4:AC$2948)))</f>
        <v>0</v>
      </c>
      <c r="P17" s="71" cm="1">
        <f t="array" ref="P17">_xlfn.STDEV.S(IF('Fractional-Calorimetry-Data'!$B$4:$B$2948=$B17,IF('Fractional-Calorimetry-Data'!$J$4:$J$2853=100,'Fractional-Calorimetry-Data'!AD$4:AD$2948)))</f>
        <v>0</v>
      </c>
      <c r="Q17" s="71" cm="1">
        <f t="array" ref="Q17">_xlfn.STDEV.S(IF('Fractional-Calorimetry-Data'!$B$4:$B$2948=$B17,IF('Fractional-Calorimetry-Data'!$J$4:$J$2853=100,'Fractional-Calorimetry-Data'!AE$4:AE$2948)))</f>
        <v>0</v>
      </c>
      <c r="R17" s="71" cm="1">
        <f t="array" ref="R17">_xlfn.STDEV.S(IF('Fractional-Calorimetry-Data'!$B$4:$B$2948=$B17,IF('Fractional-Calorimetry-Data'!$J$4:$J$2853=100,'Fractional-Calorimetry-Data'!AF$4:AF$2948)))</f>
        <v>0</v>
      </c>
      <c r="S17" s="71" cm="1">
        <f t="array" ref="S17">_xlfn.STDEV.S(IF('Fractional-Calorimetry-Data'!$B$4:$B$2948=$B17,IF('Fractional-Calorimetry-Data'!$J$4:$J$2853=100,'Fractional-Calorimetry-Data'!AG$4:AG$2948)))</f>
        <v>0</v>
      </c>
      <c r="T17" s="71" cm="1">
        <f t="array" ref="T17">_xlfn.STDEV.S(IF('Fractional-Calorimetry-Data'!$B$4:$B$2948=$B17,IF('Fractional-Calorimetry-Data'!$J$4:$J$2853=100,'Fractional-Calorimetry-Data'!AH$4:AH$2948)))</f>
        <v>0</v>
      </c>
      <c r="U17" s="71" cm="1">
        <f t="array" ref="U17">_xlfn.STDEV.S(IF('Fractional-Calorimetry-Data'!$B$4:$B$2948=$B17,IF('Fractional-Calorimetry-Data'!$J$4:$J$2853=100,'Fractional-Calorimetry-Data'!AI$4:AI$2948)))</f>
        <v>0</v>
      </c>
      <c r="V17" s="71" cm="1">
        <f t="array" ref="V17">_xlfn.STDEV.S(IF('Fractional-Calorimetry-Data'!$B$4:$B$2948=$B17,IF('Fractional-Calorimetry-Data'!$J$4:$J$2853=100,'Fractional-Calorimetry-Data'!AJ$4:AJ$2948)))</f>
        <v>6.2998704870638234</v>
      </c>
      <c r="W17" s="71" cm="1">
        <f t="array" ref="W17">_xlfn.STDEV.S(IF('Fractional-Calorimetry-Data'!$B$4:$B$2948=$B17,IF('Fractional-Calorimetry-Data'!$J$4:$J$2853=100,'Fractional-Calorimetry-Data'!AK$4:AK$2948)))</f>
        <v>1.7870501647892638</v>
      </c>
      <c r="X17" s="71" cm="1">
        <f t="array" ref="X17">_xlfn.STDEV.S(IF('Fractional-Calorimetry-Data'!$B$4:$B$2948=$B17,IF('Fractional-Calorimetry-Data'!$J$4:$J$2853=100,'Fractional-Calorimetry-Data'!AL$4:AL$2948)))</f>
        <v>1.9425756098540894</v>
      </c>
      <c r="Y17" s="71" cm="1">
        <f t="array" ref="Y17">_xlfn.STDEV.S(IF('Fractional-Calorimetry-Data'!$B$4:$B$2948=$B17,IF('Fractional-Calorimetry-Data'!$J$4:$J$2853=100,'Fractional-Calorimetry-Data'!AM$4:AM$2948)))</f>
        <v>0.31422567969180654</v>
      </c>
      <c r="Z17" s="71" cm="1">
        <f t="array" ref="Z17">_xlfn.STDEV.S(IF('Fractional-Calorimetry-Data'!$B$4:$B$2948=$B17,IF('Fractional-Calorimetry-Data'!$J$4:$J$2853=100,'Fractional-Calorimetry-Data'!AN$4:AN$2948)))</f>
        <v>1.6394443503143705</v>
      </c>
      <c r="AA17" s="71" cm="1">
        <f t="array" ref="AA17">_xlfn.STDEV.S(IF('Fractional-Calorimetry-Data'!$B$4:$B$2948=$B17,IF('Fractional-Calorimetry-Data'!$J$4:$J$2853=100,'Fractional-Calorimetry-Data'!AO$4:AO$2948)))</f>
        <v>0.12096372275282456</v>
      </c>
      <c r="AB17" s="71" cm="1">
        <f t="array" ref="AB17">_xlfn.STDEV.S(IF('Fractional-Calorimetry-Data'!$B$4:$B$2948=$B17,IF('Fractional-Calorimetry-Data'!$J$4:$J$2853=100,'Fractional-Calorimetry-Data'!AP$4:AP$2948)))</f>
        <v>0</v>
      </c>
      <c r="AC17" s="71" cm="1">
        <f t="array" ref="AC17">_xlfn.STDEV.S(IF('Fractional-Calorimetry-Data'!$B$4:$B$2948=$B17,IF('Fractional-Calorimetry-Data'!$J$4:$J$2853=100,'Fractional-Calorimetry-Data'!AQ$4:AQ$2948)))</f>
        <v>0</v>
      </c>
      <c r="AD17" s="71" cm="1">
        <f t="array" ref="AD17">_xlfn.STDEV.S(IF('Fractional-Calorimetry-Data'!$B$4:$B$2948=$B17,IF('Fractional-Calorimetry-Data'!$J$4:$J$2853=100,'Fractional-Calorimetry-Data'!AR$4:AR$2948)))</f>
        <v>0</v>
      </c>
      <c r="AE17" s="71" cm="1">
        <f t="array" ref="AE17">_xlfn.STDEV.S(IF('Fractional-Calorimetry-Data'!$B$4:$B$2948=$B17,IF('Fractional-Calorimetry-Data'!$J$4:$J$2853=100,'Fractional-Calorimetry-Data'!AS$4:AS$2948)))</f>
        <v>0.55839452401008061</v>
      </c>
      <c r="AF17" s="71" cm="1">
        <f t="array" ref="AF17">_xlfn.STDEV.S(IF('Fractional-Calorimetry-Data'!$B$4:$B$2948=$B17,IF('Fractional-Calorimetry-Data'!$J$4:$J$2853=100,'Fractional-Calorimetry-Data'!AT$4:AT$2948)))</f>
        <v>1.9376242612482375</v>
      </c>
      <c r="AG17" s="71" cm="1">
        <f t="array" ref="AG17">_xlfn.STDEV.S(IF('Fractional-Calorimetry-Data'!$B$4:$B$2948=$B17,IF('Fractional-Calorimetry-Data'!$J$4:$J$2853=100,'Fractional-Calorimetry-Data'!AU$4:AU$2948)))</f>
        <v>4.3550417007013618</v>
      </c>
    </row>
    <row r="18" spans="2:33">
      <c r="B18" s="70" t="s">
        <v>178</v>
      </c>
      <c r="C18" s="71" cm="1">
        <f t="array" ref="C18">_xlfn.STDEV.S(IF('Fractional-Calorimetry-Data'!$B$4:$B$2948=B18,IF('Fractional-Calorimetry-Data'!$J$4:$J2870=100,'Fractional-Calorimetry-Data'!$BE$4:$BE$2948)))</f>
        <v>0.16472913900046371</v>
      </c>
      <c r="D18" s="71" cm="1">
        <f t="array" ref="D18">_xlfn.STDEV.S(IF('Fractional-Calorimetry-Data'!$B$4:$B$2948=$B18,IF('Fractional-Calorimetry-Data'!$J$4:$J$2853=100,'Fractional-Calorimetry-Data'!R$4:R$2948)))</f>
        <v>11.281677961368242</v>
      </c>
      <c r="E18" s="71" cm="1">
        <f t="array" ref="E18">_xlfn.STDEV.S(IF('Fractional-Calorimetry-Data'!$B$4:$B$2948=$B18,IF('Fractional-Calorimetry-Data'!$J$4:$J$2853=100,'Fractional-Calorimetry-Data'!S$4:S$2948)))</f>
        <v>1.3523747183814735E-2</v>
      </c>
      <c r="F18" s="71" cm="1">
        <f t="array" ref="F18">_xlfn.STDEV.S(IF('Fractional-Calorimetry-Data'!$B$4:$B$2948=$B18,IF('Fractional-Calorimetry-Data'!$J$4:$J$2853=100,'Fractional-Calorimetry-Data'!T$4:T$2948)))</f>
        <v>9.472901547257047</v>
      </c>
      <c r="G18" s="71" cm="1">
        <f t="array" ref="G18">_xlfn.STDEV.S(IF('Fractional-Calorimetry-Data'!$B$4:$B$2948=$B18,IF('Fractional-Calorimetry-Data'!$J$4:$J$2853=100,'Fractional-Calorimetry-Data'!U$4:U$2948)))</f>
        <v>9.6070033865068574</v>
      </c>
      <c r="H18" s="71" cm="1">
        <f t="array" ref="H18">_xlfn.STDEV.S(IF('Fractional-Calorimetry-Data'!$B$4:$B$2948=$B18,IF('Fractional-Calorimetry-Data'!$J$4:$J$2853=100,'Fractional-Calorimetry-Data'!V$4:V$2948)))</f>
        <v>8.1404653839259975</v>
      </c>
      <c r="I18" s="71" cm="1">
        <f t="array" ref="I18">_xlfn.STDEV.S(IF('Fractional-Calorimetry-Data'!$B$4:$B$2948=$B18,IF('Fractional-Calorimetry-Data'!$J$4:$J$2853=100,'Fractional-Calorimetry-Data'!W$4:W$2948)))</f>
        <v>10.987873487102215</v>
      </c>
      <c r="J18" s="71" cm="1">
        <f t="array" ref="J18">_xlfn.STDEV.S(IF('Fractional-Calorimetry-Data'!$B$4:$B$2948=$B18,IF('Fractional-Calorimetry-Data'!$J$4:$J$2853=100,'Fractional-Calorimetry-Data'!X$4:X$2948)))</f>
        <v>7.1714102209592685</v>
      </c>
      <c r="K18" s="71" cm="1">
        <f t="array" ref="K18">_xlfn.STDEV.S(IF('Fractional-Calorimetry-Data'!$B$4:$B$2948=$B18,IF('Fractional-Calorimetry-Data'!$J$4:$J$2853=100,'Fractional-Calorimetry-Data'!Y$4:Y$2948)))</f>
        <v>7.6359841729713329</v>
      </c>
      <c r="L18" s="71" cm="1">
        <f t="array" ref="L18">_xlfn.STDEV.S(IF('Fractional-Calorimetry-Data'!$B$4:$B$2948=$B18,IF('Fractional-Calorimetry-Data'!$J$4:$J$2853=100,'Fractional-Calorimetry-Data'!Z$4:Z$2948)))</f>
        <v>13.812575064027964</v>
      </c>
      <c r="M18" s="71" cm="1">
        <f t="array" ref="M18">_xlfn.STDEV.S(IF('Fractional-Calorimetry-Data'!$B$4:$B$2948=$B18,IF('Fractional-Calorimetry-Data'!$J$4:$J$2853=100,'Fractional-Calorimetry-Data'!AA$4:AA$2948)))</f>
        <v>9.5073132327848331</v>
      </c>
      <c r="N18" s="71" cm="1">
        <f t="array" ref="N18">_xlfn.STDEV.S(IF('Fractional-Calorimetry-Data'!$B$4:$B$2948=$B18,IF('Fractional-Calorimetry-Data'!$J$4:$J$2853=100,'Fractional-Calorimetry-Data'!AB$4:AB$2948)))</f>
        <v>1.0601421833403815</v>
      </c>
      <c r="O18" s="71" cm="1">
        <f t="array" ref="O18">_xlfn.STDEV.S(IF('Fractional-Calorimetry-Data'!$B$4:$B$2948=$B18,IF('Fractional-Calorimetry-Data'!$J$4:$J$2853=100,'Fractional-Calorimetry-Data'!AC$4:AC$2948)))</f>
        <v>0</v>
      </c>
      <c r="P18" s="71" cm="1">
        <f t="array" ref="P18">_xlfn.STDEV.S(IF('Fractional-Calorimetry-Data'!$B$4:$B$2948=$B18,IF('Fractional-Calorimetry-Data'!$J$4:$J$2853=100,'Fractional-Calorimetry-Data'!AD$4:AD$2948)))</f>
        <v>2.0046865278392749</v>
      </c>
      <c r="Q18" s="71" cm="1">
        <f t="array" ref="Q18">_xlfn.STDEV.S(IF('Fractional-Calorimetry-Data'!$B$4:$B$2948=$B18,IF('Fractional-Calorimetry-Data'!$J$4:$J$2853=100,'Fractional-Calorimetry-Data'!AE$4:AE$2948)))</f>
        <v>2.0046865278392749</v>
      </c>
      <c r="R18" s="71" cm="1">
        <f t="array" ref="R18">_xlfn.STDEV.S(IF('Fractional-Calorimetry-Data'!$B$4:$B$2948=$B18,IF('Fractional-Calorimetry-Data'!$J$4:$J$2853=100,'Fractional-Calorimetry-Data'!AF$4:AF$2948)))</f>
        <v>0.96076892283052284</v>
      </c>
      <c r="S18" s="71" cm="1">
        <f t="array" ref="S18">_xlfn.STDEV.S(IF('Fractional-Calorimetry-Data'!$B$4:$B$2948=$B18,IF('Fractional-Calorimetry-Data'!$J$4:$J$2853=100,'Fractional-Calorimetry-Data'!AG$4:AG$2948)))</f>
        <v>47.791935796809824</v>
      </c>
      <c r="T18" s="71" cm="1">
        <f t="array" ref="T18">_xlfn.STDEV.S(IF('Fractional-Calorimetry-Data'!$B$4:$B$2948=$B18,IF('Fractional-Calorimetry-Data'!$J$4:$J$2853=100,'Fractional-Calorimetry-Data'!AH$4:AH$2948)))</f>
        <v>35.783119431783518</v>
      </c>
      <c r="U18" s="71" cm="1">
        <f t="array" ref="U18">_xlfn.STDEV.S(IF('Fractional-Calorimetry-Data'!$B$4:$B$2948=$B18,IF('Fractional-Calorimetry-Data'!$J$4:$J$2853=100,'Fractional-Calorimetry-Data'!AI$4:AI$2948)))</f>
        <v>36.574661632027855</v>
      </c>
      <c r="V18" s="71" cm="1">
        <f t="array" ref="V18">_xlfn.STDEV.S(IF('Fractional-Calorimetry-Data'!$B$4:$B$2948=$B18,IF('Fractional-Calorimetry-Data'!$J$4:$J$2853=100,'Fractional-Calorimetry-Data'!AJ$4:AJ$2948)))</f>
        <v>0</v>
      </c>
      <c r="W18" s="71" cm="1">
        <f t="array" ref="W18">_xlfn.STDEV.S(IF('Fractional-Calorimetry-Data'!$B$4:$B$2948=$B18,IF('Fractional-Calorimetry-Data'!$J$4:$J$2853=100,'Fractional-Calorimetry-Data'!AK$4:AK$2948)))</f>
        <v>55.40475008852448</v>
      </c>
      <c r="X18" s="71" cm="1">
        <f t="array" ref="X18">_xlfn.STDEV.S(IF('Fractional-Calorimetry-Data'!$B$4:$B$2948=$B18,IF('Fractional-Calorimetry-Data'!$J$4:$J$2853=100,'Fractional-Calorimetry-Data'!AL$4:AL$2948)))</f>
        <v>5.0046384970755131</v>
      </c>
      <c r="Y18" s="71" cm="1">
        <f t="array" ref="Y18">_xlfn.STDEV.S(IF('Fractional-Calorimetry-Data'!$B$4:$B$2948=$B18,IF('Fractional-Calorimetry-Data'!$J$4:$J$2853=100,'Fractional-Calorimetry-Data'!AM$4:AM$2948)))</f>
        <v>0.88327106577823888</v>
      </c>
      <c r="Z18" s="71" cm="1">
        <f t="array" ref="Z18">_xlfn.STDEV.S(IF('Fractional-Calorimetry-Data'!$B$4:$B$2948=$B18,IF('Fractional-Calorimetry-Data'!$J$4:$J$2853=100,'Fractional-Calorimetry-Data'!AN$4:AN$2948)))</f>
        <v>2.1877029063403999</v>
      </c>
      <c r="AA18" s="71" cm="1">
        <f t="array" ref="AA18">_xlfn.STDEV.S(IF('Fractional-Calorimetry-Data'!$B$4:$B$2948=$B18,IF('Fractional-Calorimetry-Data'!$J$4:$J$2853=100,'Fractional-Calorimetry-Data'!AO$4:AO$2948)))</f>
        <v>1.7011366811819317</v>
      </c>
      <c r="AB18" s="71" cm="1">
        <f t="array" ref="AB18">_xlfn.STDEV.S(IF('Fractional-Calorimetry-Data'!$B$4:$B$2948=$B18,IF('Fractional-Calorimetry-Data'!$J$4:$J$2853=100,'Fractional-Calorimetry-Data'!AP$4:AP$2948)))</f>
        <v>0.83706985266082701</v>
      </c>
      <c r="AC18" s="71" cm="1">
        <f t="array" ref="AC18">_xlfn.STDEV.S(IF('Fractional-Calorimetry-Data'!$B$4:$B$2948=$B18,IF('Fractional-Calorimetry-Data'!$J$4:$J$2853=100,'Fractional-Calorimetry-Data'!AQ$4:AQ$2948)))</f>
        <v>0.62075333162049862</v>
      </c>
      <c r="AD18" s="71" cm="1">
        <f t="array" ref="AD18">_xlfn.STDEV.S(IF('Fractional-Calorimetry-Data'!$B$4:$B$2948=$B18,IF('Fractional-Calorimetry-Data'!$J$4:$J$2853=100,'Fractional-Calorimetry-Data'!AR$4:AR$2948)))</f>
        <v>0.7680371880093062</v>
      </c>
      <c r="AE18" s="71" cm="1">
        <f t="array" ref="AE18">_xlfn.STDEV.S(IF('Fractional-Calorimetry-Data'!$B$4:$B$2948=$B18,IF('Fractional-Calorimetry-Data'!$J$4:$J$2853=100,'Fractional-Calorimetry-Data'!AS$4:AS$2948)))</f>
        <v>6.0840395624366002</v>
      </c>
      <c r="AF18" s="71" cm="1">
        <f t="array" ref="AF18">_xlfn.STDEV.S(IF('Fractional-Calorimetry-Data'!$B$4:$B$2948=$B18,IF('Fractional-Calorimetry-Data'!$J$4:$J$2853=100,'Fractional-Calorimetry-Data'!AT$4:AT$2948)))</f>
        <v>4.9826780175619421</v>
      </c>
      <c r="AG18" s="71" cm="1">
        <f t="array" ref="AG18">_xlfn.STDEV.S(IF('Fractional-Calorimetry-Data'!$B$4:$B$2948=$B18,IF('Fractional-Calorimetry-Data'!$J$4:$J$2853=100,'Fractional-Calorimetry-Data'!AU$4:AU$2948)))</f>
        <v>4.4538904370692682</v>
      </c>
    </row>
    <row r="19" spans="2:33">
      <c r="B19" s="72" t="s">
        <v>465</v>
      </c>
      <c r="C19" s="71" cm="1">
        <f t="array" ref="C19">_xlfn.STDEV.S(IF('Fractional-Calorimetry-Data'!$B$4:$B$2948=B19,IF('Fractional-Calorimetry-Data'!$J$4:$J2871=100,'Fractional-Calorimetry-Data'!$BE$4:$BE$2948)))</f>
        <v>0.16479464834575261</v>
      </c>
      <c r="D19" s="71" cm="1">
        <f t="array" ref="D19">_xlfn.STDEV.S(IF('Fractional-Calorimetry-Data'!$B$4:$B$2948=$B19,IF('Fractional-Calorimetry-Data'!$J$4:$J$2853=100,'Fractional-Calorimetry-Data'!R$4:R$2948)))</f>
        <v>5.3689222453173677</v>
      </c>
      <c r="E19" s="71" cm="1">
        <f t="array" ref="E19">_xlfn.STDEV.S(IF('Fractional-Calorimetry-Data'!$B$4:$B$2948=$B19,IF('Fractional-Calorimetry-Data'!$J$4:$J$2853=100,'Fractional-Calorimetry-Data'!S$4:S$2948)))</f>
        <v>1.7001960671248081E-3</v>
      </c>
      <c r="F19" s="71" cm="1">
        <f t="array" ref="F19">_xlfn.STDEV.S(IF('Fractional-Calorimetry-Data'!$B$4:$B$2948=$B19,IF('Fractional-Calorimetry-Data'!$J$4:$J$2853=100,'Fractional-Calorimetry-Data'!T$4:T$2948)))</f>
        <v>5.1212456137742359</v>
      </c>
      <c r="G19" s="71" cm="1">
        <f t="array" ref="G19">_xlfn.STDEV.S(IF('Fractional-Calorimetry-Data'!$B$4:$B$2948=$B19,IF('Fractional-Calorimetry-Data'!$J$4:$J$2853=100,'Fractional-Calorimetry-Data'!U$4:U$2948)))</f>
        <v>5.5991948079141247</v>
      </c>
      <c r="H19" s="71" cm="1">
        <f t="array" ref="H19">_xlfn.STDEV.S(IF('Fractional-Calorimetry-Data'!$B$4:$B$2948=$B19,IF('Fractional-Calorimetry-Data'!$J$4:$J$2853=100,'Fractional-Calorimetry-Data'!V$4:V$2948)))</f>
        <v>3.9936201927731299</v>
      </c>
      <c r="I19" s="71" cm="1">
        <f t="array" ref="I19">_xlfn.STDEV.S(IF('Fractional-Calorimetry-Data'!$B$4:$B$2948=$B19,IF('Fractional-Calorimetry-Data'!$J$4:$J$2853=100,'Fractional-Calorimetry-Data'!W$4:W$2948)))</f>
        <v>7.6943750879568746</v>
      </c>
      <c r="J19" s="71" cm="1">
        <f t="array" ref="J19">_xlfn.STDEV.S(IF('Fractional-Calorimetry-Data'!$B$4:$B$2948=$B19,IF('Fractional-Calorimetry-Data'!$J$4:$J$2853=100,'Fractional-Calorimetry-Data'!X$4:X$2948)))</f>
        <v>0.28668133884610364</v>
      </c>
      <c r="K19" s="71" cm="1">
        <f t="array" ref="K19">_xlfn.STDEV.S(IF('Fractional-Calorimetry-Data'!$B$4:$B$2948=$B19,IF('Fractional-Calorimetry-Data'!$J$4:$J$2853=100,'Fractional-Calorimetry-Data'!Y$4:Y$2948)))</f>
        <v>11.438555972689407</v>
      </c>
      <c r="L19" s="71" cm="1">
        <f t="array" ref="L19">_xlfn.STDEV.S(IF('Fractional-Calorimetry-Data'!$B$4:$B$2948=$B19,IF('Fractional-Calorimetry-Data'!$J$4:$J$2853=100,'Fractional-Calorimetry-Data'!Z$4:Z$2948)))</f>
        <v>11.325317833241536</v>
      </c>
      <c r="M19" s="71" cm="1">
        <f t="array" ref="M19">_xlfn.STDEV.S(IF('Fractional-Calorimetry-Data'!$B$4:$B$2948=$B19,IF('Fractional-Calorimetry-Data'!$J$4:$J$2853=100,'Fractional-Calorimetry-Data'!AA$4:AA$2948)))</f>
        <v>0.73228063546596733</v>
      </c>
      <c r="N19" s="71" cm="1">
        <f t="array" ref="N19">_xlfn.STDEV.S(IF('Fractional-Calorimetry-Data'!$B$4:$B$2948=$B19,IF('Fractional-Calorimetry-Data'!$J$4:$J$2853=100,'Fractional-Calorimetry-Data'!AB$4:AB$2948)))</f>
        <v>0.5394915627913851</v>
      </c>
      <c r="O19" s="71" cm="1">
        <f t="array" ref="O19">_xlfn.STDEV.S(IF('Fractional-Calorimetry-Data'!$B$4:$B$2948=$B19,IF('Fractional-Calorimetry-Data'!$J$4:$J$2853=100,'Fractional-Calorimetry-Data'!AC$4:AC$2948)))</f>
        <v>0</v>
      </c>
      <c r="P19" s="71" cm="1">
        <f t="array" ref="P19">_xlfn.STDEV.S(IF('Fractional-Calorimetry-Data'!$B$4:$B$2948=$B19,IF('Fractional-Calorimetry-Data'!$J$4:$J$2853=100,'Fractional-Calorimetry-Data'!AD$4:AD$2948)))</f>
        <v>0</v>
      </c>
      <c r="Q19" s="71" cm="1">
        <f t="array" ref="Q19">_xlfn.STDEV.S(IF('Fractional-Calorimetry-Data'!$B$4:$B$2948=$B19,IF('Fractional-Calorimetry-Data'!$J$4:$J$2853=100,'Fractional-Calorimetry-Data'!AE$4:AE$2948)))</f>
        <v>0</v>
      </c>
      <c r="R19" s="71" cm="1">
        <f t="array" ref="R19">_xlfn.STDEV.S(IF('Fractional-Calorimetry-Data'!$B$4:$B$2948=$B19,IF('Fractional-Calorimetry-Data'!$J$4:$J$2853=100,'Fractional-Calorimetry-Data'!AF$4:AF$2948)))</f>
        <v>0</v>
      </c>
      <c r="S19" s="71" cm="1">
        <f t="array" ref="S19">_xlfn.STDEV.S(IF('Fractional-Calorimetry-Data'!$B$4:$B$2948=$B19,IF('Fractional-Calorimetry-Data'!$J$4:$J$2853=100,'Fractional-Calorimetry-Data'!AG$4:AG$2948)))</f>
        <v>7.219216858385658</v>
      </c>
      <c r="T19" s="71" cm="1">
        <f t="array" ref="T19">_xlfn.STDEV.S(IF('Fractional-Calorimetry-Data'!$B$4:$B$2948=$B19,IF('Fractional-Calorimetry-Data'!$J$4:$J$2853=100,'Fractional-Calorimetry-Data'!AH$4:AH$2948)))</f>
        <v>19.928109355662183</v>
      </c>
      <c r="U19" s="71" cm="1">
        <f t="array" ref="U19">_xlfn.STDEV.S(IF('Fractional-Calorimetry-Data'!$B$4:$B$2948=$B19,IF('Fractional-Calorimetry-Data'!$J$4:$J$2853=100,'Fractional-Calorimetry-Data'!AI$4:AI$2948)))</f>
        <v>4.7240137125521375</v>
      </c>
      <c r="V19" s="71" cm="1">
        <f t="array" ref="V19">_xlfn.STDEV.S(IF('Fractional-Calorimetry-Data'!$B$4:$B$2948=$B19,IF('Fractional-Calorimetry-Data'!$J$4:$J$2853=100,'Fractional-Calorimetry-Data'!AJ$4:AJ$2948)))</f>
        <v>28.963476108070637</v>
      </c>
      <c r="W19" s="71" cm="1">
        <f t="array" ref="W19">_xlfn.STDEV.S(IF('Fractional-Calorimetry-Data'!$B$4:$B$2948=$B19,IF('Fractional-Calorimetry-Data'!$J$4:$J$2853=100,'Fractional-Calorimetry-Data'!AK$4:AK$2948)))</f>
        <v>12.96310687615054</v>
      </c>
      <c r="X19" s="71" cm="1">
        <f t="array" ref="X19">_xlfn.STDEV.S(IF('Fractional-Calorimetry-Data'!$B$4:$B$2948=$B19,IF('Fractional-Calorimetry-Data'!$J$4:$J$2853=100,'Fractional-Calorimetry-Data'!AL$4:AL$2948)))</f>
        <v>8.7514379770793429</v>
      </c>
      <c r="Y19" s="71" cm="1">
        <f t="array" ref="Y19">_xlfn.STDEV.S(IF('Fractional-Calorimetry-Data'!$B$4:$B$2948=$B19,IF('Fractional-Calorimetry-Data'!$J$4:$J$2853=100,'Fractional-Calorimetry-Data'!AM$4:AM$2948)))</f>
        <v>6.9700629679923125</v>
      </c>
      <c r="Z19" s="71" cm="1">
        <f t="array" ref="Z19">_xlfn.STDEV.S(IF('Fractional-Calorimetry-Data'!$B$4:$B$2948=$B19,IF('Fractional-Calorimetry-Data'!$J$4:$J$2853=100,'Fractional-Calorimetry-Data'!AN$4:AN$2948)))</f>
        <v>2.2215109972969098</v>
      </c>
      <c r="AA19" s="71" cm="1">
        <f t="array" ref="AA19">_xlfn.STDEV.S(IF('Fractional-Calorimetry-Data'!$B$4:$B$2948=$B19,IF('Fractional-Calorimetry-Data'!$J$4:$J$2853=100,'Fractional-Calorimetry-Data'!AO$4:AO$2948)))</f>
        <v>0.43354994586040219</v>
      </c>
      <c r="AB19" s="71" cm="1">
        <f t="array" ref="AB19">_xlfn.STDEV.S(IF('Fractional-Calorimetry-Data'!$B$4:$B$2948=$B19,IF('Fractional-Calorimetry-Data'!$J$4:$J$2853=100,'Fractional-Calorimetry-Data'!AP$4:AP$2948)))</f>
        <v>0</v>
      </c>
      <c r="AC19" s="71" cm="1">
        <f t="array" ref="AC19">_xlfn.STDEV.S(IF('Fractional-Calorimetry-Data'!$B$4:$B$2948=$B19,IF('Fractional-Calorimetry-Data'!$J$4:$J$2853=100,'Fractional-Calorimetry-Data'!AQ$4:AQ$2948)))</f>
        <v>0</v>
      </c>
      <c r="AD19" s="71" cm="1">
        <f t="array" ref="AD19">_xlfn.STDEV.S(IF('Fractional-Calorimetry-Data'!$B$4:$B$2948=$B19,IF('Fractional-Calorimetry-Data'!$J$4:$J$2853=100,'Fractional-Calorimetry-Data'!AR$4:AR$2948)))</f>
        <v>0</v>
      </c>
      <c r="AE19" s="71" cm="1">
        <f t="array" ref="AE19">_xlfn.STDEV.S(IF('Fractional-Calorimetry-Data'!$B$4:$B$2948=$B19,IF('Fractional-Calorimetry-Data'!$J$4:$J$2853=100,'Fractional-Calorimetry-Data'!AS$4:AS$2948)))</f>
        <v>1.5102502354834295</v>
      </c>
      <c r="AF19" s="71" cm="1">
        <f t="array" ref="AF19">_xlfn.STDEV.S(IF('Fractional-Calorimetry-Data'!$B$4:$B$2948=$B19,IF('Fractional-Calorimetry-Data'!$J$4:$J$2853=100,'Fractional-Calorimetry-Data'!AT$4:AT$2948)))</f>
        <v>8.7525821508347494</v>
      </c>
      <c r="AG19" s="71" cm="1">
        <f t="array" ref="AG19">_xlfn.STDEV.S(IF('Fractional-Calorimetry-Data'!$B$4:$B$2948=$B19,IF('Fractional-Calorimetry-Data'!$J$4:$J$2853=100,'Fractional-Calorimetry-Data'!AU$4:AU$2948)))</f>
        <v>19.838054381785238</v>
      </c>
    </row>
    <row r="20" spans="2:33">
      <c r="B20" s="72" t="s">
        <v>5</v>
      </c>
      <c r="C20" s="71" cm="1">
        <f t="array" ref="C20">_xlfn.STDEV.S(IF('Fractional-Calorimetry-Data'!$B$4:$B$2948=B20,IF('Fractional-Calorimetry-Data'!$J$4:$J2872=100,'Fractional-Calorimetry-Data'!$BE$4:$BE$2948)))</f>
        <v>0.15569124815216417</v>
      </c>
      <c r="D20" s="71" cm="1">
        <f t="array" ref="D20">_xlfn.STDEV.S(IF('Fractional-Calorimetry-Data'!$B$4:$B$2948=$B20,IF('Fractional-Calorimetry-Data'!$J$4:$J$2853=100,'Fractional-Calorimetry-Data'!R$4:R$2948)))</f>
        <v>3.6609079606237125</v>
      </c>
      <c r="E20" s="71" cm="1">
        <f t="array" ref="E20">_xlfn.STDEV.S(IF('Fractional-Calorimetry-Data'!$B$4:$B$2948=$B20,IF('Fractional-Calorimetry-Data'!$J$4:$J$2853=100,'Fractional-Calorimetry-Data'!S$4:S$2948)))</f>
        <v>7.8287220469811566E-3</v>
      </c>
      <c r="F20" s="71" cm="1">
        <f t="array" ref="F20">_xlfn.STDEV.S(IF('Fractional-Calorimetry-Data'!$B$4:$B$2948=$B20,IF('Fractional-Calorimetry-Data'!$J$4:$J$2853=100,'Fractional-Calorimetry-Data'!T$4:T$2948)))</f>
        <v>3.2728996986741614</v>
      </c>
      <c r="G20" s="71" cm="1">
        <f t="array" ref="G20">_xlfn.STDEV.S(IF('Fractional-Calorimetry-Data'!$B$4:$B$2948=$B20,IF('Fractional-Calorimetry-Data'!$J$4:$J$2853=100,'Fractional-Calorimetry-Data'!U$4:U$2948)))</f>
        <v>6.0532757281561436</v>
      </c>
      <c r="H20" s="71" cm="1">
        <f t="array" ref="H20">_xlfn.STDEV.S(IF('Fractional-Calorimetry-Data'!$B$4:$B$2948=$B20,IF('Fractional-Calorimetry-Data'!$J$4:$J$2853=100,'Fractional-Calorimetry-Data'!V$4:V$2948)))</f>
        <v>1.713170884466463</v>
      </c>
      <c r="I20" s="71" cm="1">
        <f t="array" ref="I20">_xlfn.STDEV.S(IF('Fractional-Calorimetry-Data'!$B$4:$B$2948=$B20,IF('Fractional-Calorimetry-Data'!$J$4:$J$2853=100,'Fractional-Calorimetry-Data'!W$4:W$2948)))</f>
        <v>5.6594485439521565</v>
      </c>
      <c r="J20" s="71" cm="1">
        <f t="array" ref="J20">_xlfn.STDEV.S(IF('Fractional-Calorimetry-Data'!$B$4:$B$2948=$B20,IF('Fractional-Calorimetry-Data'!$J$4:$J$2853=100,'Fractional-Calorimetry-Data'!X$4:X$2948)))</f>
        <v>1.3793067032090021</v>
      </c>
      <c r="K20" s="71" cm="1">
        <f t="array" ref="K20">_xlfn.STDEV.S(IF('Fractional-Calorimetry-Data'!$B$4:$B$2948=$B20,IF('Fractional-Calorimetry-Data'!$J$4:$J$2853=100,'Fractional-Calorimetry-Data'!Y$4:Y$2948)))</f>
        <v>2.128225949890187</v>
      </c>
      <c r="L20" s="71" cm="1">
        <f t="array" ref="L20">_xlfn.STDEV.S(IF('Fractional-Calorimetry-Data'!$B$4:$B$2948=$B20,IF('Fractional-Calorimetry-Data'!$J$4:$J$2853=100,'Fractional-Calorimetry-Data'!Z$4:Z$2948)))</f>
        <v>3.8360451373650792</v>
      </c>
      <c r="M20" s="71" cm="1">
        <f t="array" ref="M20">_xlfn.STDEV.S(IF('Fractional-Calorimetry-Data'!$B$4:$B$2948=$B20,IF('Fractional-Calorimetry-Data'!$J$4:$J$2853=100,'Fractional-Calorimetry-Data'!AA$4:AA$2948)))</f>
        <v>2.0413569237893978</v>
      </c>
      <c r="N20" s="71" cm="1">
        <f t="array" ref="N20">_xlfn.STDEV.S(IF('Fractional-Calorimetry-Data'!$B$4:$B$2948=$B20,IF('Fractional-Calorimetry-Data'!$J$4:$J$2853=100,'Fractional-Calorimetry-Data'!AB$4:AB$2948)))</f>
        <v>3.489705667988225</v>
      </c>
      <c r="O20" s="71" cm="1">
        <f t="array" ref="O20">_xlfn.STDEV.S(IF('Fractional-Calorimetry-Data'!$B$4:$B$2948=$B20,IF('Fractional-Calorimetry-Data'!$J$4:$J$2853=100,'Fractional-Calorimetry-Data'!AC$4:AC$2948)))</f>
        <v>9.9069158733935694E-2</v>
      </c>
      <c r="P20" s="71" cm="1">
        <f t="array" ref="P20">_xlfn.STDEV.S(IF('Fractional-Calorimetry-Data'!$B$4:$B$2948=$B20,IF('Fractional-Calorimetry-Data'!$J$4:$J$2853=100,'Fractional-Calorimetry-Data'!AD$4:AD$2948)))</f>
        <v>2.1336524384828452</v>
      </c>
      <c r="Q20" s="71" cm="1">
        <f t="array" ref="Q20">_xlfn.STDEV.S(IF('Fractional-Calorimetry-Data'!$B$4:$B$2948=$B20,IF('Fractional-Calorimetry-Data'!$J$4:$J$2853=100,'Fractional-Calorimetry-Data'!AE$4:AE$2948)))</f>
        <v>0.35528250305529496</v>
      </c>
      <c r="R20" s="71" cm="1">
        <f t="array" ref="R20">_xlfn.STDEV.S(IF('Fractional-Calorimetry-Data'!$B$4:$B$2948=$B20,IF('Fractional-Calorimetry-Data'!$J$4:$J$2853=100,'Fractional-Calorimetry-Data'!AF$4:AF$2948)))</f>
        <v>1.0113974061639235</v>
      </c>
      <c r="S20" s="71" cm="1">
        <f t="array" ref="S20">_xlfn.STDEV.S(IF('Fractional-Calorimetry-Data'!$B$4:$B$2948=$B20,IF('Fractional-Calorimetry-Data'!$J$4:$J$2853=100,'Fractional-Calorimetry-Data'!AG$4:AG$2948)))</f>
        <v>25.33340802823767</v>
      </c>
      <c r="T20" s="71" cm="1">
        <f t="array" ref="T20">_xlfn.STDEV.S(IF('Fractional-Calorimetry-Data'!$B$4:$B$2948=$B20,IF('Fractional-Calorimetry-Data'!$J$4:$J$2853=100,'Fractional-Calorimetry-Data'!AH$4:AH$2948)))</f>
        <v>3.6822055220918748</v>
      </c>
      <c r="U20" s="71" cm="1">
        <f t="array" ref="U20">_xlfn.STDEV.S(IF('Fractional-Calorimetry-Data'!$B$4:$B$2948=$B20,IF('Fractional-Calorimetry-Data'!$J$4:$J$2853=100,'Fractional-Calorimetry-Data'!AI$4:AI$2948)))</f>
        <v>5.0204413506309367</v>
      </c>
      <c r="V20" s="71" cm="1">
        <f t="array" ref="V20">_xlfn.STDEV.S(IF('Fractional-Calorimetry-Data'!$B$4:$B$2948=$B20,IF('Fractional-Calorimetry-Data'!$J$4:$J$2853=100,'Fractional-Calorimetry-Data'!AJ$4:AJ$2948)))</f>
        <v>60.765991424172988</v>
      </c>
      <c r="W20" s="71" cm="1">
        <f t="array" ref="W20">_xlfn.STDEV.S(IF('Fractional-Calorimetry-Data'!$B$4:$B$2948=$B20,IF('Fractional-Calorimetry-Data'!$J$4:$J$2853=100,'Fractional-Calorimetry-Data'!AK$4:AK$2948)))</f>
        <v>36.72007432058362</v>
      </c>
      <c r="X20" s="71" cm="1">
        <f t="array" ref="X20">_xlfn.STDEV.S(IF('Fractional-Calorimetry-Data'!$B$4:$B$2948=$B20,IF('Fractional-Calorimetry-Data'!$J$4:$J$2853=100,'Fractional-Calorimetry-Data'!AL$4:AL$2948)))</f>
        <v>2.5360199017796026</v>
      </c>
      <c r="Y20" s="71" cm="1">
        <f t="array" ref="Y20">_xlfn.STDEV.S(IF('Fractional-Calorimetry-Data'!$B$4:$B$2948=$B20,IF('Fractional-Calorimetry-Data'!$J$4:$J$2853=100,'Fractional-Calorimetry-Data'!AM$4:AM$2948)))</f>
        <v>2.5824702262454928</v>
      </c>
      <c r="Z20" s="71" cm="1">
        <f t="array" ref="Z20">_xlfn.STDEV.S(IF('Fractional-Calorimetry-Data'!$B$4:$B$2948=$B20,IF('Fractional-Calorimetry-Data'!$J$4:$J$2853=100,'Fractional-Calorimetry-Data'!AN$4:AN$2948)))</f>
        <v>3.6681194680804925</v>
      </c>
      <c r="AA20" s="71" cm="1">
        <f t="array" ref="AA20">_xlfn.STDEV.S(IF('Fractional-Calorimetry-Data'!$B$4:$B$2948=$B20,IF('Fractional-Calorimetry-Data'!$J$4:$J$2853=100,'Fractional-Calorimetry-Data'!AO$4:AO$2948)))</f>
        <v>0.93542995230357362</v>
      </c>
      <c r="AB20" s="71" cm="1">
        <f t="array" ref="AB20">_xlfn.STDEV.S(IF('Fractional-Calorimetry-Data'!$B$4:$B$2948=$B20,IF('Fractional-Calorimetry-Data'!$J$4:$J$2853=100,'Fractional-Calorimetry-Data'!AP$4:AP$2948)))</f>
        <v>8.43274042711568E-2</v>
      </c>
      <c r="AC20" s="71" cm="1">
        <f t="array" ref="AC20">_xlfn.STDEV.S(IF('Fractional-Calorimetry-Data'!$B$4:$B$2948=$B20,IF('Fractional-Calorimetry-Data'!$J$4:$J$2853=100,'Fractional-Calorimetry-Data'!AQ$4:AQ$2948)))</f>
        <v>0.28460498941515416</v>
      </c>
      <c r="AD20" s="71" cm="1">
        <f t="array" ref="AD20">_xlfn.STDEV.S(IF('Fractional-Calorimetry-Data'!$B$4:$B$2948=$B20,IF('Fractional-Calorimetry-Data'!$J$4:$J$2853=100,'Fractional-Calorimetry-Data'!AR$4:AR$2948)))</f>
        <v>0.15811388300841897</v>
      </c>
      <c r="AE20" s="71" cm="1">
        <f t="array" ref="AE20">_xlfn.STDEV.S(IF('Fractional-Calorimetry-Data'!$B$4:$B$2948=$B20,IF('Fractional-Calorimetry-Data'!$J$4:$J$2853=100,'Fractional-Calorimetry-Data'!AS$4:AS$2948)))</f>
        <v>3.8225669240707965</v>
      </c>
      <c r="AF20" s="71" cm="1">
        <f t="array" ref="AF20">_xlfn.STDEV.S(IF('Fractional-Calorimetry-Data'!$B$4:$B$2948=$B20,IF('Fractional-Calorimetry-Data'!$J$4:$J$2853=100,'Fractional-Calorimetry-Data'!AT$4:AT$2948)))</f>
        <v>2.4783648956519704</v>
      </c>
      <c r="AG20" s="71" cm="1">
        <f t="array" ref="AG20">_xlfn.STDEV.S(IF('Fractional-Calorimetry-Data'!$B$4:$B$2948=$B20,IF('Fractional-Calorimetry-Data'!$J$4:$J$2853=100,'Fractional-Calorimetry-Data'!AU$4:AU$2948)))</f>
        <v>5.4408082288771302</v>
      </c>
    </row>
    <row r="21" spans="2:33">
      <c r="B21" s="72" t="s">
        <v>1225</v>
      </c>
      <c r="C21" s="71" cm="1">
        <f t="array" ref="C21">_xlfn.STDEV.S(IF('Fractional-Calorimetry-Data'!$B$4:$B$2948=B21,IF('Fractional-Calorimetry-Data'!$J$4:$J2873=100,'Fractional-Calorimetry-Data'!$BE$4:$BE$2948)))</f>
        <v>0.1341561147316388</v>
      </c>
      <c r="D21" s="71" cm="1">
        <f t="array" ref="D21">_xlfn.STDEV.S(IF('Fractional-Calorimetry-Data'!$B$4:$B$2948=$B21,IF('Fractional-Calorimetry-Data'!$J$4:$J$2853=100,'Fractional-Calorimetry-Data'!R$4:R$2948)))</f>
        <v>3.0972133487866338</v>
      </c>
      <c r="E21" s="71" cm="1">
        <f t="array" ref="E21">_xlfn.STDEV.S(IF('Fractional-Calorimetry-Data'!$B$4:$B$2948=$B21,IF('Fractional-Calorimetry-Data'!$J$4:$J$2853=100,'Fractional-Calorimetry-Data'!S$4:S$2948)))</f>
        <v>3.4410622038709348E-3</v>
      </c>
      <c r="F21" s="71" cm="1">
        <f t="array" ref="F21">_xlfn.STDEV.S(IF('Fractional-Calorimetry-Data'!$B$4:$B$2948=$B21,IF('Fractional-Calorimetry-Data'!$J$4:$J$2853=100,'Fractional-Calorimetry-Data'!T$4:T$2948)))</f>
        <v>3.6277627669482402</v>
      </c>
      <c r="G21" s="71" cm="1">
        <f t="array" ref="G21">_xlfn.STDEV.S(IF('Fractional-Calorimetry-Data'!$B$4:$B$2948=$B21,IF('Fractional-Calorimetry-Data'!$J$4:$J$2853=100,'Fractional-Calorimetry-Data'!U$4:U$2948)))</f>
        <v>3.7381259808823173</v>
      </c>
      <c r="H21" s="71" cm="1">
        <f t="array" ref="H21">_xlfn.STDEV.S(IF('Fractional-Calorimetry-Data'!$B$4:$B$2948=$B21,IF('Fractional-Calorimetry-Data'!$J$4:$J$2853=100,'Fractional-Calorimetry-Data'!V$4:V$2948)))</f>
        <v>2.3483391162605041</v>
      </c>
      <c r="I21" s="71" cm="1">
        <f t="array" ref="I21">_xlfn.STDEV.S(IF('Fractional-Calorimetry-Data'!$B$4:$B$2948=$B21,IF('Fractional-Calorimetry-Data'!$J$4:$J$2853=100,'Fractional-Calorimetry-Data'!W$4:W$2948)))</f>
        <v>3.0559900337346741</v>
      </c>
      <c r="J21" s="71" cm="1">
        <f t="array" ref="J21">_xlfn.STDEV.S(IF('Fractional-Calorimetry-Data'!$B$4:$B$2948=$B21,IF('Fractional-Calorimetry-Data'!$J$4:$J$2853=100,'Fractional-Calorimetry-Data'!X$4:X$2948)))</f>
        <v>0.2824481608668073</v>
      </c>
      <c r="K21" s="71" cm="1">
        <f t="array" ref="K21">_xlfn.STDEV.S(IF('Fractional-Calorimetry-Data'!$B$4:$B$2948=$B21,IF('Fractional-Calorimetry-Data'!$J$4:$J$2853=100,'Fractional-Calorimetry-Data'!Y$4:Y$2948)))</f>
        <v>6.9489467476621281</v>
      </c>
      <c r="L21" s="71" cm="1">
        <f t="array" ref="L21">_xlfn.STDEV.S(IF('Fractional-Calorimetry-Data'!$B$4:$B$2948=$B21,IF('Fractional-Calorimetry-Data'!$J$4:$J$2853=100,'Fractional-Calorimetry-Data'!Z$4:Z$2948)))</f>
        <v>6.6824750728119806</v>
      </c>
      <c r="M21" s="71" cm="1">
        <f t="array" ref="M21">_xlfn.STDEV.S(IF('Fractional-Calorimetry-Data'!$B$4:$B$2948=$B21,IF('Fractional-Calorimetry-Data'!$J$4:$J$2853=100,'Fractional-Calorimetry-Data'!AA$4:AA$2948)))</f>
        <v>0.87805024721561287</v>
      </c>
      <c r="N21" s="71" cm="1">
        <f t="array" ref="N21">_xlfn.STDEV.S(IF('Fractional-Calorimetry-Data'!$B$4:$B$2948=$B21,IF('Fractional-Calorimetry-Data'!$J$4:$J$2853=100,'Fractional-Calorimetry-Data'!AB$4:AB$2948)))</f>
        <v>0.29274901609411896</v>
      </c>
      <c r="O21" s="71" cm="1">
        <f t="array" ref="O21">_xlfn.STDEV.S(IF('Fractional-Calorimetry-Data'!$B$4:$B$2948=$B21,IF('Fractional-Calorimetry-Data'!$J$4:$J$2853=100,'Fractional-Calorimetry-Data'!AC$4:AC$2948)))</f>
        <v>0</v>
      </c>
      <c r="P21" s="71" cm="1">
        <f t="array" ref="P21">_xlfn.STDEV.S(IF('Fractional-Calorimetry-Data'!$B$4:$B$2948=$B21,IF('Fractional-Calorimetry-Data'!$J$4:$J$2853=100,'Fractional-Calorimetry-Data'!AD$4:AD$2948)))</f>
        <v>0</v>
      </c>
      <c r="Q21" s="71" cm="1">
        <f t="array" ref="Q21">_xlfn.STDEV.S(IF('Fractional-Calorimetry-Data'!$B$4:$B$2948=$B21,IF('Fractional-Calorimetry-Data'!$J$4:$J$2853=100,'Fractional-Calorimetry-Data'!AE$4:AE$2948)))</f>
        <v>0</v>
      </c>
      <c r="R21" s="71" cm="1">
        <f t="array" ref="R21">_xlfn.STDEV.S(IF('Fractional-Calorimetry-Data'!$B$4:$B$2948=$B21,IF('Fractional-Calorimetry-Data'!$J$4:$J$2853=100,'Fractional-Calorimetry-Data'!AF$4:AF$2948)))</f>
        <v>0</v>
      </c>
      <c r="S21" s="71" cm="1">
        <f t="array" ref="S21">_xlfn.STDEV.S(IF('Fractional-Calorimetry-Data'!$B$4:$B$2948=$B21,IF('Fractional-Calorimetry-Data'!$J$4:$J$2853=100,'Fractional-Calorimetry-Data'!AG$4:AG$2948)))</f>
        <v>14.662319243640104</v>
      </c>
      <c r="T21" s="71" cm="1">
        <f t="array" ref="T21">_xlfn.STDEV.S(IF('Fractional-Calorimetry-Data'!$B$4:$B$2948=$B21,IF('Fractional-Calorimetry-Data'!$J$4:$J$2853=100,'Fractional-Calorimetry-Data'!AH$4:AH$2948)))</f>
        <v>21.139420828329161</v>
      </c>
      <c r="U21" s="71" cm="1">
        <f t="array" ref="U21">_xlfn.STDEV.S(IF('Fractional-Calorimetry-Data'!$B$4:$B$2948=$B21,IF('Fractional-Calorimetry-Data'!$J$4:$J$2853=100,'Fractional-Calorimetry-Data'!AI$4:AI$2948)))</f>
        <v>42.781001871272025</v>
      </c>
      <c r="V21" s="71" cm="1">
        <f t="array" ref="V21">_xlfn.STDEV.S(IF('Fractional-Calorimetry-Data'!$B$4:$B$2948=$B21,IF('Fractional-Calorimetry-Data'!$J$4:$J$2853=100,'Fractional-Calorimetry-Data'!AJ$4:AJ$2948)))</f>
        <v>23.516089131761706</v>
      </c>
      <c r="W21" s="71" cm="1">
        <f t="array" ref="W21">_xlfn.STDEV.S(IF('Fractional-Calorimetry-Data'!$B$4:$B$2948=$B21,IF('Fractional-Calorimetry-Data'!$J$4:$J$2853=100,'Fractional-Calorimetry-Data'!AK$4:AK$2948)))</f>
        <v>48.449429622383398</v>
      </c>
      <c r="X21" s="71" cm="1">
        <f t="array" ref="X21">_xlfn.STDEV.S(IF('Fractional-Calorimetry-Data'!$B$4:$B$2948=$B21,IF('Fractional-Calorimetry-Data'!$J$4:$J$2853=100,'Fractional-Calorimetry-Data'!AL$4:AL$2948)))</f>
        <v>1.3502084575308653</v>
      </c>
      <c r="Y21" s="71" cm="1">
        <f t="array" ref="Y21">_xlfn.STDEV.S(IF('Fractional-Calorimetry-Data'!$B$4:$B$2948=$B21,IF('Fractional-Calorimetry-Data'!$J$4:$J$2853=100,'Fractional-Calorimetry-Data'!AM$4:AM$2948)))</f>
        <v>0.45613910026205745</v>
      </c>
      <c r="Z21" s="71" cm="1">
        <f t="array" ref="Z21">_xlfn.STDEV.S(IF('Fractional-Calorimetry-Data'!$B$4:$B$2948=$B21,IF('Fractional-Calorimetry-Data'!$J$4:$J$2853=100,'Fractional-Calorimetry-Data'!AN$4:AN$2948)))</f>
        <v>0.51262470766544765</v>
      </c>
      <c r="AA21" s="71" cm="1">
        <f t="array" ref="AA21">_xlfn.STDEV.S(IF('Fractional-Calorimetry-Data'!$B$4:$B$2948=$B21,IF('Fractional-Calorimetry-Data'!$J$4:$J$2853=100,'Fractional-Calorimetry-Data'!AO$4:AO$2948)))</f>
        <v>0.45147233882849619</v>
      </c>
      <c r="AB21" s="71" cm="1">
        <f t="array" ref="AB21">_xlfn.STDEV.S(IF('Fractional-Calorimetry-Data'!$B$4:$B$2948=$B21,IF('Fractional-Calorimetry-Data'!$J$4:$J$2853=100,'Fractional-Calorimetry-Data'!AP$4:AP$2948)))</f>
        <v>0.12990381056766581</v>
      </c>
      <c r="AC21" s="71" cm="1">
        <f t="array" ref="AC21">_xlfn.STDEV.S(IF('Fractional-Calorimetry-Data'!$B$4:$B$2948=$B21,IF('Fractional-Calorimetry-Data'!$J$4:$J$2853=100,'Fractional-Calorimetry-Data'!AQ$4:AQ$2948)))</f>
        <v>0</v>
      </c>
      <c r="AD21" s="71" cm="1">
        <f t="array" ref="AD21">_xlfn.STDEV.S(IF('Fractional-Calorimetry-Data'!$B$4:$B$2948=$B21,IF('Fractional-Calorimetry-Data'!$J$4:$J$2853=100,'Fractional-Calorimetry-Data'!AR$4:AR$2948)))</f>
        <v>0</v>
      </c>
      <c r="AE21" s="71" cm="1">
        <f t="array" ref="AE21">_xlfn.STDEV.S(IF('Fractional-Calorimetry-Data'!$B$4:$B$2948=$B21,IF('Fractional-Calorimetry-Data'!$J$4:$J$2853=100,'Fractional-Calorimetry-Data'!AS$4:AS$2948)))</f>
        <v>1.1180051905338519</v>
      </c>
      <c r="AF21" s="71" cm="1">
        <f t="array" ref="AF21">_xlfn.STDEV.S(IF('Fractional-Calorimetry-Data'!$B$4:$B$2948=$B21,IF('Fractional-Calorimetry-Data'!$J$4:$J$2853=100,'Fractional-Calorimetry-Data'!AT$4:AT$2948)))</f>
        <v>1.3457227414923538</v>
      </c>
      <c r="AG21" s="71" cm="1">
        <f t="array" ref="AG21">_xlfn.STDEV.S(IF('Fractional-Calorimetry-Data'!$B$4:$B$2948=$B21,IF('Fractional-Calorimetry-Data'!$J$4:$J$2853=100,'Fractional-Calorimetry-Data'!AU$4:AU$2948)))</f>
        <v>3.2452079930604851</v>
      </c>
    </row>
    <row r="22" spans="2:33">
      <c r="B22" s="72" t="s">
        <v>565</v>
      </c>
      <c r="C22" s="71" cm="1">
        <f t="array" ref="C22">_xlfn.STDEV.S(IF('Fractional-Calorimetry-Data'!$B$4:$B$2948=B22,IF('Fractional-Calorimetry-Data'!$J$4:$J2874=100,'Fractional-Calorimetry-Data'!$BE$4:$BE$2948)))</f>
        <v>8.5214948062806356E-2</v>
      </c>
      <c r="D22" s="71" cm="1">
        <f t="array" ref="D22">_xlfn.STDEV.S(IF('Fractional-Calorimetry-Data'!$B$4:$B$2948=$B22,IF('Fractional-Calorimetry-Data'!$J$4:$J$2853=100,'Fractional-Calorimetry-Data'!R$4:R$2948)))</f>
        <v>2.5790796160459162</v>
      </c>
      <c r="E22" s="71" cm="1">
        <f t="array" ref="E22">_xlfn.STDEV.S(IF('Fractional-Calorimetry-Data'!$B$4:$B$2948=$B22,IF('Fractional-Calorimetry-Data'!$J$4:$J$2853=100,'Fractional-Calorimetry-Data'!S$4:S$2948)))</f>
        <v>2.9788140816998506E-3</v>
      </c>
      <c r="F22" s="71" cm="1">
        <f t="array" ref="F22">_xlfn.STDEV.S(IF('Fractional-Calorimetry-Data'!$B$4:$B$2948=$B22,IF('Fractional-Calorimetry-Data'!$J$4:$J$2853=100,'Fractional-Calorimetry-Data'!T$4:T$2948)))</f>
        <v>3.3761098778754195</v>
      </c>
      <c r="G22" s="71" cm="1">
        <f t="array" ref="G22">_xlfn.STDEV.S(IF('Fractional-Calorimetry-Data'!$B$4:$B$2948=$B22,IF('Fractional-Calorimetry-Data'!$J$4:$J$2853=100,'Fractional-Calorimetry-Data'!U$4:U$2948)))</f>
        <v>3.4567273251781256</v>
      </c>
      <c r="H22" s="71" cm="1">
        <f t="array" ref="H22">_xlfn.STDEV.S(IF('Fractional-Calorimetry-Data'!$B$4:$B$2948=$B22,IF('Fractional-Calorimetry-Data'!$J$4:$J$2853=100,'Fractional-Calorimetry-Data'!V$4:V$2948)))</f>
        <v>5.052891309027018</v>
      </c>
      <c r="I22" s="71" cm="1">
        <f t="array" ref="I22">_xlfn.STDEV.S(IF('Fractional-Calorimetry-Data'!$B$4:$B$2948=$B22,IF('Fractional-Calorimetry-Data'!$J$4:$J$2853=100,'Fractional-Calorimetry-Data'!W$4:W$2948)))</f>
        <v>4.791971866947871</v>
      </c>
      <c r="J22" s="71" cm="1">
        <f t="array" ref="J22">_xlfn.STDEV.S(IF('Fractional-Calorimetry-Data'!$B$4:$B$2948=$B22,IF('Fractional-Calorimetry-Data'!$J$4:$J$2853=100,'Fractional-Calorimetry-Data'!X$4:X$2948)))</f>
        <v>8.6134704568318537E-2</v>
      </c>
      <c r="K22" s="71" cm="1">
        <f t="array" ref="K22">_xlfn.STDEV.S(IF('Fractional-Calorimetry-Data'!$B$4:$B$2948=$B22,IF('Fractional-Calorimetry-Data'!$J$4:$J$2853=100,'Fractional-Calorimetry-Data'!Y$4:Y$2948)))</f>
        <v>7.8835193995255368</v>
      </c>
      <c r="L22" s="71" cm="1">
        <f t="array" ref="L22">_xlfn.STDEV.S(IF('Fractional-Calorimetry-Data'!$B$4:$B$2948=$B22,IF('Fractional-Calorimetry-Data'!$J$4:$J$2853=100,'Fractional-Calorimetry-Data'!Z$4:Z$2948)))</f>
        <v>7.8657842470484525</v>
      </c>
      <c r="M22" s="71" cm="1">
        <f t="array" ref="M22">_xlfn.STDEV.S(IF('Fractional-Calorimetry-Data'!$B$4:$B$2948=$B22,IF('Fractional-Calorimetry-Data'!$J$4:$J$2853=100,'Fractional-Calorimetry-Data'!AA$4:AA$2948)))</f>
        <v>8.1995747764507951E-2</v>
      </c>
      <c r="N22" s="71" cm="1">
        <f t="array" ref="N22">_xlfn.STDEV.S(IF('Fractional-Calorimetry-Data'!$B$4:$B$2948=$B22,IF('Fractional-Calorimetry-Data'!$J$4:$J$2853=100,'Fractional-Calorimetry-Data'!AB$4:AB$2948)))</f>
        <v>0.37407379555542752</v>
      </c>
      <c r="O22" s="71" cm="1">
        <f t="array" ref="O22">_xlfn.STDEV.S(IF('Fractional-Calorimetry-Data'!$B$4:$B$2948=$B22,IF('Fractional-Calorimetry-Data'!$J$4:$J$2853=100,'Fractional-Calorimetry-Data'!AC$4:AC$2948)))</f>
        <v>0</v>
      </c>
      <c r="P22" s="71" cm="1">
        <f t="array" ref="P22">_xlfn.STDEV.S(IF('Fractional-Calorimetry-Data'!$B$4:$B$2948=$B22,IF('Fractional-Calorimetry-Data'!$J$4:$J$2853=100,'Fractional-Calorimetry-Data'!AD$4:AD$2948)))</f>
        <v>0</v>
      </c>
      <c r="Q22" s="71" cm="1">
        <f t="array" ref="Q22">_xlfn.STDEV.S(IF('Fractional-Calorimetry-Data'!$B$4:$B$2948=$B22,IF('Fractional-Calorimetry-Data'!$J$4:$J$2853=100,'Fractional-Calorimetry-Data'!AE$4:AE$2948)))</f>
        <v>0</v>
      </c>
      <c r="R22" s="71" cm="1">
        <f t="array" ref="R22">_xlfn.STDEV.S(IF('Fractional-Calorimetry-Data'!$B$4:$B$2948=$B22,IF('Fractional-Calorimetry-Data'!$J$4:$J$2853=100,'Fractional-Calorimetry-Data'!AF$4:AF$2948)))</f>
        <v>0</v>
      </c>
      <c r="S22" s="71" cm="1">
        <f t="array" ref="S22">_xlfn.STDEV.S(IF('Fractional-Calorimetry-Data'!$B$4:$B$2948=$B22,IF('Fractional-Calorimetry-Data'!$J$4:$J$2853=100,'Fractional-Calorimetry-Data'!AG$4:AG$2948)))</f>
        <v>8.335129770029523</v>
      </c>
      <c r="T22" s="71" cm="1">
        <f t="array" ref="T22">_xlfn.STDEV.S(IF('Fractional-Calorimetry-Data'!$B$4:$B$2948=$B22,IF('Fractional-Calorimetry-Data'!$J$4:$J$2853=100,'Fractional-Calorimetry-Data'!AH$4:AH$2948)))</f>
        <v>4.2739058681725783</v>
      </c>
      <c r="U22" s="71" cm="1">
        <f t="array" ref="U22">_xlfn.STDEV.S(IF('Fractional-Calorimetry-Data'!$B$4:$B$2948=$B22,IF('Fractional-Calorimetry-Data'!$J$4:$J$2853=100,'Fractional-Calorimetry-Data'!AI$4:AI$2948)))</f>
        <v>3.8064009769579186</v>
      </c>
      <c r="V22" s="71" cm="1">
        <f t="array" ref="V22">_xlfn.STDEV.S(IF('Fractional-Calorimetry-Data'!$B$4:$B$2948=$B22,IF('Fractional-Calorimetry-Data'!$J$4:$J$2853=100,'Fractional-Calorimetry-Data'!AJ$4:AJ$2948)))</f>
        <v>4.8709129797024007</v>
      </c>
      <c r="W22" s="71" cm="1">
        <f t="array" ref="W22">_xlfn.STDEV.S(IF('Fractional-Calorimetry-Data'!$B$4:$B$2948=$B22,IF('Fractional-Calorimetry-Data'!$J$4:$J$2853=100,'Fractional-Calorimetry-Data'!AK$4:AK$2948)))</f>
        <v>5.6057505896525202</v>
      </c>
      <c r="X22" s="71" cm="1">
        <f t="array" ref="X22">_xlfn.STDEV.S(IF('Fractional-Calorimetry-Data'!$B$4:$B$2948=$B22,IF('Fractional-Calorimetry-Data'!$J$4:$J$2853=100,'Fractional-Calorimetry-Data'!AL$4:AL$2948)))</f>
        <v>4.8225166320777637</v>
      </c>
      <c r="Y22" s="71" cm="1">
        <f t="array" ref="Y22">_xlfn.STDEV.S(IF('Fractional-Calorimetry-Data'!$B$4:$B$2948=$B22,IF('Fractional-Calorimetry-Data'!$J$4:$J$2853=100,'Fractional-Calorimetry-Data'!AM$4:AM$2948)))</f>
        <v>2.6012817353502236</v>
      </c>
      <c r="Z22" s="71" cm="1">
        <f t="array" ref="Z22">_xlfn.STDEV.S(IF('Fractional-Calorimetry-Data'!$B$4:$B$2948=$B22,IF('Fractional-Calorimetry-Data'!$J$4:$J$2853=100,'Fractional-Calorimetry-Data'!AN$4:AN$2948)))</f>
        <v>2.3907809045024067</v>
      </c>
      <c r="AA22" s="71" cm="1">
        <f t="array" ref="AA22">_xlfn.STDEV.S(IF('Fractional-Calorimetry-Data'!$B$4:$B$2948=$B22,IF('Fractional-Calorimetry-Data'!$J$4:$J$2853=100,'Fractional-Calorimetry-Data'!AO$4:AO$2948)))</f>
        <v>0.37749172176353873</v>
      </c>
      <c r="AB22" s="71" cm="1">
        <f t="array" ref="AB22">_xlfn.STDEV.S(IF('Fractional-Calorimetry-Data'!$B$4:$B$2948=$B22,IF('Fractional-Calorimetry-Data'!$J$4:$J$2853=100,'Fractional-Calorimetry-Data'!AP$4:AP$2948)))</f>
        <v>0</v>
      </c>
      <c r="AC22" s="71" cm="1">
        <f t="array" ref="AC22">_xlfn.STDEV.S(IF('Fractional-Calorimetry-Data'!$B$4:$B$2948=$B22,IF('Fractional-Calorimetry-Data'!$J$4:$J$2853=100,'Fractional-Calorimetry-Data'!AQ$4:AQ$2948)))</f>
        <v>0</v>
      </c>
      <c r="AD22" s="71" cm="1">
        <f t="array" ref="AD22">_xlfn.STDEV.S(IF('Fractional-Calorimetry-Data'!$B$4:$B$2948=$B22,IF('Fractional-Calorimetry-Data'!$J$4:$J$2853=100,'Fractional-Calorimetry-Data'!AR$4:AR$2948)))</f>
        <v>0</v>
      </c>
      <c r="AE22" s="71" cm="1">
        <f t="array" ref="AE22">_xlfn.STDEV.S(IF('Fractional-Calorimetry-Data'!$B$4:$B$2948=$B22,IF('Fractional-Calorimetry-Data'!$J$4:$J$2853=100,'Fractional-Calorimetry-Data'!AS$4:AS$2948)))</f>
        <v>0.86438298755046383</v>
      </c>
      <c r="AF22" s="71" cm="1">
        <f t="array" ref="AF22">_xlfn.STDEV.S(IF('Fractional-Calorimetry-Data'!$B$4:$B$2948=$B22,IF('Fractional-Calorimetry-Data'!$J$4:$J$2853=100,'Fractional-Calorimetry-Data'!AT$4:AT$2948)))</f>
        <v>4.761592305363803</v>
      </c>
      <c r="AG22" s="71" cm="1">
        <f t="array" ref="AG22">_xlfn.STDEV.S(IF('Fractional-Calorimetry-Data'!$B$4:$B$2948=$B22,IF('Fractional-Calorimetry-Data'!$J$4:$J$2853=100,'Fractional-Calorimetry-Data'!AU$4:AU$2948)))</f>
        <v>10.40250373944186</v>
      </c>
    </row>
    <row r="23" spans="2:33">
      <c r="B23" s="72" t="s">
        <v>3</v>
      </c>
      <c r="C23" s="71" cm="1">
        <f t="array" ref="C23">_xlfn.STDEV.S(IF('Fractional-Calorimetry-Data'!$B$4:$B$2948=B23,IF('Fractional-Calorimetry-Data'!$J$4:$J2875=100,'Fractional-Calorimetry-Data'!$BE$4:$BE$2948)))</f>
        <v>0.12253192597181392</v>
      </c>
      <c r="D23" s="71" cm="1">
        <f t="array" ref="D23">_xlfn.STDEV.S(IF('Fractional-Calorimetry-Data'!$B$4:$B$2948=$B23,IF('Fractional-Calorimetry-Data'!$J$4:$J$2853=100,'Fractional-Calorimetry-Data'!R$4:R$2948)))</f>
        <v>5.0455313287974244</v>
      </c>
      <c r="E23" s="71" cm="1">
        <f t="array" ref="E23">_xlfn.STDEV.S(IF('Fractional-Calorimetry-Data'!$B$4:$B$2948=$B23,IF('Fractional-Calorimetry-Data'!$J$4:$J$2853=100,'Fractional-Calorimetry-Data'!S$4:S$2948)))</f>
        <v>1.3716833277091119E-2</v>
      </c>
      <c r="F23" s="71" cm="1">
        <f t="array" ref="F23">_xlfn.STDEV.S(IF('Fractional-Calorimetry-Data'!$B$4:$B$2948=$B23,IF('Fractional-Calorimetry-Data'!$J$4:$J$2853=100,'Fractional-Calorimetry-Data'!T$4:T$2948)))</f>
        <v>4.9259217756650697</v>
      </c>
      <c r="G23" s="71" cm="1">
        <f t="array" ref="G23">_xlfn.STDEV.S(IF('Fractional-Calorimetry-Data'!$B$4:$B$2948=$B23,IF('Fractional-Calorimetry-Data'!$J$4:$J$2853=100,'Fractional-Calorimetry-Data'!U$4:U$2948)))</f>
        <v>5.6021596554313318</v>
      </c>
      <c r="H23" s="71" cm="1">
        <f t="array" ref="H23">_xlfn.STDEV.S(IF('Fractional-Calorimetry-Data'!$B$4:$B$2948=$B23,IF('Fractional-Calorimetry-Data'!$J$4:$J$2853=100,'Fractional-Calorimetry-Data'!V$4:V$2948)))</f>
        <v>3.6692074969803485</v>
      </c>
      <c r="I23" s="71" cm="1">
        <f t="array" ref="I23">_xlfn.STDEV.S(IF('Fractional-Calorimetry-Data'!$B$4:$B$2948=$B23,IF('Fractional-Calorimetry-Data'!$J$4:$J$2853=100,'Fractional-Calorimetry-Data'!W$4:W$2948)))</f>
        <v>17.038375075679618</v>
      </c>
      <c r="J23" s="71" cm="1">
        <f t="array" ref="J23">_xlfn.STDEV.S(IF('Fractional-Calorimetry-Data'!$B$4:$B$2948=$B23,IF('Fractional-Calorimetry-Data'!$J$4:$J$2853=100,'Fractional-Calorimetry-Data'!X$4:X$2948)))</f>
        <v>12.356898441787845</v>
      </c>
      <c r="K23" s="71" cm="1">
        <f t="array" ref="K23">_xlfn.STDEV.S(IF('Fractional-Calorimetry-Data'!$B$4:$B$2948=$B23,IF('Fractional-Calorimetry-Data'!$J$4:$J$2853=100,'Fractional-Calorimetry-Data'!Y$4:Y$2948)))</f>
        <v>5.9915581888199307</v>
      </c>
      <c r="L23" s="71" cm="1">
        <f t="array" ref="L23">_xlfn.STDEV.S(IF('Fractional-Calorimetry-Data'!$B$4:$B$2948=$B23,IF('Fractional-Calorimetry-Data'!$J$4:$J$2853=100,'Fractional-Calorimetry-Data'!Z$4:Z$2948)))</f>
        <v>21.273195076568136</v>
      </c>
      <c r="M23" s="71" cm="1">
        <f t="array" ref="M23">_xlfn.STDEV.S(IF('Fractional-Calorimetry-Data'!$B$4:$B$2948=$B23,IF('Fractional-Calorimetry-Data'!$J$4:$J$2853=100,'Fractional-Calorimetry-Data'!AA$4:AA$2948)))</f>
        <v>17.503880333315355</v>
      </c>
      <c r="N23" s="71" cm="1">
        <f t="array" ref="N23">_xlfn.STDEV.S(IF('Fractional-Calorimetry-Data'!$B$4:$B$2948=$B23,IF('Fractional-Calorimetry-Data'!$J$4:$J$2853=100,'Fractional-Calorimetry-Data'!AB$4:AB$2948)))</f>
        <v>2.4061029857682197</v>
      </c>
      <c r="O23" s="71" cm="1">
        <f t="array" ref="O23">_xlfn.STDEV.S(IF('Fractional-Calorimetry-Data'!$B$4:$B$2948=$B23,IF('Fractional-Calorimetry-Data'!$J$4:$J$2853=100,'Fractional-Calorimetry-Data'!AC$4:AC$2948)))</f>
        <v>0.634627320365171</v>
      </c>
      <c r="P23" s="71" cm="1">
        <f t="array" ref="P23">_xlfn.STDEV.S(IF('Fractional-Calorimetry-Data'!$B$4:$B$2948=$B23,IF('Fractional-Calorimetry-Data'!$J$4:$J$2853=100,'Fractional-Calorimetry-Data'!AD$4:AD$2948)))</f>
        <v>1.1981686874155797</v>
      </c>
      <c r="Q23" s="71" cm="1">
        <f t="array" ref="Q23">_xlfn.STDEV.S(IF('Fractional-Calorimetry-Data'!$B$4:$B$2948=$B23,IF('Fractional-Calorimetry-Data'!$J$4:$J$2853=100,'Fractional-Calorimetry-Data'!AE$4:AE$2948)))</f>
        <v>1.8351783391917036</v>
      </c>
      <c r="R23" s="71" cm="1">
        <f t="array" ref="R23">_xlfn.STDEV.S(IF('Fractional-Calorimetry-Data'!$B$4:$B$2948=$B23,IF('Fractional-Calorimetry-Data'!$J$4:$J$2853=100,'Fractional-Calorimetry-Data'!AF$4:AF$2948)))</f>
        <v>1.2947450488154184</v>
      </c>
      <c r="S23" s="71" cm="1">
        <f t="array" ref="S23">_xlfn.STDEV.S(IF('Fractional-Calorimetry-Data'!$B$4:$B$2948=$B23,IF('Fractional-Calorimetry-Data'!$J$4:$J$2853=100,'Fractional-Calorimetry-Data'!AG$4:AG$2948)))</f>
        <v>56.120457867107085</v>
      </c>
      <c r="T23" s="71" cm="1">
        <f t="array" ref="T23">_xlfn.STDEV.S(IF('Fractional-Calorimetry-Data'!$B$4:$B$2948=$B23,IF('Fractional-Calorimetry-Data'!$J$4:$J$2853=100,'Fractional-Calorimetry-Data'!AH$4:AH$2948)))</f>
        <v>132.81184000295769</v>
      </c>
      <c r="U23" s="71" cm="1">
        <f t="array" ref="U23">_xlfn.STDEV.S(IF('Fractional-Calorimetry-Data'!$B$4:$B$2948=$B23,IF('Fractional-Calorimetry-Data'!$J$4:$J$2853=100,'Fractional-Calorimetry-Data'!AI$4:AI$2948)))</f>
        <v>4.3876330031989319</v>
      </c>
      <c r="V23" s="71" cm="1">
        <f t="array" ref="V23">_xlfn.STDEV.S(IF('Fractional-Calorimetry-Data'!$B$4:$B$2948=$B23,IF('Fractional-Calorimetry-Data'!$J$4:$J$2853=100,'Fractional-Calorimetry-Data'!AJ$4:AJ$2948)))</f>
        <v>0</v>
      </c>
      <c r="W23" s="71" cm="1">
        <f t="array" ref="W23">_xlfn.STDEV.S(IF('Fractional-Calorimetry-Data'!$B$4:$B$2948=$B23,IF('Fractional-Calorimetry-Data'!$J$4:$J$2853=100,'Fractional-Calorimetry-Data'!AK$4:AK$2948)))</f>
        <v>32.678864999071081</v>
      </c>
      <c r="X23" s="71" cm="1">
        <f t="array" ref="X23">_xlfn.STDEV.S(IF('Fractional-Calorimetry-Data'!$B$4:$B$2948=$B23,IF('Fractional-Calorimetry-Data'!$J$4:$J$2853=100,'Fractional-Calorimetry-Data'!AL$4:AL$2948)))</f>
        <v>3.9523582335184093</v>
      </c>
      <c r="Y23" s="71" cm="1">
        <f t="array" ref="Y23">_xlfn.STDEV.S(IF('Fractional-Calorimetry-Data'!$B$4:$B$2948=$B23,IF('Fractional-Calorimetry-Data'!$J$4:$J$2853=100,'Fractional-Calorimetry-Data'!AM$4:AM$2948)))</f>
        <v>3.5525572308954967</v>
      </c>
      <c r="Z23" s="71" cm="1">
        <f t="array" ref="Z23">_xlfn.STDEV.S(IF('Fractional-Calorimetry-Data'!$B$4:$B$2948=$B23,IF('Fractional-Calorimetry-Data'!$J$4:$J$2853=100,'Fractional-Calorimetry-Data'!AN$4:AN$2948)))</f>
        <v>5.0180063649608764</v>
      </c>
      <c r="AA23" s="71" cm="1">
        <f t="array" ref="AA23">_xlfn.STDEV.S(IF('Fractional-Calorimetry-Data'!$B$4:$B$2948=$B23,IF('Fractional-Calorimetry-Data'!$J$4:$J$2853=100,'Fractional-Calorimetry-Data'!AO$4:AO$2948)))</f>
        <v>0.54964658066467031</v>
      </c>
      <c r="AB23" s="71" cm="1">
        <f t="array" ref="AB23">_xlfn.STDEV.S(IF('Fractional-Calorimetry-Data'!$B$4:$B$2948=$B23,IF('Fractional-Calorimetry-Data'!$J$4:$J$2853=100,'Fractional-Calorimetry-Data'!AP$4:AP$2948)))</f>
        <v>0.82827815193309118</v>
      </c>
      <c r="AC23" s="71" cm="1">
        <f t="array" ref="AC23">_xlfn.STDEV.S(IF('Fractional-Calorimetry-Data'!$B$4:$B$2948=$B23,IF('Fractional-Calorimetry-Data'!$J$4:$J$2853=100,'Fractional-Calorimetry-Data'!AQ$4:AQ$2948)))</f>
        <v>2.827107285912688</v>
      </c>
      <c r="AD23" s="71" cm="1">
        <f t="array" ref="AD23">_xlfn.STDEV.S(IF('Fractional-Calorimetry-Data'!$B$4:$B$2948=$B23,IF('Fractional-Calorimetry-Data'!$J$4:$J$2853=100,'Fractional-Calorimetry-Data'!AR$4:AR$2948)))</f>
        <v>0.97250808207282746</v>
      </c>
      <c r="AE23" s="71" cm="1">
        <f t="array" ref="AE23">_xlfn.STDEV.S(IF('Fractional-Calorimetry-Data'!$B$4:$B$2948=$B23,IF('Fractional-Calorimetry-Data'!$J$4:$J$2853=100,'Fractional-Calorimetry-Data'!AS$4:AS$2948)))</f>
        <v>5.114016041026737</v>
      </c>
      <c r="AF23" s="71" cm="1">
        <f t="array" ref="AF23">_xlfn.STDEV.S(IF('Fractional-Calorimetry-Data'!$B$4:$B$2948=$B23,IF('Fractional-Calorimetry-Data'!$J$4:$J$2853=100,'Fractional-Calorimetry-Data'!AT$4:AT$2948)))</f>
        <v>3.9139334211831063</v>
      </c>
      <c r="AG23" s="71" cm="1">
        <f t="array" ref="AG23">_xlfn.STDEV.S(IF('Fractional-Calorimetry-Data'!$B$4:$B$2948=$B23,IF('Fractional-Calorimetry-Data'!$J$4:$J$2853=100,'Fractional-Calorimetry-Data'!AU$4:AU$2948)))</f>
        <v>8.2033531559133959</v>
      </c>
    </row>
    <row r="24" spans="2:33">
      <c r="B24" s="70" t="s">
        <v>10</v>
      </c>
      <c r="C24" s="71" cm="1">
        <f t="array" ref="C24">_xlfn.STDEV.S(IF('Fractional-Calorimetry-Data'!$B$4:$B$2948=B24,IF('Fractional-Calorimetry-Data'!$J$4:$J2876=100,'Fractional-Calorimetry-Data'!$BE$4:$BE$2948)))</f>
        <v>0.10793709856858859</v>
      </c>
      <c r="D24" s="71" cm="1">
        <f t="array" ref="D24">_xlfn.STDEV.S(IF('Fractional-Calorimetry-Data'!$B$4:$B$2948=$B24,IF('Fractional-Calorimetry-Data'!$J$4:$J$2853=100,'Fractional-Calorimetry-Data'!R$4:R$2948)))</f>
        <v>2.8971254502633514</v>
      </c>
      <c r="E24" s="71" cm="1">
        <f t="array" ref="E24">_xlfn.STDEV.S(IF('Fractional-Calorimetry-Data'!$B$4:$B$2948=$B24,IF('Fractional-Calorimetry-Data'!$J$4:$J$2853=100,'Fractional-Calorimetry-Data'!S$4:S$2948)))</f>
        <v>7.0897920643098874E-3</v>
      </c>
      <c r="F24" s="71" cm="1">
        <f t="array" ref="F24">_xlfn.STDEV.S(IF('Fractional-Calorimetry-Data'!$B$4:$B$2948=$B24,IF('Fractional-Calorimetry-Data'!$J$4:$J$2853=100,'Fractional-Calorimetry-Data'!T$4:T$2948)))</f>
        <v>2.7110430760076252</v>
      </c>
      <c r="G24" s="71" cm="1">
        <f t="array" ref="G24">_xlfn.STDEV.S(IF('Fractional-Calorimetry-Data'!$B$4:$B$2948=$B24,IF('Fractional-Calorimetry-Data'!$J$4:$J$2853=100,'Fractional-Calorimetry-Data'!U$4:U$2948)))</f>
        <v>2.9784162979016342</v>
      </c>
      <c r="H24" s="71" cm="1">
        <f t="array" ref="H24">_xlfn.STDEV.S(IF('Fractional-Calorimetry-Data'!$B$4:$B$2948=$B24,IF('Fractional-Calorimetry-Data'!$J$4:$J$2853=100,'Fractional-Calorimetry-Data'!V$4:V$2948)))</f>
        <v>5.7634801826710458</v>
      </c>
      <c r="I24" s="71" cm="1">
        <f t="array" ref="I24">_xlfn.STDEV.S(IF('Fractional-Calorimetry-Data'!$B$4:$B$2948=$B24,IF('Fractional-Calorimetry-Data'!$J$4:$J$2853=100,'Fractional-Calorimetry-Data'!W$4:W$2948)))</f>
        <v>7.074082106078678</v>
      </c>
      <c r="J24" s="71" cm="1">
        <f t="array" ref="J24">_xlfn.STDEV.S(IF('Fractional-Calorimetry-Data'!$B$4:$B$2948=$B24,IF('Fractional-Calorimetry-Data'!$J$4:$J$2853=100,'Fractional-Calorimetry-Data'!X$4:X$2948)))</f>
        <v>0.3941200246177623</v>
      </c>
      <c r="K24" s="71" cm="1">
        <f t="array" ref="K24">_xlfn.STDEV.S(IF('Fractional-Calorimetry-Data'!$B$4:$B$2948=$B24,IF('Fractional-Calorimetry-Data'!$J$4:$J$2853=100,'Fractional-Calorimetry-Data'!Y$4:Y$2948)))</f>
        <v>15.33955544795783</v>
      </c>
      <c r="L24" s="71" cm="1">
        <f t="array" ref="L24">_xlfn.STDEV.S(IF('Fractional-Calorimetry-Data'!$B$4:$B$2948=$B24,IF('Fractional-Calorimetry-Data'!$J$4:$J$2853=100,'Fractional-Calorimetry-Data'!Z$4:Z$2948)))</f>
        <v>14.854626075658174</v>
      </c>
      <c r="M24" s="71" cm="1">
        <f t="array" ref="M24">_xlfn.STDEV.S(IF('Fractional-Calorimetry-Data'!$B$4:$B$2948=$B24,IF('Fractional-Calorimetry-Data'!$J$4:$J$2853=100,'Fractional-Calorimetry-Data'!AA$4:AA$2948)))</f>
        <v>0.98060427836850406</v>
      </c>
      <c r="N24" s="71" cm="1">
        <f t="array" ref="N24">_xlfn.STDEV.S(IF('Fractional-Calorimetry-Data'!$B$4:$B$2948=$B24,IF('Fractional-Calorimetry-Data'!$J$4:$J$2853=100,'Fractional-Calorimetry-Data'!AB$4:AB$2948)))</f>
        <v>0.7251411509987622</v>
      </c>
      <c r="O24" s="71" cm="1">
        <f t="array" ref="O24">_xlfn.STDEV.S(IF('Fractional-Calorimetry-Data'!$B$4:$B$2948=$B24,IF('Fractional-Calorimetry-Data'!$J$4:$J$2853=100,'Fractional-Calorimetry-Data'!AC$4:AC$2948)))</f>
        <v>0</v>
      </c>
      <c r="P24" s="71" cm="1">
        <f t="array" ref="P24">_xlfn.STDEV.S(IF('Fractional-Calorimetry-Data'!$B$4:$B$2948=$B24,IF('Fractional-Calorimetry-Data'!$J$4:$J$2853=100,'Fractional-Calorimetry-Data'!AD$4:AD$2948)))</f>
        <v>0</v>
      </c>
      <c r="Q24" s="71" cm="1">
        <f t="array" ref="Q24">_xlfn.STDEV.S(IF('Fractional-Calorimetry-Data'!$B$4:$B$2948=$B24,IF('Fractional-Calorimetry-Data'!$J$4:$J$2853=100,'Fractional-Calorimetry-Data'!AE$4:AE$2948)))</f>
        <v>0</v>
      </c>
      <c r="R24" s="71" cm="1">
        <f t="array" ref="R24">_xlfn.STDEV.S(IF('Fractional-Calorimetry-Data'!$B$4:$B$2948=$B24,IF('Fractional-Calorimetry-Data'!$J$4:$J$2853=100,'Fractional-Calorimetry-Data'!AF$4:AF$2948)))</f>
        <v>0</v>
      </c>
      <c r="S24" s="71" cm="1">
        <f t="array" ref="S24">_xlfn.STDEV.S(IF('Fractional-Calorimetry-Data'!$B$4:$B$2948=$B24,IF('Fractional-Calorimetry-Data'!$J$4:$J$2853=100,'Fractional-Calorimetry-Data'!AG$4:AG$2948)))</f>
        <v>7.5904027811099306</v>
      </c>
      <c r="T24" s="71" cm="1">
        <f t="array" ref="T24">_xlfn.STDEV.S(IF('Fractional-Calorimetry-Data'!$B$4:$B$2948=$B24,IF('Fractional-Calorimetry-Data'!$J$4:$J$2853=100,'Fractional-Calorimetry-Data'!AH$4:AH$2948)))</f>
        <v>36.100761956292388</v>
      </c>
      <c r="U24" s="71" cm="1">
        <f t="array" ref="U24">_xlfn.STDEV.S(IF('Fractional-Calorimetry-Data'!$B$4:$B$2948=$B24,IF('Fractional-Calorimetry-Data'!$J$4:$J$2853=100,'Fractional-Calorimetry-Data'!AI$4:AI$2948)))</f>
        <v>30.457751649251023</v>
      </c>
      <c r="V24" s="71" cm="1">
        <f t="array" ref="V24">_xlfn.STDEV.S(IF('Fractional-Calorimetry-Data'!$B$4:$B$2948=$B24,IF('Fractional-Calorimetry-Data'!$J$4:$J$2853=100,'Fractional-Calorimetry-Data'!AJ$4:AJ$2948)))</f>
        <v>0</v>
      </c>
      <c r="W24" s="71" cm="1">
        <f t="array" ref="W24">_xlfn.STDEV.S(IF('Fractional-Calorimetry-Data'!$B$4:$B$2948=$B24,IF('Fractional-Calorimetry-Data'!$J$4:$J$2853=100,'Fractional-Calorimetry-Data'!AK$4:AK$2948)))</f>
        <v>75.793899418875853</v>
      </c>
      <c r="X24" s="71" cm="1">
        <f t="array" ref="X24">_xlfn.STDEV.S(IF('Fractional-Calorimetry-Data'!$B$4:$B$2948=$B24,IF('Fractional-Calorimetry-Data'!$J$4:$J$2853=100,'Fractional-Calorimetry-Data'!AL$4:AL$2948)))</f>
        <v>7.2977270067934148</v>
      </c>
      <c r="Y24" s="71" cm="1">
        <f t="array" ref="Y24">_xlfn.STDEV.S(IF('Fractional-Calorimetry-Data'!$B$4:$B$2948=$B24,IF('Fractional-Calorimetry-Data'!$J$4:$J$2853=100,'Fractional-Calorimetry-Data'!AM$4:AM$2948)))</f>
        <v>3.6388958590422105</v>
      </c>
      <c r="Z24" s="71" cm="1">
        <f t="array" ref="Z24">_xlfn.STDEV.S(IF('Fractional-Calorimetry-Data'!$B$4:$B$2948=$B24,IF('Fractional-Calorimetry-Data'!$J$4:$J$2853=100,'Fractional-Calorimetry-Data'!AN$4:AN$2948)))</f>
        <v>2.9725015303790956</v>
      </c>
      <c r="AA24" s="71" cm="1">
        <f t="array" ref="AA24">_xlfn.STDEV.S(IF('Fractional-Calorimetry-Data'!$B$4:$B$2948=$B24,IF('Fractional-Calorimetry-Data'!$J$4:$J$2853=100,'Fractional-Calorimetry-Data'!AO$4:AO$2948)))</f>
        <v>0.39755796175469282</v>
      </c>
      <c r="AB24" s="71" cm="1">
        <f t="array" ref="AB24">_xlfn.STDEV.S(IF('Fractional-Calorimetry-Data'!$B$4:$B$2948=$B24,IF('Fractional-Calorimetry-Data'!$J$4:$J$2853=100,'Fractional-Calorimetry-Data'!AP$4:AP$2948)))</f>
        <v>0.14443201189696855</v>
      </c>
      <c r="AC24" s="71" cm="1">
        <f t="array" ref="AC24">_xlfn.STDEV.S(IF('Fractional-Calorimetry-Data'!$B$4:$B$2948=$B24,IF('Fractional-Calorimetry-Data'!$J$4:$J$2853=100,'Fractional-Calorimetry-Data'!AQ$4:AQ$2948)))</f>
        <v>0.14066939534909073</v>
      </c>
      <c r="AD24" s="71" cm="1">
        <f t="array" ref="AD24">_xlfn.STDEV.S(IF('Fractional-Calorimetry-Data'!$B$4:$B$2948=$B24,IF('Fractional-Calorimetry-Data'!$J$4:$J$2853=100,'Fractional-Calorimetry-Data'!AR$4:AR$2948)))</f>
        <v>4.5862385558220906E-2</v>
      </c>
      <c r="AE24" s="71" cm="1">
        <f t="array" ref="AE24">_xlfn.STDEV.S(IF('Fractional-Calorimetry-Data'!$B$4:$B$2948=$B24,IF('Fractional-Calorimetry-Data'!$J$4:$J$2853=100,'Fractional-Calorimetry-Data'!AS$4:AS$2948)))</f>
        <v>2.4639908911646677</v>
      </c>
      <c r="AF24" s="71" cm="1">
        <f t="array" ref="AF24">_xlfn.STDEV.S(IF('Fractional-Calorimetry-Data'!$B$4:$B$2948=$B24,IF('Fractional-Calorimetry-Data'!$J$4:$J$2853=100,'Fractional-Calorimetry-Data'!AT$4:AT$2948)))</f>
        <v>7.3668257419973404</v>
      </c>
      <c r="AG24" s="71" cm="1">
        <f t="array" ref="AG24">_xlfn.STDEV.S(IF('Fractional-Calorimetry-Data'!$B$4:$B$2948=$B24,IF('Fractional-Calorimetry-Data'!$J$4:$J$2853=100,'Fractional-Calorimetry-Data'!AU$4:AU$2948)))</f>
        <v>17.852918188746777</v>
      </c>
    </row>
    <row r="25" spans="2:33">
      <c r="B25" s="70" t="s">
        <v>9</v>
      </c>
      <c r="C25" s="71" cm="1">
        <f t="array" ref="C25">_xlfn.STDEV.S(IF('Fractional-Calorimetry-Data'!$B$4:$B$2948=B25,IF('Fractional-Calorimetry-Data'!$J$4:$J2877=100,'Fractional-Calorimetry-Data'!$BE$4:$BE$2948)))</f>
        <v>0.18255720656649313</v>
      </c>
      <c r="D25" s="71" cm="1">
        <f t="array" ref="D25">_xlfn.STDEV.S(IF('Fractional-Calorimetry-Data'!$B$4:$B$2948=$B25,IF('Fractional-Calorimetry-Data'!$J$4:$J$2853=100,'Fractional-Calorimetry-Data'!R$4:R$2948)))</f>
        <v>3.9081657447619738</v>
      </c>
      <c r="E25" s="71" cm="1">
        <f t="array" ref="E25">_xlfn.STDEV.S(IF('Fractional-Calorimetry-Data'!$B$4:$B$2948=$B25,IF('Fractional-Calorimetry-Data'!$J$4:$J$2853=100,'Fractional-Calorimetry-Data'!S$4:S$2948)))</f>
        <v>8.2073815014967483E-3</v>
      </c>
      <c r="F25" s="71" cm="1">
        <f t="array" ref="F25">_xlfn.STDEV.S(IF('Fractional-Calorimetry-Data'!$B$4:$B$2948=$B25,IF('Fractional-Calorimetry-Data'!$J$4:$J$2853=100,'Fractional-Calorimetry-Data'!T$4:T$2948)))</f>
        <v>4.8583461114491389</v>
      </c>
      <c r="G25" s="71" cm="1">
        <f t="array" ref="G25">_xlfn.STDEV.S(IF('Fractional-Calorimetry-Data'!$B$4:$B$2948=$B25,IF('Fractional-Calorimetry-Data'!$J$4:$J$2853=100,'Fractional-Calorimetry-Data'!U$4:U$2948)))</f>
        <v>5.0374835579958068</v>
      </c>
      <c r="H25" s="71" cm="1">
        <f t="array" ref="H25">_xlfn.STDEV.S(IF('Fractional-Calorimetry-Data'!$B$4:$B$2948=$B25,IF('Fractional-Calorimetry-Data'!$J$4:$J$2853=100,'Fractional-Calorimetry-Data'!V$4:V$2948)))</f>
        <v>5.0695769703064189</v>
      </c>
      <c r="I25" s="71" cm="1">
        <f t="array" ref="I25">_xlfn.STDEV.S(IF('Fractional-Calorimetry-Data'!$B$4:$B$2948=$B25,IF('Fractional-Calorimetry-Data'!$J$4:$J$2853=100,'Fractional-Calorimetry-Data'!W$4:W$2948)))</f>
        <v>7.3818276444997366</v>
      </c>
      <c r="J25" s="71" cm="1">
        <f t="array" ref="J25">_xlfn.STDEV.S(IF('Fractional-Calorimetry-Data'!$B$4:$B$2948=$B25,IF('Fractional-Calorimetry-Data'!$J$4:$J$2853=100,'Fractional-Calorimetry-Data'!X$4:X$2948)))</f>
        <v>0.40343626609761718</v>
      </c>
      <c r="K25" s="71" cm="1">
        <f t="array" ref="K25">_xlfn.STDEV.S(IF('Fractional-Calorimetry-Data'!$B$4:$B$2948=$B25,IF('Fractional-Calorimetry-Data'!$J$4:$J$2853=100,'Fractional-Calorimetry-Data'!Y$4:Y$2948)))</f>
        <v>15.963829519494899</v>
      </c>
      <c r="L25" s="71" cm="1">
        <f t="array" ref="L25">_xlfn.STDEV.S(IF('Fractional-Calorimetry-Data'!$B$4:$B$2948=$B25,IF('Fractional-Calorimetry-Data'!$J$4:$J$2853=100,'Fractional-Calorimetry-Data'!Z$4:Z$2948)))</f>
        <v>15.425554009244117</v>
      </c>
      <c r="M25" s="71" cm="1">
        <f t="array" ref="M25">_xlfn.STDEV.S(IF('Fractional-Calorimetry-Data'!$B$4:$B$2948=$B25,IF('Fractional-Calorimetry-Data'!$J$4:$J$2853=100,'Fractional-Calorimetry-Data'!AA$4:AA$2948)))</f>
        <v>1.0777336744276349</v>
      </c>
      <c r="N25" s="71" cm="1">
        <f t="array" ref="N25">_xlfn.STDEV.S(IF('Fractional-Calorimetry-Data'!$B$4:$B$2948=$B25,IF('Fractional-Calorimetry-Data'!$J$4:$J$2853=100,'Fractional-Calorimetry-Data'!AB$4:AB$2948)))</f>
        <v>0.32409500259587781</v>
      </c>
      <c r="O25" s="71" cm="1">
        <f t="array" ref="O25">_xlfn.STDEV.S(IF('Fractional-Calorimetry-Data'!$B$4:$B$2948=$B25,IF('Fractional-Calorimetry-Data'!$J$4:$J$2853=100,'Fractional-Calorimetry-Data'!AC$4:AC$2948)))</f>
        <v>0</v>
      </c>
      <c r="P25" s="71" cm="1">
        <f t="array" ref="P25">_xlfn.STDEV.S(IF('Fractional-Calorimetry-Data'!$B$4:$B$2948=$B25,IF('Fractional-Calorimetry-Data'!$J$4:$J$2853=100,'Fractional-Calorimetry-Data'!AD$4:AD$2948)))</f>
        <v>0.69533744865352964</v>
      </c>
      <c r="Q25" s="71" cm="1">
        <f t="array" ref="Q25">_xlfn.STDEV.S(IF('Fractional-Calorimetry-Data'!$B$4:$B$2948=$B25,IF('Fractional-Calorimetry-Data'!$J$4:$J$2853=100,'Fractional-Calorimetry-Data'!AE$4:AE$2948)))</f>
        <v>0.87372313851573113</v>
      </c>
      <c r="R25" s="71" cm="1">
        <f t="array" ref="R25">_xlfn.STDEV.S(IF('Fractional-Calorimetry-Data'!$B$4:$B$2948=$B25,IF('Fractional-Calorimetry-Data'!$J$4:$J$2853=100,'Fractional-Calorimetry-Data'!AF$4:AF$2948)))</f>
        <v>0</v>
      </c>
      <c r="S25" s="71" cm="1">
        <f t="array" ref="S25">_xlfn.STDEV.S(IF('Fractional-Calorimetry-Data'!$B$4:$B$2948=$B25,IF('Fractional-Calorimetry-Data'!$J$4:$J$2853=100,'Fractional-Calorimetry-Data'!AG$4:AG$2948)))</f>
        <v>72.202563934875883</v>
      </c>
      <c r="T25" s="71" cm="1">
        <f t="array" ref="T25">_xlfn.STDEV.S(IF('Fractional-Calorimetry-Data'!$B$4:$B$2948=$B25,IF('Fractional-Calorimetry-Data'!$J$4:$J$2853=100,'Fractional-Calorimetry-Data'!AH$4:AH$2948)))</f>
        <v>35.27441770103318</v>
      </c>
      <c r="U25" s="71" cm="1">
        <f t="array" ref="U25">_xlfn.STDEV.S(IF('Fractional-Calorimetry-Data'!$B$4:$B$2948=$B25,IF('Fractional-Calorimetry-Data'!$J$4:$J$2853=100,'Fractional-Calorimetry-Data'!AI$4:AI$2948)))</f>
        <v>29.441445903044229</v>
      </c>
      <c r="V25" s="71" cm="1">
        <f t="array" ref="V25">_xlfn.STDEV.S(IF('Fractional-Calorimetry-Data'!$B$4:$B$2948=$B25,IF('Fractional-Calorimetry-Data'!$J$4:$J$2853=100,'Fractional-Calorimetry-Data'!AJ$4:AJ$2948)))</f>
        <v>0</v>
      </c>
      <c r="W25" s="71" cm="1">
        <f t="array" ref="W25">_xlfn.STDEV.S(IF('Fractional-Calorimetry-Data'!$B$4:$B$2948=$B25,IF('Fractional-Calorimetry-Data'!$J$4:$J$2853=100,'Fractional-Calorimetry-Data'!AK$4:AK$2948)))</f>
        <v>81.238768042048434</v>
      </c>
      <c r="X25" s="71" cm="1">
        <f t="array" ref="X25">_xlfn.STDEV.S(IF('Fractional-Calorimetry-Data'!$B$4:$B$2948=$B25,IF('Fractional-Calorimetry-Data'!$J$4:$J$2853=100,'Fractional-Calorimetry-Data'!AL$4:AL$2948)))</f>
        <v>6.6204739585705772</v>
      </c>
      <c r="Y25" s="71" cm="1">
        <f t="array" ref="Y25">_xlfn.STDEV.S(IF('Fractional-Calorimetry-Data'!$B$4:$B$2948=$B25,IF('Fractional-Calorimetry-Data'!$J$4:$J$2853=100,'Fractional-Calorimetry-Data'!AM$4:AM$2948)))</f>
        <v>4.8650585538614024</v>
      </c>
      <c r="Z25" s="71" cm="1">
        <f t="array" ref="Z25">_xlfn.STDEV.S(IF('Fractional-Calorimetry-Data'!$B$4:$B$2948=$B25,IF('Fractional-Calorimetry-Data'!$J$4:$J$2853=100,'Fractional-Calorimetry-Data'!AN$4:AN$2948)))</f>
        <v>1.7296937973236757</v>
      </c>
      <c r="AA25" s="71" cm="1">
        <f t="array" ref="AA25">_xlfn.STDEV.S(IF('Fractional-Calorimetry-Data'!$B$4:$B$2948=$B25,IF('Fractional-Calorimetry-Data'!$J$4:$J$2853=100,'Fractional-Calorimetry-Data'!AO$4:AO$2948)))</f>
        <v>0.68178453606041167</v>
      </c>
      <c r="AB25" s="71" cm="1">
        <f t="array" ref="AB25">_xlfn.STDEV.S(IF('Fractional-Calorimetry-Data'!$B$4:$B$2948=$B25,IF('Fractional-Calorimetry-Data'!$J$4:$J$2853=100,'Fractional-Calorimetry-Data'!AP$4:AP$2948)))</f>
        <v>0.16672077538340696</v>
      </c>
      <c r="AC25" s="71" cm="1">
        <f t="array" ref="AC25">_xlfn.STDEV.S(IF('Fractional-Calorimetry-Data'!$B$4:$B$2948=$B25,IF('Fractional-Calorimetry-Data'!$J$4:$J$2853=100,'Fractional-Calorimetry-Data'!AQ$4:AQ$2948)))</f>
        <v>0.11480076340241721</v>
      </c>
      <c r="AD25" s="71" cm="1">
        <f t="array" ref="AD25">_xlfn.STDEV.S(IF('Fractional-Calorimetry-Data'!$B$4:$B$2948=$B25,IF('Fractional-Calorimetry-Data'!$J$4:$J$2853=100,'Fractional-Calorimetry-Data'!AR$4:AR$2948)))</f>
        <v>3.954601749860534E-2</v>
      </c>
      <c r="AE25" s="71" cm="1">
        <f t="array" ref="AE25">_xlfn.STDEV.S(IF('Fractional-Calorimetry-Data'!$B$4:$B$2948=$B25,IF('Fractional-Calorimetry-Data'!$J$4:$J$2853=100,'Fractional-Calorimetry-Data'!AS$4:AS$2948)))</f>
        <v>1.8112929263374262</v>
      </c>
      <c r="AF25" s="71" cm="1">
        <f t="array" ref="AF25">_xlfn.STDEV.S(IF('Fractional-Calorimetry-Data'!$B$4:$B$2948=$B25,IF('Fractional-Calorimetry-Data'!$J$4:$J$2853=100,'Fractional-Calorimetry-Data'!AT$4:AT$2948)))</f>
        <v>6.6785800734096421</v>
      </c>
      <c r="AG25" s="71" cm="1">
        <f t="array" ref="AG25">_xlfn.STDEV.S(IF('Fractional-Calorimetry-Data'!$B$4:$B$2948=$B25,IF('Fractional-Calorimetry-Data'!$J$4:$J$2853=100,'Fractional-Calorimetry-Data'!AU$4:AU$2948)))</f>
        <v>16.432363875931038</v>
      </c>
    </row>
    <row r="26" spans="2:33">
      <c r="B26" s="70" t="s">
        <v>11</v>
      </c>
      <c r="C26" s="71" cm="1">
        <f t="array" ref="C26">_xlfn.STDEV.S(IF('Fractional-Calorimetry-Data'!$B$4:$B$2948=B26,IF('Fractional-Calorimetry-Data'!$J$4:$J2878=100,'Fractional-Calorimetry-Data'!$BE$4:$BE$2948)))</f>
        <v>0.10474564863566671</v>
      </c>
      <c r="D26" s="71" cm="1">
        <f t="array" ref="D26">_xlfn.STDEV.S(IF('Fractional-Calorimetry-Data'!$B$4:$B$2948=$B26,IF('Fractional-Calorimetry-Data'!$J$4:$J$2853=100,'Fractional-Calorimetry-Data'!R$4:R$2948)))</f>
        <v>2.7016200469578218</v>
      </c>
      <c r="E26" s="71" cm="1">
        <f t="array" ref="E26">_xlfn.STDEV.S(IF('Fractional-Calorimetry-Data'!$B$4:$B$2948=$B26,IF('Fractional-Calorimetry-Data'!$J$4:$J$2853=100,'Fractional-Calorimetry-Data'!S$4:S$2948)))</f>
        <v>8.4304642382686881E-3</v>
      </c>
      <c r="F26" s="71" cm="1">
        <f t="array" ref="F26">_xlfn.STDEV.S(IF('Fractional-Calorimetry-Data'!$B$4:$B$2948=$B26,IF('Fractional-Calorimetry-Data'!$J$4:$J$2853=100,'Fractional-Calorimetry-Data'!T$4:T$2948)))</f>
        <v>3.1097550511072183</v>
      </c>
      <c r="G26" s="71" cm="1">
        <f t="array" ref="G26">_xlfn.STDEV.S(IF('Fractional-Calorimetry-Data'!$B$4:$B$2948=$B26,IF('Fractional-Calorimetry-Data'!$J$4:$J$2853=100,'Fractional-Calorimetry-Data'!U$4:U$2948)))</f>
        <v>2.890351428452588</v>
      </c>
      <c r="H26" s="71" cm="1">
        <f t="array" ref="H26">_xlfn.STDEV.S(IF('Fractional-Calorimetry-Data'!$B$4:$B$2948=$B26,IF('Fractional-Calorimetry-Data'!$J$4:$J$2853=100,'Fractional-Calorimetry-Data'!V$4:V$2948)))</f>
        <v>3.0842870491687502</v>
      </c>
      <c r="I26" s="71" cm="1">
        <f t="array" ref="I26">_xlfn.STDEV.S(IF('Fractional-Calorimetry-Data'!$B$4:$B$2948=$B26,IF('Fractional-Calorimetry-Data'!$J$4:$J$2853=100,'Fractional-Calorimetry-Data'!W$4:W$2948)))</f>
        <v>4.4035672588940526</v>
      </c>
      <c r="J26" s="71" cm="1">
        <f t="array" ref="J26">_xlfn.STDEV.S(IF('Fractional-Calorimetry-Data'!$B$4:$B$2948=$B26,IF('Fractional-Calorimetry-Data'!$J$4:$J$2853=100,'Fractional-Calorimetry-Data'!X$4:X$2948)))</f>
        <v>0.35809447778254383</v>
      </c>
      <c r="K26" s="71" cm="1">
        <f t="array" ref="K26">_xlfn.STDEV.S(IF('Fractional-Calorimetry-Data'!$B$4:$B$2948=$B26,IF('Fractional-Calorimetry-Data'!$J$4:$J$2853=100,'Fractional-Calorimetry-Data'!Y$4:Y$2948)))</f>
        <v>8.8711933073010201</v>
      </c>
      <c r="L26" s="71" cm="1">
        <f t="array" ref="L26">_xlfn.STDEV.S(IF('Fractional-Calorimetry-Data'!$B$4:$B$2948=$B26,IF('Fractional-Calorimetry-Data'!$J$4:$J$2853=100,'Fractional-Calorimetry-Data'!Z$4:Z$2948)))</f>
        <v>8.5233161239044932</v>
      </c>
      <c r="M26" s="71" cm="1">
        <f t="array" ref="M26">_xlfn.STDEV.S(IF('Fractional-Calorimetry-Data'!$B$4:$B$2948=$B26,IF('Fractional-Calorimetry-Data'!$J$4:$J$2853=100,'Fractional-Calorimetry-Data'!AA$4:AA$2948)))</f>
        <v>0.9296073508319439</v>
      </c>
      <c r="N26" s="71" cm="1">
        <f t="array" ref="N26">_xlfn.STDEV.S(IF('Fractional-Calorimetry-Data'!$B$4:$B$2948=$B26,IF('Fractional-Calorimetry-Data'!$J$4:$J$2853=100,'Fractional-Calorimetry-Data'!AB$4:AB$2948)))</f>
        <v>0.39241121244813415</v>
      </c>
      <c r="O26" s="71" cm="1">
        <f t="array" ref="O26">_xlfn.STDEV.S(IF('Fractional-Calorimetry-Data'!$B$4:$B$2948=$B26,IF('Fractional-Calorimetry-Data'!$J$4:$J$2853=100,'Fractional-Calorimetry-Data'!AC$4:AC$2948)))</f>
        <v>0</v>
      </c>
      <c r="P26" s="71" cm="1">
        <f t="array" ref="P26">_xlfn.STDEV.S(IF('Fractional-Calorimetry-Data'!$B$4:$B$2948=$B26,IF('Fractional-Calorimetry-Data'!$J$4:$J$2853=100,'Fractional-Calorimetry-Data'!AD$4:AD$2948)))</f>
        <v>0</v>
      </c>
      <c r="Q26" s="71" cm="1">
        <f t="array" ref="Q26">_xlfn.STDEV.S(IF('Fractional-Calorimetry-Data'!$B$4:$B$2948=$B26,IF('Fractional-Calorimetry-Data'!$J$4:$J$2853=100,'Fractional-Calorimetry-Data'!AE$4:AE$2948)))</f>
        <v>0</v>
      </c>
      <c r="R26" s="71" cm="1">
        <f t="array" ref="R26">_xlfn.STDEV.S(IF('Fractional-Calorimetry-Data'!$B$4:$B$2948=$B26,IF('Fractional-Calorimetry-Data'!$J$4:$J$2853=100,'Fractional-Calorimetry-Data'!AF$4:AF$2948)))</f>
        <v>0</v>
      </c>
      <c r="S26" s="71" cm="1">
        <f t="array" ref="S26">_xlfn.STDEV.S(IF('Fractional-Calorimetry-Data'!$B$4:$B$2948=$B26,IF('Fractional-Calorimetry-Data'!$J$4:$J$2853=100,'Fractional-Calorimetry-Data'!AG$4:AG$2948)))</f>
        <v>7.993198725000612</v>
      </c>
      <c r="T26" s="71" cm="1">
        <f t="array" ref="T26">_xlfn.STDEV.S(IF('Fractional-Calorimetry-Data'!$B$4:$B$2948=$B26,IF('Fractional-Calorimetry-Data'!$J$4:$J$2853=100,'Fractional-Calorimetry-Data'!AH$4:AH$2948)))</f>
        <v>25.091899803034785</v>
      </c>
      <c r="U26" s="71" cm="1">
        <f t="array" ref="U26">_xlfn.STDEV.S(IF('Fractional-Calorimetry-Data'!$B$4:$B$2948=$B26,IF('Fractional-Calorimetry-Data'!$J$4:$J$2853=100,'Fractional-Calorimetry-Data'!AI$4:AI$2948)))</f>
        <v>23.41968020341967</v>
      </c>
      <c r="V26" s="71" cm="1">
        <f t="array" ref="V26">_xlfn.STDEV.S(IF('Fractional-Calorimetry-Data'!$B$4:$B$2948=$B26,IF('Fractional-Calorimetry-Data'!$J$4:$J$2853=100,'Fractional-Calorimetry-Data'!AJ$4:AJ$2948)))</f>
        <v>0</v>
      </c>
      <c r="W26" s="71" cm="1">
        <f t="array" ref="W26">_xlfn.STDEV.S(IF('Fractional-Calorimetry-Data'!$B$4:$B$2948=$B26,IF('Fractional-Calorimetry-Data'!$J$4:$J$2853=100,'Fractional-Calorimetry-Data'!AK$4:AK$2948)))</f>
        <v>66.147560737081534</v>
      </c>
      <c r="X26" s="71" cm="1">
        <f t="array" ref="X26">_xlfn.STDEV.S(IF('Fractional-Calorimetry-Data'!$B$4:$B$2948=$B26,IF('Fractional-Calorimetry-Data'!$J$4:$J$2853=100,'Fractional-Calorimetry-Data'!AL$4:AL$2948)))</f>
        <v>2.2192955417511127</v>
      </c>
      <c r="Y26" s="71" cm="1">
        <f t="array" ref="Y26">_xlfn.STDEV.S(IF('Fractional-Calorimetry-Data'!$B$4:$B$2948=$B26,IF('Fractional-Calorimetry-Data'!$J$4:$J$2853=100,'Fractional-Calorimetry-Data'!AM$4:AM$2948)))</f>
        <v>4.2306248921621279</v>
      </c>
      <c r="Z26" s="71" cm="1">
        <f t="array" ref="Z26">_xlfn.STDEV.S(IF('Fractional-Calorimetry-Data'!$B$4:$B$2948=$B26,IF('Fractional-Calorimetry-Data'!$J$4:$J$2853=100,'Fractional-Calorimetry-Data'!AN$4:AN$2948)))</f>
        <v>1.4903000257422205</v>
      </c>
      <c r="AA26" s="71" cm="1">
        <f t="array" ref="AA26">_xlfn.STDEV.S(IF('Fractional-Calorimetry-Data'!$B$4:$B$2948=$B26,IF('Fractional-Calorimetry-Data'!$J$4:$J$2853=100,'Fractional-Calorimetry-Data'!AO$4:AO$2948)))</f>
        <v>0.64906425890031738</v>
      </c>
      <c r="AB26" s="71" cm="1">
        <f t="array" ref="AB26">_xlfn.STDEV.S(IF('Fractional-Calorimetry-Data'!$B$4:$B$2948=$B26,IF('Fractional-Calorimetry-Data'!$J$4:$J$2853=100,'Fractional-Calorimetry-Data'!AP$4:AP$2948)))</f>
        <v>0.31400905111448335</v>
      </c>
      <c r="AC26" s="71" cm="1">
        <f t="array" ref="AC26">_xlfn.STDEV.S(IF('Fractional-Calorimetry-Data'!$B$4:$B$2948=$B26,IF('Fractional-Calorimetry-Data'!$J$4:$J$2853=100,'Fractional-Calorimetry-Data'!AQ$4:AQ$2948)))</f>
        <v>0.73728019837039638</v>
      </c>
      <c r="AD26" s="71" cm="1">
        <f t="array" ref="AD26">_xlfn.STDEV.S(IF('Fractional-Calorimetry-Data'!$B$4:$B$2948=$B26,IF('Fractional-Calorimetry-Data'!$J$4:$J$2853=100,'Fractional-Calorimetry-Data'!AR$4:AR$2948)))</f>
        <v>4.6468914340664344E-2</v>
      </c>
      <c r="AE26" s="71" cm="1">
        <f t="array" ref="AE26">_xlfn.STDEV.S(IF('Fractional-Calorimetry-Data'!$B$4:$B$2948=$B26,IF('Fractional-Calorimetry-Data'!$J$4:$J$2853=100,'Fractional-Calorimetry-Data'!AS$4:AS$2948)))</f>
        <v>3.9731156500569256</v>
      </c>
      <c r="AF26" s="71" cm="1">
        <f t="array" ref="AF26">_xlfn.STDEV.S(IF('Fractional-Calorimetry-Data'!$B$4:$B$2948=$B26,IF('Fractional-Calorimetry-Data'!$J$4:$J$2853=100,'Fractional-Calorimetry-Data'!AT$4:AT$2948)))</f>
        <v>2.2244637795943372</v>
      </c>
      <c r="AG26" s="71" cm="1">
        <f t="array" ref="AG26">_xlfn.STDEV.S(IF('Fractional-Calorimetry-Data'!$B$4:$B$2948=$B26,IF('Fractional-Calorimetry-Data'!$J$4:$J$2853=100,'Fractional-Calorimetry-Data'!AU$4:AU$2948)))</f>
        <v>5.6520551027131622</v>
      </c>
    </row>
    <row r="27" spans="2:33">
      <c r="B27" s="70" t="s">
        <v>12</v>
      </c>
      <c r="C27" s="71" cm="1">
        <f t="array" ref="C27">_xlfn.STDEV.S(IF('Fractional-Calorimetry-Data'!$B$4:$B$2948=B27,IF('Fractional-Calorimetry-Data'!$J$4:$J2879=100,'Fractional-Calorimetry-Data'!$BE$4:$BE$2948)))</f>
        <v>0.1911844922074489</v>
      </c>
      <c r="D27" s="71" cm="1">
        <f t="array" ref="D27">_xlfn.STDEV.S(IF('Fractional-Calorimetry-Data'!$B$4:$B$2948=$B27,IF('Fractional-Calorimetry-Data'!$J$4:$J$2853=100,'Fractional-Calorimetry-Data'!R$4:R$2948)))</f>
        <v>3.7344007073848946</v>
      </c>
      <c r="E27" s="71" cm="1">
        <f t="array" ref="E27">_xlfn.STDEV.S(IF('Fractional-Calorimetry-Data'!$B$4:$B$2948=$B27,IF('Fractional-Calorimetry-Data'!$J$4:$J$2853=100,'Fractional-Calorimetry-Data'!S$4:S$2948)))</f>
        <v>5.621387729022073E-3</v>
      </c>
      <c r="F27" s="71" cm="1">
        <f t="array" ref="F27">_xlfn.STDEV.S(IF('Fractional-Calorimetry-Data'!$B$4:$B$2948=$B27,IF('Fractional-Calorimetry-Data'!$J$4:$J$2853=100,'Fractional-Calorimetry-Data'!T$4:T$2948)))</f>
        <v>5.2367110745267516</v>
      </c>
      <c r="G27" s="71" cm="1">
        <f t="array" ref="G27">_xlfn.STDEV.S(IF('Fractional-Calorimetry-Data'!$B$4:$B$2948=$B27,IF('Fractional-Calorimetry-Data'!$J$4:$J$2853=100,'Fractional-Calorimetry-Data'!U$4:U$2948)))</f>
        <v>5.275544877972365</v>
      </c>
      <c r="H27" s="71" cm="1">
        <f t="array" ref="H27">_xlfn.STDEV.S(IF('Fractional-Calorimetry-Data'!$B$4:$B$2948=$B27,IF('Fractional-Calorimetry-Data'!$J$4:$J$2853=100,'Fractional-Calorimetry-Data'!V$4:V$2948)))</f>
        <v>4.4679487187262952</v>
      </c>
      <c r="I27" s="71" cm="1">
        <f t="array" ref="I27">_xlfn.STDEV.S(IF('Fractional-Calorimetry-Data'!$B$4:$B$2948=$B27,IF('Fractional-Calorimetry-Data'!$J$4:$J$2853=100,'Fractional-Calorimetry-Data'!W$4:W$2948)))</f>
        <v>5.9738428369217793</v>
      </c>
      <c r="J27" s="71" cm="1">
        <f t="array" ref="J27">_xlfn.STDEV.S(IF('Fractional-Calorimetry-Data'!$B$4:$B$2948=$B27,IF('Fractional-Calorimetry-Data'!$J$4:$J$2853=100,'Fractional-Calorimetry-Data'!X$4:X$2948)))</f>
        <v>0.50223687810789097</v>
      </c>
      <c r="K27" s="71" cm="1">
        <f t="array" ref="K27">_xlfn.STDEV.S(IF('Fractional-Calorimetry-Data'!$B$4:$B$2948=$B27,IF('Fractional-Calorimetry-Data'!$J$4:$J$2853=100,'Fractional-Calorimetry-Data'!Y$4:Y$2948)))</f>
        <v>14.287778655214645</v>
      </c>
      <c r="L27" s="71" cm="1">
        <f t="array" ref="L27">_xlfn.STDEV.S(IF('Fractional-Calorimetry-Data'!$B$4:$B$2948=$B27,IF('Fractional-Calorimetry-Data'!$J$4:$J$2853=100,'Fractional-Calorimetry-Data'!Z$4:Z$2948)))</f>
        <v>13.986405097129577</v>
      </c>
      <c r="M27" s="71" cm="1">
        <f t="array" ref="M27">_xlfn.STDEV.S(IF('Fractional-Calorimetry-Data'!$B$4:$B$2948=$B27,IF('Fractional-Calorimetry-Data'!$J$4:$J$2853=100,'Fractional-Calorimetry-Data'!AA$4:AA$2948)))</f>
        <v>1.5878339750829549</v>
      </c>
      <c r="N27" s="71" cm="1">
        <f t="array" ref="N27">_xlfn.STDEV.S(IF('Fractional-Calorimetry-Data'!$B$4:$B$2948=$B27,IF('Fractional-Calorimetry-Data'!$J$4:$J$2853=100,'Fractional-Calorimetry-Data'!AB$4:AB$2948)))</f>
        <v>0.33574775615223945</v>
      </c>
      <c r="O27" s="71" cm="1">
        <f t="array" ref="O27">_xlfn.STDEV.S(IF('Fractional-Calorimetry-Data'!$B$4:$B$2948=$B27,IF('Fractional-Calorimetry-Data'!$J$4:$J$2853=100,'Fractional-Calorimetry-Data'!AC$4:AC$2948)))</f>
        <v>0</v>
      </c>
      <c r="P27" s="71" cm="1">
        <f t="array" ref="P27">_xlfn.STDEV.S(IF('Fractional-Calorimetry-Data'!$B$4:$B$2948=$B27,IF('Fractional-Calorimetry-Data'!$J$4:$J$2853=100,'Fractional-Calorimetry-Data'!AD$4:AD$2948)))</f>
        <v>1.7946973405006199</v>
      </c>
      <c r="Q27" s="71" cm="1">
        <f t="array" ref="Q27">_xlfn.STDEV.S(IF('Fractional-Calorimetry-Data'!$B$4:$B$2948=$B27,IF('Fractional-Calorimetry-Data'!$J$4:$J$2853=100,'Fractional-Calorimetry-Data'!AE$4:AE$2948)))</f>
        <v>1.1848000496567621</v>
      </c>
      <c r="R27" s="71" cm="1">
        <f t="array" ref="R27">_xlfn.STDEV.S(IF('Fractional-Calorimetry-Data'!$B$4:$B$2948=$B27,IF('Fractional-Calorimetry-Data'!$J$4:$J$2853=100,'Fractional-Calorimetry-Data'!AF$4:AF$2948)))</f>
        <v>0</v>
      </c>
      <c r="S27" s="71" cm="1">
        <f t="array" ref="S27">_xlfn.STDEV.S(IF('Fractional-Calorimetry-Data'!$B$4:$B$2948=$B27,IF('Fractional-Calorimetry-Data'!$J$4:$J$2853=100,'Fractional-Calorimetry-Data'!AG$4:AG$2948)))</f>
        <v>3.495986591179177</v>
      </c>
      <c r="T27" s="71" cm="1">
        <f t="array" ref="T27">_xlfn.STDEV.S(IF('Fractional-Calorimetry-Data'!$B$4:$B$2948=$B27,IF('Fractional-Calorimetry-Data'!$J$4:$J$2853=100,'Fractional-Calorimetry-Data'!AH$4:AH$2948)))</f>
        <v>39.461082039582543</v>
      </c>
      <c r="U27" s="71" cm="1">
        <f t="array" ref="U27">_xlfn.STDEV.S(IF('Fractional-Calorimetry-Data'!$B$4:$B$2948=$B27,IF('Fractional-Calorimetry-Data'!$J$4:$J$2853=100,'Fractional-Calorimetry-Data'!AI$4:AI$2948)))</f>
        <v>26.270129881942825</v>
      </c>
      <c r="V27" s="71" cm="1">
        <f t="array" ref="V27">_xlfn.STDEV.S(IF('Fractional-Calorimetry-Data'!$B$4:$B$2948=$B27,IF('Fractional-Calorimetry-Data'!$J$4:$J$2853=100,'Fractional-Calorimetry-Data'!AJ$4:AJ$2948)))</f>
        <v>0</v>
      </c>
      <c r="W27" s="71" cm="1">
        <f t="array" ref="W27">_xlfn.STDEV.S(IF('Fractional-Calorimetry-Data'!$B$4:$B$2948=$B27,IF('Fractional-Calorimetry-Data'!$J$4:$J$2853=100,'Fractional-Calorimetry-Data'!AK$4:AK$2948)))</f>
        <v>95.241048100500052</v>
      </c>
      <c r="X27" s="71" cm="1">
        <f t="array" ref="X27">_xlfn.STDEV.S(IF('Fractional-Calorimetry-Data'!$B$4:$B$2948=$B27,IF('Fractional-Calorimetry-Data'!$J$4:$J$2853=100,'Fractional-Calorimetry-Data'!AL$4:AL$2948)))</f>
        <v>5.5815147286974565</v>
      </c>
      <c r="Y27" s="71" cm="1">
        <f t="array" ref="Y27">_xlfn.STDEV.S(IF('Fractional-Calorimetry-Data'!$B$4:$B$2948=$B27,IF('Fractional-Calorimetry-Data'!$J$4:$J$2853=100,'Fractional-Calorimetry-Data'!AM$4:AM$2948)))</f>
        <v>4.8244063538083806</v>
      </c>
      <c r="Z27" s="71" cm="1">
        <f t="array" ref="Z27">_xlfn.STDEV.S(IF('Fractional-Calorimetry-Data'!$B$4:$B$2948=$B27,IF('Fractional-Calorimetry-Data'!$J$4:$J$2853=100,'Fractional-Calorimetry-Data'!AN$4:AN$2948)))</f>
        <v>1.9882798260472898</v>
      </c>
      <c r="AA27" s="71" cm="1">
        <f t="array" ref="AA27">_xlfn.STDEV.S(IF('Fractional-Calorimetry-Data'!$B$4:$B$2948=$B27,IF('Fractional-Calorimetry-Data'!$J$4:$J$2853=100,'Fractional-Calorimetry-Data'!AO$4:AO$2948)))</f>
        <v>0.67896315069376223</v>
      </c>
      <c r="AB27" s="71" cm="1">
        <f t="array" ref="AB27">_xlfn.STDEV.S(IF('Fractional-Calorimetry-Data'!$B$4:$B$2948=$B27,IF('Fractional-Calorimetry-Data'!$J$4:$J$2853=100,'Fractional-Calorimetry-Data'!AP$4:AP$2948)))</f>
        <v>4.0824829046386304E-2</v>
      </c>
      <c r="AC27" s="71" cm="1">
        <f t="array" ref="AC27">_xlfn.STDEV.S(IF('Fractional-Calorimetry-Data'!$B$4:$B$2948=$B27,IF('Fractional-Calorimetry-Data'!$J$4:$J$2853=100,'Fractional-Calorimetry-Data'!AQ$4:AQ$2948)))</f>
        <v>4.0824829046386306E-3</v>
      </c>
      <c r="AD27" s="71" cm="1">
        <f t="array" ref="AD27">_xlfn.STDEV.S(IF('Fractional-Calorimetry-Data'!$B$4:$B$2948=$B27,IF('Fractional-Calorimetry-Data'!$J$4:$J$2853=100,'Fractional-Calorimetry-Data'!AR$4:AR$2948)))</f>
        <v>0</v>
      </c>
      <c r="AE27" s="71" cm="1">
        <f t="array" ref="AE27">_xlfn.STDEV.S(IF('Fractional-Calorimetry-Data'!$B$4:$B$2948=$B27,IF('Fractional-Calorimetry-Data'!$J$4:$J$2853=100,'Fractional-Calorimetry-Data'!AS$4:AS$2948)))</f>
        <v>1.9044378687686219</v>
      </c>
      <c r="AF27" s="71" cm="1">
        <f t="array" ref="AF27">_xlfn.STDEV.S(IF('Fractional-Calorimetry-Data'!$B$4:$B$2948=$B27,IF('Fractional-Calorimetry-Data'!$J$4:$J$2853=100,'Fractional-Calorimetry-Data'!AT$4:AT$2948)))</f>
        <v>5.5376674272356574</v>
      </c>
      <c r="AG27" s="71" cm="1">
        <f t="array" ref="AG27">_xlfn.STDEV.S(IF('Fractional-Calorimetry-Data'!$B$4:$B$2948=$B27,IF('Fractional-Calorimetry-Data'!$J$4:$J$2853=100,'Fractional-Calorimetry-Data'!AU$4:AU$2948)))</f>
        <v>14.259690449071702</v>
      </c>
    </row>
    <row r="28" spans="2:33">
      <c r="B28" s="70" t="s">
        <v>15</v>
      </c>
      <c r="C28" s="71" cm="1">
        <f t="array" ref="C28">_xlfn.STDEV.S(IF('Fractional-Calorimetry-Data'!$B$4:$B$2948=B28,IF('Fractional-Calorimetry-Data'!$J$4:$J2880=100,'Fractional-Calorimetry-Data'!$BE$4:$BE$2948)))</f>
        <v>0.16507945765741999</v>
      </c>
      <c r="D28" s="71" cm="1">
        <f t="array" ref="D28">_xlfn.STDEV.S(IF('Fractional-Calorimetry-Data'!$B$4:$B$2948=$B28,IF('Fractional-Calorimetry-Data'!$J$4:$J$2853=100,'Fractional-Calorimetry-Data'!R$4:R$2948)))</f>
        <v>4.8377831562421747</v>
      </c>
      <c r="E28" s="71" cm="1">
        <f t="array" ref="E28">_xlfn.STDEV.S(IF('Fractional-Calorimetry-Data'!$B$4:$B$2948=$B28,IF('Fractional-Calorimetry-Data'!$J$4:$J$2853=100,'Fractional-Calorimetry-Data'!S$4:S$2948)))</f>
        <v>9.6695398029068499E-3</v>
      </c>
      <c r="F28" s="71" cm="1">
        <f t="array" ref="F28">_xlfn.STDEV.S(IF('Fractional-Calorimetry-Data'!$B$4:$B$2948=$B28,IF('Fractional-Calorimetry-Data'!$J$4:$J$2853=100,'Fractional-Calorimetry-Data'!T$4:T$2948)))</f>
        <v>4.4276692376450111</v>
      </c>
      <c r="G28" s="71" cm="1">
        <f t="array" ref="G28">_xlfn.STDEV.S(IF('Fractional-Calorimetry-Data'!$B$4:$B$2948=$B28,IF('Fractional-Calorimetry-Data'!$J$4:$J$2853=100,'Fractional-Calorimetry-Data'!U$4:U$2948)))</f>
        <v>4.5552025545988402</v>
      </c>
      <c r="H28" s="71" cm="1">
        <f t="array" ref="H28">_xlfn.STDEV.S(IF('Fractional-Calorimetry-Data'!$B$4:$B$2948=$B28,IF('Fractional-Calorimetry-Data'!$J$4:$J$2853=100,'Fractional-Calorimetry-Data'!V$4:V$2948)))</f>
        <v>5.3128240977419612</v>
      </c>
      <c r="I28" s="71" cm="1">
        <f t="array" ref="I28">_xlfn.STDEV.S(IF('Fractional-Calorimetry-Data'!$B$4:$B$2948=$B28,IF('Fractional-Calorimetry-Data'!$J$4:$J$2853=100,'Fractional-Calorimetry-Data'!W$4:W$2948)))</f>
        <v>5.2465591266115892</v>
      </c>
      <c r="J28" s="71" cm="1">
        <f t="array" ref="J28">_xlfn.STDEV.S(IF('Fractional-Calorimetry-Data'!$B$4:$B$2948=$B28,IF('Fractional-Calorimetry-Data'!$J$4:$J$2853=100,'Fractional-Calorimetry-Data'!X$4:X$2948)))</f>
        <v>0.2065889822741277</v>
      </c>
      <c r="K28" s="71" cm="1">
        <f t="array" ref="K28">_xlfn.STDEV.S(IF('Fractional-Calorimetry-Data'!$B$4:$B$2948=$B28,IF('Fractional-Calorimetry-Data'!$J$4:$J$2853=100,'Fractional-Calorimetry-Data'!Y$4:Y$2948)))</f>
        <v>15.815890751933395</v>
      </c>
      <c r="L28" s="71" cm="1">
        <f t="array" ref="L28">_xlfn.STDEV.S(IF('Fractional-Calorimetry-Data'!$B$4:$B$2948=$B28,IF('Fractional-Calorimetry-Data'!$J$4:$J$2853=100,'Fractional-Calorimetry-Data'!Z$4:Z$2948)))</f>
        <v>15.429636441536466</v>
      </c>
      <c r="M28" s="71" cm="1">
        <f t="array" ref="M28">_xlfn.STDEV.S(IF('Fractional-Calorimetry-Data'!$B$4:$B$2948=$B28,IF('Fractional-Calorimetry-Data'!$J$4:$J$2853=100,'Fractional-Calorimetry-Data'!AA$4:AA$2948)))</f>
        <v>0.74918612753035918</v>
      </c>
      <c r="N28" s="71" cm="1">
        <f t="array" ref="N28">_xlfn.STDEV.S(IF('Fractional-Calorimetry-Data'!$B$4:$B$2948=$B28,IF('Fractional-Calorimetry-Data'!$J$4:$J$2853=100,'Fractional-Calorimetry-Data'!AB$4:AB$2948)))</f>
        <v>0.57289781447699328</v>
      </c>
      <c r="O28" s="71" cm="1">
        <f t="array" ref="O28">_xlfn.STDEV.S(IF('Fractional-Calorimetry-Data'!$B$4:$B$2948=$B28,IF('Fractional-Calorimetry-Data'!$J$4:$J$2853=100,'Fractional-Calorimetry-Data'!AC$4:AC$2948)))</f>
        <v>0</v>
      </c>
      <c r="P28" s="71" cm="1">
        <f t="array" ref="P28">_xlfn.STDEV.S(IF('Fractional-Calorimetry-Data'!$B$4:$B$2948=$B28,IF('Fractional-Calorimetry-Data'!$J$4:$J$2853=100,'Fractional-Calorimetry-Data'!AD$4:AD$2948)))</f>
        <v>0</v>
      </c>
      <c r="Q28" s="71" cm="1">
        <f t="array" ref="Q28">_xlfn.STDEV.S(IF('Fractional-Calorimetry-Data'!$B$4:$B$2948=$B28,IF('Fractional-Calorimetry-Data'!$J$4:$J$2853=100,'Fractional-Calorimetry-Data'!AE$4:AE$2948)))</f>
        <v>0</v>
      </c>
      <c r="R28" s="71" cm="1">
        <f t="array" ref="R28">_xlfn.STDEV.S(IF('Fractional-Calorimetry-Data'!$B$4:$B$2948=$B28,IF('Fractional-Calorimetry-Data'!$J$4:$J$2853=100,'Fractional-Calorimetry-Data'!AF$4:AF$2948)))</f>
        <v>0</v>
      </c>
      <c r="S28" s="71" cm="1">
        <f t="array" ref="S28">_xlfn.STDEV.S(IF('Fractional-Calorimetry-Data'!$B$4:$B$2948=$B28,IF('Fractional-Calorimetry-Data'!$J$4:$J$2853=100,'Fractional-Calorimetry-Data'!AG$4:AG$2948)))</f>
        <v>1.9642487923735814</v>
      </c>
      <c r="T28" s="71" cm="1">
        <f t="array" ref="T28">_xlfn.STDEV.S(IF('Fractional-Calorimetry-Data'!$B$4:$B$2948=$B28,IF('Fractional-Calorimetry-Data'!$J$4:$J$2853=100,'Fractional-Calorimetry-Data'!AH$4:AH$2948)))</f>
        <v>39.118484229977497</v>
      </c>
      <c r="U28" s="71" cm="1">
        <f t="array" ref="U28">_xlfn.STDEV.S(IF('Fractional-Calorimetry-Data'!$B$4:$B$2948=$B28,IF('Fractional-Calorimetry-Data'!$J$4:$J$2853=100,'Fractional-Calorimetry-Data'!AI$4:AI$2948)))</f>
        <v>37.430914234059863</v>
      </c>
      <c r="V28" s="71" cm="1">
        <f t="array" ref="V28">_xlfn.STDEV.S(IF('Fractional-Calorimetry-Data'!$B$4:$B$2948=$B28,IF('Fractional-Calorimetry-Data'!$J$4:$J$2853=100,'Fractional-Calorimetry-Data'!AJ$4:AJ$2948)))</f>
        <v>0</v>
      </c>
      <c r="W28" s="71" cm="1">
        <f t="array" ref="W28">_xlfn.STDEV.S(IF('Fractional-Calorimetry-Data'!$B$4:$B$2948=$B28,IF('Fractional-Calorimetry-Data'!$J$4:$J$2853=100,'Fractional-Calorimetry-Data'!AK$4:AK$2948)))</f>
        <v>99.51742076622682</v>
      </c>
      <c r="X28" s="71" cm="1">
        <f t="array" ref="X28">_xlfn.STDEV.S(IF('Fractional-Calorimetry-Data'!$B$4:$B$2948=$B28,IF('Fractional-Calorimetry-Data'!$J$4:$J$2853=100,'Fractional-Calorimetry-Data'!AL$4:AL$2948)))</f>
        <v>7.9738809733891678</v>
      </c>
      <c r="Y28" s="71" cm="1">
        <f t="array" ref="Y28">_xlfn.STDEV.S(IF('Fractional-Calorimetry-Data'!$B$4:$B$2948=$B28,IF('Fractional-Calorimetry-Data'!$J$4:$J$2853=100,'Fractional-Calorimetry-Data'!AM$4:AM$2948)))</f>
        <v>6.6201292367378395</v>
      </c>
      <c r="Z28" s="71" cm="1">
        <f t="array" ref="Z28">_xlfn.STDEV.S(IF('Fractional-Calorimetry-Data'!$B$4:$B$2948=$B28,IF('Fractional-Calorimetry-Data'!$J$4:$J$2853=100,'Fractional-Calorimetry-Data'!AN$4:AN$2948)))</f>
        <v>1.8769064382056355</v>
      </c>
      <c r="AA28" s="71" cm="1">
        <f t="array" ref="AA28">_xlfn.STDEV.S(IF('Fractional-Calorimetry-Data'!$B$4:$B$2948=$B28,IF('Fractional-Calorimetry-Data'!$J$4:$J$2853=100,'Fractional-Calorimetry-Data'!AO$4:AO$2948)))</f>
        <v>1.4790199457749043</v>
      </c>
      <c r="AB28" s="71" cm="1">
        <f t="array" ref="AB28">_xlfn.STDEV.S(IF('Fractional-Calorimetry-Data'!$B$4:$B$2948=$B28,IF('Fractional-Calorimetry-Data'!$J$4:$J$2853=100,'Fractional-Calorimetry-Data'!AP$4:AP$2948)))</f>
        <v>8.819171036881969E-2</v>
      </c>
      <c r="AC28" s="71" cm="1">
        <f t="array" ref="AC28">_xlfn.STDEV.S(IF('Fractional-Calorimetry-Data'!$B$4:$B$2948=$B28,IF('Fractional-Calorimetry-Data'!$J$4:$J$2853=100,'Fractional-Calorimetry-Data'!AQ$4:AQ$2948)))</f>
        <v>0</v>
      </c>
      <c r="AD28" s="71" cm="1">
        <f t="array" ref="AD28">_xlfn.STDEV.S(IF('Fractional-Calorimetry-Data'!$B$4:$B$2948=$B28,IF('Fractional-Calorimetry-Data'!$J$4:$J$2853=100,'Fractional-Calorimetry-Data'!AR$4:AR$2948)))</f>
        <v>0</v>
      </c>
      <c r="AE28" s="71" cm="1">
        <f t="array" ref="AE28">_xlfn.STDEV.S(IF('Fractional-Calorimetry-Data'!$B$4:$B$2948=$B28,IF('Fractional-Calorimetry-Data'!$J$4:$J$2853=100,'Fractional-Calorimetry-Data'!AS$4:AS$2948)))</f>
        <v>2.00895594304881</v>
      </c>
      <c r="AF28" s="71" cm="1">
        <f t="array" ref="AF28">_xlfn.STDEV.S(IF('Fractional-Calorimetry-Data'!$B$4:$B$2948=$B28,IF('Fractional-Calorimetry-Data'!$J$4:$J$2853=100,'Fractional-Calorimetry-Data'!AT$4:AT$2948)))</f>
        <v>7.9378079875856162</v>
      </c>
      <c r="AG28" s="71" cm="1">
        <f t="array" ref="AG28">_xlfn.STDEV.S(IF('Fractional-Calorimetry-Data'!$B$4:$B$2948=$B28,IF('Fractional-Calorimetry-Data'!$J$4:$J$2853=100,'Fractional-Calorimetry-Data'!AU$4:AU$2948)))</f>
        <v>19.285695738208258</v>
      </c>
    </row>
    <row r="29" spans="2:33">
      <c r="B29" s="70" t="s">
        <v>13</v>
      </c>
      <c r="C29" s="71" cm="1">
        <f t="array" ref="C29">_xlfn.STDEV.S(IF('Fractional-Calorimetry-Data'!$B$4:$B$2948=B29,IF('Fractional-Calorimetry-Data'!$J$4:$J2881=100,'Fractional-Calorimetry-Data'!$BE$4:$BE$2948)))</f>
        <v>9.3987525411072581E-2</v>
      </c>
      <c r="D29" s="71" cm="1">
        <f t="array" ref="D29">_xlfn.STDEV.S(IF('Fractional-Calorimetry-Data'!$B$4:$B$2948=$B29,IF('Fractional-Calorimetry-Data'!$J$4:$J$2853=100,'Fractional-Calorimetry-Data'!R$4:R$2948)))</f>
        <v>3.8717327589464667</v>
      </c>
      <c r="E29" s="71" cm="1">
        <f t="array" ref="E29">_xlfn.STDEV.S(IF('Fractional-Calorimetry-Data'!$B$4:$B$2948=$B29,IF('Fractional-Calorimetry-Data'!$J$4:$J$2853=100,'Fractional-Calorimetry-Data'!S$4:S$2948)))</f>
        <v>7.9812279756939636E-3</v>
      </c>
      <c r="F29" s="71" cm="1">
        <f t="array" ref="F29">_xlfn.STDEV.S(IF('Fractional-Calorimetry-Data'!$B$4:$B$2948=$B29,IF('Fractional-Calorimetry-Data'!$J$4:$J$2853=100,'Fractional-Calorimetry-Data'!T$4:T$2948)))</f>
        <v>2.8442265055687534</v>
      </c>
      <c r="G29" s="71" cm="1">
        <f t="array" ref="G29">_xlfn.STDEV.S(IF('Fractional-Calorimetry-Data'!$B$4:$B$2948=$B29,IF('Fractional-Calorimetry-Data'!$J$4:$J$2853=100,'Fractional-Calorimetry-Data'!U$4:U$2948)))</f>
        <v>2.593491776193138</v>
      </c>
      <c r="H29" s="71" cm="1">
        <f t="array" ref="H29">_xlfn.STDEV.S(IF('Fractional-Calorimetry-Data'!$B$4:$B$2948=$B29,IF('Fractional-Calorimetry-Data'!$J$4:$J$2853=100,'Fractional-Calorimetry-Data'!V$4:V$2948)))</f>
        <v>7.223643654217641</v>
      </c>
      <c r="I29" s="71" cm="1">
        <f t="array" ref="I29">_xlfn.STDEV.S(IF('Fractional-Calorimetry-Data'!$B$4:$B$2948=$B29,IF('Fractional-Calorimetry-Data'!$J$4:$J$2853=100,'Fractional-Calorimetry-Data'!W$4:W$2948)))</f>
        <v>4.5949532223131797</v>
      </c>
      <c r="J29" s="71" cm="1">
        <f t="array" ref="J29">_xlfn.STDEV.S(IF('Fractional-Calorimetry-Data'!$B$4:$B$2948=$B29,IF('Fractional-Calorimetry-Data'!$J$4:$J$2853=100,'Fractional-Calorimetry-Data'!X$4:X$2948)))</f>
        <v>0.41513213517734776</v>
      </c>
      <c r="K29" s="71" cm="1">
        <f t="array" ref="K29">_xlfn.STDEV.S(IF('Fractional-Calorimetry-Data'!$B$4:$B$2948=$B29,IF('Fractional-Calorimetry-Data'!$J$4:$J$2853=100,'Fractional-Calorimetry-Data'!Y$4:Y$2948)))</f>
        <v>21.556966529333021</v>
      </c>
      <c r="L29" s="71" cm="1">
        <f t="array" ref="L29">_xlfn.STDEV.S(IF('Fractional-Calorimetry-Data'!$B$4:$B$2948=$B29,IF('Fractional-Calorimetry-Data'!$J$4:$J$2853=100,'Fractional-Calorimetry-Data'!Z$4:Z$2948)))</f>
        <v>20.629133464086667</v>
      </c>
      <c r="M29" s="71" cm="1">
        <f t="array" ref="M29">_xlfn.STDEV.S(IF('Fractional-Calorimetry-Data'!$B$4:$B$2948=$B29,IF('Fractional-Calorimetry-Data'!$J$4:$J$2853=100,'Fractional-Calorimetry-Data'!AA$4:AA$2948)))</f>
        <v>1.6030824176247376</v>
      </c>
      <c r="N29" s="71" cm="1">
        <f t="array" ref="N29">_xlfn.STDEV.S(IF('Fractional-Calorimetry-Data'!$B$4:$B$2948=$B29,IF('Fractional-Calorimetry-Data'!$J$4:$J$2853=100,'Fractional-Calorimetry-Data'!AB$4:AB$2948)))</f>
        <v>0.33633686271891594</v>
      </c>
      <c r="O29" s="71" cm="1">
        <f t="array" ref="O29">_xlfn.STDEV.S(IF('Fractional-Calorimetry-Data'!$B$4:$B$2948=$B29,IF('Fractional-Calorimetry-Data'!$J$4:$J$2853=100,'Fractional-Calorimetry-Data'!AC$4:AC$2948)))</f>
        <v>0</v>
      </c>
      <c r="P29" s="71" cm="1">
        <f t="array" ref="P29">_xlfn.STDEV.S(IF('Fractional-Calorimetry-Data'!$B$4:$B$2948=$B29,IF('Fractional-Calorimetry-Data'!$J$4:$J$2853=100,'Fractional-Calorimetry-Data'!AD$4:AD$2948)))</f>
        <v>0</v>
      </c>
      <c r="Q29" s="71" cm="1">
        <f t="array" ref="Q29">_xlfn.STDEV.S(IF('Fractional-Calorimetry-Data'!$B$4:$B$2948=$B29,IF('Fractional-Calorimetry-Data'!$J$4:$J$2853=100,'Fractional-Calorimetry-Data'!AE$4:AE$2948)))</f>
        <v>0</v>
      </c>
      <c r="R29" s="71" cm="1">
        <f t="array" ref="R29">_xlfn.STDEV.S(IF('Fractional-Calorimetry-Data'!$B$4:$B$2948=$B29,IF('Fractional-Calorimetry-Data'!$J$4:$J$2853=100,'Fractional-Calorimetry-Data'!AF$4:AF$2948)))</f>
        <v>0</v>
      </c>
      <c r="S29" s="71" cm="1">
        <f t="array" ref="S29">_xlfn.STDEV.S(IF('Fractional-Calorimetry-Data'!$B$4:$B$2948=$B29,IF('Fractional-Calorimetry-Data'!$J$4:$J$2853=100,'Fractional-Calorimetry-Data'!AG$4:AG$2948)))</f>
        <v>1.9624116271003531</v>
      </c>
      <c r="T29" s="71" cm="1">
        <f t="array" ref="T29">_xlfn.STDEV.S(IF('Fractional-Calorimetry-Data'!$B$4:$B$2948=$B29,IF('Fractional-Calorimetry-Data'!$J$4:$J$2853=100,'Fractional-Calorimetry-Data'!AH$4:AH$2948)))</f>
        <v>37.802828033484026</v>
      </c>
      <c r="U29" s="71" cm="1">
        <f t="array" ref="U29">_xlfn.STDEV.S(IF('Fractional-Calorimetry-Data'!$B$4:$B$2948=$B29,IF('Fractional-Calorimetry-Data'!$J$4:$J$2853=100,'Fractional-Calorimetry-Data'!AI$4:AI$2948)))</f>
        <v>13.181122755466921</v>
      </c>
      <c r="V29" s="71" cm="1">
        <f t="array" ref="V29">_xlfn.STDEV.S(IF('Fractional-Calorimetry-Data'!$B$4:$B$2948=$B29,IF('Fractional-Calorimetry-Data'!$J$4:$J$2853=100,'Fractional-Calorimetry-Data'!AJ$4:AJ$2948)))</f>
        <v>0</v>
      </c>
      <c r="W29" s="71" cm="1">
        <f t="array" ref="W29">_xlfn.STDEV.S(IF('Fractional-Calorimetry-Data'!$B$4:$B$2948=$B29,IF('Fractional-Calorimetry-Data'!$J$4:$J$2853=100,'Fractional-Calorimetry-Data'!AK$4:AK$2948)))</f>
        <v>55.092154552485901</v>
      </c>
      <c r="X29" s="71" cm="1">
        <f t="array" ref="X29">_xlfn.STDEV.S(IF('Fractional-Calorimetry-Data'!$B$4:$B$2948=$B29,IF('Fractional-Calorimetry-Data'!$J$4:$J$2853=100,'Fractional-Calorimetry-Data'!AL$4:AL$2948)))</f>
        <v>8.0880776455224463</v>
      </c>
      <c r="Y29" s="71" cm="1">
        <f t="array" ref="Y29">_xlfn.STDEV.S(IF('Fractional-Calorimetry-Data'!$B$4:$B$2948=$B29,IF('Fractional-Calorimetry-Data'!$J$4:$J$2853=100,'Fractional-Calorimetry-Data'!AM$4:AM$2948)))</f>
        <v>6.219887458788941</v>
      </c>
      <c r="Z29" s="71" cm="1">
        <f t="array" ref="Z29">_xlfn.STDEV.S(IF('Fractional-Calorimetry-Data'!$B$4:$B$2948=$B29,IF('Fractional-Calorimetry-Data'!$J$4:$J$2853=100,'Fractional-Calorimetry-Data'!AN$4:AN$2948)))</f>
        <v>1.4788509052639478</v>
      </c>
      <c r="AA29" s="71" cm="1">
        <f t="array" ref="AA29">_xlfn.STDEV.S(IF('Fractional-Calorimetry-Data'!$B$4:$B$2948=$B29,IF('Fractional-Calorimetry-Data'!$J$4:$J$2853=100,'Fractional-Calorimetry-Data'!AO$4:AO$2948)))</f>
        <v>1.2942179105544787</v>
      </c>
      <c r="AB29" s="71" cm="1">
        <f t="array" ref="AB29">_xlfn.STDEV.S(IF('Fractional-Calorimetry-Data'!$B$4:$B$2948=$B29,IF('Fractional-Calorimetry-Data'!$J$4:$J$2853=100,'Fractional-Calorimetry-Data'!AP$4:AP$2948)))</f>
        <v>5.4772255750516613E-2</v>
      </c>
      <c r="AC29" s="71" cm="1">
        <f t="array" ref="AC29">_xlfn.STDEV.S(IF('Fractional-Calorimetry-Data'!$B$4:$B$2948=$B29,IF('Fractional-Calorimetry-Data'!$J$4:$J$2853=100,'Fractional-Calorimetry-Data'!AQ$4:AQ$2948)))</f>
        <v>0.23021728866442673</v>
      </c>
      <c r="AD29" s="71" cm="1">
        <f t="array" ref="AD29">_xlfn.STDEV.S(IF('Fractional-Calorimetry-Data'!$B$4:$B$2948=$B29,IF('Fractional-Calorimetry-Data'!$J$4:$J$2853=100,'Fractional-Calorimetry-Data'!AR$4:AR$2948)))</f>
        <v>0.66105975524153637</v>
      </c>
      <c r="AE29" s="71" cm="1">
        <f t="array" ref="AE29">_xlfn.STDEV.S(IF('Fractional-Calorimetry-Data'!$B$4:$B$2948=$B29,IF('Fractional-Calorimetry-Data'!$J$4:$J$2853=100,'Fractional-Calorimetry-Data'!AS$4:AS$2948)))</f>
        <v>0.86568712188642427</v>
      </c>
      <c r="AF29" s="71" cm="1">
        <f t="array" ref="AF29">_xlfn.STDEV.S(IF('Fractional-Calorimetry-Data'!$B$4:$B$2948=$B29,IF('Fractional-Calorimetry-Data'!$J$4:$J$2853=100,'Fractional-Calorimetry-Data'!AT$4:AT$2948)))</f>
        <v>8.0990518700030787</v>
      </c>
      <c r="AG29" s="71" cm="1">
        <f t="array" ref="AG29">_xlfn.STDEV.S(IF('Fractional-Calorimetry-Data'!$B$4:$B$2948=$B29,IF('Fractional-Calorimetry-Data'!$J$4:$J$2853=100,'Fractional-Calorimetry-Data'!AU$4:AU$2948)))</f>
        <v>19.930629195442599</v>
      </c>
    </row>
    <row r="30" spans="2:33">
      <c r="B30" s="70" t="s">
        <v>14</v>
      </c>
      <c r="C30" s="71" cm="1">
        <f t="array" ref="C30">_xlfn.STDEV.S(IF('Fractional-Calorimetry-Data'!$B$4:$B$2948=B30,IF('Fractional-Calorimetry-Data'!$J$4:$J2882=100,'Fractional-Calorimetry-Data'!$BE$4:$BE$2948)))</f>
        <v>0.14837448803100053</v>
      </c>
      <c r="D30" s="71" cm="1">
        <f t="array" ref="D30">_xlfn.STDEV.S(IF('Fractional-Calorimetry-Data'!$B$4:$B$2948=$B30,IF('Fractional-Calorimetry-Data'!$J$4:$J$2853=100,'Fractional-Calorimetry-Data'!R$4:R$2948)))</f>
        <v>4.723009167447036</v>
      </c>
      <c r="E30" s="71" cm="1">
        <f t="array" ref="E30">_xlfn.STDEV.S(IF('Fractional-Calorimetry-Data'!$B$4:$B$2948=$B30,IF('Fractional-Calorimetry-Data'!$J$4:$J$2853=100,'Fractional-Calorimetry-Data'!S$4:S$2948)))</f>
        <v>9.9512701590187824E-3</v>
      </c>
      <c r="F30" s="71" cm="1">
        <f t="array" ref="F30">_xlfn.STDEV.S(IF('Fractional-Calorimetry-Data'!$B$4:$B$2948=$B30,IF('Fractional-Calorimetry-Data'!$J$4:$J$2853=100,'Fractional-Calorimetry-Data'!T$4:T$2948)))</f>
        <v>4.2393817487386292</v>
      </c>
      <c r="G30" s="71" cm="1">
        <f t="array" ref="G30">_xlfn.STDEV.S(IF('Fractional-Calorimetry-Data'!$B$4:$B$2948=$B30,IF('Fractional-Calorimetry-Data'!$J$4:$J$2853=100,'Fractional-Calorimetry-Data'!U$4:U$2948)))</f>
        <v>4.0942456227274198</v>
      </c>
      <c r="H30" s="71" cm="1">
        <f t="array" ref="H30">_xlfn.STDEV.S(IF('Fractional-Calorimetry-Data'!$B$4:$B$2948=$B30,IF('Fractional-Calorimetry-Data'!$J$4:$J$2853=100,'Fractional-Calorimetry-Data'!V$4:V$2948)))</f>
        <v>7.3883101261381885</v>
      </c>
      <c r="I30" s="71" cm="1">
        <f t="array" ref="I30">_xlfn.STDEV.S(IF('Fractional-Calorimetry-Data'!$B$4:$B$2948=$B30,IF('Fractional-Calorimetry-Data'!$J$4:$J$2853=100,'Fractional-Calorimetry-Data'!W$4:W$2948)))</f>
        <v>5.3420057457338981</v>
      </c>
      <c r="J30" s="71" cm="1">
        <f t="array" ref="J30">_xlfn.STDEV.S(IF('Fractional-Calorimetry-Data'!$B$4:$B$2948=$B30,IF('Fractional-Calorimetry-Data'!$J$4:$J$2853=100,'Fractional-Calorimetry-Data'!X$4:X$2948)))</f>
        <v>0.17750087985220167</v>
      </c>
      <c r="K30" s="71" cm="1">
        <f t="array" ref="K30">_xlfn.STDEV.S(IF('Fractional-Calorimetry-Data'!$B$4:$B$2948=$B30,IF('Fractional-Calorimetry-Data'!$J$4:$J$2853=100,'Fractional-Calorimetry-Data'!Y$4:Y$2948)))</f>
        <v>22.474740391505211</v>
      </c>
      <c r="L30" s="71" cm="1">
        <f t="array" ref="L30">_xlfn.STDEV.S(IF('Fractional-Calorimetry-Data'!$B$4:$B$2948=$B30,IF('Fractional-Calorimetry-Data'!$J$4:$J$2853=100,'Fractional-Calorimetry-Data'!Z$4:Z$2948)))</f>
        <v>21.979184199066555</v>
      </c>
      <c r="M30" s="71" cm="1">
        <f t="array" ref="M30">_xlfn.STDEV.S(IF('Fractional-Calorimetry-Data'!$B$4:$B$2948=$B30,IF('Fractional-Calorimetry-Data'!$J$4:$J$2853=100,'Fractional-Calorimetry-Data'!AA$4:AA$2948)))</f>
        <v>0.7473361557017032</v>
      </c>
      <c r="N30" s="71" cm="1">
        <f t="array" ref="N30">_xlfn.STDEV.S(IF('Fractional-Calorimetry-Data'!$B$4:$B$2948=$B30,IF('Fractional-Calorimetry-Data'!$J$4:$J$2853=100,'Fractional-Calorimetry-Data'!AB$4:AB$2948)))</f>
        <v>0.47081481765880195</v>
      </c>
      <c r="O30" s="71" cm="1">
        <f t="array" ref="O30">_xlfn.STDEV.S(IF('Fractional-Calorimetry-Data'!$B$4:$B$2948=$B30,IF('Fractional-Calorimetry-Data'!$J$4:$J$2853=100,'Fractional-Calorimetry-Data'!AC$4:AC$2948)))</f>
        <v>0</v>
      </c>
      <c r="P30" s="71" cm="1">
        <f t="array" ref="P30">_xlfn.STDEV.S(IF('Fractional-Calorimetry-Data'!$B$4:$B$2948=$B30,IF('Fractional-Calorimetry-Data'!$J$4:$J$2853=100,'Fractional-Calorimetry-Data'!AD$4:AD$2948)))</f>
        <v>1.2372096445002561</v>
      </c>
      <c r="Q30" s="71" cm="1">
        <f t="array" ref="Q30">_xlfn.STDEV.S(IF('Fractional-Calorimetry-Data'!$B$4:$B$2948=$B30,IF('Fractional-Calorimetry-Data'!$J$4:$J$2853=100,'Fractional-Calorimetry-Data'!AE$4:AE$2948)))</f>
        <v>0.79951605431730322</v>
      </c>
      <c r="R30" s="71" cm="1">
        <f t="array" ref="R30">_xlfn.STDEV.S(IF('Fractional-Calorimetry-Data'!$B$4:$B$2948=$B30,IF('Fractional-Calorimetry-Data'!$J$4:$J$2853=100,'Fractional-Calorimetry-Data'!AF$4:AF$2948)))</f>
        <v>0</v>
      </c>
      <c r="S30" s="71" cm="1">
        <f t="array" ref="S30">_xlfn.STDEV.S(IF('Fractional-Calorimetry-Data'!$B$4:$B$2948=$B30,IF('Fractional-Calorimetry-Data'!$J$4:$J$2853=100,'Fractional-Calorimetry-Data'!AG$4:AG$2948)))</f>
        <v>0.97381022271184026</v>
      </c>
      <c r="T30" s="71" cm="1">
        <f t="array" ref="T30">_xlfn.STDEV.S(IF('Fractional-Calorimetry-Data'!$B$4:$B$2948=$B30,IF('Fractional-Calorimetry-Data'!$J$4:$J$2853=100,'Fractional-Calorimetry-Data'!AH$4:AH$2948)))</f>
        <v>13.140965448005234</v>
      </c>
      <c r="U30" s="71" cm="1">
        <f t="array" ref="U30">_xlfn.STDEV.S(IF('Fractional-Calorimetry-Data'!$B$4:$B$2948=$B30,IF('Fractional-Calorimetry-Data'!$J$4:$J$2853=100,'Fractional-Calorimetry-Data'!AI$4:AI$2948)))</f>
        <v>11.838249225388457</v>
      </c>
      <c r="V30" s="71" cm="1">
        <f t="array" ref="V30">_xlfn.STDEV.S(IF('Fractional-Calorimetry-Data'!$B$4:$B$2948=$B30,IF('Fractional-Calorimetry-Data'!$J$4:$J$2853=100,'Fractional-Calorimetry-Data'!AJ$4:AJ$2948)))</f>
        <v>0</v>
      </c>
      <c r="W30" s="71" cm="1">
        <f t="array" ref="W30">_xlfn.STDEV.S(IF('Fractional-Calorimetry-Data'!$B$4:$B$2948=$B30,IF('Fractional-Calorimetry-Data'!$J$4:$J$2853=100,'Fractional-Calorimetry-Data'!AK$4:AK$2948)))</f>
        <v>20.705234925951618</v>
      </c>
      <c r="X30" s="71" cm="1">
        <f t="array" ref="X30">_xlfn.STDEV.S(IF('Fractional-Calorimetry-Data'!$B$4:$B$2948=$B30,IF('Fractional-Calorimetry-Data'!$J$4:$J$2853=100,'Fractional-Calorimetry-Data'!AL$4:AL$2948)))</f>
        <v>7.9755877526361596</v>
      </c>
      <c r="Y30" s="71" cm="1">
        <f t="array" ref="Y30">_xlfn.STDEV.S(IF('Fractional-Calorimetry-Data'!$B$4:$B$2948=$B30,IF('Fractional-Calorimetry-Data'!$J$4:$J$2853=100,'Fractional-Calorimetry-Data'!AM$4:AM$2948)))</f>
        <v>5.0378842560918144</v>
      </c>
      <c r="Z30" s="71" cm="1">
        <f t="array" ref="Z30">_xlfn.STDEV.S(IF('Fractional-Calorimetry-Data'!$B$4:$B$2948=$B30,IF('Fractional-Calorimetry-Data'!$J$4:$J$2853=100,'Fractional-Calorimetry-Data'!AN$4:AN$2948)))</f>
        <v>1.9716744153130343</v>
      </c>
      <c r="AA30" s="71" cm="1">
        <f t="array" ref="AA30">_xlfn.STDEV.S(IF('Fractional-Calorimetry-Data'!$B$4:$B$2948=$B30,IF('Fractional-Calorimetry-Data'!$J$4:$J$2853=100,'Fractional-Calorimetry-Data'!AO$4:AO$2948)))</f>
        <v>1.935200248036363</v>
      </c>
      <c r="AB30" s="71" cm="1">
        <f t="array" ref="AB30">_xlfn.STDEV.S(IF('Fractional-Calorimetry-Data'!$B$4:$B$2948=$B30,IF('Fractional-Calorimetry-Data'!$J$4:$J$2853=100,'Fractional-Calorimetry-Data'!AP$4:AP$2948)))</f>
        <v>0.13944333775567927</v>
      </c>
      <c r="AC30" s="71" cm="1">
        <f t="array" ref="AC30">_xlfn.STDEV.S(IF('Fractional-Calorimetry-Data'!$B$4:$B$2948=$B30,IF('Fractional-Calorimetry-Data'!$J$4:$J$2853=100,'Fractional-Calorimetry-Data'!AQ$4:AQ$2948)))</f>
        <v>0.1641476300299351</v>
      </c>
      <c r="AD30" s="71" cm="1">
        <f t="array" ref="AD30">_xlfn.STDEV.S(IF('Fractional-Calorimetry-Data'!$B$4:$B$2948=$B30,IF('Fractional-Calorimetry-Data'!$J$4:$J$2853=100,'Fractional-Calorimetry-Data'!AR$4:AR$2948)))</f>
        <v>0</v>
      </c>
      <c r="AE30" s="71" cm="1">
        <f t="array" ref="AE30">_xlfn.STDEV.S(IF('Fractional-Calorimetry-Data'!$B$4:$B$2948=$B30,IF('Fractional-Calorimetry-Data'!$J$4:$J$2853=100,'Fractional-Calorimetry-Data'!AS$4:AS$2948)))</f>
        <v>2.0430001524174637</v>
      </c>
      <c r="AF30" s="71" cm="1">
        <f t="array" ref="AF30">_xlfn.STDEV.S(IF('Fractional-Calorimetry-Data'!$B$4:$B$2948=$B30,IF('Fractional-Calorimetry-Data'!$J$4:$J$2853=100,'Fractional-Calorimetry-Data'!AT$4:AT$2948)))</f>
        <v>8.0229759933234561</v>
      </c>
      <c r="AG30" s="71" cm="1">
        <f t="array" ref="AG30">_xlfn.STDEV.S(IF('Fractional-Calorimetry-Data'!$B$4:$B$2948=$B30,IF('Fractional-Calorimetry-Data'!$J$4:$J$2853=100,'Fractional-Calorimetry-Data'!AU$4:AU$2948)))</f>
        <v>20.922270286671274</v>
      </c>
    </row>
    <row r="31" spans="2:33">
      <c r="B31" s="77" t="s">
        <v>1252</v>
      </c>
      <c r="C31" s="78">
        <f t="shared" ref="C31:AG31" si="0">MIN(C4:C30)</f>
        <v>3.8821446539098317E-2</v>
      </c>
      <c r="D31" s="78">
        <f t="shared" si="0"/>
        <v>1.1340978264781376</v>
      </c>
      <c r="E31" s="78">
        <f t="shared" si="0"/>
        <v>5.7735026918962428E-4</v>
      </c>
      <c r="F31" s="78">
        <f t="shared" si="0"/>
        <v>1.2971695049764465</v>
      </c>
      <c r="G31" s="78">
        <f t="shared" si="0"/>
        <v>1.4087526520107991</v>
      </c>
      <c r="H31" s="78">
        <f t="shared" si="0"/>
        <v>1.713170884466463</v>
      </c>
      <c r="I31" s="78">
        <f t="shared" si="0"/>
        <v>1.9541482505215289</v>
      </c>
      <c r="J31" s="78">
        <f t="shared" si="0"/>
        <v>3.1667497674345027E-2</v>
      </c>
      <c r="K31" s="78">
        <f t="shared" si="0"/>
        <v>2.128225949890187</v>
      </c>
      <c r="L31" s="78">
        <f t="shared" si="0"/>
        <v>2.9502355429385752</v>
      </c>
      <c r="M31" s="78">
        <f t="shared" si="0"/>
        <v>1.6408733024601718E-2</v>
      </c>
      <c r="N31" s="78">
        <f t="shared" si="0"/>
        <v>0.29274901609411896</v>
      </c>
      <c r="O31" s="78">
        <f t="shared" si="0"/>
        <v>0</v>
      </c>
      <c r="P31" s="78">
        <f t="shared" si="0"/>
        <v>0</v>
      </c>
      <c r="Q31" s="78">
        <f t="shared" si="0"/>
        <v>0</v>
      </c>
      <c r="R31" s="78">
        <f t="shared" si="0"/>
        <v>0</v>
      </c>
      <c r="S31" s="78">
        <f t="shared" si="0"/>
        <v>0</v>
      </c>
      <c r="T31" s="78">
        <f t="shared" si="0"/>
        <v>0</v>
      </c>
      <c r="U31" s="78">
        <f t="shared" si="0"/>
        <v>0</v>
      </c>
      <c r="V31" s="78" t="e">
        <f t="shared" si="0"/>
        <v>#DIV/0!</v>
      </c>
      <c r="W31" s="78">
        <f t="shared" si="0"/>
        <v>1.7870501647892638</v>
      </c>
      <c r="X31" s="78">
        <f t="shared" si="0"/>
        <v>0.61644140029689753</v>
      </c>
      <c r="Y31" s="78">
        <f t="shared" si="0"/>
        <v>5.0000000000000211E-2</v>
      </c>
      <c r="Z31" s="78">
        <f t="shared" si="0"/>
        <v>0.51262470766544765</v>
      </c>
      <c r="AA31" s="78">
        <f t="shared" si="0"/>
        <v>0.12096372275282456</v>
      </c>
      <c r="AB31" s="78">
        <f t="shared" si="0"/>
        <v>0</v>
      </c>
      <c r="AC31" s="78">
        <f t="shared" si="0"/>
        <v>0</v>
      </c>
      <c r="AD31" s="78">
        <f t="shared" si="0"/>
        <v>0</v>
      </c>
      <c r="AE31" s="78">
        <f t="shared" si="0"/>
        <v>0.55839452401008061</v>
      </c>
      <c r="AF31" s="78">
        <f t="shared" si="0"/>
        <v>0.61644140029689765</v>
      </c>
      <c r="AG31" s="78">
        <f t="shared" si="0"/>
        <v>1.2842529172852017</v>
      </c>
    </row>
    <row r="32" spans="2:33">
      <c r="B32" s="77" t="s">
        <v>1253</v>
      </c>
      <c r="C32" s="78">
        <f t="shared" ref="C32:AG32" si="1">MAX(C4:C30)</f>
        <v>0.26373110951241785</v>
      </c>
      <c r="D32" s="78">
        <f t="shared" si="1"/>
        <v>12.554824985011553</v>
      </c>
      <c r="E32" s="78">
        <f t="shared" si="1"/>
        <v>2.1581074527876914E-2</v>
      </c>
      <c r="F32" s="78">
        <f t="shared" si="1"/>
        <v>11.876771471813093</v>
      </c>
      <c r="G32" s="78">
        <f t="shared" si="1"/>
        <v>12.632771878913118</v>
      </c>
      <c r="H32" s="78">
        <f t="shared" si="1"/>
        <v>8.3012040799654603</v>
      </c>
      <c r="I32" s="78">
        <f t="shared" si="1"/>
        <v>30.703040646420011</v>
      </c>
      <c r="J32" s="78">
        <f t="shared" si="1"/>
        <v>28.34010775103123</v>
      </c>
      <c r="K32" s="78">
        <f t="shared" si="1"/>
        <v>22.474740391505211</v>
      </c>
      <c r="L32" s="78">
        <f t="shared" si="1"/>
        <v>27.89179569585426</v>
      </c>
      <c r="M32" s="78">
        <f t="shared" si="1"/>
        <v>30.117710449844324</v>
      </c>
      <c r="N32" s="78">
        <f t="shared" si="1"/>
        <v>5.0948226865193984</v>
      </c>
      <c r="O32" s="78">
        <f t="shared" si="1"/>
        <v>1.5291946878484572</v>
      </c>
      <c r="P32" s="78">
        <f t="shared" si="1"/>
        <v>4.8329577490121176</v>
      </c>
      <c r="Q32" s="78">
        <f t="shared" si="1"/>
        <v>3.1507304835196899</v>
      </c>
      <c r="R32" s="78">
        <f t="shared" si="1"/>
        <v>4.6705598115650542</v>
      </c>
      <c r="S32" s="78">
        <f t="shared" si="1"/>
        <v>457.33513983686316</v>
      </c>
      <c r="T32" s="78">
        <f t="shared" si="1"/>
        <v>132.81184000295769</v>
      </c>
      <c r="U32" s="78">
        <f t="shared" si="1"/>
        <v>59.869108285815265</v>
      </c>
      <c r="V32" s="78" t="e">
        <f t="shared" si="1"/>
        <v>#DIV/0!</v>
      </c>
      <c r="W32" s="78">
        <f t="shared" si="1"/>
        <v>102.00156462884122</v>
      </c>
      <c r="X32" s="78">
        <f t="shared" si="1"/>
        <v>8.7514379770793429</v>
      </c>
      <c r="Y32" s="78">
        <f t="shared" si="1"/>
        <v>6.9700629679923125</v>
      </c>
      <c r="Z32" s="78">
        <f t="shared" si="1"/>
        <v>8.4049952277847844</v>
      </c>
      <c r="AA32" s="78">
        <f t="shared" si="1"/>
        <v>1.935200248036363</v>
      </c>
      <c r="AB32" s="78">
        <f t="shared" si="1"/>
        <v>4.5230833568745226</v>
      </c>
      <c r="AC32" s="78">
        <f t="shared" si="1"/>
        <v>6.2003618086846162</v>
      </c>
      <c r="AD32" s="78">
        <f t="shared" si="1"/>
        <v>2.0372878478667067</v>
      </c>
      <c r="AE32" s="78">
        <f t="shared" si="1"/>
        <v>6.0840395624366002</v>
      </c>
      <c r="AF32" s="78">
        <f t="shared" si="1"/>
        <v>8.7525821508347494</v>
      </c>
      <c r="AG32" s="78">
        <f t="shared" si="1"/>
        <v>20.922270286671274</v>
      </c>
    </row>
    <row r="34" spans="2:34" customFormat="1" ht="35.1" customHeight="1">
      <c r="B34" s="149" t="s">
        <v>1251</v>
      </c>
      <c r="C34" s="149"/>
      <c r="D34" s="149"/>
      <c r="E34" s="149"/>
      <c r="F34" s="149"/>
      <c r="G34" s="149"/>
      <c r="H34" s="149"/>
      <c r="I34" s="149"/>
      <c r="J34" s="149"/>
      <c r="K34" s="149"/>
      <c r="L34" s="149"/>
      <c r="M34" s="149"/>
      <c r="N34" s="149"/>
      <c r="O34" s="149"/>
      <c r="P34" s="149"/>
      <c r="Q34" s="149"/>
      <c r="R34" s="149"/>
      <c r="S34" s="81"/>
      <c r="T34" s="81"/>
      <c r="U34" s="81"/>
      <c r="V34" s="81"/>
      <c r="W34" s="81"/>
      <c r="X34" s="81"/>
      <c r="Y34" s="81"/>
      <c r="Z34" s="81"/>
      <c r="AA34" s="81"/>
      <c r="AB34" s="81"/>
      <c r="AC34" s="81"/>
      <c r="AD34" s="81"/>
      <c r="AE34" s="81"/>
      <c r="AF34" s="81"/>
      <c r="AG34" s="81"/>
    </row>
    <row r="35" spans="2:34" customFormat="1" ht="29.1" customHeight="1">
      <c r="B35" s="61" t="s">
        <v>48</v>
      </c>
      <c r="C35" s="112" t="s">
        <v>1314</v>
      </c>
      <c r="D35" s="112" t="s">
        <v>1315</v>
      </c>
      <c r="E35" s="112" t="s">
        <v>1325</v>
      </c>
      <c r="F35" s="112" t="s">
        <v>1316</v>
      </c>
      <c r="G35" s="112" t="s">
        <v>1317</v>
      </c>
      <c r="H35" s="112" t="e">
        <f t="shared" ref="H35:AD35" si="2">G35+1</f>
        <v>#VALUE!</v>
      </c>
      <c r="I35" s="112" t="e">
        <f t="shared" si="2"/>
        <v>#VALUE!</v>
      </c>
      <c r="J35" s="112" t="e">
        <f t="shared" si="2"/>
        <v>#VALUE!</v>
      </c>
      <c r="K35" s="112" t="s">
        <v>1318</v>
      </c>
      <c r="L35" s="112" t="s">
        <v>1319</v>
      </c>
      <c r="M35" s="112" t="s">
        <v>1320</v>
      </c>
      <c r="N35" s="112" t="s">
        <v>1321</v>
      </c>
      <c r="O35" s="112" t="s">
        <v>1322</v>
      </c>
      <c r="P35" s="112" t="s">
        <v>1323</v>
      </c>
      <c r="Q35" s="112" t="e">
        <f>#REF!+1</f>
        <v>#REF!</v>
      </c>
      <c r="R35" s="112" t="e">
        <f t="shared" si="2"/>
        <v>#REF!</v>
      </c>
      <c r="S35" s="112" t="e">
        <f t="shared" si="2"/>
        <v>#REF!</v>
      </c>
      <c r="T35" s="112" t="e">
        <f t="shared" si="2"/>
        <v>#REF!</v>
      </c>
      <c r="U35" s="112" t="e">
        <f t="shared" si="2"/>
        <v>#REF!</v>
      </c>
      <c r="V35" s="112" t="e">
        <f t="shared" si="2"/>
        <v>#REF!</v>
      </c>
      <c r="W35" s="112" t="e">
        <f t="shared" si="2"/>
        <v>#REF!</v>
      </c>
      <c r="X35" s="112" t="e">
        <f t="shared" si="2"/>
        <v>#REF!</v>
      </c>
      <c r="Y35" s="112" t="e">
        <f t="shared" si="2"/>
        <v>#REF!</v>
      </c>
      <c r="Z35" s="112" t="e">
        <f t="shared" si="2"/>
        <v>#REF!</v>
      </c>
      <c r="AA35" s="112" t="e">
        <f t="shared" si="2"/>
        <v>#REF!</v>
      </c>
      <c r="AB35" s="112" t="e">
        <f t="shared" si="2"/>
        <v>#REF!</v>
      </c>
      <c r="AC35" s="112" t="e">
        <f t="shared" si="2"/>
        <v>#REF!</v>
      </c>
      <c r="AD35" s="112" t="e">
        <f t="shared" si="2"/>
        <v>#REF!</v>
      </c>
      <c r="AE35" s="112" t="s">
        <v>1324</v>
      </c>
      <c r="AF35" s="76" t="s">
        <v>839</v>
      </c>
      <c r="AG35" s="76" t="s">
        <v>840</v>
      </c>
      <c r="AH35" s="103"/>
    </row>
    <row r="36" spans="2:34">
      <c r="B36" s="70" t="s">
        <v>175</v>
      </c>
      <c r="C36" s="71" cm="1">
        <f t="array" ref="C36">TREND($B$66:$B$116,C$66:C$116,C4)</f>
        <v>3.228471597594313</v>
      </c>
      <c r="D36" s="71" cm="1">
        <f t="array" ref="D36">TREND($B$66:$B$116,D$66:D$116,D4)</f>
        <v>1.8216525611828374</v>
      </c>
      <c r="E36" s="71" cm="1">
        <f t="array" ref="E36">TREND($B$66:$B$116,E$66:E$116,E4)</f>
        <v>4.9951108134744535</v>
      </c>
      <c r="F36" s="71" cm="1">
        <f t="array" ref="F36">TREND($B$66:$B$116,F$66:F$116,F4)</f>
        <v>1.5558734951529574</v>
      </c>
      <c r="G36" s="71" cm="1">
        <f t="array" ref="G36">TREND($B$66:$B$116,G$66:G$116,G4)</f>
        <v>1.6996774241131205</v>
      </c>
      <c r="H36" s="71" cm="1">
        <f t="array" ref="H36">TREND($B$66:$B$116,H$66:H$116,H4)</f>
        <v>3.4697382433389254</v>
      </c>
      <c r="I36" s="71" cm="1">
        <f t="array" ref="I36">TREND($B$66:$B$116,I$66:I$116,I4)</f>
        <v>13.749153483456709</v>
      </c>
      <c r="J36" s="71" cm="1">
        <f t="array" ref="J36">TREND($B$66:$B$116,J$66:J$116,J4)</f>
        <v>17.002728148355736</v>
      </c>
      <c r="K36" s="71" cm="1">
        <f t="array" ref="K36">TREND($B$66:$B$116,K$66:K$116,K4)</f>
        <v>3.2849080404895226</v>
      </c>
      <c r="L36" s="71" cm="1">
        <f t="array" ref="L36">TREND($B$66:$B$116,L$66:L$116,L4)</f>
        <v>8.9535639266251401</v>
      </c>
      <c r="M36" s="71" cm="1">
        <f t="array" ref="M36">TREND($B$66:$B$116,M$66:M$116,M4)</f>
        <v>9.0976518109673314</v>
      </c>
      <c r="N36" s="71" cm="1">
        <f t="array" ref="N36">TREND($B$66:$B$116,N$66:N$116,N4)</f>
        <v>1.5101320516744168</v>
      </c>
      <c r="O36" s="71" cm="1">
        <f t="array" ref="O36">TREND($B$66:$B$116,O$66:O$116,O4)</f>
        <v>4.2782081797009486</v>
      </c>
      <c r="P36" s="71" cm="1">
        <f t="array" ref="P36">TREND($B$66:$B$116,P$66:P$116,P4)</f>
        <v>5.2254731144155793</v>
      </c>
      <c r="Q36" s="71" cm="1">
        <f t="array" ref="Q36">TREND($B$66:$B$116,Q$66:Q$116,Q4)</f>
        <v>2.7293424264156272</v>
      </c>
      <c r="R36" s="71" cm="1">
        <f t="array" ref="R36">TREND($B$66:$B$116,R$66:R$116,R4)</f>
        <v>3.867699700084132</v>
      </c>
      <c r="S36" s="71" cm="1">
        <f t="array" ref="S36">TREND($B$66:$B$116,S$66:S$116,S4)</f>
        <v>4.6562107201272145</v>
      </c>
      <c r="T36" s="71" cm="1">
        <f t="array" ref="T36">TREND($B$66:$B$116,T$66:T$116,T4)</f>
        <v>1.1896784705824575</v>
      </c>
      <c r="U36" s="71" cm="1">
        <f t="array" ref="U36">TREND($B$66:$B$116,U$66:U$116,U4)</f>
        <v>4.1507440894551895</v>
      </c>
      <c r="V36" s="71" t="e" cm="1">
        <f t="array" ref="V36">TREND($B$66:$B$116,V$66:V$116,V4)</f>
        <v>#VALUE!</v>
      </c>
      <c r="W36" s="71" cm="1">
        <f t="array" ref="W36">TREND($B$66:$B$116,W$66:W$116,W4)</f>
        <v>3.7849855798328336</v>
      </c>
      <c r="X36" s="71" cm="1">
        <f t="array" ref="X36">TREND($B$66:$B$116,X$66:X$116,X4)</f>
        <v>4.5896003724334999</v>
      </c>
      <c r="Y36" s="71" cm="1">
        <f t="array" ref="Y36">TREND($B$66:$B$116,Y$66:Y$116,Y4)</f>
        <v>4.0693500305051469</v>
      </c>
      <c r="Z36" s="71" cm="1">
        <f t="array" ref="Z36">TREND($B$66:$B$116,Z$66:Z$116,Z4)</f>
        <v>3.3733556456629872</v>
      </c>
      <c r="AA36" s="71" cm="1">
        <f t="array" ref="AA36">TREND($B$66:$B$116,AA$66:AA$116,AA4)</f>
        <v>8.010860055309557</v>
      </c>
      <c r="AB36" s="71" cm="1">
        <f t="array" ref="AB36">TREND($B$66:$B$116,AB$66:AB$116,AB4)</f>
        <v>3.8731359900177189</v>
      </c>
      <c r="AC36" s="71" cm="1">
        <f t="array" ref="AC36">TREND($B$66:$B$116,AC$66:AC$116,AC4)</f>
        <v>5.6911974440881163</v>
      </c>
      <c r="AD36" s="71" cm="1">
        <f t="array" ref="AD36">TREND($B$66:$B$116,AD$66:AD$116,AD4)</f>
        <v>5.8622873138644609</v>
      </c>
      <c r="AE36" s="71" cm="1">
        <f t="array" ref="AE36">TREND($B$66:$B$116,AE$66:AE$116,AE4)</f>
        <v>4.0716257010244385</v>
      </c>
      <c r="AF36" s="71" cm="1">
        <f t="array" ref="AF36">TREND($B$66:$B$116,AF$66:AF$116,AF4)</f>
        <v>4.7956570342271059</v>
      </c>
      <c r="AG36" s="71" cm="1">
        <f t="array" ref="AG36">TREND($B$66:$B$116,AG$66:AG$116,AG4)</f>
        <v>4.0954199095864645</v>
      </c>
    </row>
    <row r="37" spans="2:34">
      <c r="B37" s="70" t="s">
        <v>176</v>
      </c>
      <c r="C37" s="71" cm="1">
        <f t="array" ref="C37">TREND($B$66:$B$116,C$66:C$116,C5)</f>
        <v>4.4416207755255739</v>
      </c>
      <c r="D37" s="71" cm="1">
        <f t="array" ref="D37">TREND($B$66:$B$116,D$66:D$116,D5)</f>
        <v>5.9591841089660775</v>
      </c>
      <c r="E37" s="71" cm="1">
        <f t="array" ref="E37">TREND($B$66:$B$116,E$66:E$116,E5)</f>
        <v>4.9171255046128755</v>
      </c>
      <c r="F37" s="71" cm="1">
        <f t="array" ref="F37">TREND($B$66:$B$116,F$66:F$116,F5)</f>
        <v>5.6279797889148266</v>
      </c>
      <c r="G37" s="71" cm="1">
        <f t="array" ref="G37">TREND($B$66:$B$116,G$66:G$116,G5)</f>
        <v>6.089363566283585</v>
      </c>
      <c r="H37" s="71" cm="1">
        <f t="array" ref="H37">TREND($B$66:$B$116,H$66:H$116,H5)</f>
        <v>2.940453846322467</v>
      </c>
      <c r="I37" s="71" cm="1">
        <f t="array" ref="I37">TREND($B$66:$B$116,I$66:I$116,I5)</f>
        <v>12.660978768683094</v>
      </c>
      <c r="J37" s="71" cm="1">
        <f t="array" ref="J37">TREND($B$66:$B$116,J$66:J$116,J5)</f>
        <v>15.827841644459919</v>
      </c>
      <c r="K37" s="71" cm="1">
        <f t="array" ref="K37">TREND($B$66:$B$116,K$66:K$116,K5)</f>
        <v>1.9231877092167218</v>
      </c>
      <c r="L37" s="71" cm="1">
        <f t="array" ref="L37">TREND($B$66:$B$116,L$66:L$116,L5)</f>
        <v>4.9393755141755156</v>
      </c>
      <c r="M37" s="71" cm="1">
        <f t="array" ref="M37">TREND($B$66:$B$116,M$66:M$116,M5)</f>
        <v>5.5952473408177905</v>
      </c>
      <c r="N37" s="71" cm="1">
        <f t="array" ref="N37">TREND($B$66:$B$116,N$66:N$116,N5)</f>
        <v>3.290238321688761</v>
      </c>
      <c r="O37" s="71" cm="1">
        <f t="array" ref="O37">TREND($B$66:$B$116,O$66:O$116,O5)</f>
        <v>6.6368479952974608</v>
      </c>
      <c r="P37" s="71" cm="1">
        <f t="array" ref="P37">TREND($B$66:$B$116,P$66:P$116,P5)</f>
        <v>5.6645960347192501</v>
      </c>
      <c r="Q37" s="71" cm="1">
        <f t="array" ref="Q37">TREND($B$66:$B$116,Q$66:Q$116,Q5)</f>
        <v>4.0759548973180362</v>
      </c>
      <c r="R37" s="71" cm="1">
        <f t="array" ref="R37">TREND($B$66:$B$116,R$66:R$116,R5)</f>
        <v>5.0136563879206468</v>
      </c>
      <c r="S37" s="71" cm="1">
        <f t="array" ref="S37">TREND($B$66:$B$116,S$66:S$116,S5)</f>
        <v>2.2664359698926488</v>
      </c>
      <c r="T37" s="71" cm="1">
        <f t="array" ref="T37">TREND($B$66:$B$116,T$66:T$116,T5)</f>
        <v>5.9559798322236066</v>
      </c>
      <c r="U37" s="71" cm="1">
        <f t="array" ref="U37">TREND($B$66:$B$116,U$66:U$116,U5)</f>
        <v>3.7153327516790831</v>
      </c>
      <c r="V37" s="71" t="e" cm="1">
        <f t="array" ref="V37">TREND($B$66:$B$116,V$66:V$116,V5)</f>
        <v>#VALUE!</v>
      </c>
      <c r="W37" s="71" cm="1">
        <f t="array" ref="W37">TREND($B$66:$B$116,W$66:W$116,W5)</f>
        <v>5.0201760812747338</v>
      </c>
      <c r="X37" s="71" cm="1">
        <f t="array" ref="X37">TREND($B$66:$B$116,X$66:X$116,X5)</f>
        <v>4.589050529805891</v>
      </c>
      <c r="Y37" s="71" cm="1">
        <f t="array" ref="Y37">TREND($B$66:$B$116,Y$66:Y$116,Y5)</f>
        <v>2.1611661986994974</v>
      </c>
      <c r="Z37" s="71" cm="1">
        <f t="array" ref="Z37">TREND($B$66:$B$116,Z$66:Z$116,Z5)</f>
        <v>2.7894165260815793</v>
      </c>
      <c r="AA37" s="71" cm="1">
        <f t="array" ref="AA37">TREND($B$66:$B$116,AA$66:AA$116,AA5)</f>
        <v>4.4352309140890673</v>
      </c>
      <c r="AB37" s="71" cm="1">
        <f t="array" ref="AB37">TREND($B$66:$B$116,AB$66:AB$116,AB5)</f>
        <v>3.8211709716086952</v>
      </c>
      <c r="AC37" s="71" cm="1">
        <f t="array" ref="AC37">TREND($B$66:$B$116,AC$66:AC$116,AC5)</f>
        <v>5.1884473246424765</v>
      </c>
      <c r="AD37" s="71" cm="1">
        <f t="array" ref="AD37">TREND($B$66:$B$116,AD$66:AD$116,AD5)</f>
        <v>4.8850000905944828</v>
      </c>
      <c r="AE37" s="71" cm="1">
        <f t="array" ref="AE37">TREND($B$66:$B$116,AE$66:AE$116,AE5)</f>
        <v>6.1483162208863016</v>
      </c>
      <c r="AF37" s="71" cm="1">
        <f t="array" ref="AF37">TREND($B$66:$B$116,AF$66:AF$116,AF5)</f>
        <v>4.7344783788228204</v>
      </c>
      <c r="AG37" s="71" cm="1">
        <f t="array" ref="AG37">TREND($B$66:$B$116,AG$66:AG$116,AG5)</f>
        <v>2.4676449197765864</v>
      </c>
    </row>
    <row r="38" spans="2:34">
      <c r="B38" s="72" t="s">
        <v>177</v>
      </c>
      <c r="C38" s="71" cm="1">
        <f t="array" ref="C38">TREND($B$66:$B$116,C$66:C$116,C6)</f>
        <v>5.9583160574677931</v>
      </c>
      <c r="D38" s="71" cm="1">
        <f t="array" ref="D38">TREND($B$66:$B$116,D$66:D$116,D6)</f>
        <v>5.1550196019128949</v>
      </c>
      <c r="E38" s="71" cm="1">
        <f t="array" ref="E38">TREND($B$66:$B$116,E$66:E$116,E6)</f>
        <v>5.4751893735985719</v>
      </c>
      <c r="F38" s="71" cm="1">
        <f t="array" ref="F38">TREND($B$66:$B$116,F$66:F$116,F6)</f>
        <v>5.2710730353484161</v>
      </c>
      <c r="G38" s="71" cm="1">
        <f t="array" ref="G38">TREND($B$66:$B$116,G$66:G$116,G6)</f>
        <v>6.4094977643862263</v>
      </c>
      <c r="H38" s="71" cm="1">
        <f t="array" ref="H38">TREND($B$66:$B$116,H$66:H$116,H6)</f>
        <v>6.6880331954989982</v>
      </c>
      <c r="I38" s="71" cm="1">
        <f t="array" ref="I38">TREND($B$66:$B$116,I$66:I$116,I6)</f>
        <v>16.475054313167671</v>
      </c>
      <c r="J38" s="71" cm="1">
        <f t="array" ref="J38">TREND($B$66:$B$116,J$66:J$116,J6)</f>
        <v>9.4024872223814526</v>
      </c>
      <c r="K38" s="71" cm="1">
        <f t="array" ref="K38">TREND($B$66:$B$116,K$66:K$116,K6)</f>
        <v>4.9037209370740467</v>
      </c>
      <c r="L38" s="71" cm="1">
        <f t="array" ref="L38">TREND($B$66:$B$116,L$66:L$116,L6)</f>
        <v>8.6146992689870601</v>
      </c>
      <c r="M38" s="71" cm="1">
        <f t="array" ref="M38">TREND($B$66:$B$116,M$66:M$116,M6)</f>
        <v>5.2625487624373868</v>
      </c>
      <c r="N38" s="71" cm="1">
        <f t="array" ref="N38">TREND($B$66:$B$116,N$66:N$116,N6)</f>
        <v>7.5701523165884579</v>
      </c>
      <c r="O38" s="71" cm="1">
        <f t="array" ref="O38">TREND($B$66:$B$116,O$66:O$116,O6)</f>
        <v>1.6331851409963083</v>
      </c>
      <c r="P38" s="71" cm="1">
        <f t="array" ref="P38">TREND($B$66:$B$116,P$66:P$116,P6)</f>
        <v>8.917693296663753</v>
      </c>
      <c r="Q38" s="71" cm="1">
        <f t="array" ref="Q38">TREND($B$66:$B$116,Q$66:Q$116,Q6)</f>
        <v>3.5430196208251732</v>
      </c>
      <c r="R38" s="71" cm="1">
        <f t="array" ref="R38">TREND($B$66:$B$116,R$66:R$116,R6)</f>
        <v>9.7511426805095631</v>
      </c>
      <c r="S38" s="71" cm="1">
        <f t="array" ref="S38">TREND($B$66:$B$116,S$66:S$116,S6)</f>
        <v>0.55800547454202121</v>
      </c>
      <c r="T38" s="71" cm="1">
        <f t="array" ref="T38">TREND($B$66:$B$116,T$66:T$116,T6)</f>
        <v>0.6400806486576478</v>
      </c>
      <c r="U38" s="71" cm="1">
        <f t="array" ref="U38">TREND($B$66:$B$116,U$66:U$116,U6)</f>
        <v>1.4979161892633392</v>
      </c>
      <c r="V38" s="71" t="e" cm="1">
        <f t="array" ref="V38">TREND($B$66:$B$116,V$66:V$116,V6)</f>
        <v>#VALUE!</v>
      </c>
      <c r="W38" s="71" cm="1">
        <f t="array" ref="W38">TREND($B$66:$B$116,W$66:W$116,W6)</f>
        <v>2.3124683518187634</v>
      </c>
      <c r="X38" s="71" cm="1">
        <f t="array" ref="X38">TREND($B$66:$B$116,X$66:X$116,X6)</f>
        <v>7.0565060870670511</v>
      </c>
      <c r="Y38" s="71" cm="1">
        <f t="array" ref="Y38">TREND($B$66:$B$116,Y$66:Y$116,Y6)</f>
        <v>6.4696471701445262</v>
      </c>
      <c r="Z38" s="71" cm="1">
        <f t="array" ref="Z38">TREND($B$66:$B$116,Z$66:Z$116,Z6)</f>
        <v>3.6165741486975316</v>
      </c>
      <c r="AA38" s="71" cm="1">
        <f t="array" ref="AA38">TREND($B$66:$B$116,AA$66:AA$116,AA6)</f>
        <v>4.4596381429133487</v>
      </c>
      <c r="AB38" s="71" cm="1">
        <f t="array" ref="AB38">TREND($B$66:$B$116,AB$66:AB$116,AB6)</f>
        <v>2.6003190726829488</v>
      </c>
      <c r="AC38" s="71" cm="1">
        <f t="array" ref="AC38">TREND($B$66:$B$116,AC$66:AC$116,AC6)</f>
        <v>3.3645453147643245</v>
      </c>
      <c r="AD38" s="71" cm="1">
        <f t="array" ref="AD38">TREND($B$66:$B$116,AD$66:AD$116,AD6)</f>
        <v>1.5793666447739452</v>
      </c>
      <c r="AE38" s="71" cm="1">
        <f t="array" ref="AE38">TREND($B$66:$B$116,AE$66:AE$116,AE6)</f>
        <v>3.3059061439342097</v>
      </c>
      <c r="AF38" s="71" cm="1">
        <f t="array" ref="AF38">TREND($B$66:$B$116,AF$66:AF$116,AF6)</f>
        <v>6.9418912105717245</v>
      </c>
      <c r="AG38" s="71" cm="1">
        <f t="array" ref="AG38">TREND($B$66:$B$116,AG$66:AG$116,AG6)</f>
        <v>6.1223644921191021</v>
      </c>
    </row>
    <row r="39" spans="2:34">
      <c r="B39" s="72" t="s">
        <v>997</v>
      </c>
      <c r="C39" s="71" cm="1">
        <f t="array" ref="C39">TREND($B$66:$B$116,C$66:C$116,C7)</f>
        <v>4.697440013737598</v>
      </c>
      <c r="D39" s="71" cm="1">
        <f t="array" ref="D39">TREND($B$66:$B$116,D$66:D$116,D7)</f>
        <v>2.0260331674741452</v>
      </c>
      <c r="E39" s="71" cm="1">
        <f t="array" ref="E39">TREND($B$66:$B$116,E$66:E$116,E7)</f>
        <v>4.8521382909417854</v>
      </c>
      <c r="F39" s="71" cm="1">
        <f t="array" ref="F39">TREND($B$66:$B$116,F$66:F$116,F7)</f>
        <v>2.2647307287811307</v>
      </c>
      <c r="G39" s="71" cm="1">
        <f t="array" ref="G39">TREND($B$66:$B$116,G$66:G$116,G7)</f>
        <v>4.3012694395254041</v>
      </c>
      <c r="H39" s="71" cm="1">
        <f t="array" ref="H39">TREND($B$66:$B$116,H$66:H$116,H7)</f>
        <v>1.1788928735426056</v>
      </c>
      <c r="I39" s="71" cm="1">
        <f t="array" ref="I39">TREND($B$66:$B$116,I$66:I$116,I7)</f>
        <v>9.1079935034345496</v>
      </c>
      <c r="J39" s="71" cm="1">
        <f t="array" ref="J39">TREND($B$66:$B$116,J$66:J$116,J7)</f>
        <v>4.6089097163551411</v>
      </c>
      <c r="K39" s="71" cm="1">
        <f t="array" ref="K39">TREND($B$66:$B$116,K$66:K$116,K7)</f>
        <v>1.5388112608036288</v>
      </c>
      <c r="L39" s="71" cm="1">
        <f t="array" ref="L39">TREND($B$66:$B$116,L$66:L$116,L7)</f>
        <v>2.7936988502614017</v>
      </c>
      <c r="M39" s="71" cm="1">
        <f t="array" ref="M39">TREND($B$66:$B$116,M$66:M$116,M7)</f>
        <v>2.1914372604825028</v>
      </c>
      <c r="N39" s="71" cm="1">
        <f t="array" ref="N39">TREND($B$66:$B$116,N$66:N$116,N7)</f>
        <v>6.5534634622072492</v>
      </c>
      <c r="O39" s="71" cm="1">
        <f t="array" ref="O39">TREND($B$66:$B$116,O$66:O$116,O7)</f>
        <v>1.5668916582308743</v>
      </c>
      <c r="P39" s="71" cm="1">
        <f t="array" ref="P39">TREND($B$66:$B$116,P$66:P$116,P7)</f>
        <v>4.0544715746527604</v>
      </c>
      <c r="Q39" s="71" cm="1">
        <f t="array" ref="Q39">TREND($B$66:$B$116,Q$66:Q$116,Q7)</f>
        <v>1.8269833465797003</v>
      </c>
      <c r="R39" s="71" cm="1">
        <f t="array" ref="R39">TREND($B$66:$B$116,R$66:R$116,R7)</f>
        <v>1.8909030638449766</v>
      </c>
      <c r="S39" s="71" cm="1">
        <f t="array" ref="S39">TREND($B$66:$B$116,S$66:S$116,S7)</f>
        <v>1.8358062020750892</v>
      </c>
      <c r="T39" s="71" cm="1">
        <f t="array" ref="T39">TREND($B$66:$B$116,T$66:T$116,T7)</f>
        <v>1.0724927617828715</v>
      </c>
      <c r="U39" s="71" cm="1">
        <f t="array" ref="U39">TREND($B$66:$B$116,U$66:U$116,U7)</f>
        <v>2.0842778648110905</v>
      </c>
      <c r="V39" s="71" t="e" cm="1">
        <f t="array" ref="V39">TREND($B$66:$B$116,V$66:V$116,V7)</f>
        <v>#VALUE!</v>
      </c>
      <c r="W39" s="71" cm="1">
        <f t="array" ref="W39">TREND($B$66:$B$116,W$66:W$116,W7)</f>
        <v>3.5819548116580222</v>
      </c>
      <c r="X39" s="71" cm="1">
        <f t="array" ref="X39">TREND($B$66:$B$116,X$66:X$116,X7)</f>
        <v>3.0337949828047615</v>
      </c>
      <c r="Y39" s="71" cm="1">
        <f t="array" ref="Y39">TREND($B$66:$B$116,Y$66:Y$116,Y7)</f>
        <v>0.76751686657704765</v>
      </c>
      <c r="Z39" s="71" cm="1">
        <f t="array" ref="Z39">TREND($B$66:$B$116,Z$66:Z$116,Z7)</f>
        <v>2.6038908322395247</v>
      </c>
      <c r="AA39" s="71" cm="1">
        <f t="array" ref="AA39">TREND($B$66:$B$116,AA$66:AA$116,AA7)</f>
        <v>5.9169168160269026</v>
      </c>
      <c r="AB39" s="71" cm="1">
        <f t="array" ref="AB39">TREND($B$66:$B$116,AB$66:AB$116,AB7)</f>
        <v>0.34864296610097234</v>
      </c>
      <c r="AC39" s="71" cm="1">
        <f t="array" ref="AC39">TREND($B$66:$B$116,AC$66:AC$116,AC7)</f>
        <v>1.4886360915950803</v>
      </c>
      <c r="AD39" s="71" cm="1">
        <f t="array" ref="AD39">TREND($B$66:$B$116,AD$66:AD$116,AD7)</f>
        <v>0.71650265775324362</v>
      </c>
      <c r="AE39" s="71" cm="1">
        <f t="array" ref="AE39">TREND($B$66:$B$116,AE$66:AE$116,AE7)</f>
        <v>1.3671059027616388</v>
      </c>
      <c r="AF39" s="71" cm="1">
        <f t="array" ref="AF39">TREND($B$66:$B$116,AF$66:AF$116,AF7)</f>
        <v>3.135965593334312</v>
      </c>
      <c r="AG39" s="71" cm="1">
        <f t="array" ref="AG39">TREND($B$66:$B$116,AG$66:AG$116,AG7)</f>
        <v>2.6629523328279099</v>
      </c>
    </row>
    <row r="40" spans="2:34">
      <c r="B40" s="72" t="s">
        <v>1029</v>
      </c>
      <c r="C40" s="71" cm="1">
        <f t="array" ref="C40">TREND($B$66:$B$116,C$66:C$116,C8)</f>
        <v>7.6465585814112469</v>
      </c>
      <c r="D40" s="71" cm="1">
        <f t="array" ref="D40">TREND($B$66:$B$116,D$66:D$116,D8)</f>
        <v>6.1333423652257819</v>
      </c>
      <c r="E40" s="71" cm="1">
        <f t="array" ref="E40">TREND($B$66:$B$116,E$66:E$116,E8)</f>
        <v>4.9445584377465508</v>
      </c>
      <c r="F40" s="71" cm="1">
        <f t="array" ref="F40">TREND($B$66:$B$116,F$66:F$116,F8)</f>
        <v>5.8513396061696792</v>
      </c>
      <c r="G40" s="71" cm="1">
        <f t="array" ref="G40">TREND($B$66:$B$116,G$66:G$116,G8)</f>
        <v>9.2322976152601761</v>
      </c>
      <c r="H40" s="71" cm="1">
        <f t="array" ref="H40">TREND($B$66:$B$116,H$66:H$116,H8)</f>
        <v>3.2353246505517399</v>
      </c>
      <c r="I40" s="71" cm="1">
        <f t="array" ref="I40">TREND($B$66:$B$116,I$66:I$116,I8)</f>
        <v>14.858331619115212</v>
      </c>
      <c r="J40" s="71" cm="1">
        <f t="array" ref="J40">TREND($B$66:$B$116,J$66:J$116,J8)</f>
        <v>2.7899795936380336</v>
      </c>
      <c r="K40" s="71" cm="1">
        <f t="array" ref="K40">TREND($B$66:$B$116,K$66:K$116,K8)</f>
        <v>3.2533689231826175</v>
      </c>
      <c r="L40" s="71" cm="1">
        <f t="array" ref="L40">TREND($B$66:$B$116,L$66:L$116,L8)</f>
        <v>3.5564612705211225</v>
      </c>
      <c r="M40" s="71" cm="1">
        <f t="array" ref="M40">TREND($B$66:$B$116,M$66:M$116,M8)</f>
        <v>1.323848969247968</v>
      </c>
      <c r="N40" s="71" cm="1">
        <f t="array" ref="N40">TREND($B$66:$B$116,N$66:N$116,N8)</f>
        <v>9.8000829124303976</v>
      </c>
      <c r="O40" s="71" cm="1">
        <f t="array" ref="O40">TREND($B$66:$B$116,O$66:O$116,O8)</f>
        <v>1.2309184511652096</v>
      </c>
      <c r="P40" s="71" cm="1">
        <f t="array" ref="P40">TREND($B$66:$B$116,P$66:P$116,P8)</f>
        <v>2.3465921860783365</v>
      </c>
      <c r="Q40" s="71" cm="1">
        <f t="array" ref="Q40">TREND($B$66:$B$116,Q$66:Q$116,Q8)</f>
        <v>4.7475501272912002</v>
      </c>
      <c r="R40" s="71" cm="1">
        <f t="array" ref="R40">TREND($B$66:$B$116,R$66:R$116,R8)</f>
        <v>1.6562823986649005</v>
      </c>
      <c r="S40" s="71" cm="1">
        <f t="array" ref="S40">TREND($B$66:$B$116,S$66:S$116,S8)</f>
        <v>2.8232325400237852</v>
      </c>
      <c r="T40" s="71" cm="1">
        <f t="array" ref="T40">TREND($B$66:$B$116,T$66:T$116,T8)</f>
        <v>1.9167520510892273</v>
      </c>
      <c r="U40" s="71" cm="1">
        <f t="array" ref="U40">TREND($B$66:$B$116,U$66:U$116,U8)</f>
        <v>4.5851408184456464</v>
      </c>
      <c r="V40" s="71" t="e" cm="1">
        <f t="array" ref="V40">TREND($B$66:$B$116,V$66:V$116,V8)</f>
        <v>#VALUE!</v>
      </c>
      <c r="W40" s="71" cm="1">
        <f t="array" ref="W40">TREND($B$66:$B$116,W$66:W$116,W8)</f>
        <v>7.3529098057512385</v>
      </c>
      <c r="X40" s="71" cm="1">
        <f t="array" ref="X40">TREND($B$66:$B$116,X$66:X$116,X8)</f>
        <v>5.0419970700587768</v>
      </c>
      <c r="Y40" s="71" cm="1">
        <f t="array" ref="Y40">TREND($B$66:$B$116,Y$66:Y$116,Y8)</f>
        <v>1.1598210465267929</v>
      </c>
      <c r="Z40" s="71" cm="1">
        <f t="array" ref="Z40">TREND($B$66:$B$116,Z$66:Z$116,Z8)</f>
        <v>1.0923903079817285</v>
      </c>
      <c r="AA40" s="71" cm="1">
        <f t="array" ref="AA40">TREND($B$66:$B$116,AA$66:AA$116,AA8)</f>
        <v>7.3832716226516961</v>
      </c>
      <c r="AB40" s="71" cm="1">
        <f t="array" ref="AB40">TREND($B$66:$B$116,AB$66:AB$116,AB8)</f>
        <v>0.30081893436842994</v>
      </c>
      <c r="AC40" s="71" cm="1">
        <f t="array" ref="AC40">TREND($B$66:$B$116,AC$66:AC$116,AC8)</f>
        <v>1.1687996588344864</v>
      </c>
      <c r="AD40" s="71" cm="1">
        <f t="array" ref="AD40">TREND($B$66:$B$116,AD$66:AD$116,AD8)</f>
        <v>1.906766859605749</v>
      </c>
      <c r="AE40" s="71" cm="1">
        <f t="array" ref="AE40">TREND($B$66:$B$116,AE$66:AE$116,AE8)</f>
        <v>4.2457524336223651</v>
      </c>
      <c r="AF40" s="71" cm="1">
        <f t="array" ref="AF40">TREND($B$66:$B$116,AF$66:AF$116,AF8)</f>
        <v>5.1491202403594212</v>
      </c>
      <c r="AG40" s="71" cm="1">
        <f t="array" ref="AG40">TREND($B$66:$B$116,AG$66:AG$116,AG8)</f>
        <v>4.4379864387872141</v>
      </c>
    </row>
    <row r="41" spans="2:34">
      <c r="B41" s="72" t="s">
        <v>519</v>
      </c>
      <c r="C41" s="71" cm="1">
        <f t="array" ref="C41">TREND($B$66:$B$116,C$66:C$116,C9)</f>
        <v>3.888416082997173</v>
      </c>
      <c r="D41" s="71" cm="1">
        <f t="array" ref="D41">TREND($B$66:$B$116,D$66:D$116,D9)</f>
        <v>2.6498245894017463</v>
      </c>
      <c r="E41" s="71" cm="1">
        <f t="array" ref="E41">TREND($B$66:$B$116,E$66:E$116,E9)</f>
        <v>4.7178297151403212</v>
      </c>
      <c r="F41" s="71" cm="1">
        <f t="array" ref="F41">TREND($B$66:$B$116,F$66:F$116,F9)</f>
        <v>2.7531774602018251</v>
      </c>
      <c r="G41" s="71" cm="1">
        <f t="array" ref="G41">TREND($B$66:$B$116,G$66:G$116,G9)</f>
        <v>2.9485534649786009</v>
      </c>
      <c r="H41" s="71" cm="1">
        <f t="array" ref="H41">TREND($B$66:$B$116,H$66:H$116,H9)</f>
        <v>1.9164969200108017</v>
      </c>
      <c r="I41" s="71" cm="1">
        <f t="array" ref="I41">TREND($B$66:$B$116,I$66:I$116,I9)</f>
        <v>9.825604778721253</v>
      </c>
      <c r="J41" s="71" cm="1">
        <f t="array" ref="J41">TREND($B$66:$B$116,J$66:J$116,J9)</f>
        <v>8.448981675055764</v>
      </c>
      <c r="K41" s="71" cm="1">
        <f t="array" ref="K41">TREND($B$66:$B$116,K$66:K$116,K9)</f>
        <v>2.0209228951343814</v>
      </c>
      <c r="L41" s="71" cm="1">
        <f t="array" ref="L41">TREND($B$66:$B$116,L$66:L$116,L9)</f>
        <v>5.4216736526659588</v>
      </c>
      <c r="M41" s="71" cm="1">
        <f t="array" ref="M41">TREND($B$66:$B$116,M$66:M$116,M9)</f>
        <v>4.9996765821251241</v>
      </c>
      <c r="N41" s="71" cm="1">
        <f t="array" ref="N41">TREND($B$66:$B$116,N$66:N$116,N9)</f>
        <v>1.4795331619192036</v>
      </c>
      <c r="O41" s="71" cm="1">
        <f t="array" ref="O41">TREND($B$66:$B$116,O$66:O$116,O9)</f>
        <v>2.1118587782930609</v>
      </c>
      <c r="P41" s="71" cm="1">
        <f t="array" ref="P41">TREND($B$66:$B$116,P$66:P$116,P9)</f>
        <v>9.8013096771582795</v>
      </c>
      <c r="Q41" s="71" cm="1">
        <f t="array" ref="Q41">TREND($B$66:$B$116,Q$66:Q$116,Q9)</f>
        <v>9.7015576141028284</v>
      </c>
      <c r="R41" s="71" cm="1">
        <f t="array" ref="R41">TREND($B$66:$B$116,R$66:R$116,R9)</f>
        <v>9.7946847921617728</v>
      </c>
      <c r="S41" s="71" cm="1">
        <f t="array" ref="S41">TREND($B$66:$B$116,S$66:S$116,S9)</f>
        <v>8.8092875500804413E-2</v>
      </c>
      <c r="T41" s="71" cm="1">
        <f t="array" ref="T41">TREND($B$66:$B$116,T$66:T$116,T9)</f>
        <v>1.648839326284262</v>
      </c>
      <c r="U41" s="71" cm="1">
        <f t="array" ref="U41">TREND($B$66:$B$116,U$66:U$116,U9)</f>
        <v>3.4798534775631906</v>
      </c>
      <c r="V41" s="71" t="e" cm="1">
        <f t="array" ref="V41">TREND($B$66:$B$116,V$66:V$116,V9)</f>
        <v>#VALUE!</v>
      </c>
      <c r="W41" s="71" cm="1">
        <f t="array" ref="W41">TREND($B$66:$B$116,W$66:W$116,W9)</f>
        <v>4.7109221159605177</v>
      </c>
      <c r="X41" s="71" cm="1">
        <f t="array" ref="X41">TREND($B$66:$B$116,X$66:X$116,X9)</f>
        <v>3.7730417932890443</v>
      </c>
      <c r="Y41" s="71" cm="1">
        <f t="array" ref="Y41">TREND($B$66:$B$116,Y$66:Y$116,Y9)</f>
        <v>1.4828303593017234</v>
      </c>
      <c r="Z41" s="71" cm="1">
        <f t="array" ref="Z41">TREND($B$66:$B$116,Z$66:Z$116,Z9)</f>
        <v>4.0312795211627845</v>
      </c>
      <c r="AA41" s="71" cm="1">
        <f t="array" ref="AA41">TREND($B$66:$B$116,AA$66:AA$116,AA9)</f>
        <v>3.5453149600734339</v>
      </c>
      <c r="AB41" s="71" cm="1">
        <f t="array" ref="AB41">TREND($B$66:$B$116,AB$66:AB$116,AB9)</f>
        <v>1.6133285838123754</v>
      </c>
      <c r="AC41" s="71" cm="1">
        <f t="array" ref="AC41">TREND($B$66:$B$116,AC$66:AC$116,AC9)</f>
        <v>3.7595272890963871</v>
      </c>
      <c r="AD41" s="71" cm="1">
        <f t="array" ref="AD41">TREND($B$66:$B$116,AD$66:AD$116,AD9)</f>
        <v>4.1802737034812703</v>
      </c>
      <c r="AE41" s="71" cm="1">
        <f t="array" ref="AE41">TREND($B$66:$B$116,AE$66:AE$116,AE9)</f>
        <v>2.376636958232043</v>
      </c>
      <c r="AF41" s="71" cm="1">
        <f t="array" ref="AF41">TREND($B$66:$B$116,AF$66:AF$116,AF9)</f>
        <v>3.7145320514702194</v>
      </c>
      <c r="AG41" s="71" cm="1">
        <f t="array" ref="AG41">TREND($B$66:$B$116,AG$66:AG$116,AG9)</f>
        <v>3.253259144278918</v>
      </c>
    </row>
    <row r="42" spans="2:34">
      <c r="B42" s="72" t="s">
        <v>966</v>
      </c>
      <c r="C42" s="71" cm="1">
        <f t="array" ref="C42">TREND($B$66:$B$116,C$66:C$116,C10)</f>
        <v>4.044252145595129</v>
      </c>
      <c r="D42" s="71" cm="1">
        <f t="array" ref="D42">TREND($B$66:$B$116,D$66:D$116,D10)</f>
        <v>2.3114629766760904</v>
      </c>
      <c r="E42" s="71" cm="1">
        <f t="array" ref="E42">TREND($B$66:$B$116,E$66:E$116,E10)</f>
        <v>5.3449139162357628</v>
      </c>
      <c r="F42" s="71" cm="1">
        <f t="array" ref="F42">TREND($B$66:$B$116,F$66:F$116,F10)</f>
        <v>1.9587520994730934</v>
      </c>
      <c r="G42" s="71" cm="1">
        <f t="array" ref="G42">TREND($B$66:$B$116,G$66:G$116,G10)</f>
        <v>3.2091167478147495</v>
      </c>
      <c r="H42" s="71" cm="1">
        <f t="array" ref="H42">TREND($B$66:$B$116,H$66:H$116,H10)</f>
        <v>1.5148330950302089</v>
      </c>
      <c r="I42" s="71" cm="1">
        <f t="array" ref="I42">TREND($B$66:$B$116,I$66:I$116,I10)</f>
        <v>15.684415806976521</v>
      </c>
      <c r="J42" s="71" cm="1">
        <f t="array" ref="J42">TREND($B$66:$B$116,J$66:J$116,J10)</f>
        <v>12.973105730891975</v>
      </c>
      <c r="K42" s="71" cm="1">
        <f t="array" ref="K42">TREND($B$66:$B$116,K$66:K$116,K10)</f>
        <v>1.430454332912602</v>
      </c>
      <c r="L42" s="71" cm="1">
        <f t="array" ref="L42">TREND($B$66:$B$116,L$66:L$116,L10)</f>
        <v>7.5945355605943092</v>
      </c>
      <c r="M42" s="71" cm="1">
        <f t="array" ref="M42">TREND($B$66:$B$116,M$66:M$116,M10)</f>
        <v>6.3645647448418128</v>
      </c>
      <c r="N42" s="71" cm="1">
        <f t="array" ref="N42">TREND($B$66:$B$116,N$66:N$116,N10)</f>
        <v>5.8905515819850853</v>
      </c>
      <c r="O42" s="71" cm="1">
        <f t="array" ref="O42">TREND($B$66:$B$116,O$66:O$116,O10)</f>
        <v>7.6523528563733594</v>
      </c>
      <c r="P42" s="71" cm="1">
        <f t="array" ref="P42">TREND($B$66:$B$116,P$66:P$116,P10)</f>
        <v>2.7219863746723476</v>
      </c>
      <c r="Q42" s="71" cm="1">
        <f t="array" ref="Q42">TREND($B$66:$B$116,Q$66:Q$116,Q10)</f>
        <v>2.5878928904957395</v>
      </c>
      <c r="R42" s="71" cm="1">
        <f t="array" ref="R42">TREND($B$66:$B$116,R$66:R$116,R10)</f>
        <v>2.8075996671817522</v>
      </c>
      <c r="S42" s="71" cm="1">
        <f t="array" ref="S42">TREND($B$66:$B$116,S$66:S$116,S10)</f>
        <v>2.1244710943378458</v>
      </c>
      <c r="T42" s="71" cm="1">
        <f t="array" ref="T42">TREND($B$66:$B$116,T$66:T$116,T10)</f>
        <v>1.7251621413813647</v>
      </c>
      <c r="U42" s="71" cm="1">
        <f t="array" ref="U42">TREND($B$66:$B$116,U$66:U$116,U10)</f>
        <v>3.857828553470561</v>
      </c>
      <c r="V42" s="71" t="e" cm="1">
        <f t="array" ref="V42">TREND($B$66:$B$116,V$66:V$116,V10)</f>
        <v>#VALUE!</v>
      </c>
      <c r="W42" s="71" cm="1">
        <f t="array" ref="W42">TREND($B$66:$B$116,W$66:W$116,W10)</f>
        <v>6.1852362089502808</v>
      </c>
      <c r="X42" s="71" cm="1">
        <f t="array" ref="X42">TREND($B$66:$B$116,X$66:X$116,X10)</f>
        <v>2.0497429256690149</v>
      </c>
      <c r="Y42" s="71" cm="1">
        <f t="array" ref="Y42">TREND($B$66:$B$116,Y$66:Y$116,Y10)</f>
        <v>1.2431099035835886</v>
      </c>
      <c r="Z42" s="71" cm="1">
        <f t="array" ref="Z42">TREND($B$66:$B$116,Z$66:Z$116,Z10)</f>
        <v>4.1463309432348785</v>
      </c>
      <c r="AA42" s="71" cm="1">
        <f t="array" ref="AA42">TREND($B$66:$B$116,AA$66:AA$116,AA10)</f>
        <v>2.6436310099062221</v>
      </c>
      <c r="AB42" s="71" cm="1">
        <f t="array" ref="AB42">TREND($B$66:$B$116,AB$66:AB$116,AB10)</f>
        <v>1.1430345521680574</v>
      </c>
      <c r="AC42" s="71" cm="1">
        <f t="array" ref="AC42">TREND($B$66:$B$116,AC$66:AC$116,AC10)</f>
        <v>5.3682465657761673</v>
      </c>
      <c r="AD42" s="71" cm="1">
        <f t="array" ref="AD42">TREND($B$66:$B$116,AD$66:AD$116,AD10)</f>
        <v>2.8662148622551404</v>
      </c>
      <c r="AE42" s="71" cm="1">
        <f t="array" ref="AE42">TREND($B$66:$B$116,AE$66:AE$116,AE10)</f>
        <v>1.5057478015434658</v>
      </c>
      <c r="AF42" s="71" cm="1">
        <f t="array" ref="AF42">TREND($B$66:$B$116,AF$66:AF$116,AF10)</f>
        <v>2.1150324666543474</v>
      </c>
      <c r="AG42" s="71" cm="1">
        <f t="array" ref="AG42">TREND($B$66:$B$116,AG$66:AG$116,AG10)</f>
        <v>1.7988281739142513</v>
      </c>
    </row>
    <row r="43" spans="2:34">
      <c r="B43" s="72" t="s">
        <v>1</v>
      </c>
      <c r="C43" s="71" cm="1">
        <f t="array" ref="C43">TREND($B$66:$B$116,C$66:C$116,C11)</f>
        <v>5.7946170684134906</v>
      </c>
      <c r="D43" s="71" cm="1">
        <f t="array" ref="D43">TREND($B$66:$B$116,D$66:D$116,D11)</f>
        <v>5.1401331054218105</v>
      </c>
      <c r="E43" s="71" cm="1">
        <f t="array" ref="E43">TREND($B$66:$B$116,E$66:E$116,E11)</f>
        <v>5.0318248614401648</v>
      </c>
      <c r="F43" s="71" cm="1">
        <f t="array" ref="F43">TREND($B$66:$B$116,F$66:F$116,F11)</f>
        <v>5.398193757445747</v>
      </c>
      <c r="G43" s="71" cm="1">
        <f t="array" ref="G43">TREND($B$66:$B$116,G$66:G$116,G11)</f>
        <v>6.2598730529750739</v>
      </c>
      <c r="H43" s="71" cm="1">
        <f t="array" ref="H43">TREND($B$66:$B$116,H$66:H$116,H11)</f>
        <v>3.6325258221603409</v>
      </c>
      <c r="I43" s="71" cm="1">
        <f t="array" ref="I43">TREND($B$66:$B$116,I$66:I$116,I11)</f>
        <v>12.313527022230421</v>
      </c>
      <c r="J43" s="71" cm="1">
        <f t="array" ref="J43">TREND($B$66:$B$116,J$66:J$116,J11)</f>
        <v>5.7341523975267403</v>
      </c>
      <c r="K43" s="71" cm="1">
        <f t="array" ref="K43">TREND($B$66:$B$116,K$66:K$116,K11)</f>
        <v>2.0055255396824738</v>
      </c>
      <c r="L43" s="71" cm="1">
        <f t="array" ref="L43">TREND($B$66:$B$116,L$66:L$116,L11)</f>
        <v>3.8036635703553152</v>
      </c>
      <c r="M43" s="71" cm="1">
        <f t="array" ref="M43">TREND($B$66:$B$116,M$66:M$116,M11)</f>
        <v>2.5001392922364456</v>
      </c>
      <c r="N43" s="71" cm="1">
        <f t="array" ref="N43">TREND($B$66:$B$116,N$66:N$116,N11)</f>
        <v>5.9981204400140182</v>
      </c>
      <c r="O43" s="71" cm="1">
        <f t="array" ref="O43">TREND($B$66:$B$116,O$66:O$116,O11)</f>
        <v>2.4091601204639352</v>
      </c>
      <c r="P43" s="71" cm="1">
        <f t="array" ref="P43">TREND($B$66:$B$116,P$66:P$116,P11)</f>
        <v>2.1678084154200237</v>
      </c>
      <c r="Q43" s="71" cm="1">
        <f t="array" ref="Q43">TREND($B$66:$B$116,Q$66:Q$116,Q11)</f>
        <v>2.5933902844701597</v>
      </c>
      <c r="R43" s="71" cm="1">
        <f t="array" ref="R43">TREND($B$66:$B$116,R$66:R$116,R11)</f>
        <v>1.4878211782344839</v>
      </c>
      <c r="S43" s="71" cm="1">
        <f t="array" ref="S43">TREND($B$66:$B$116,S$66:S$116,S11)</f>
        <v>1.0308581576724052</v>
      </c>
      <c r="T43" s="71" cm="1">
        <f t="array" ref="T43">TREND($B$66:$B$116,T$66:T$116,T11)</f>
        <v>0.54124331047997498</v>
      </c>
      <c r="U43" s="71" cm="1">
        <f t="array" ref="U43">TREND($B$66:$B$116,U$66:U$116,U11)</f>
        <v>0.9332521031768134</v>
      </c>
      <c r="V43" s="71" t="e" cm="1">
        <f t="array" ref="V43">TREND($B$66:$B$116,V$66:V$116,V11)</f>
        <v>#VALUE!</v>
      </c>
      <c r="W43" s="71" cm="1">
        <f t="array" ref="W43">TREND($B$66:$B$116,W$66:W$116,W11)</f>
        <v>1.8129699849939382</v>
      </c>
      <c r="X43" s="71" cm="1">
        <f t="array" ref="X43">TREND($B$66:$B$116,X$66:X$116,X11)</f>
        <v>3.6500340019931317</v>
      </c>
      <c r="Y43" s="71" cm="1">
        <f t="array" ref="Y43">TREND($B$66:$B$116,Y$66:Y$116,Y11)</f>
        <v>4.5482321601198601</v>
      </c>
      <c r="Z43" s="71" cm="1">
        <f t="array" ref="Z43">TREND($B$66:$B$116,Z$66:Z$116,Z11)</f>
        <v>2.9343419031494613</v>
      </c>
      <c r="AA43" s="71" cm="1">
        <f t="array" ref="AA43">TREND($B$66:$B$116,AA$66:AA$116,AA11)</f>
        <v>8.0313932946977395</v>
      </c>
      <c r="AB43" s="71" cm="1">
        <f t="array" ref="AB43">TREND($B$66:$B$116,AB$66:AB$116,AB11)</f>
        <v>1.0479771703419045</v>
      </c>
      <c r="AC43" s="71" cm="1">
        <f t="array" ref="AC43">TREND($B$66:$B$116,AC$66:AC$116,AC11)</f>
        <v>1.7073027292501373</v>
      </c>
      <c r="AD43" s="71" cm="1">
        <f t="array" ref="AD43">TREND($B$66:$B$116,AD$66:AD$116,AD11)</f>
        <v>1.2826045563900283</v>
      </c>
      <c r="AE43" s="71" cm="1">
        <f t="array" ref="AE43">TREND($B$66:$B$116,AE$66:AE$116,AE11)</f>
        <v>2.6607125334796886</v>
      </c>
      <c r="AF43" s="71" cm="1">
        <f t="array" ref="AF43">TREND($B$66:$B$116,AF$66:AF$116,AF11)</f>
        <v>3.6495330179962977</v>
      </c>
      <c r="AG43" s="71" cm="1">
        <f t="array" ref="AG43">TREND($B$66:$B$116,AG$66:AG$116,AG11)</f>
        <v>3.2198488520726252</v>
      </c>
    </row>
    <row r="44" spans="2:34">
      <c r="B44" s="72" t="s">
        <v>436</v>
      </c>
      <c r="C44" s="71" cm="1">
        <f t="array" ref="C44">TREND($B$66:$B$116,C$66:C$116,C12)</f>
        <v>5.9774217722752061</v>
      </c>
      <c r="D44" s="71" cm="1">
        <f t="array" ref="D44">TREND($B$66:$B$116,D$66:D$116,D12)</f>
        <v>9.9139468652557134</v>
      </c>
      <c r="E44" s="71" cm="1">
        <f t="array" ref="E44">TREND($B$66:$B$116,E$66:E$116,E12)</f>
        <v>4.9142626814001638</v>
      </c>
      <c r="F44" s="71" cm="1">
        <f t="array" ref="F44">TREND($B$66:$B$116,F$66:F$116,F12)</f>
        <v>9.9072321962279872</v>
      </c>
      <c r="G44" s="71" cm="1">
        <f t="array" ref="G44">TREND($B$66:$B$116,G$66:G$116,G12)</f>
        <v>9.912465133317955</v>
      </c>
      <c r="H44" s="71" cm="1">
        <f t="array" ref="H44">TREND($B$66:$B$116,H$66:H$116,H12)</f>
        <v>6.0618800459929245</v>
      </c>
      <c r="I44" s="71" cm="1">
        <f t="array" ref="I44">TREND($B$66:$B$116,I$66:I$116,I12)</f>
        <v>28.848892395898503</v>
      </c>
      <c r="J44" s="71" cm="1">
        <f t="array" ref="J44">TREND($B$66:$B$116,J$66:J$116,J12)</f>
        <v>28.408440253356872</v>
      </c>
      <c r="K44" s="71" cm="1">
        <f t="array" ref="K44">TREND($B$66:$B$116,K$66:K$116,K12)</f>
        <v>2.4767135097907955</v>
      </c>
      <c r="L44" s="71" cm="1">
        <f t="array" ref="L44">TREND($B$66:$B$116,L$66:L$116,L12)</f>
        <v>9.9602252209521662</v>
      </c>
      <c r="M44" s="71" cm="1">
        <f t="array" ref="M44">TREND($B$66:$B$116,M$66:M$116,M12)</f>
        <v>9.9669981174622251</v>
      </c>
      <c r="N44" s="71" cm="1">
        <f t="array" ref="N44">TREND($B$66:$B$116,N$66:N$116,N12)</f>
        <v>3.6831695949598009</v>
      </c>
      <c r="O44" s="71" cm="1">
        <f t="array" ref="O44">TREND($B$66:$B$116,O$66:O$116,O12)</f>
        <v>9.4216961184143813</v>
      </c>
      <c r="P44" s="71" cm="1">
        <f t="array" ref="P44">TREND($B$66:$B$116,P$66:P$116,P12)</f>
        <v>5.3795432401241783</v>
      </c>
      <c r="Q44" s="71" cm="1">
        <f t="array" ref="Q44">TREND($B$66:$B$116,Q$66:Q$116,Q12)</f>
        <v>6.3789281748820272</v>
      </c>
      <c r="R44" s="71" cm="1">
        <f t="array" ref="R44">TREND($B$66:$B$116,R$66:R$116,R12)</f>
        <v>5.6734371797306764</v>
      </c>
      <c r="S44" s="71" cm="1">
        <f t="array" ref="S44">TREND($B$66:$B$116,S$66:S$116,S12)</f>
        <v>9.9978143755245501</v>
      </c>
      <c r="T44" s="71" cm="1">
        <f t="array" ref="T44">TREND($B$66:$B$116,T$66:T$116,T12)</f>
        <v>5.750719734712809</v>
      </c>
      <c r="U44" s="71" cm="1">
        <f t="array" ref="U44">TREND($B$66:$B$116,U$66:U$116,U12)</f>
        <v>9.9833525079939403</v>
      </c>
      <c r="V44" s="71" t="e" cm="1">
        <f t="array" ref="V44">TREND($B$66:$B$116,V$66:V$116,V12)</f>
        <v>#VALUE!</v>
      </c>
      <c r="W44" s="71" cm="1">
        <f t="array" ref="W44">TREND($B$66:$B$116,W$66:W$116,W12)</f>
        <v>9.9900412803334682</v>
      </c>
      <c r="X44" s="71" cm="1">
        <f t="array" ref="X44">TREND($B$66:$B$116,X$66:X$116,X12)</f>
        <v>6.9070155507494473</v>
      </c>
      <c r="Y44" s="71" cm="1">
        <f t="array" ref="Y44">TREND($B$66:$B$116,Y$66:Y$116,Y12)</f>
        <v>4.8077030533553406</v>
      </c>
      <c r="Z44" s="71" cm="1">
        <f t="array" ref="Z44">TREND($B$66:$B$116,Z$66:Z$116,Z12)</f>
        <v>9.8764268149223113</v>
      </c>
      <c r="AA44" s="71" cm="1">
        <f t="array" ref="AA44">TREND($B$66:$B$116,AA$66:AA$116,AA12)</f>
        <v>7.6840173076658642</v>
      </c>
      <c r="AB44" s="71" cm="1">
        <f t="array" ref="AB44">TREND($B$66:$B$116,AB$66:AB$116,AB12)</f>
        <v>9.7882739040494613</v>
      </c>
      <c r="AC44" s="71" cm="1">
        <f t="array" ref="AC44">TREND($B$66:$B$116,AC$66:AC$116,AC12)</f>
        <v>9.8437588327205034</v>
      </c>
      <c r="AD44" s="71" cm="1">
        <f t="array" ref="AD44">TREND($B$66:$B$116,AD$66:AD$116,AD12)</f>
        <v>9.5530302455477383</v>
      </c>
      <c r="AE44" s="71" cm="1">
        <f t="array" ref="AE44">TREND($B$66:$B$116,AE$66:AE$116,AE12)</f>
        <v>5.1134868742237014</v>
      </c>
      <c r="AF44" s="71" cm="1">
        <f t="array" ref="AF44">TREND($B$66:$B$116,AF$66:AF$116,AF12)</f>
        <v>6.8664995186775455</v>
      </c>
      <c r="AG44" s="71" cm="1">
        <f t="array" ref="AG44">TREND($B$66:$B$116,AG$66:AG$116,AG12)</f>
        <v>4.0182926530912626</v>
      </c>
    </row>
    <row r="45" spans="2:34">
      <c r="B45" s="72" t="s">
        <v>852</v>
      </c>
      <c r="C45" s="71" cm="1">
        <f t="array" ref="C45">TREND($B$66:$B$116,C$66:C$116,C13)</f>
        <v>3.0360513975182677</v>
      </c>
      <c r="D45" s="71" cm="1">
        <f t="array" ref="D45">TREND($B$66:$B$116,D$66:D$116,D13)</f>
        <v>0.74580897156219828</v>
      </c>
      <c r="E45" s="71" cm="1">
        <f t="array" ref="E45">TREND($B$66:$B$116,E$66:E$116,E13)</f>
        <v>4.8690583320997129</v>
      </c>
      <c r="F45" s="71" cm="1">
        <f t="array" ref="F45">TREND($B$66:$B$116,F$66:F$116,F13)</f>
        <v>0.8498927683371289</v>
      </c>
      <c r="G45" s="71" cm="1">
        <f t="array" ref="G45">TREND($B$66:$B$116,G$66:G$116,G13)</f>
        <v>0.72865081411553212</v>
      </c>
      <c r="H45" s="71" cm="1">
        <f t="array" ref="H45">TREND($B$66:$B$116,H$66:H$116,H13)</f>
        <v>1.0974985271795568</v>
      </c>
      <c r="I45" s="71" cm="1">
        <f t="array" ref="I45">TREND($B$66:$B$116,I$66:I$116,I13)</f>
        <v>0.83819227851157407</v>
      </c>
      <c r="J45" s="71" cm="1">
        <f t="array" ref="J45">TREND($B$66:$B$116,J$66:J$116,J13)</f>
        <v>0.17636691476199395</v>
      </c>
      <c r="K45" s="71" cm="1">
        <f t="array" ref="K45">TREND($B$66:$B$116,K$66:K$116,K13)</f>
        <v>2.406601199900356</v>
      </c>
      <c r="L45" s="71" cm="1">
        <f t="array" ref="L45">TREND($B$66:$B$116,L$66:L$116,L13)</f>
        <v>1.5744934103116996</v>
      </c>
      <c r="M45" s="71" cm="1">
        <f t="array" ref="M45">TREND($B$66:$B$116,M$66:M$116,M13)</f>
        <v>0.16018541360281582</v>
      </c>
      <c r="N45" s="71" cm="1">
        <f t="array" ref="N45">TREND($B$66:$B$116,N$66:N$116,N13)</f>
        <v>0.78902298286068562</v>
      </c>
      <c r="O45" s="71" cm="1">
        <f t="array" ref="O45">TREND($B$66:$B$116,O$66:O$116,O13)</f>
        <v>0.57830388158561963</v>
      </c>
      <c r="P45" s="71" cm="1">
        <f t="array" ref="P45">TREND($B$66:$B$116,P$66:P$116,P13)</f>
        <v>3.1252222552505038</v>
      </c>
      <c r="Q45" s="71" cm="1">
        <f t="array" ref="Q45">TREND($B$66:$B$116,Q$66:Q$116,Q13)</f>
        <v>4.6766318910701417</v>
      </c>
      <c r="R45" s="71" cm="1">
        <f t="array" ref="R45">TREND($B$66:$B$116,R$66:R$116,R13)</f>
        <v>2.3622540909322995</v>
      </c>
      <c r="S45" s="71" cm="1">
        <f t="array" ref="S45">TREND($B$66:$B$116,S$66:S$116,S13)</f>
        <v>1.874237640532497E-2</v>
      </c>
      <c r="T45" s="71" cm="1">
        <f t="array" ref="T45">TREND($B$66:$B$116,T$66:T$116,T13)</f>
        <v>9.159227372363361</v>
      </c>
      <c r="U45" s="71" cm="1">
        <f t="array" ref="U45">TREND($B$66:$B$116,U$66:U$116,U13)</f>
        <v>1.0958518537265587</v>
      </c>
      <c r="V45" s="71" t="e" cm="1">
        <f t="array" ref="V45">TREND($B$66:$B$116,V$66:V$116,V13)</f>
        <v>#VALUE!</v>
      </c>
      <c r="W45" s="71" cm="1">
        <f t="array" ref="W45">TREND($B$66:$B$116,W$66:W$116,W13)</f>
        <v>2.3922202691223036</v>
      </c>
      <c r="X45" s="71" cm="1">
        <f t="array" ref="X45">TREND($B$66:$B$116,X$66:X$116,X13)</f>
        <v>0.11997605407367995</v>
      </c>
      <c r="Y45" s="71" cm="1">
        <f t="array" ref="Y45">TREND($B$66:$B$116,Y$66:Y$116,Y13)</f>
        <v>0.14044819610379983</v>
      </c>
      <c r="Z45" s="71" cm="1">
        <f t="array" ref="Z45">TREND($B$66:$B$116,Z$66:Z$116,Z13)</f>
        <v>0.29964449267303339</v>
      </c>
      <c r="AA45" s="71" cm="1">
        <f t="array" ref="AA45">TREND($B$66:$B$116,AA$66:AA$116,AA13)</f>
        <v>1.9378808214558214</v>
      </c>
      <c r="AB45" s="71" cm="1">
        <f t="array" ref="AB45">TREND($B$66:$B$116,AB$66:AB$116,AB13)</f>
        <v>0.21172609595053871</v>
      </c>
      <c r="AC45" s="71" cm="1">
        <f t="array" ref="AC45">TREND($B$66:$B$116,AC$66:AC$116,AC13)</f>
        <v>0.15624116727949655</v>
      </c>
      <c r="AD45" s="71" cm="1">
        <f t="array" ref="AD45">TREND($B$66:$B$116,AD$66:AD$116,AD13)</f>
        <v>0.44696975445225817</v>
      </c>
      <c r="AE45" s="71" cm="1">
        <f t="array" ref="AE45">TREND($B$66:$B$116,AE$66:AE$116,AE13)</f>
        <v>0.86471967558755991</v>
      </c>
      <c r="AF45" s="71" cm="1">
        <f t="array" ref="AF45">TREND($B$66:$B$116,AF$66:AF$116,AF13)</f>
        <v>0.11995958680705576</v>
      </c>
      <c r="AG45" s="71" cm="1">
        <f t="array" ref="AG45">TREND($B$66:$B$116,AG$66:AG$116,AG13)</f>
        <v>5.040826315351421E-2</v>
      </c>
    </row>
    <row r="46" spans="2:34">
      <c r="B46" s="72" t="s">
        <v>1048</v>
      </c>
      <c r="C46" s="71" cm="1">
        <f t="array" ref="C46">TREND($B$66:$B$116,C$66:C$116,C14)</f>
        <v>3.6494690777786549</v>
      </c>
      <c r="D46" s="71" cm="1">
        <f t="array" ref="D46">TREND($B$66:$B$116,D$66:D$116,D14)</f>
        <v>0.96416226200596333</v>
      </c>
      <c r="E46" s="71" cm="1">
        <f t="array" ref="E46">TREND($B$66:$B$116,E$66:E$116,E14)</f>
        <v>4.5248106264014334</v>
      </c>
      <c r="F46" s="71" cm="1">
        <f t="array" ref="F46">TREND($B$66:$B$116,F$66:F$116,F14)</f>
        <v>0.95039291305750906</v>
      </c>
      <c r="G46" s="71" cm="1">
        <f t="array" ref="G46">TREND($B$66:$B$116,G$66:G$116,G14)</f>
        <v>1.4489062462282472</v>
      </c>
      <c r="H46" s="71" cm="1">
        <f t="array" ref="H46">TREND($B$66:$B$116,H$66:H$116,H14)</f>
        <v>1.7811099231389789</v>
      </c>
      <c r="I46" s="71" cm="1">
        <f t="array" ref="I46">TREND($B$66:$B$116,I$66:I$116,I14)</f>
        <v>3.5398131246039206</v>
      </c>
      <c r="J46" s="71" cm="1">
        <f t="array" ref="J46">TREND($B$66:$B$116,J$66:J$116,J14)</f>
        <v>0.10575700588261891</v>
      </c>
      <c r="K46" s="71" cm="1">
        <f t="array" ref="K46">TREND($B$66:$B$116,K$66:K$116,K14)</f>
        <v>3.5787538980011835</v>
      </c>
      <c r="L46" s="71" cm="1">
        <f t="array" ref="L46">TREND($B$66:$B$116,L$66:L$116,L14)</f>
        <v>2.6021554501119102</v>
      </c>
      <c r="M46" s="71" cm="1">
        <f t="array" ref="M46">TREND($B$66:$B$116,M$66:M$116,M14)</f>
        <v>3.3001882537771851E-2</v>
      </c>
      <c r="N46" s="71" cm="1">
        <f t="array" ref="N46">TREND($B$66:$B$116,N$66:N$116,N14)</f>
        <v>1.2792068754681396</v>
      </c>
      <c r="O46" s="71" cm="1">
        <f t="array" ref="O46">TREND($B$66:$B$116,O$66:O$116,O14)</f>
        <v>0.57830388158561963</v>
      </c>
      <c r="P46" s="71" cm="1">
        <f t="array" ref="P46">TREND($B$66:$B$116,P$66:P$116,P14)</f>
        <v>2.5863829214663463</v>
      </c>
      <c r="Q46" s="71" cm="1">
        <f t="array" ref="Q46">TREND($B$66:$B$116,Q$66:Q$116,Q14)</f>
        <v>3.4612029460664031</v>
      </c>
      <c r="R46" s="71" cm="1">
        <f t="array" ref="R46">TREND($B$66:$B$116,R$66:R$116,R14)</f>
        <v>0.20531520783822721</v>
      </c>
      <c r="S46" s="71" cm="1">
        <f t="array" ref="S46">TREND($B$66:$B$116,S$66:S$116,S14)</f>
        <v>3.1227992229679469</v>
      </c>
      <c r="T46" s="71" cm="1">
        <f t="array" ref="T46">TREND($B$66:$B$116,T$66:T$116,T14)</f>
        <v>0.91721635637927579</v>
      </c>
      <c r="U46" s="71" cm="1">
        <f t="array" ref="U46">TREND($B$66:$B$116,U$66:U$116,U14)</f>
        <v>2.5304846792260611</v>
      </c>
      <c r="V46" s="71" t="e" cm="1">
        <f t="array" ref="V46">TREND($B$66:$B$116,V$66:V$116,V14)</f>
        <v>#VALUE!</v>
      </c>
      <c r="W46" s="71" cm="1">
        <f t="array" ref="W46">TREND($B$66:$B$116,W$66:W$116,W14)</f>
        <v>4.1398419679937408</v>
      </c>
      <c r="X46" s="71" cm="1">
        <f t="array" ref="X46">TREND($B$66:$B$116,X$66:X$116,X14)</f>
        <v>0.49516028017395675</v>
      </c>
      <c r="Y46" s="71" cm="1">
        <f t="array" ref="Y46">TREND($B$66:$B$116,Y$66:Y$116,Y14)</f>
        <v>0.77246507857090752</v>
      </c>
      <c r="Z46" s="71" cm="1">
        <f t="array" ref="Z46">TREND($B$66:$B$116,Z$66:Z$116,Z14)</f>
        <v>0.30043007071946048</v>
      </c>
      <c r="AA46" s="71" cm="1">
        <f t="array" ref="AA46">TREND($B$66:$B$116,AA$66:AA$116,AA14)</f>
        <v>3.6551023052447911</v>
      </c>
      <c r="AB46" s="71" cm="1">
        <f t="array" ref="AB46">TREND($B$66:$B$116,AB$66:AB$116,AB14)</f>
        <v>0.21172609595053871</v>
      </c>
      <c r="AC46" s="71" cm="1">
        <f t="array" ref="AC46">TREND($B$66:$B$116,AC$66:AC$116,AC14)</f>
        <v>0.15624116727949655</v>
      </c>
      <c r="AD46" s="71" cm="1">
        <f t="array" ref="AD46">TREND($B$66:$B$116,AD$66:AD$116,AD14)</f>
        <v>0.44696975445225817</v>
      </c>
      <c r="AE46" s="71" cm="1">
        <f t="array" ref="AE46">TREND($B$66:$B$116,AE$66:AE$116,AE14)</f>
        <v>3.1833742373957898</v>
      </c>
      <c r="AF46" s="71" cm="1">
        <f t="array" ref="AF46">TREND($B$66:$B$116,AF$66:AF$116,AF14)</f>
        <v>0.49509231714235113</v>
      </c>
      <c r="AG46" s="71" cm="1">
        <f t="array" ref="AG46">TREND($B$66:$B$116,AG$66:AG$116,AG14)</f>
        <v>0.37881381711888595</v>
      </c>
    </row>
    <row r="47" spans="2:34">
      <c r="B47" s="72" t="s">
        <v>1049</v>
      </c>
      <c r="C47" s="71" cm="1">
        <f t="array" ref="C47">TREND($B$66:$B$116,C$66:C$116,C15)</f>
        <v>3.1755493670500332</v>
      </c>
      <c r="D47" s="71" cm="1">
        <f t="array" ref="D47">TREND($B$66:$B$116,D$66:D$116,D15)</f>
        <v>1.3371205286322474</v>
      </c>
      <c r="E47" s="71" cm="1">
        <f t="array" ref="E47">TREND($B$66:$B$116,E$66:E$116,E15)</f>
        <v>4.6441389315384018</v>
      </c>
      <c r="F47" s="71" cm="1">
        <f t="array" ref="F47">TREND($B$66:$B$116,F$66:F$116,F15)</f>
        <v>0.39669138362851353</v>
      </c>
      <c r="G47" s="71" cm="1">
        <f t="array" ref="G47">TREND($B$66:$B$116,G$66:G$116,G15)</f>
        <v>0.89244487085236868</v>
      </c>
      <c r="H47" s="71" cm="1">
        <f t="array" ref="H47">TREND($B$66:$B$116,H$66:H$116,H15)</f>
        <v>2.5782048390424253</v>
      </c>
      <c r="I47" s="71" cm="1">
        <f t="array" ref="I47">TREND($B$66:$B$116,I$66:I$116,I15)</f>
        <v>9.9999999999995204E-2</v>
      </c>
      <c r="J47" s="71" cm="1">
        <f t="array" ref="J47">TREND($B$66:$B$116,J$66:J$116,J15)</f>
        <v>0.10000000000000148</v>
      </c>
      <c r="K47" s="71" cm="1">
        <f t="array" ref="K47">TREND($B$66:$B$116,K$66:K$116,K15)</f>
        <v>2.5016470033658784</v>
      </c>
      <c r="L47" s="71" cm="1">
        <f t="array" ref="L47">TREND($B$66:$B$116,L$66:L$116,L15)</f>
        <v>1.708486084622324</v>
      </c>
      <c r="M47" s="71" cm="1">
        <f t="array" ref="M47">TREND($B$66:$B$116,M$66:M$116,M15)</f>
        <v>3.5420803643619568E-2</v>
      </c>
      <c r="N47" s="71" cm="1">
        <f t="array" ref="N47">TREND($B$66:$B$116,N$66:N$116,N15)</f>
        <v>1.064819755723535</v>
      </c>
      <c r="O47" s="71" cm="1">
        <f t="array" ref="O47">TREND($B$66:$B$116,O$66:O$116,O15)</f>
        <v>0.57830388158561963</v>
      </c>
      <c r="P47" s="71" cm="1">
        <f t="array" ref="P47">TREND($B$66:$B$116,P$66:P$116,P15)</f>
        <v>2.3908759987778119</v>
      </c>
      <c r="Q47" s="71" cm="1">
        <f t="array" ref="Q47">TREND($B$66:$B$116,Q$66:Q$116,Q15)</f>
        <v>0.81674531443808374</v>
      </c>
      <c r="R47" s="71" cm="1">
        <f t="array" ref="R47">TREND($B$66:$B$116,R$66:R$116,R15)</f>
        <v>0.20531520783822721</v>
      </c>
      <c r="S47" s="71" cm="1">
        <f t="array" ref="S47">TREND($B$66:$B$116,S$66:S$116,S15)</f>
        <v>0.99883644174702635</v>
      </c>
      <c r="T47" s="71" cm="1">
        <f t="array" ref="T47">TREND($B$66:$B$116,T$66:T$116,T15)</f>
        <v>0.50069660805111127</v>
      </c>
      <c r="U47" s="71" cm="1">
        <f t="array" ref="U47">TREND($B$66:$B$116,U$66:U$116,U15)</f>
        <v>1.7233941483679833</v>
      </c>
      <c r="V47" s="71" t="e" cm="1">
        <f t="array" ref="V47">TREND($B$66:$B$116,V$66:V$116,V15)</f>
        <v>#VALUE!</v>
      </c>
      <c r="W47" s="71" cm="1">
        <f t="array" ref="W47">TREND($B$66:$B$116,W$66:W$116,W15)</f>
        <v>4.7325112997209935</v>
      </c>
      <c r="X47" s="71" cm="1">
        <f t="array" ref="X47">TREND($B$66:$B$116,X$66:X$116,X15)</f>
        <v>0.62914434889737936</v>
      </c>
      <c r="Y47" s="71" cm="1">
        <f t="array" ref="Y47">TREND($B$66:$B$116,Y$66:Y$116,Y15)</f>
        <v>0.57661727065057766</v>
      </c>
      <c r="Z47" s="71" cm="1">
        <f t="array" ref="Z47">TREND($B$66:$B$116,Z$66:Z$116,Z15)</f>
        <v>0.44995547095214405</v>
      </c>
      <c r="AA47" s="71" cm="1">
        <f t="array" ref="AA47">TREND($B$66:$B$116,AA$66:AA$116,AA15)</f>
        <v>3.6877441340638342</v>
      </c>
      <c r="AB47" s="71" cm="1">
        <f t="array" ref="AB47">TREND($B$66:$B$116,AB$66:AB$116,AB15)</f>
        <v>0.21172609595053871</v>
      </c>
      <c r="AC47" s="71" cm="1">
        <f t="array" ref="AC47">TREND($B$66:$B$116,AC$66:AC$116,AC15)</f>
        <v>0.24644704726681577</v>
      </c>
      <c r="AD47" s="71" cm="1">
        <f t="array" ref="AD47">TREND($B$66:$B$116,AD$66:AD$116,AD15)</f>
        <v>0.96308597055752065</v>
      </c>
      <c r="AE47" s="71" cm="1">
        <f t="array" ref="AE47">TREND($B$66:$B$116,AE$66:AE$116,AE15)</f>
        <v>3.2617218381140631</v>
      </c>
      <c r="AF47" s="71" cm="1">
        <f t="array" ref="AF47">TREND($B$66:$B$116,AF$66:AF$116,AF15)</f>
        <v>0.6290579959345497</v>
      </c>
      <c r="AG47" s="71" cm="1">
        <f t="array" ref="AG47">TREND($B$66:$B$116,AG$66:AG$116,AG15)</f>
        <v>0.4960925011643309</v>
      </c>
    </row>
    <row r="48" spans="2:34">
      <c r="B48" s="72" t="s">
        <v>1120</v>
      </c>
      <c r="C48" s="71" cm="1">
        <f t="array" ref="C48">TREND($B$66:$B$116,C$66:C$116,C16)</f>
        <v>3.2055809908798789</v>
      </c>
      <c r="D48" s="71" cm="1">
        <f t="array" ref="D48">TREND($B$66:$B$116,D$66:D$116,D16)</f>
        <v>1.514447010373293</v>
      </c>
      <c r="E48" s="71" cm="1">
        <f t="array" ref="E48">TREND($B$66:$B$116,E$66:E$116,E16)</f>
        <v>4.7602939029807665</v>
      </c>
      <c r="F48" s="71" cm="1">
        <f t="array" ref="F48">TREND($B$66:$B$116,F$66:F$116,F16)</f>
        <v>1.6021232973600217</v>
      </c>
      <c r="G48" s="71" cm="1">
        <f t="array" ref="G48">TREND($B$66:$B$116,G$66:G$116,G16)</f>
        <v>1.833499759316795</v>
      </c>
      <c r="H48" s="71" cm="1">
        <f t="array" ref="H48">TREND($B$66:$B$116,H$66:H$116,H16)</f>
        <v>5.6011660905982357</v>
      </c>
      <c r="I48" s="71" cm="1">
        <f t="array" ref="I48">TREND($B$66:$B$116,I$66:I$116,I16)</f>
        <v>15.654635121444723</v>
      </c>
      <c r="J48" s="71" cm="1">
        <f t="array" ref="J48">TREND($B$66:$B$116,J$66:J$116,J16)</f>
        <v>9.716827427748834</v>
      </c>
      <c r="K48" s="71" cm="1">
        <f t="array" ref="K48">TREND($B$66:$B$116,K$66:K$116,K16)</f>
        <v>4.5009202107277462</v>
      </c>
      <c r="L48" s="71" cm="1">
        <f t="array" ref="L48">TREND($B$66:$B$116,L$66:L$116,L16)</f>
        <v>8.6134212755612154</v>
      </c>
      <c r="M48" s="71" cm="1">
        <f t="array" ref="M48">TREND($B$66:$B$116,M$66:M$116,M16)</f>
        <v>4.9139939148040499</v>
      </c>
      <c r="N48" s="71" cm="1">
        <f t="array" ref="N48">TREND($B$66:$B$116,N$66:N$116,N16)</f>
        <v>3.2368317859715554</v>
      </c>
      <c r="O48" s="71" cm="1">
        <f t="array" ref="O48">TREND($B$66:$B$116,O$66:O$116,O16)</f>
        <v>1.7159469801116998</v>
      </c>
      <c r="P48" s="71" cm="1">
        <f t="array" ref="P48">TREND($B$66:$B$116,P$66:P$116,P16)</f>
        <v>0.19869032284172938</v>
      </c>
      <c r="Q48" s="71" cm="1">
        <f t="array" ref="Q48">TREND($B$66:$B$116,Q$66:Q$116,Q16)</f>
        <v>0.29844238589716898</v>
      </c>
      <c r="R48" s="71" cm="1">
        <f t="array" ref="R48">TREND($B$66:$B$116,R$66:R$116,R16)</f>
        <v>0.20531520783822721</v>
      </c>
      <c r="S48" s="71" cm="1">
        <f t="array" ref="S48">TREND($B$66:$B$116,S$66:S$116,S16)</f>
        <v>0.62788138297641594</v>
      </c>
      <c r="T48" s="71" cm="1">
        <f t="array" ref="T48">TREND($B$66:$B$116,T$66:T$116,T16)</f>
        <v>0.44364543623005259</v>
      </c>
      <c r="U48" s="71" cm="1">
        <f t="array" ref="U48">TREND($B$66:$B$116,U$66:U$116,U16)</f>
        <v>0.79984824156587542</v>
      </c>
      <c r="V48" s="71" t="e" cm="1">
        <f t="array" ref="V48">TREND($B$66:$B$116,V$66:V$116,V16)</f>
        <v>#VALUE!</v>
      </c>
      <c r="W48" s="71" cm="1">
        <f t="array" ref="W48">TREND($B$66:$B$116,W$66:W$116,W16)</f>
        <v>1.2407662300885933</v>
      </c>
      <c r="X48" s="71" cm="1">
        <f t="array" ref="X48">TREND($B$66:$B$116,X$66:X$116,X16)</f>
        <v>5.0846583897018212</v>
      </c>
      <c r="Y48" s="71" cm="1">
        <f t="array" ref="Y48">TREND($B$66:$B$116,Y$66:Y$116,Y16)</f>
        <v>4.5449439371224551</v>
      </c>
      <c r="Z48" s="71" cm="1">
        <f t="array" ref="Z48">TREND($B$66:$B$116,Z$66:Z$116,Z16)</f>
        <v>4.7099252182502163</v>
      </c>
      <c r="AA48" s="71" cm="1">
        <f t="array" ref="AA48">TREND($B$66:$B$116,AA$66:AA$116,AA16)</f>
        <v>4.8469412667060254</v>
      </c>
      <c r="AB48" s="71" cm="1">
        <f t="array" ref="AB48">TREND($B$66:$B$116,AB$66:AB$116,AB16)</f>
        <v>5.186175536845326</v>
      </c>
      <c r="AC48" s="71" cm="1">
        <f t="array" ref="AC48">TREND($B$66:$B$116,AC$66:AC$116,AC16)</f>
        <v>3.5709755898289552</v>
      </c>
      <c r="AD48" s="71" cm="1">
        <f t="array" ref="AD48">TREND($B$66:$B$116,AD$66:AD$116,AD16)</f>
        <v>2.4085735290338297</v>
      </c>
      <c r="AE48" s="71" cm="1">
        <f t="array" ref="AE48">TREND($B$66:$B$116,AE$66:AE$116,AE16)</f>
        <v>5.0585557825374536</v>
      </c>
      <c r="AF48" s="71" cm="1">
        <f t="array" ref="AF48">TREND($B$66:$B$116,AF$66:AF$116,AF16)</f>
        <v>5.1273653672178359</v>
      </c>
      <c r="AG48" s="71" cm="1">
        <f t="array" ref="AG48">TREND($B$66:$B$116,AG$66:AG$116,AG16)</f>
        <v>4.7222806954046499</v>
      </c>
    </row>
    <row r="49" spans="2:34">
      <c r="B49" s="72" t="s">
        <v>1220</v>
      </c>
      <c r="C49" s="71" cm="1">
        <f t="array" ref="C49">TREND($B$66:$B$116,C$66:C$116,C17)</f>
        <v>2.3534414185887584</v>
      </c>
      <c r="D49" s="71" cm="1">
        <f t="array" ref="D49">TREND($B$66:$B$116,D$66:D$116,D17)</f>
        <v>8.6053134744297211E-2</v>
      </c>
      <c r="E49" s="71" cm="1">
        <f t="array" ref="E49">TREND($B$66:$B$116,E$66:E$116,E17)</f>
        <v>4.626756436006298</v>
      </c>
      <c r="F49" s="71" cm="1">
        <f t="array" ref="F49">TREND($B$66:$B$116,F$66:F$116,F17)</f>
        <v>9.276780377201943E-2</v>
      </c>
      <c r="G49" s="71" cm="1">
        <f t="array" ref="G49">TREND($B$66:$B$116,G$66:G$116,G17)</f>
        <v>8.7534866682045687E-2</v>
      </c>
      <c r="H49" s="71" cm="1">
        <f t="array" ref="H49">TREND($B$66:$B$116,H$66:H$116,H17)</f>
        <v>0.18736658385863114</v>
      </c>
      <c r="I49" s="71" cm="1">
        <f t="array" ref="I49">TREND($B$66:$B$116,I$66:I$116,I17)</f>
        <v>0.78981400840171423</v>
      </c>
      <c r="J49" s="71" cm="1">
        <f t="array" ref="J49">TREND($B$66:$B$116,J$66:J$116,J17)</f>
        <v>0.11784797322494528</v>
      </c>
      <c r="K49" s="71" cm="1">
        <f t="array" ref="K49">TREND($B$66:$B$116,K$66:K$116,K17)</f>
        <v>0.43477980038975272</v>
      </c>
      <c r="L49" s="71" cm="1">
        <f t="array" ref="L49">TREND($B$66:$B$116,L$66:L$116,L17)</f>
        <v>3.9774779047832443E-2</v>
      </c>
      <c r="M49" s="71" cm="1">
        <f t="array" ref="M49">TREND($B$66:$B$116,M$66:M$116,M17)</f>
        <v>5.1557810352889463E-2</v>
      </c>
      <c r="N49" s="71" cm="1">
        <f t="array" ref="N49">TREND($B$66:$B$116,N$66:N$116,N17)</f>
        <v>0.30972678700315848</v>
      </c>
      <c r="O49" s="71" cm="1">
        <f t="array" ref="O49">TREND($B$66:$B$116,O$66:O$116,O17)</f>
        <v>0.57830388158561963</v>
      </c>
      <c r="P49" s="71" cm="1">
        <f t="array" ref="P49">TREND($B$66:$B$116,P$66:P$116,P17)</f>
        <v>0.19869032284172938</v>
      </c>
      <c r="Q49" s="71" cm="1">
        <f t="array" ref="Q49">TREND($B$66:$B$116,Q$66:Q$116,Q17)</f>
        <v>0.29844238589716898</v>
      </c>
      <c r="R49" s="71" cm="1">
        <f t="array" ref="R49">TREND($B$66:$B$116,R$66:R$116,R17)</f>
        <v>0.20531520783822721</v>
      </c>
      <c r="S49" s="71" cm="1">
        <f t="array" ref="S49">TREND($B$66:$B$116,S$66:S$116,S17)</f>
        <v>2.1856244754427934E-3</v>
      </c>
      <c r="T49" s="71" cm="1">
        <f t="array" ref="T49">TREND($B$66:$B$116,T$66:T$116,T17)</f>
        <v>7.5181277093649967E-3</v>
      </c>
      <c r="U49" s="71" cm="1">
        <f t="array" ref="U49">TREND($B$66:$B$116,U$66:U$116,U17)</f>
        <v>1.6647492006068632E-2</v>
      </c>
      <c r="V49" s="71" t="e" cm="1">
        <f t="array" ref="V49">TREND($B$66:$B$116,V$66:V$116,V17)</f>
        <v>#VALUE!</v>
      </c>
      <c r="W49" s="71" cm="1">
        <f t="array" ref="W49">TREND($B$66:$B$116,W$66:W$116,W17)</f>
        <v>9.95871966654302E-3</v>
      </c>
      <c r="X49" s="71" cm="1">
        <f t="array" ref="X49">TREND($B$66:$B$116,X$66:X$116,X17)</f>
        <v>1.7110195504216037</v>
      </c>
      <c r="Y49" s="71" cm="1">
        <f t="array" ref="Y49">TREND($B$66:$B$116,Y$66:Y$116,Y17)</f>
        <v>0.51154839687395115</v>
      </c>
      <c r="Z49" s="71" cm="1">
        <f t="array" ref="Z49">TREND($B$66:$B$116,Z$66:Z$116,Z17)</f>
        <v>1.5160201075800859</v>
      </c>
      <c r="AA49" s="71" cm="1">
        <f t="array" ref="AA49">TREND($B$66:$B$116,AA$66:AA$116,AA17)</f>
        <v>0.49646602444528609</v>
      </c>
      <c r="AB49" s="71" cm="1">
        <f t="array" ref="AB49">TREND($B$66:$B$116,AB$66:AB$116,AB17)</f>
        <v>0.21172609595053871</v>
      </c>
      <c r="AC49" s="71" cm="1">
        <f t="array" ref="AC49">TREND($B$66:$B$116,AC$66:AC$116,AC17)</f>
        <v>0.15624116727949655</v>
      </c>
      <c r="AD49" s="71" cm="1">
        <f t="array" ref="AD49">TREND($B$66:$B$116,AD$66:AD$116,AD17)</f>
        <v>0.44696975445225817</v>
      </c>
      <c r="AE49" s="71" cm="1">
        <f t="array" ref="AE49">TREND($B$66:$B$116,AE$66:AE$116,AE17)</f>
        <v>0.17465281086911855</v>
      </c>
      <c r="AF49" s="71" cm="1">
        <f t="array" ref="AF49">TREND($B$66:$B$116,AF$66:AF$116,AF17)</f>
        <v>1.7048450877699541</v>
      </c>
      <c r="AG49" s="71" cm="1">
        <f t="array" ref="AG49">TREND($B$66:$B$116,AG$66:AG$116,AG17)</f>
        <v>1.5983395539865319</v>
      </c>
    </row>
    <row r="50" spans="2:34">
      <c r="B50" s="70" t="s">
        <v>178</v>
      </c>
      <c r="C50" s="71" cm="1">
        <f t="array" ref="C50">TREND($B$66:$B$116,C$66:C$116,C18)</f>
        <v>5.3166052021638883</v>
      </c>
      <c r="D50" s="71" cm="1">
        <f t="array" ref="D50">TREND($B$66:$B$116,D$66:D$116,D18)</f>
        <v>8.8183639415069131</v>
      </c>
      <c r="E50" s="71" cm="1">
        <f t="array" ref="E50">TREND($B$66:$B$116,E$66:E$116,E18)</f>
        <v>5.1106105697304978</v>
      </c>
      <c r="F50" s="71" cm="1">
        <f t="array" ref="F50">TREND($B$66:$B$116,F$66:F$116,F18)</f>
        <v>7.6772148616811879</v>
      </c>
      <c r="G50" s="71" cm="1">
        <f t="array" ref="G50">TREND($B$66:$B$116,G$66:G$116,G18)</f>
        <v>7.2638627173828469</v>
      </c>
      <c r="H50" s="71" cm="1">
        <f t="array" ref="H50">TREND($B$66:$B$116,H$66:H$116,H18)</f>
        <v>6.5272944994595354</v>
      </c>
      <c r="I50" s="71" cm="1">
        <f t="array" ref="I50">TREND($B$66:$B$116,I$66:I$116,I18)</f>
        <v>9.1337252365806876</v>
      </c>
      <c r="J50" s="71" cm="1">
        <f t="array" ref="J50">TREND($B$66:$B$116,J$66:J$116,J18)</f>
        <v>7.2397427232849214</v>
      </c>
      <c r="K50" s="71" cm="1">
        <f t="array" ref="K50">TREND($B$66:$B$116,K$66:K$116,K18)</f>
        <v>2.7292990443786218</v>
      </c>
      <c r="L50" s="71" cm="1">
        <f t="array" ref="L50">TREND($B$66:$B$116,L$66:L$116,L18)</f>
        <v>4.3602463229864741</v>
      </c>
      <c r="M50" s="71" cm="1">
        <f t="array" ref="M50">TREND($B$66:$B$116,M$66:M$116,M18)</f>
        <v>3.1651790373205282</v>
      </c>
      <c r="N50" s="71" cm="1">
        <f t="array" ref="N50">TREND($B$66:$B$116,N$66:N$116,N18)</f>
        <v>1.7340671577364359</v>
      </c>
      <c r="O50" s="71" cm="1">
        <f t="array" ref="O50">TREND($B$66:$B$116,O$66:O$116,O18)</f>
        <v>0.57830388158561963</v>
      </c>
      <c r="P50" s="71" cm="1">
        <f t="array" ref="P50">TREND($B$66:$B$116,P$66:P$116,P18)</f>
        <v>4.1818084569702387</v>
      </c>
      <c r="Q50" s="71" cm="1">
        <f t="array" ref="Q50">TREND($B$66:$B$116,Q$66:Q$116,Q18)</f>
        <v>6.2812766893398724</v>
      </c>
      <c r="R50" s="71" cm="1">
        <f t="array" ref="R50">TREND($B$66:$B$116,R$66:R$116,R18)</f>
        <v>2.1779199185928206</v>
      </c>
      <c r="S50" s="71" cm="1">
        <f t="array" ref="S50">TREND($B$66:$B$116,S$66:S$116,S18)</f>
        <v>1.0467378705357178</v>
      </c>
      <c r="T50" s="71" cm="1">
        <f t="array" ref="T50">TREND($B$66:$B$116,T$66:T$116,T18)</f>
        <v>2.697738744985831</v>
      </c>
      <c r="U50" s="71" cm="1">
        <f t="array" ref="U50">TREND($B$66:$B$116,U$66:U$116,U18)</f>
        <v>6.105411363445902</v>
      </c>
      <c r="V50" s="71" t="e" cm="1">
        <f t="array" ref="V50">TREND($B$66:$B$116,V$66:V$116,V18)</f>
        <v>#VALUE!</v>
      </c>
      <c r="W50" s="71" cm="1">
        <f t="array" ref="W50">TREND($B$66:$B$116,W$66:W$116,W18)</f>
        <v>5.3495951467221428</v>
      </c>
      <c r="X50" s="71" cm="1">
        <f t="array" ref="X50">TREND($B$66:$B$116,X$66:X$116,X18)</f>
        <v>5.3847617757645088</v>
      </c>
      <c r="Y50" s="71" cm="1">
        <f t="array" ref="Y50">TREND($B$66:$B$116,Y$66:Y$116,Y18)</f>
        <v>1.3107623766442595</v>
      </c>
      <c r="Z50" s="71" cm="1">
        <f t="array" ref="Z50">TREND($B$66:$B$116,Z$66:Z$116,Z18)</f>
        <v>2.1935206677224368</v>
      </c>
      <c r="AA50" s="71" cm="1">
        <f t="array" ref="AA50">TREND($B$66:$B$116,AA$66:AA$116,AA18)</f>
        <v>8.3414878905176923</v>
      </c>
      <c r="AB50" s="71" cm="1">
        <f t="array" ref="AB50">TREND($B$66:$B$116,AB$66:AB$116,AB18)</f>
        <v>1.9840214153682201</v>
      </c>
      <c r="AC50" s="71" cm="1">
        <f t="array" ref="AC50">TREND($B$66:$B$116,AC$66:AC$116,AC18)</f>
        <v>1.1261134185297337</v>
      </c>
      <c r="AD50" s="71" cm="1">
        <f t="array" ref="AD50">TREND($B$66:$B$116,AD$66:AD$116,AD18)</f>
        <v>3.8798636877994697</v>
      </c>
      <c r="AE50" s="71" cm="1">
        <f t="array" ref="AE50">TREND($B$66:$B$116,AE$66:AE$116,AE18)</f>
        <v>9.8253471891308877</v>
      </c>
      <c r="AF50" s="71" cm="1">
        <f t="array" ref="AF50">TREND($B$66:$B$116,AF$66:AF$116,AF18)</f>
        <v>5.3576789918966803</v>
      </c>
      <c r="AG50" s="71" cm="1">
        <f t="array" ref="AG50">TREND($B$66:$B$116,AG$66:AG$116,AG18)</f>
        <v>1.64816748513879</v>
      </c>
    </row>
    <row r="51" spans="2:34">
      <c r="B51" s="72" t="s">
        <v>465</v>
      </c>
      <c r="C51" s="71" cm="1">
        <f t="array" ref="C51">TREND($B$66:$B$116,C$66:C$116,C19)</f>
        <v>5.3181469262289633</v>
      </c>
      <c r="D51" s="71" cm="1">
        <f t="array" ref="D51">TREND($B$66:$B$116,D$66:D$116,D19)</f>
        <v>3.7302522980724619</v>
      </c>
      <c r="E51" s="71" cm="1">
        <f t="array" ref="E51">TREND($B$66:$B$116,E$66:E$116,E19)</f>
        <v>4.5756172723845072</v>
      </c>
      <c r="F51" s="71" cm="1">
        <f t="array" ref="F51">TREND($B$66:$B$116,F$66:F$116,F19)</f>
        <v>3.6402792244743161</v>
      </c>
      <c r="G51" s="71" cm="1">
        <f t="array" ref="G51">TREND($B$66:$B$116,G$66:G$116,G19)</f>
        <v>3.7556328212401837</v>
      </c>
      <c r="H51" s="71" cm="1">
        <f t="array" ref="H51">TREND($B$66:$B$116,H$66:H$116,H19)</f>
        <v>2.3804493083066642</v>
      </c>
      <c r="I51" s="71" cm="1">
        <f t="array" ref="I51">TREND($B$66:$B$116,I$66:I$116,I19)</f>
        <v>5.8402268374353463</v>
      </c>
      <c r="J51" s="71" cm="1">
        <f t="array" ref="J51">TREND($B$66:$B$116,J$66:J$116,J19)</f>
        <v>0.35501384117175994</v>
      </c>
      <c r="K51" s="71" cm="1">
        <f t="array" ref="K51">TREND($B$66:$B$116,K$66:K$116,K19)</f>
        <v>4.5800128530508717</v>
      </c>
      <c r="L51" s="71" cm="1">
        <f t="array" ref="L51">TREND($B$66:$B$116,L$66:L$116,L19)</f>
        <v>3.3709452550899464</v>
      </c>
      <c r="M51" s="71" cm="1">
        <f t="array" ref="M51">TREND($B$66:$B$116,M$66:M$116,M19)</f>
        <v>0.2692530869023676</v>
      </c>
      <c r="N51" s="71" cm="1">
        <f t="array" ref="N51">TREND($B$66:$B$116,N$66:N$116,N19)</f>
        <v>0.69319760072183456</v>
      </c>
      <c r="O51" s="71" cm="1">
        <f t="array" ref="O51">TREND($B$66:$B$116,O$66:O$116,O19)</f>
        <v>0.57830388158561963</v>
      </c>
      <c r="P51" s="71" cm="1">
        <f t="array" ref="P51">TREND($B$66:$B$116,P$66:P$116,P19)</f>
        <v>0.19869032284172938</v>
      </c>
      <c r="Q51" s="71" cm="1">
        <f t="array" ref="Q51">TREND($B$66:$B$116,Q$66:Q$116,Q19)</f>
        <v>0.29844238589716898</v>
      </c>
      <c r="R51" s="71" cm="1">
        <f t="array" ref="R51">TREND($B$66:$B$116,R$66:R$116,R19)</f>
        <v>0.20531520783822721</v>
      </c>
      <c r="S51" s="71" cm="1">
        <f t="array" ref="S51">TREND($B$66:$B$116,S$66:S$116,S19)</f>
        <v>0.15997059506720324</v>
      </c>
      <c r="T51" s="71" cm="1">
        <f t="array" ref="T51">TREND($B$66:$B$116,T$66:T$116,T19)</f>
        <v>1.5057388391301729</v>
      </c>
      <c r="U51" s="71" cm="1">
        <f t="array" ref="U51">TREND($B$66:$B$116,U$66:U$116,U19)</f>
        <v>0.80307729716894549</v>
      </c>
      <c r="V51" s="71" t="e" cm="1">
        <f t="array" ref="V51">TREND($B$66:$B$116,V$66:V$116,V19)</f>
        <v>#VALUE!</v>
      </c>
      <c r="W51" s="71" cm="1">
        <f t="array" ref="W51">TREND($B$66:$B$116,W$66:W$116,W19)</f>
        <v>1.1229508773254129</v>
      </c>
      <c r="X51" s="71" cm="1">
        <f t="array" ref="X51">TREND($B$66:$B$116,X$66:X$116,X19)</f>
        <v>9.8800239459263182</v>
      </c>
      <c r="Y51" s="71" cm="1">
        <f t="array" ref="Y51">TREND($B$66:$B$116,Y$66:Y$116,Y19)</f>
        <v>9.859551803896208</v>
      </c>
      <c r="Z51" s="71" cm="1">
        <f t="array" ref="Z51">TREND($B$66:$B$116,Z$66:Z$116,Z19)</f>
        <v>2.2352984025313605</v>
      </c>
      <c r="AA51" s="71" cm="1">
        <f t="array" ref="AA51">TREND($B$66:$B$116,AA$66:AA$116,AA19)</f>
        <v>2.0483504192711401</v>
      </c>
      <c r="AB51" s="71" cm="1">
        <f t="array" ref="AB51">TREND($B$66:$B$116,AB$66:AB$116,AB19)</f>
        <v>0.21172609595053871</v>
      </c>
      <c r="AC51" s="71" cm="1">
        <f t="array" ref="AC51">TREND($B$66:$B$116,AC$66:AC$116,AC19)</f>
        <v>0.15624116727949655</v>
      </c>
      <c r="AD51" s="71" cm="1">
        <f t="array" ref="AD51">TREND($B$66:$B$116,AD$66:AD$116,AD19)</f>
        <v>0.44696975445225817</v>
      </c>
      <c r="AE51" s="71" cm="1">
        <f t="array" ref="AE51">TREND($B$66:$B$116,AE$66:AE$116,AE19)</f>
        <v>1.8370955663755462</v>
      </c>
      <c r="AF51" s="71" cm="1">
        <f t="array" ref="AF51">TREND($B$66:$B$116,AF$66:AF$116,AF19)</f>
        <v>9.8800404131929511</v>
      </c>
      <c r="AG51" s="71" cm="1">
        <f t="array" ref="AG51">TREND($B$66:$B$116,AG$66:AG$116,AG19)</f>
        <v>9.4030573303592799</v>
      </c>
    </row>
    <row r="52" spans="2:34">
      <c r="B52" s="72" t="s">
        <v>5</v>
      </c>
      <c r="C52" s="71" cm="1">
        <f t="array" ref="C52">TREND($B$66:$B$116,C$66:C$116,C20)</f>
        <v>5.103903735573164</v>
      </c>
      <c r="D52" s="71" cm="1">
        <f t="array" ref="D52">TREND($B$66:$B$116,D$66:D$116,D20)</f>
        <v>2.26045246421317</v>
      </c>
      <c r="E52" s="71" cm="1">
        <f t="array" ref="E52">TREND($B$66:$B$116,E$66:E$116,E20)</f>
        <v>4.8529214671628189</v>
      </c>
      <c r="F52" s="71" cm="1">
        <f t="array" ref="F52">TREND($B$66:$B$116,F$66:F$116,F20)</f>
        <v>1.9256093129260998</v>
      </c>
      <c r="G52" s="71" cm="1">
        <f t="array" ref="G52">TREND($B$66:$B$116,G$66:G$116,G20)</f>
        <v>4.153111949402633</v>
      </c>
      <c r="H52" s="71" cm="1">
        <f t="array" ref="H52">TREND($B$66:$B$116,H$66:H$116,H20)</f>
        <v>9.9999999999995426E-2</v>
      </c>
      <c r="I52" s="71" cm="1">
        <f t="array" ref="I52">TREND($B$66:$B$116,I$66:I$116,I20)</f>
        <v>3.8053002934306264</v>
      </c>
      <c r="J52" s="71" cm="1">
        <f t="array" ref="J52">TREND($B$66:$B$116,J$66:J$116,J20)</f>
        <v>1.4476392055346579</v>
      </c>
      <c r="K52" s="71" cm="1">
        <f t="array" ref="K52">TREND($B$66:$B$116,K$66:K$116,K20)</f>
        <v>4.8670055587364924E-2</v>
      </c>
      <c r="L52" s="71" cm="1">
        <f t="array" ref="L52">TREND($B$66:$B$116,L$66:L$116,L20)</f>
        <v>0.39210358801547174</v>
      </c>
      <c r="M52" s="71" cm="1">
        <f t="array" ref="M52">TREND($B$66:$B$116,M$66:M$116,M20)</f>
        <v>0.70127290590465952</v>
      </c>
      <c r="N52" s="71" cm="1">
        <f t="array" ref="N52">TREND($B$66:$B$116,N$66:N$116,N20)</f>
        <v>6.5911797168988837</v>
      </c>
      <c r="O52" s="71" cm="1">
        <f t="array" ref="O52">TREND($B$66:$B$116,O$66:O$116,O20)</f>
        <v>1.1512246719981909</v>
      </c>
      <c r="P52" s="71" cm="1">
        <f t="array" ref="P52">TREND($B$66:$B$116,P$66:P$116,P20)</f>
        <v>4.4380512411837243</v>
      </c>
      <c r="Q52" s="71" cm="1">
        <f t="array" ref="Q52">TREND($B$66:$B$116,Q$66:Q$116,Q20)</f>
        <v>1.3587559646905836</v>
      </c>
      <c r="R52" s="71" cm="1">
        <f t="array" ref="R52">TREND($B$66:$B$116,R$66:R$116,R20)</f>
        <v>2.2818678943741348</v>
      </c>
      <c r="S52" s="71" cm="1">
        <f t="array" ref="S52">TREND($B$66:$B$116,S$66:S$116,S20)</f>
        <v>0.55587879080296032</v>
      </c>
      <c r="T52" s="71" cm="1">
        <f t="array" ref="T52">TREND($B$66:$B$116,T$66:T$116,T20)</f>
        <v>0.28435104138156125</v>
      </c>
      <c r="U52" s="71" cm="1">
        <f t="array" ref="U52">TREND($B$66:$B$116,U$66:U$116,U20)</f>
        <v>0.85242506452190248</v>
      </c>
      <c r="V52" s="71" t="e" cm="1">
        <f t="array" ref="V52">TREND($B$66:$B$116,V$66:V$116,V20)</f>
        <v>#VALUE!</v>
      </c>
      <c r="W52" s="71" cm="1">
        <f t="array" ref="W52">TREND($B$66:$B$116,W$66:W$116,W20)</f>
        <v>3.4888406663895264</v>
      </c>
      <c r="X52" s="71" cm="1">
        <f t="array" ref="X52">TREND($B$66:$B$116,X$66:X$116,X20)</f>
        <v>2.423010594999333</v>
      </c>
      <c r="Y52" s="71" cm="1">
        <f t="array" ref="Y52">TREND($B$66:$B$116,Y$66:Y$116,Y20)</f>
        <v>3.6972569457314615</v>
      </c>
      <c r="Z52" s="71" cm="1">
        <f t="array" ref="Z52">TREND($B$66:$B$116,Z$66:Z$116,Z20)</f>
        <v>4.0229185654823905</v>
      </c>
      <c r="AA52" s="71" cm="1">
        <f t="array" ref="AA52">TREND($B$66:$B$116,AA$66:AA$116,AA20)</f>
        <v>4.5400141347452845</v>
      </c>
      <c r="AB52" s="71" cm="1">
        <f t="array" ref="AB52">TREND($B$66:$B$116,AB$66:AB$116,AB20)</f>
        <v>0.39026921683028537</v>
      </c>
      <c r="AC52" s="71" cm="1">
        <f t="array" ref="AC52">TREND($B$66:$B$116,AC$66:AC$116,AC20)</f>
        <v>0.6009113248774236</v>
      </c>
      <c r="AD52" s="71" cm="1">
        <f t="array" ref="AD52">TREND($B$66:$B$116,AD$66:AD$116,AD20)</f>
        <v>1.1536909890899165</v>
      </c>
      <c r="AE52" s="71" cm="1">
        <f t="array" ref="AE52">TREND($B$66:$B$116,AE$66:AE$116,AE20)</f>
        <v>5.8756216591890489</v>
      </c>
      <c r="AF52" s="71" cm="1">
        <f t="array" ref="AF52">TREND($B$66:$B$116,AF$66:AF$116,AF20)</f>
        <v>2.3535153184985376</v>
      </c>
      <c r="AG52" s="71" cm="1">
        <f t="array" ref="AG52">TREND($B$66:$B$116,AG$66:AG$116,AG20)</f>
        <v>2.1456556027421492</v>
      </c>
    </row>
    <row r="53" spans="2:34">
      <c r="B53" s="72" t="s">
        <v>1219</v>
      </c>
      <c r="C53" s="71" cm="1">
        <f t="array" ref="C53">TREND($B$66:$B$116,C$66:C$116,C21)</f>
        <v>4.5970869861061701</v>
      </c>
      <c r="D53" s="71" cm="1">
        <f t="array" ref="D53">TREND($B$66:$B$116,D$66:D$116,D21)</f>
        <v>1.7753755803426601</v>
      </c>
      <c r="E53" s="71" cm="1">
        <f t="array" ref="E53">TREND($B$66:$B$116,E$66:E$116,E21)</f>
        <v>4.6543881683314199</v>
      </c>
      <c r="F53" s="71" cm="1">
        <f t="array" ref="F53">TREND($B$66:$B$116,F$66:F$116,F21)</f>
        <v>2.2548079877619727</v>
      </c>
      <c r="G53" s="71" cm="1">
        <f t="array" ref="G53">TREND($B$66:$B$116,G$66:G$116,G21)</f>
        <v>2.1265487046368148</v>
      </c>
      <c r="H53" s="71" cm="1">
        <f t="array" ref="H53">TREND($B$66:$B$116,H$66:H$116,H21)</f>
        <v>0.73516823179403712</v>
      </c>
      <c r="I53" s="71" cm="1">
        <f t="array" ref="I53">TREND($B$66:$B$116,I$66:I$116,I21)</f>
        <v>1.2018417832131414</v>
      </c>
      <c r="J53" s="71" cm="1">
        <f t="array" ref="J53">TREND($B$66:$B$116,J$66:J$116,J21)</f>
        <v>0.35078066319246359</v>
      </c>
      <c r="K53" s="71" cm="1">
        <f t="array" ref="K53">TREND($B$66:$B$116,K$66:K$116,K21)</f>
        <v>2.3949175475746309</v>
      </c>
      <c r="L53" s="71" cm="1">
        <f t="array" ref="L53">TREND($B$66:$B$116,L$66:L$116,L21)</f>
        <v>1.5242648055908248</v>
      </c>
      <c r="M53" s="71" cm="1">
        <f t="array" ref="M53">TREND($B$66:$B$116,M$66:M$116,M21)</f>
        <v>0.31735980294774829</v>
      </c>
      <c r="N53" s="71" cm="1">
        <f t="array" ref="N53">TREND($B$66:$B$116,N$66:N$116,N21)</f>
        <v>0.19991708756960058</v>
      </c>
      <c r="O53" s="71" cm="1">
        <f t="array" ref="O53">TREND($B$66:$B$116,O$66:O$116,O21)</f>
        <v>0.57830388158561963</v>
      </c>
      <c r="P53" s="71" cm="1">
        <f t="array" ref="P53">TREND($B$66:$B$116,P$66:P$116,P21)</f>
        <v>0.19869032284172938</v>
      </c>
      <c r="Q53" s="71" cm="1">
        <f t="array" ref="Q53">TREND($B$66:$B$116,Q$66:Q$116,Q21)</f>
        <v>0.29844238589716898</v>
      </c>
      <c r="R53" s="71" cm="1">
        <f t="array" ref="R53">TREND($B$66:$B$116,R$66:R$116,R21)</f>
        <v>0.20531520783822721</v>
      </c>
      <c r="S53" s="71" cm="1">
        <f t="array" ref="S53">TREND($B$66:$B$116,S$66:S$116,S21)</f>
        <v>0.32264886253116926</v>
      </c>
      <c r="T53" s="71" cm="1">
        <f t="array" ref="T53">TREND($B$66:$B$116,T$66:T$116,T21)</f>
        <v>1.5968067826034791</v>
      </c>
      <c r="U53" s="71" cm="1">
        <f t="array" ref="U53">TREND($B$66:$B$116,U$66:U$116,U21)</f>
        <v>7.1386113586437236</v>
      </c>
      <c r="V53" s="71" t="e" cm="1">
        <f t="array" ref="V53">TREND($B$66:$B$116,V$66:V$116,V21)</f>
        <v>#VALUE!</v>
      </c>
      <c r="W53" s="71" cm="1">
        <f t="array" ref="W53">TREND($B$66:$B$116,W$66:W$116,W21)</f>
        <v>4.6569342795891275</v>
      </c>
      <c r="X53" s="71" cm="1">
        <f t="array" ref="X53">TREND($B$66:$B$116,X$66:X$116,X21)</f>
        <v>1.0003208154355658</v>
      </c>
      <c r="Y53" s="71" cm="1">
        <f t="array" ref="Y53">TREND($B$66:$B$116,Y$66:Y$116,Y21)</f>
        <v>0.71086323609407009</v>
      </c>
      <c r="Z53" s="71" cm="1">
        <f t="array" ref="Z53">TREND($B$66:$B$116,Z$66:Z$116,Z21)</f>
        <v>0.12357318507769544</v>
      </c>
      <c r="AA53" s="71" cm="1">
        <f t="array" ref="AA53">TREND($B$66:$B$116,AA$66:AA$116,AA21)</f>
        <v>2.1373290111252974</v>
      </c>
      <c r="AB53" s="71" cm="1">
        <f t="array" ref="AB53">TREND($B$66:$B$116,AB$66:AB$116,AB21)</f>
        <v>0.48676636255643868</v>
      </c>
      <c r="AC53" s="71" cm="1">
        <f t="array" ref="AC53">TREND($B$66:$B$116,AC$66:AC$116,AC21)</f>
        <v>0.15624116727949655</v>
      </c>
      <c r="AD53" s="71" cm="1">
        <f t="array" ref="AD53">TREND($B$66:$B$116,AD$66:AD$116,AD21)</f>
        <v>0.44696975445225817</v>
      </c>
      <c r="AE53" s="71" cm="1">
        <f t="array" ref="AE53">TREND($B$66:$B$116,AE$66:AE$116,AE21)</f>
        <v>1.1520285698762811</v>
      </c>
      <c r="AF53" s="71" cm="1">
        <f t="array" ref="AF53">TREND($B$66:$B$116,AF$66:AF$116,AF21)</f>
        <v>0.99480247036609781</v>
      </c>
      <c r="AG53" s="71" cm="1">
        <f t="array" ref="AG53">TREND($B$66:$B$116,AG$66:AG$116,AG21)</f>
        <v>1.0388916580725145</v>
      </c>
    </row>
    <row r="54" spans="2:34">
      <c r="B54" s="72" t="s">
        <v>565</v>
      </c>
      <c r="C54" s="71" cm="1">
        <f t="array" ref="C54">TREND($B$66:$B$116,C$66:C$116,C22)</f>
        <v>3.4452852989813101</v>
      </c>
      <c r="D54" s="71" cm="1">
        <f t="array" ref="D54">TREND($B$66:$B$116,D$66:D$116,D22)</f>
        <v>1.3295052611516285</v>
      </c>
      <c r="E54" s="71" cm="1">
        <f t="array" ref="E54">TREND($B$66:$B$116,E$66:E$116,E22)</f>
        <v>4.6334723161790814</v>
      </c>
      <c r="F54" s="71" cm="1">
        <f t="array" ref="F54">TREND($B$66:$B$116,F$66:F$116,F22)</f>
        <v>2.0213551294402747</v>
      </c>
      <c r="G54" s="71" cm="1">
        <f t="array" ref="G54">TREND($B$66:$B$116,G$66:G$116,G22)</f>
        <v>1.8802267665210874</v>
      </c>
      <c r="H54" s="71" cm="1">
        <f t="array" ref="H54">TREND($B$66:$B$116,H$66:H$116,H22)</f>
        <v>3.4397204245605533</v>
      </c>
      <c r="I54" s="71" cm="1">
        <f t="array" ref="I54">TREND($B$66:$B$116,I$66:I$116,I22)</f>
        <v>2.93782361642634</v>
      </c>
      <c r="J54" s="71" cm="1">
        <f t="array" ref="J54">TREND($B$66:$B$116,J$66:J$116,J22)</f>
        <v>0.15446720689397497</v>
      </c>
      <c r="K54" s="71" cm="1">
        <f t="array" ref="K54">TREND($B$66:$B$116,K$66:K$116,K22)</f>
        <v>2.8497745767408627</v>
      </c>
      <c r="L54" s="71" cm="1">
        <f t="array" ref="L54">TREND($B$66:$B$116,L$66:L$116,L22)</f>
        <v>1.9949234150961077</v>
      </c>
      <c r="M54" s="71" cm="1">
        <f t="array" ref="M54">TREND($B$66:$B$116,M$66:M$116,M22)</f>
        <v>5.4646832102265307E-2</v>
      </c>
      <c r="N54" s="71" cm="1">
        <f t="array" ref="N54">TREND($B$66:$B$116,N$66:N$116,N22)</f>
        <v>0.36249921814104868</v>
      </c>
      <c r="O54" s="71" cm="1">
        <f t="array" ref="O54">TREND($B$66:$B$116,O$66:O$116,O22)</f>
        <v>0.57830388158561963</v>
      </c>
      <c r="P54" s="71" cm="1">
        <f t="array" ref="P54">TREND($B$66:$B$116,P$66:P$116,P22)</f>
        <v>0.19869032284172938</v>
      </c>
      <c r="Q54" s="71" cm="1">
        <f t="array" ref="Q54">TREND($B$66:$B$116,Q$66:Q$116,Q22)</f>
        <v>0.29844238589716898</v>
      </c>
      <c r="R54" s="71" cm="1">
        <f t="array" ref="R54">TREND($B$66:$B$116,R$66:R$116,R22)</f>
        <v>0.20531520783822721</v>
      </c>
      <c r="S54" s="71" cm="1">
        <f t="array" ref="S54">TREND($B$66:$B$116,S$66:S$116,S22)</f>
        <v>0.18436026078865467</v>
      </c>
      <c r="T54" s="71" cm="1">
        <f t="array" ref="T54">TREND($B$66:$B$116,T$66:T$116,T22)</f>
        <v>0.32883582905666947</v>
      </c>
      <c r="U54" s="71" cm="1">
        <f t="array" ref="U54">TREND($B$66:$B$116,U$66:U$116,U22)</f>
        <v>0.65031779036419646</v>
      </c>
      <c r="V54" s="71" t="e" cm="1">
        <f t="array" ref="V54">TREND($B$66:$B$116,V$66:V$116,V22)</f>
        <v>#VALUE!</v>
      </c>
      <c r="W54" s="71" cm="1">
        <f t="array" ref="W54">TREND($B$66:$B$116,W$66:W$116,W22)</f>
        <v>0.39025238988394428</v>
      </c>
      <c r="X54" s="71" cm="1">
        <f t="array" ref="X54">TREND($B$66:$B$116,X$66:X$116,X22)</f>
        <v>5.1662591485348122</v>
      </c>
      <c r="Y54" s="71" cm="1">
        <f t="array" ref="Y54">TREND($B$66:$B$116,Y$66:Y$116,Y22)</f>
        <v>3.7236773709289586</v>
      </c>
      <c r="Z54" s="71" cm="1">
        <f t="array" ref="Z54">TREND($B$66:$B$116,Z$66:Z$116,Z22)</f>
        <v>2.4444706182432543</v>
      </c>
      <c r="AA54" s="71" cm="1">
        <f t="array" ref="AA54">TREND($B$66:$B$116,AA$66:AA$116,AA22)</f>
        <v>1.7700403827228144</v>
      </c>
      <c r="AB54" s="71" cm="1">
        <f t="array" ref="AB54">TREND($B$66:$B$116,AB$66:AB$116,AB22)</f>
        <v>0.21172609595053871</v>
      </c>
      <c r="AC54" s="71" cm="1">
        <f t="array" ref="AC54">TREND($B$66:$B$116,AC$66:AC$116,AC22)</f>
        <v>0.15624116727949655</v>
      </c>
      <c r="AD54" s="71" cm="1">
        <f t="array" ref="AD54">TREND($B$66:$B$116,AD$66:AD$116,AD22)</f>
        <v>0.44696975445225817</v>
      </c>
      <c r="AE54" s="71" cm="1">
        <f t="array" ref="AE54">TREND($B$66:$B$116,AE$66:AE$116,AE22)</f>
        <v>0.70907026337761847</v>
      </c>
      <c r="AF54" s="71" cm="1">
        <f t="array" ref="AF54">TREND($B$66:$B$116,AF$66:AF$116,AF22)</f>
        <v>5.0924654850543511</v>
      </c>
      <c r="AG54" s="71" cm="1">
        <f t="array" ref="AG54">TREND($B$66:$B$116,AG$66:AG$116,AG22)</f>
        <v>4.6467601325837222</v>
      </c>
    </row>
    <row r="55" spans="2:34">
      <c r="B55" s="72" t="s">
        <v>3</v>
      </c>
      <c r="C55" s="71" cm="1">
        <f t="array" ref="C55">TREND($B$66:$B$116,C$66:C$116,C23)</f>
        <v>4.323518513257512</v>
      </c>
      <c r="D55" s="71" cm="1">
        <f t="array" ref="D55">TREND($B$66:$B$116,D$66:D$116,D23)</f>
        <v>3.4519642769287335</v>
      </c>
      <c r="E55" s="71" cm="1">
        <f t="array" ref="E55">TREND($B$66:$B$116,E$66:E$116,E23)</f>
        <v>5.1193473497971711</v>
      </c>
      <c r="F55" s="71" cm="1">
        <f t="array" ref="F55">TREND($B$66:$B$116,F$66:F$116,F23)</f>
        <v>3.4590815896172229</v>
      </c>
      <c r="G55" s="71" cm="1">
        <f t="array" ref="G55">TREND($B$66:$B$116,G$66:G$116,G23)</f>
        <v>3.7582280965616972</v>
      </c>
      <c r="H55" s="71" cm="1">
        <f t="array" ref="H55">TREND($B$66:$B$116,H$66:H$116,H23)</f>
        <v>2.0560366125138825</v>
      </c>
      <c r="I55" s="71" cm="1">
        <f t="array" ref="I55">TREND($B$66:$B$116,I$66:I$116,I23)</f>
        <v>15.184226825158095</v>
      </c>
      <c r="J55" s="71" cm="1">
        <f t="array" ref="J55">TREND($B$66:$B$116,J$66:J$116,J23)</f>
        <v>12.425230944113494</v>
      </c>
      <c r="K55" s="71" cm="1">
        <f t="array" ref="K55">TREND($B$66:$B$116,K$66:K$116,K23)</f>
        <v>1.9289560037990614</v>
      </c>
      <c r="L55" s="71" cm="1">
        <f t="array" ref="L55">TREND($B$66:$B$116,L$66:L$116,L23)</f>
        <v>7.3276914485726667</v>
      </c>
      <c r="M55" s="71" cm="1">
        <f t="array" ref="M55">TREND($B$66:$B$116,M$66:M$116,M23)</f>
        <v>5.8041967188915349</v>
      </c>
      <c r="N55" s="71" cm="1">
        <f t="array" ref="N55">TREND($B$66:$B$116,N$66:N$116,N23)</f>
        <v>4.4248727937785848</v>
      </c>
      <c r="O55" s="71" cm="1">
        <f t="array" ref="O55">TREND($B$66:$B$116,O$66:O$116,O23)</f>
        <v>4.2483783088602234</v>
      </c>
      <c r="P55" s="71" cm="1">
        <f t="array" ref="P55">TREND($B$66:$B$116,P$66:P$116,P23)</f>
        <v>2.5793355560562552</v>
      </c>
      <c r="Q55" s="71" cm="1">
        <f t="array" ref="Q55">TREND($B$66:$B$116,Q$66:Q$116,Q23)</f>
        <v>5.7753924068489821</v>
      </c>
      <c r="R55" s="71" cm="1">
        <f t="array" ref="R55">TREND($B$66:$B$116,R$66:R$116,R23)</f>
        <v>2.8636236957887715</v>
      </c>
      <c r="S55" s="71" cm="1">
        <f t="array" ref="S55">TREND($B$66:$B$116,S$66:S$116,S23)</f>
        <v>1.2287680873463178</v>
      </c>
      <c r="T55" s="71" cm="1">
        <f t="array" ref="T55">TREND($B$66:$B$116,T$66:T$116,T23)</f>
        <v>9.9924818722906394</v>
      </c>
      <c r="U55" s="71" cm="1">
        <f t="array" ref="U55">TREND($B$66:$B$116,U$66:U$116,U23)</f>
        <v>0.74707834546940122</v>
      </c>
      <c r="V55" s="71" t="e" cm="1">
        <f t="array" ref="V55">TREND($B$66:$B$116,V$66:V$116,V23)</f>
        <v>#VALUE!</v>
      </c>
      <c r="W55" s="71" cm="1">
        <f t="array" ref="W55">TREND($B$66:$B$116,W$66:W$116,W23)</f>
        <v>3.0863879589216947</v>
      </c>
      <c r="X55" s="71" cm="1">
        <f t="array" ref="X55">TREND($B$66:$B$116,X$66:X$116,X23)</f>
        <v>4.1222774377525608</v>
      </c>
      <c r="Y55" s="71" cm="1">
        <f t="array" ref="Y55">TREND($B$66:$B$116,Y$66:Y$116,Y23)</f>
        <v>5.0597266443997961</v>
      </c>
      <c r="Z55" s="71" cm="1">
        <f t="array" ref="Z55">TREND($B$66:$B$116,Z$66:Z$116,Z23)</f>
        <v>5.6910167989039593</v>
      </c>
      <c r="AA55" s="71" cm="1">
        <f t="array" ref="AA55">TREND($B$66:$B$116,AA$66:AA$116,AA23)</f>
        <v>2.624730766598649</v>
      </c>
      <c r="AB55" s="71" cm="1">
        <f t="array" ref="AB55">TREND($B$66:$B$116,AB$66:AB$116,AB23)</f>
        <v>1.9654070906497301</v>
      </c>
      <c r="AC55" s="71" cm="1">
        <f t="array" ref="AC55">TREND($B$66:$B$116,AC$66:AC$116,AC23)</f>
        <v>4.573346591033201</v>
      </c>
      <c r="AD55" s="71" cm="1">
        <f t="array" ref="AD55">TREND($B$66:$B$116,AD$66:AD$116,AD23)</f>
        <v>4.793786740921524</v>
      </c>
      <c r="AE55" s="71" cm="1">
        <f t="array" ref="AE55">TREND($B$66:$B$116,AE$66:AE$116,AE23)</f>
        <v>8.1311738428969775</v>
      </c>
      <c r="AF55" s="71" cm="1">
        <f t="array" ref="AF55">TREND($B$66:$B$116,AF$66:AF$116,AF23)</f>
        <v>4.0756173900578663</v>
      </c>
      <c r="AG55" s="71" cm="1">
        <f t="array" ref="AG55">TREND($B$66:$B$116,AG$66:AG$116,AG23)</f>
        <v>3.538206519296649</v>
      </c>
    </row>
    <row r="56" spans="2:34">
      <c r="B56" s="70" t="s">
        <v>10</v>
      </c>
      <c r="C56" s="71" cm="1">
        <f t="array" ref="C56">TREND($B$66:$B$116,C$66:C$116,C24)</f>
        <v>3.9800378001784646</v>
      </c>
      <c r="D56" s="71" cm="1">
        <f t="array" ref="D56">TREND($B$66:$B$116,D$66:D$116,D24)</f>
        <v>1.6031936714193855</v>
      </c>
      <c r="E56" s="71" cm="1">
        <f t="array" ref="E56">TREND($B$66:$B$116,E$66:E$116,E24)</f>
        <v>4.8194862847852438</v>
      </c>
      <c r="F56" s="71" cm="1">
        <f t="array" ref="F56">TREND($B$66:$B$116,F$66:F$116,F24)</f>
        <v>1.4043872637306989</v>
      </c>
      <c r="G56" s="71" cm="1">
        <f t="array" ref="G56">TREND($B$66:$B$116,G$66:G$116,G24)</f>
        <v>1.4615378464690965</v>
      </c>
      <c r="H56" s="71" cm="1">
        <f t="array" ref="H56">TREND($B$66:$B$116,H$66:H$116,H24)</f>
        <v>4.1503092982045819</v>
      </c>
      <c r="I56" s="71" cm="1">
        <f t="array" ref="I56">TREND($B$66:$B$116,I$66:I$116,I24)</f>
        <v>5.2199338555571488</v>
      </c>
      <c r="J56" s="71" cm="1">
        <f t="array" ref="J56">TREND($B$66:$B$116,J$66:J$116,J24)</f>
        <v>0.46245252694341854</v>
      </c>
      <c r="K56" s="71" cm="1">
        <f t="array" ref="K56">TREND($B$66:$B$116,K$66:K$116,K24)</f>
        <v>6.4786314661268278</v>
      </c>
      <c r="L56" s="71" cm="1">
        <f t="array" ref="L56">TREND($B$66:$B$116,L$66:L$116,L24)</f>
        <v>4.7747198104280892</v>
      </c>
      <c r="M56" s="71" cm="1">
        <f t="array" ref="M56">TREND($B$66:$B$116,M$66:M$116,M24)</f>
        <v>0.35120456384657306</v>
      </c>
      <c r="N56" s="71" cm="1">
        <f t="array" ref="N56">TREND($B$66:$B$116,N$66:N$116,N24)</f>
        <v>1.064342850550978</v>
      </c>
      <c r="O56" s="71" cm="1">
        <f t="array" ref="O56">TREND($B$66:$B$116,O$66:O$116,O24)</f>
        <v>0.57830388158561963</v>
      </c>
      <c r="P56" s="71" cm="1">
        <f t="array" ref="P56">TREND($B$66:$B$116,P$66:P$116,P24)</f>
        <v>0.19869032284172938</v>
      </c>
      <c r="Q56" s="71" cm="1">
        <f t="array" ref="Q56">TREND($B$66:$B$116,Q$66:Q$116,Q24)</f>
        <v>0.29844238589716898</v>
      </c>
      <c r="R56" s="71" cm="1">
        <f t="array" ref="R56">TREND($B$66:$B$116,R$66:R$116,R24)</f>
        <v>0.20531520783822721</v>
      </c>
      <c r="S56" s="71" cm="1">
        <f t="array" ref="S56">TREND($B$66:$B$116,S$66:S$116,S24)</f>
        <v>0.16808332544364207</v>
      </c>
      <c r="T56" s="71" cm="1">
        <f t="array" ref="T56">TREND($B$66:$B$116,T$66:T$116,T24)</f>
        <v>2.7216195156376624</v>
      </c>
      <c r="U56" s="71" cm="1">
        <f t="array" ref="U56">TREND($B$66:$B$116,U$66:U$116,U24)</f>
        <v>5.0870992630444896</v>
      </c>
      <c r="V56" s="71" t="e" cm="1">
        <f t="array" ref="V56">TREND($B$66:$B$116,V$66:V$116,V24)</f>
        <v>#VALUE!</v>
      </c>
      <c r="W56" s="71" cm="1">
        <f t="array" ref="W56">TREND($B$66:$B$116,W$66:W$116,W24)</f>
        <v>7.3800933709256427</v>
      </c>
      <c r="X56" s="71" cm="1">
        <f t="array" ref="X56">TREND($B$66:$B$116,X$66:X$116,X24)</f>
        <v>8.1359188861410345</v>
      </c>
      <c r="Y56" s="71" cm="1">
        <f t="array" ref="Y56">TREND($B$66:$B$116,Y$66:Y$116,Y24)</f>
        <v>5.1809876901726248</v>
      </c>
      <c r="Z56" s="71" cm="1">
        <f t="array" ref="Z56">TREND($B$66:$B$116,Z$66:Z$116,Z24)</f>
        <v>3.1633213238929887</v>
      </c>
      <c r="AA56" s="71" cm="1">
        <f t="array" ref="AA56">TREND($B$66:$B$116,AA$66:AA$116,AA24)</f>
        <v>1.8696624466625467</v>
      </c>
      <c r="AB56" s="71" cm="1">
        <f t="array" ref="AB56">TREND($B$66:$B$116,AB$66:AB$116,AB24)</f>
        <v>0.51752635604280539</v>
      </c>
      <c r="AC56" s="71" cm="1">
        <f t="array" ref="AC56">TREND($B$66:$B$116,AC$66:AC$116,AC24)</f>
        <v>0.37602467257792704</v>
      </c>
      <c r="AD56" s="71" cm="1">
        <f t="array" ref="AD56">TREND($B$66:$B$116,AD$66:AD$116,AD24)</f>
        <v>0.65196074656778524</v>
      </c>
      <c r="AE56" s="71" cm="1">
        <f t="array" ref="AE56">TREND($B$66:$B$116,AE$66:AE$116,AE24)</f>
        <v>3.5028304299243676</v>
      </c>
      <c r="AF56" s="71" cm="1">
        <f t="array" ref="AF56">TREND($B$66:$B$116,AF$66:AF$116,AF24)</f>
        <v>8.2176927509992659</v>
      </c>
      <c r="AG56" s="71" cm="1">
        <f t="array" ref="AG56">TREND($B$66:$B$116,AG$66:AG$116,AG24)</f>
        <v>8.4023846542167977</v>
      </c>
    </row>
    <row r="57" spans="2:34">
      <c r="B57" s="70" t="s">
        <v>9</v>
      </c>
      <c r="C57" s="71" cm="1">
        <f t="array" ref="C57">TREND($B$66:$B$116,C$66:C$116,C25)</f>
        <v>5.7361783283968135</v>
      </c>
      <c r="D57" s="71" cm="1">
        <f t="array" ref="D57">TREND($B$66:$B$116,D$66:D$116,D25)</f>
        <v>2.4732255383634336</v>
      </c>
      <c r="E57" s="71" cm="1">
        <f t="array" ref="E57">TREND($B$66:$B$116,E$66:E$116,E25)</f>
        <v>4.8700550903986146</v>
      </c>
      <c r="F57" s="71" cm="1">
        <f t="array" ref="F57">TREND($B$66:$B$116,F$66:F$116,F25)</f>
        <v>3.3963931300397476</v>
      </c>
      <c r="G57" s="71" cm="1">
        <f t="array" ref="G57">TREND($B$66:$B$116,G$66:G$116,G25)</f>
        <v>3.2639396274861427</v>
      </c>
      <c r="H57" s="71" cm="1">
        <f t="array" ref="H57">TREND($B$66:$B$116,H$66:H$116,H25)</f>
        <v>3.4564060858399541</v>
      </c>
      <c r="I57" s="71" cm="1">
        <f t="array" ref="I57">TREND($B$66:$B$116,I$66:I$116,I25)</f>
        <v>5.5276793939782074</v>
      </c>
      <c r="J57" s="71" cm="1">
        <f t="array" ref="J57">TREND($B$66:$B$116,J$66:J$116,J25)</f>
        <v>0.47176876842327342</v>
      </c>
      <c r="K57" s="71" cm="1">
        <f t="array" ref="K57">TREND($B$66:$B$116,K$66:K$116,K25)</f>
        <v>6.7824660037614253</v>
      </c>
      <c r="L57" s="71" cm="1">
        <f t="array" ref="L57">TREND($B$66:$B$116,L$66:L$116,L25)</f>
        <v>5.0018051345342505</v>
      </c>
      <c r="M57" s="71" cm="1">
        <f t="array" ref="M57">TREND($B$66:$B$116,M$66:M$116,M25)</f>
        <v>0.38325909304365235</v>
      </c>
      <c r="N57" s="71" cm="1">
        <f t="array" ref="N57">TREND($B$66:$B$116,N$66:N$116,N25)</f>
        <v>0.26258307085387667</v>
      </c>
      <c r="O57" s="71" cm="1">
        <f t="array" ref="O57">TREND($B$66:$B$116,O$66:O$116,O25)</f>
        <v>0.57830388158561963</v>
      </c>
      <c r="P57" s="71" cm="1">
        <f t="array" ref="P57">TREND($B$66:$B$116,P$66:P$116,P25)</f>
        <v>1.5802585444108712</v>
      </c>
      <c r="Q57" s="71" cm="1">
        <f t="array" ref="Q57">TREND($B$66:$B$116,Q$66:Q$116,Q25)</f>
        <v>2.9060025666191684</v>
      </c>
      <c r="R57" s="71" cm="1">
        <f t="array" ref="R57">TREND($B$66:$B$116,R$66:R$116,R25)</f>
        <v>0.20531520783822721</v>
      </c>
      <c r="S57" s="71" cm="1">
        <f t="array" ref="S57">TREND($B$66:$B$116,S$66:S$116,S25)</f>
        <v>1.5802625337292326</v>
      </c>
      <c r="T57" s="71" cm="1">
        <f t="array" ref="T57">TREND($B$66:$B$116,T$66:T$116,T25)</f>
        <v>2.6594938992082651</v>
      </c>
      <c r="U57" s="71" cm="1">
        <f t="array" ref="U57">TREND($B$66:$B$116,U$66:U$116,U25)</f>
        <v>4.9179098451874603</v>
      </c>
      <c r="V57" s="71" t="e" cm="1">
        <f t="array" ref="V57">TREND($B$66:$B$116,V$66:V$116,V25)</f>
        <v>#VALUE!</v>
      </c>
      <c r="W57" s="71" cm="1">
        <f t="array" ref="W57">TREND($B$66:$B$116,W$66:W$116,W25)</f>
        <v>7.9223325733192205</v>
      </c>
      <c r="X57" s="71" cm="1">
        <f t="array" ref="X57">TREND($B$66:$B$116,X$66:X$116,X25)</f>
        <v>7.3233774027895464</v>
      </c>
      <c r="Y57" s="71" cm="1">
        <f t="array" ref="Y57">TREND($B$66:$B$116,Y$66:Y$116,Y25)</f>
        <v>6.9031110763439436</v>
      </c>
      <c r="Z57" s="71" cm="1">
        <f t="array" ref="Z57">TREND($B$66:$B$116,Z$66:Z$116,Z25)</f>
        <v>1.6275442237644917</v>
      </c>
      <c r="AA57" s="71" cm="1">
        <f t="array" ref="AA57">TREND($B$66:$B$116,AA$66:AA$116,AA25)</f>
        <v>3.2807508205351681</v>
      </c>
      <c r="AB57" s="71" cm="1">
        <f t="array" ref="AB57">TREND($B$66:$B$116,AB$66:AB$116,AB25)</f>
        <v>0.5647174848082902</v>
      </c>
      <c r="AC57" s="71" cm="1">
        <f t="array" ref="AC57">TREND($B$66:$B$116,AC$66:AC$116,AC25)</f>
        <v>0.33560722006520738</v>
      </c>
      <c r="AD57" s="71" cm="1">
        <f t="array" ref="AD57">TREND($B$66:$B$116,AD$66:AD$116,AD25)</f>
        <v>0.62372849176142087</v>
      </c>
      <c r="AE57" s="71" cm="1">
        <f t="array" ref="AE57">TREND($B$66:$B$116,AE$66:AE$116,AE25)</f>
        <v>2.3628750878680753</v>
      </c>
      <c r="AF57" s="71" cm="1">
        <f t="array" ref="AF57">TREND($B$66:$B$116,AF$66:AF$116,AF25)</f>
        <v>7.3920760907439869</v>
      </c>
      <c r="AG57" s="71" cm="1">
        <f t="array" ref="AG57">TREND($B$66:$B$116,AG$66:AG$116,AG25)</f>
        <v>7.6863078979740429</v>
      </c>
    </row>
    <row r="58" spans="2:34">
      <c r="B58" s="70" t="s">
        <v>11</v>
      </c>
      <c r="C58" s="71" cm="1">
        <f t="array" ref="C58">TREND($B$66:$B$116,C$66:C$116,C26)</f>
        <v>3.9049288956035579</v>
      </c>
      <c r="D58" s="71" cm="1">
        <f t="array" ref="D58">TREND($B$66:$B$116,D$66:D$116,D26)</f>
        <v>1.4349551432804946</v>
      </c>
      <c r="E58" s="71" cm="1">
        <f t="array" ref="E58">TREND($B$66:$B$116,E$66:E$116,E26)</f>
        <v>4.8801491617777382</v>
      </c>
      <c r="F58" s="71" cm="1">
        <f t="array" ref="F58">TREND($B$66:$B$116,F$66:F$116,F26)</f>
        <v>1.7742636064066417</v>
      </c>
      <c r="G58" s="71" cm="1">
        <f t="array" ref="G58">TREND($B$66:$B$116,G$66:G$116,G26)</f>
        <v>1.3844503804031576</v>
      </c>
      <c r="H58" s="71" cm="1">
        <f t="array" ref="H58">TREND($B$66:$B$116,H$66:H$116,H26)</f>
        <v>1.4711161647022837</v>
      </c>
      <c r="I58" s="71" cm="1">
        <f t="array" ref="I58">TREND($B$66:$B$116,I$66:I$116,I26)</f>
        <v>2.5494190083725208</v>
      </c>
      <c r="J58" s="71" cm="1">
        <f t="array" ref="J58">TREND($B$66:$B$116,J$66:J$116,J26)</f>
        <v>0.42642698010820007</v>
      </c>
      <c r="K58" s="71" cm="1">
        <f t="array" ref="K58">TREND($B$66:$B$116,K$66:K$116,K26)</f>
        <v>3.3304760166770899</v>
      </c>
      <c r="L58" s="71" cm="1">
        <f t="array" ref="L58">TREND($B$66:$B$116,L$66:L$116,L26)</f>
        <v>2.2564552662846609</v>
      </c>
      <c r="M58" s="71" cm="1">
        <f t="array" ref="M58">TREND($B$66:$B$116,M$66:M$116,M26)</f>
        <v>0.33437461772308602</v>
      </c>
      <c r="N58" s="71" cm="1">
        <f t="array" ref="N58">TREND($B$66:$B$116,N$66:N$116,N26)</f>
        <v>0.39915884792844358</v>
      </c>
      <c r="O58" s="71" cm="1">
        <f t="array" ref="O58">TREND($B$66:$B$116,O$66:O$116,O26)</f>
        <v>0.57830388158561963</v>
      </c>
      <c r="P58" s="71" cm="1">
        <f t="array" ref="P58">TREND($B$66:$B$116,P$66:P$116,P26)</f>
        <v>0.19869032284172938</v>
      </c>
      <c r="Q58" s="71" cm="1">
        <f t="array" ref="Q58">TREND($B$66:$B$116,Q$66:Q$116,Q26)</f>
        <v>0.29844238589716898</v>
      </c>
      <c r="R58" s="71" cm="1">
        <f t="array" ref="R58">TREND($B$66:$B$116,R$66:R$116,R26)</f>
        <v>0.20531520783822721</v>
      </c>
      <c r="S58" s="71" cm="1">
        <f t="array" ref="S58">TREND($B$66:$B$116,S$66:S$116,S26)</f>
        <v>0.17688693217938484</v>
      </c>
      <c r="T58" s="71" cm="1">
        <f t="array" ref="T58">TREND($B$66:$B$116,T$66:T$116,T26)</f>
        <v>1.8939591996076899</v>
      </c>
      <c r="U58" s="71" cm="1">
        <f t="array" ref="U58">TREND($B$66:$B$116,U$66:U$116,U26)</f>
        <v>3.9154368817180574</v>
      </c>
      <c r="V58" s="71" t="e" cm="1">
        <f t="array" ref="V58">TREND($B$66:$B$116,V$66:V$116,V26)</f>
        <v>#VALUE!</v>
      </c>
      <c r="W58" s="71" cm="1">
        <f t="array" ref="W58">TREND($B$66:$B$116,W$66:W$116,W26)</f>
        <v>6.4194415435199845</v>
      </c>
      <c r="X58" s="71" cm="1">
        <f t="array" ref="X58">TREND($B$66:$B$116,X$66:X$116,X26)</f>
        <v>2.0430172055470308</v>
      </c>
      <c r="Y58" s="71" cm="1">
        <f t="array" ref="Y58">TREND($B$66:$B$116,Y$66:Y$116,Y26)</f>
        <v>6.0120604430120164</v>
      </c>
      <c r="Z58" s="71" cm="1">
        <f t="array" ref="Z58">TREND($B$66:$B$116,Z$66:Z$116,Z26)</f>
        <v>1.3317177153436626</v>
      </c>
      <c r="AA58" s="71" cm="1">
        <f t="array" ref="AA58">TREND($B$66:$B$116,AA$66:AA$116,AA26)</f>
        <v>3.1183057613309697</v>
      </c>
      <c r="AB58" s="71" cm="1">
        <f t="array" ref="AB58">TREND($B$66:$B$116,AB$66:AB$116,AB26)</f>
        <v>0.87656520080656053</v>
      </c>
      <c r="AC58" s="71" cm="1">
        <f t="array" ref="AC58">TREND($B$66:$B$116,AC$66:AC$116,AC26)</f>
        <v>1.3081763553339985</v>
      </c>
      <c r="AD58" s="71" cm="1">
        <f t="array" ref="AD58">TREND($B$66:$B$116,AD$66:AD$116,AD26)</f>
        <v>0.65467174677735496</v>
      </c>
      <c r="AE58" s="71" cm="1">
        <f t="array" ref="AE58">TREND($B$66:$B$116,AE$66:AE$116,AE26)</f>
        <v>6.1385592408514675</v>
      </c>
      <c r="AF58" s="71" cm="1">
        <f t="array" ref="AF58">TREND($B$66:$B$116,AF$66:AF$116,AF26)</f>
        <v>2.0489365887772912</v>
      </c>
      <c r="AG58" s="71" cm="1">
        <f t="array" ref="AG58">TREND($B$66:$B$116,AG$66:AG$116,AG26)</f>
        <v>2.2521414828089887</v>
      </c>
    </row>
    <row r="59" spans="2:34">
      <c r="B59" s="70" t="s">
        <v>12</v>
      </c>
      <c r="C59" s="71" cm="1">
        <f t="array" ref="C59">TREND($B$66:$B$116,C$66:C$116,C27)</f>
        <v>5.9392164419710269</v>
      </c>
      <c r="D59" s="71" cm="1">
        <f t="array" ref="D59">TREND($B$66:$B$116,D$66:D$116,D27)</f>
        <v>2.3236952766108558</v>
      </c>
      <c r="E59" s="71" cm="1">
        <f t="array" ref="E59">TREND($B$66:$B$116,E$66:E$116,E27)</f>
        <v>4.7530437693836012</v>
      </c>
      <c r="F59" s="71" cm="1">
        <f t="array" ref="F59">TREND($B$66:$B$116,F$66:F$116,F27)</f>
        <v>3.7473939965296701</v>
      </c>
      <c r="G59" s="71" cm="1">
        <f t="array" ref="G59">TREND($B$66:$B$116,G$66:G$116,G27)</f>
        <v>3.4723262865491362</v>
      </c>
      <c r="H59" s="71" cm="1">
        <f t="array" ref="H59">TREND($B$66:$B$116,H$66:H$116,H27)</f>
        <v>2.8547778342598296</v>
      </c>
      <c r="I59" s="71" cm="1">
        <f t="array" ref="I59">TREND($B$66:$B$116,I$66:I$116,I27)</f>
        <v>4.1196945864002492</v>
      </c>
      <c r="J59" s="71" cm="1">
        <f t="array" ref="J59">TREND($B$66:$B$116,J$66:J$116,J27)</f>
        <v>0.5705693804335471</v>
      </c>
      <c r="K59" s="71" cm="1">
        <f t="array" ref="K59">TREND($B$66:$B$116,K$66:K$116,K27)</f>
        <v>5.9667311164437153</v>
      </c>
      <c r="L59" s="71" cm="1">
        <f t="array" ref="L59">TREND($B$66:$B$116,L$66:L$116,L27)</f>
        <v>4.4293868345714138</v>
      </c>
      <c r="M59" s="71" cm="1">
        <f t="array" ref="M59">TREND($B$66:$B$116,M$66:M$116,M27)</f>
        <v>0.55160179509073037</v>
      </c>
      <c r="N59" s="71" cm="1">
        <f t="array" ref="N59">TREND($B$66:$B$116,N$66:N$116,N27)</f>
        <v>0.28587891638541785</v>
      </c>
      <c r="O59" s="71" cm="1">
        <f t="array" ref="O59">TREND($B$66:$B$116,O$66:O$116,O27)</f>
        <v>0.57830388158561963</v>
      </c>
      <c r="P59" s="71" cm="1">
        <f t="array" ref="P59">TREND($B$66:$B$116,P$66:P$116,P27)</f>
        <v>3.764580262714341</v>
      </c>
      <c r="Q59" s="71" cm="1">
        <f t="array" ref="Q59">TREND($B$66:$B$116,Q$66:Q$116,Q27)</f>
        <v>3.8343879222036863</v>
      </c>
      <c r="R59" s="71" cm="1">
        <f t="array" ref="R59">TREND($B$66:$B$116,R$66:R$116,R27)</f>
        <v>0.20531520783822721</v>
      </c>
      <c r="S59" s="71" cm="1">
        <f t="array" ref="S59">TREND($B$66:$B$116,S$66:S$116,S27)</f>
        <v>7.8594763070255105E-2</v>
      </c>
      <c r="T59" s="71" cm="1">
        <f t="array" ref="T59">TREND($B$66:$B$116,T$66:T$116,T27)</f>
        <v>2.9742526709428918</v>
      </c>
      <c r="U59" s="71" cm="1">
        <f t="array" ref="U59">TREND($B$66:$B$116,U$66:U$116,U27)</f>
        <v>4.389965264087313</v>
      </c>
      <c r="V59" s="71" t="e" cm="1">
        <f t="array" ref="V59">TREND($B$66:$B$116,V$66:V$116,V27)</f>
        <v>#VALUE!</v>
      </c>
      <c r="W59" s="71" cm="1">
        <f t="array" ref="W59">TREND($B$66:$B$116,W$66:W$116,W27)</f>
        <v>9.3167803912653415</v>
      </c>
      <c r="X59" s="71" cm="1">
        <f t="array" ref="X59">TREND($B$66:$B$116,X$66:X$116,X27)</f>
        <v>6.0768751153534675</v>
      </c>
      <c r="Y59" s="71" cm="1">
        <f t="array" ref="Y59">TREND($B$66:$B$116,Y$66:Y$116,Y27)</f>
        <v>6.8460157946929661</v>
      </c>
      <c r="Z59" s="71" cm="1">
        <f t="array" ref="Z59">TREND($B$66:$B$116,Z$66:Z$116,Z27)</f>
        <v>1.9470872156241885</v>
      </c>
      <c r="AA59" s="71" cm="1">
        <f t="array" ref="AA59">TREND($B$66:$B$116,AA$66:AA$116,AA27)</f>
        <v>3.2667436007710826</v>
      </c>
      <c r="AB59" s="71" cm="1">
        <f t="array" ref="AB59">TREND($B$66:$B$116,AB$66:AB$116,AB27)</f>
        <v>0.2981629126689333</v>
      </c>
      <c r="AC59" s="71" cm="1">
        <f t="array" ref="AC59">TREND($B$66:$B$116,AC$66:AC$116,AC27)</f>
        <v>0.16261968622368989</v>
      </c>
      <c r="AD59" s="71" cm="1">
        <f t="array" ref="AD59">TREND($B$66:$B$116,AD$66:AD$116,AD27)</f>
        <v>0.44696975445225817</v>
      </c>
      <c r="AE59" s="71" cm="1">
        <f t="array" ref="AE59">TREND($B$66:$B$116,AE$66:AE$116,AE27)</f>
        <v>2.5255553480065784</v>
      </c>
      <c r="AF59" s="71" cm="1">
        <f t="array" ref="AF59">TREND($B$66:$B$116,AF$66:AF$116,AF27)</f>
        <v>6.0234419945642008</v>
      </c>
      <c r="AG59" s="71" cm="1">
        <f t="array" ref="AG59">TREND($B$66:$B$116,AG$66:AG$116,AG27)</f>
        <v>6.5911009594963117</v>
      </c>
    </row>
    <row r="60" spans="2:34">
      <c r="B60" s="70" t="s">
        <v>15</v>
      </c>
      <c r="C60" s="71" cm="1">
        <f t="array" ref="C60">TREND($B$66:$B$116,C$66:C$116,C28)</f>
        <v>5.324849746533741</v>
      </c>
      <c r="D60" s="71" cm="1">
        <f t="array" ref="D60">TREND($B$66:$B$116,D$66:D$116,D28)</f>
        <v>3.2731904620709482</v>
      </c>
      <c r="E60" s="71" cm="1">
        <f t="array" ref="E60">TREND($B$66:$B$116,E$66:E$116,E28)</f>
        <v>4.9362149845956296</v>
      </c>
      <c r="F60" s="71" cm="1">
        <f t="array" ref="F60">TREND($B$66:$B$116,F$66:F$116,F28)</f>
        <v>2.9968636528576571</v>
      </c>
      <c r="G60" s="71" cm="1">
        <f t="array" ref="G60">TREND($B$66:$B$116,G$66:G$116,G28)</f>
        <v>2.8417755941297846</v>
      </c>
      <c r="H60" s="71" cm="1">
        <f t="array" ref="H60">TREND($B$66:$B$116,H$66:H$116,H28)</f>
        <v>3.6996532132754965</v>
      </c>
      <c r="I60" s="71" cm="1">
        <f t="array" ref="I60">TREND($B$66:$B$116,I$66:I$116,I28)</f>
        <v>3.3924108760900582</v>
      </c>
      <c r="J60" s="71" cm="1">
        <f t="array" ref="J60">TREND($B$66:$B$116,J$66:J$116,J28)</f>
        <v>0.27492148459978405</v>
      </c>
      <c r="K60" s="71" cm="1">
        <f t="array" ref="K60">TREND($B$66:$B$116,K$66:K$116,K28)</f>
        <v>6.7104641233539786</v>
      </c>
      <c r="L60" s="71" cm="1">
        <f t="array" ref="L60">TREND($B$66:$B$116,L$66:L$116,L28)</f>
        <v>5.0034289129583103</v>
      </c>
      <c r="M60" s="71" cm="1">
        <f t="array" ref="M60">TREND($B$66:$B$116,M$66:M$116,M28)</f>
        <v>0.2748322175358901</v>
      </c>
      <c r="N60" s="71" cm="1">
        <f t="array" ref="N60">TREND($B$66:$B$116,N$66:N$116,N28)</f>
        <v>0.75998240615787283</v>
      </c>
      <c r="O60" s="71" cm="1">
        <f t="array" ref="O60">TREND($B$66:$B$116,O$66:O$116,O28)</f>
        <v>0.57830388158561963</v>
      </c>
      <c r="P60" s="71" cm="1">
        <f t="array" ref="P60">TREND($B$66:$B$116,P$66:P$116,P28)</f>
        <v>0.19869032284172938</v>
      </c>
      <c r="Q60" s="71" cm="1">
        <f t="array" ref="Q60">TREND($B$66:$B$116,Q$66:Q$116,Q28)</f>
        <v>0.29844238589716898</v>
      </c>
      <c r="R60" s="71" cm="1">
        <f t="array" ref="R60">TREND($B$66:$B$116,R$66:R$116,R28)</f>
        <v>0.20531520783822721</v>
      </c>
      <c r="S60" s="71" cm="1">
        <f t="array" ref="S60">TREND($B$66:$B$116,S$66:S$116,S28)</f>
        <v>4.5116726840038056E-2</v>
      </c>
      <c r="T60" s="71" cm="1">
        <f t="array" ref="T60">TREND($B$66:$B$116,T$66:T$116,T28)</f>
        <v>2.948495730087294</v>
      </c>
      <c r="U60" s="71" cm="1">
        <f t="array" ref="U60">TREND($B$66:$B$116,U$66:U$116,U28)</f>
        <v>6.2479559469209667</v>
      </c>
      <c r="V60" s="71" t="e" cm="1">
        <f t="array" ref="V60">TREND($B$66:$B$116,V$66:V$116,V28)</f>
        <v>#VALUE!</v>
      </c>
      <c r="W60" s="71" cm="1">
        <f t="array" ref="W60">TREND($B$66:$B$116,W$66:W$116,W28)</f>
        <v>9.7426523569419476</v>
      </c>
      <c r="X60" s="71" cm="1">
        <f t="array" ref="X60">TREND($B$66:$B$116,X$66:X$116,X28)</f>
        <v>8.9471417347252959</v>
      </c>
      <c r="Y60" s="71" cm="1">
        <f t="array" ref="Y60">TREND($B$66:$B$116,Y$66:Y$116,Y28)</f>
        <v>9.3680761907905747</v>
      </c>
      <c r="Z60" s="71" cm="1">
        <f t="array" ref="Z60">TREND($B$66:$B$116,Z$66:Z$116,Z28)</f>
        <v>1.8094595729393208</v>
      </c>
      <c r="AA60" s="71" cm="1">
        <f t="array" ref="AA60">TREND($B$66:$B$116,AA$66:AA$116,AA28)</f>
        <v>7.238753764614775</v>
      </c>
      <c r="AB60" s="71" cm="1">
        <f t="array" ref="AB60">TREND($B$66:$B$116,AB$66:AB$116,AB28)</f>
        <v>0.39845096126644558</v>
      </c>
      <c r="AC60" s="71" cm="1">
        <f t="array" ref="AC60">TREND($B$66:$B$116,AC$66:AC$116,AC28)</f>
        <v>0.15624116727949655</v>
      </c>
      <c r="AD60" s="71" cm="1">
        <f t="array" ref="AD60">TREND($B$66:$B$116,AD$66:AD$116,AD28)</f>
        <v>0.44696975445225817</v>
      </c>
      <c r="AE60" s="71" cm="1">
        <f t="array" ref="AE60">TREND($B$66:$B$116,AE$66:AE$116,AE28)</f>
        <v>2.7080991026031977</v>
      </c>
      <c r="AF60" s="71" cm="1">
        <f t="array" ref="AF60">TREND($B$66:$B$116,AF$66:AF$116,AF28)</f>
        <v>8.9026406935486229</v>
      </c>
      <c r="AG60" s="71" cm="1">
        <f t="array" ref="AG60">TREND($B$66:$B$116,AG$66:AG$116,AG28)</f>
        <v>9.1246229317538141</v>
      </c>
    </row>
    <row r="61" spans="2:34">
      <c r="B61" s="70" t="s">
        <v>13</v>
      </c>
      <c r="C61" s="71" cm="1">
        <f t="array" ref="C61">TREND($B$66:$B$116,C$66:C$116,C29)</f>
        <v>3.6517427677731429</v>
      </c>
      <c r="D61" s="71" cm="1">
        <f t="array" ref="D61">TREND($B$66:$B$116,D$66:D$116,D29)</f>
        <v>2.4418738119882444</v>
      </c>
      <c r="E61" s="71" cm="1">
        <f t="array" ref="E61">TREND($B$66:$B$116,E$66:E$116,E29)</f>
        <v>4.8598220716311085</v>
      </c>
      <c r="F61" s="71" cm="1">
        <f t="array" ref="F61">TREND($B$66:$B$116,F$66:F$116,F29)</f>
        <v>1.5279386063228153</v>
      </c>
      <c r="G61" s="71" cm="1">
        <f t="array" ref="G61">TREND($B$66:$B$116,G$66:G$116,G29)</f>
        <v>1.1245946795650692</v>
      </c>
      <c r="H61" s="71" cm="1">
        <f t="array" ref="H61">TREND($B$66:$B$116,H$66:H$116,H29)</f>
        <v>5.610472769751178</v>
      </c>
      <c r="I61" s="71" cm="1">
        <f t="array" ref="I61">TREND($B$66:$B$116,I$66:I$116,I29)</f>
        <v>2.7408049717916487</v>
      </c>
      <c r="J61" s="71" cm="1">
        <f t="array" ref="J61">TREND($B$66:$B$116,J$66:J$116,J29)</f>
        <v>0.483464637503004</v>
      </c>
      <c r="K61" s="71" cm="1">
        <f t="array" ref="K61">TREND($B$66:$B$116,K$66:K$116,K29)</f>
        <v>9.5046488955271204</v>
      </c>
      <c r="L61" s="71" cm="1">
        <f t="array" ref="L61">TREND($B$66:$B$116,L$66:L$116,L29)</f>
        <v>7.0715173652762591</v>
      </c>
      <c r="M61" s="71" cm="1">
        <f t="array" ref="M61">TREND($B$66:$B$116,M$66:M$116,M29)</f>
        <v>0.55663406818720884</v>
      </c>
      <c r="N61" s="71" cm="1">
        <f t="array" ref="N61">TREND($B$66:$B$116,N$66:N$116,N29)</f>
        <v>0.28705664107619877</v>
      </c>
      <c r="O61" s="71" cm="1">
        <f t="array" ref="O61">TREND($B$66:$B$116,O$66:O$116,O29)</f>
        <v>0.57830388158561963</v>
      </c>
      <c r="P61" s="71" cm="1">
        <f t="array" ref="P61">TREND($B$66:$B$116,P$66:P$116,P29)</f>
        <v>0.19869032284172938</v>
      </c>
      <c r="Q61" s="71" cm="1">
        <f t="array" ref="Q61">TREND($B$66:$B$116,Q$66:Q$116,Q29)</f>
        <v>0.29844238589716898</v>
      </c>
      <c r="R61" s="71" cm="1">
        <f t="array" ref="R61">TREND($B$66:$B$116,R$66:R$116,R29)</f>
        <v>0.20531520783822721</v>
      </c>
      <c r="S61" s="71" cm="1">
        <f t="array" ref="S61">TREND($B$66:$B$116,S$66:S$116,S29)</f>
        <v>4.5076573306172145E-2</v>
      </c>
      <c r="T61" s="71" cm="1">
        <f t="array" ref="T61">TREND($B$66:$B$116,T$66:T$116,T29)</f>
        <v>2.8495830170187268</v>
      </c>
      <c r="U61" s="71" cm="1">
        <f t="array" ref="U61">TREND($B$66:$B$116,U$66:U$116,U29)</f>
        <v>2.2109738490330026</v>
      </c>
      <c r="V61" s="71" t="e" cm="1">
        <f t="array" ref="V61">TREND($B$66:$B$116,V$66:V$116,V29)</f>
        <v>#VALUE!</v>
      </c>
      <c r="W61" s="71" cm="1">
        <f t="array" ref="W61">TREND($B$66:$B$116,W$66:W$116,W29)</f>
        <v>5.3184646335979187</v>
      </c>
      <c r="X61" s="71" cm="1">
        <f t="array" ref="X61">TREND($B$66:$B$116,X$66:X$116,X29)</f>
        <v>9.0841503958342642</v>
      </c>
      <c r="Y61" s="71" cm="1">
        <f t="array" ref="Y61">TREND($B$66:$B$116,Y$66:Y$116,Y29)</f>
        <v>8.8059438336075626</v>
      </c>
      <c r="Z61" s="71" cm="1">
        <f t="array" ref="Z61">TREND($B$66:$B$116,Z$66:Z$116,Z29)</f>
        <v>1.3175696725052783</v>
      </c>
      <c r="AA61" s="71" cm="1">
        <f t="array" ref="AA61">TREND($B$66:$B$116,AA$66:AA$116,AA29)</f>
        <v>6.3212744472619553</v>
      </c>
      <c r="AB61" s="71" cm="1">
        <f t="array" ref="AB61">TREND($B$66:$B$116,AB$66:AB$116,AB29)</f>
        <v>0.32769325471515104</v>
      </c>
      <c r="AC61" s="71" cm="1">
        <f t="array" ref="AC61">TREND($B$66:$B$116,AC$66:AC$116,AC29)</f>
        <v>0.51593534636800709</v>
      </c>
      <c r="AD61" s="71" cm="1">
        <f t="array" ref="AD61">TREND($B$66:$B$116,AD$66:AD$116,AD29)</f>
        <v>3.4017069192380411</v>
      </c>
      <c r="AE61" s="71" cm="1">
        <f t="array" ref="AE61">TREND($B$66:$B$116,AE$66:AE$116,AE29)</f>
        <v>0.71134797065288269</v>
      </c>
      <c r="AF61" s="71" cm="1">
        <f t="array" ref="AF61">TREND($B$66:$B$116,AF$66:AF$116,AF29)</f>
        <v>9.096068188648271</v>
      </c>
      <c r="AG61" s="71" cm="1">
        <f t="array" ref="AG61">TREND($B$66:$B$116,AG$66:AG$116,AG29)</f>
        <v>9.4497226860415573</v>
      </c>
    </row>
    <row r="62" spans="2:34">
      <c r="B62" s="70" t="s">
        <v>14</v>
      </c>
      <c r="C62" s="71" cm="1">
        <f t="array" ref="C62">TREND($B$66:$B$116,C$66:C$116,C30)</f>
        <v>4.9317080723829143</v>
      </c>
      <c r="D62" s="71" cm="1">
        <f t="array" ref="D62">TREND($B$66:$B$116,D$66:D$116,D30)</f>
        <v>3.1744238468416617</v>
      </c>
      <c r="E62" s="71" cm="1">
        <f t="array" ref="E62">TREND($B$66:$B$116,E$66:E$116,E30)</f>
        <v>4.948962749686781</v>
      </c>
      <c r="F62" s="71" cm="1">
        <f t="array" ref="F62">TREND($B$66:$B$116,F$66:F$116,F30)</f>
        <v>2.8221934846217178</v>
      </c>
      <c r="G62" s="71" cm="1">
        <f t="array" ref="G62">TREND($B$66:$B$116,G$66:G$116,G30)</f>
        <v>2.4382775583544971</v>
      </c>
      <c r="H62" s="71" cm="1">
        <f t="array" ref="H62">TREND($B$66:$B$116,H$66:H$116,H30)</f>
        <v>5.7751392416717255</v>
      </c>
      <c r="I62" s="71" cm="1">
        <f t="array" ref="I62">TREND($B$66:$B$116,I$66:I$116,I30)</f>
        <v>3.4878574952123671</v>
      </c>
      <c r="J62" s="71" cm="1">
        <f t="array" ref="J62">TREND($B$66:$B$116,J$66:J$116,J30)</f>
        <v>0.24583338217785802</v>
      </c>
      <c r="K62" s="71" cm="1">
        <f t="array" ref="K62">TREND($B$66:$B$116,K$66:K$116,K30)</f>
        <v>9.9513299444126311</v>
      </c>
      <c r="L62" s="71" cm="1">
        <f t="array" ref="L62">TREND($B$66:$B$116,L$66:L$116,L30)</f>
        <v>7.6084970621481407</v>
      </c>
      <c r="M62" s="71" cm="1">
        <f t="array" ref="M62">TREND($B$66:$B$116,M$66:M$116,M30)</f>
        <v>0.27422169200601521</v>
      </c>
      <c r="N62" s="71" cm="1">
        <f t="array" ref="N62">TREND($B$66:$B$116,N$66:N$116,N30)</f>
        <v>0.55590105201517748</v>
      </c>
      <c r="O62" s="71" cm="1">
        <f t="array" ref="O62">TREND($B$66:$B$116,O$66:O$116,O30)</f>
        <v>0.57830388158561963</v>
      </c>
      <c r="P62" s="71" cm="1">
        <f t="array" ref="P62">TREND($B$66:$B$116,P$66:P$116,P30)</f>
        <v>2.6569061597282997</v>
      </c>
      <c r="Q62" s="71" cm="1">
        <f t="array" ref="Q62">TREND($B$66:$B$116,Q$66:Q$116,Q30)</f>
        <v>2.6845371740326569</v>
      </c>
      <c r="R62" s="71" cm="1">
        <f t="array" ref="R62">TREND($B$66:$B$116,R$66:R$116,R30)</f>
        <v>0.20531520783822721</v>
      </c>
      <c r="S62" s="71" cm="1">
        <f t="array" ref="S62">TREND($B$66:$B$116,S$66:S$116,S30)</f>
        <v>2.3469459047341604E-2</v>
      </c>
      <c r="T62" s="71" cm="1">
        <f t="array" ref="T62">TREND($B$66:$B$116,T$66:T$116,T30)</f>
        <v>0.99547269233406577</v>
      </c>
      <c r="U62" s="71" cm="1">
        <f t="array" ref="U62">TREND($B$66:$B$116,U$66:U$116,U30)</f>
        <v>1.9874190854615292</v>
      </c>
      <c r="V62" s="71" t="e" cm="1">
        <f t="array" ref="V62">TREND($B$66:$B$116,V$66:V$116,V30)</f>
        <v>#VALUE!</v>
      </c>
      <c r="W62" s="71" cm="1">
        <f t="array" ref="W62">TREND($B$66:$B$116,W$66:W$116,W30)</f>
        <v>1.8939677060302658</v>
      </c>
      <c r="X62" s="71" cm="1">
        <f t="array" ref="X62">TREND($B$66:$B$116,X$66:X$116,X30)</f>
        <v>8.9491894611175837</v>
      </c>
      <c r="Y62" s="71" cm="1">
        <f t="array" ref="Y62">TREND($B$66:$B$116,Y$66:Y$116,Y30)</f>
        <v>7.1458416575302852</v>
      </c>
      <c r="Z62" s="71" cm="1">
        <f t="array" ref="Z62">TREND($B$66:$B$116,Z$66:Z$116,Z30)</f>
        <v>1.9265673806846357</v>
      </c>
      <c r="AA62" s="71" cm="1">
        <f t="array" ref="AA62">TREND($B$66:$B$116,AA$66:AA$116,AA30)</f>
        <v>9.5035339755547152</v>
      </c>
      <c r="AB62" s="71" cm="1">
        <f t="array" ref="AB62">TREND($B$66:$B$116,AB$66:AB$116,AB30)</f>
        <v>0.50696403104375953</v>
      </c>
      <c r="AC62" s="71" cm="1">
        <f t="array" ref="AC62">TREND($B$66:$B$116,AC$66:AC$116,AC30)</f>
        <v>0.4127073404998981</v>
      </c>
      <c r="AD62" s="71" cm="1">
        <f t="array" ref="AD62">TREND($B$66:$B$116,AD$66:AD$116,AD30)</f>
        <v>0.44696975445225817</v>
      </c>
      <c r="AE62" s="71" cm="1">
        <f t="array" ref="AE62">TREND($B$66:$B$116,AE$66:AE$116,AE30)</f>
        <v>2.7675582712037183</v>
      </c>
      <c r="AF62" s="71" cm="1">
        <f t="array" ref="AF62">TREND($B$66:$B$116,AF$66:AF$116,AF30)</f>
        <v>9.004807881323547</v>
      </c>
      <c r="AG62" s="71" cm="1">
        <f t="array" ref="AG62">TREND($B$66:$B$116,AG$66:AG$116,AG30)</f>
        <v>9.9495917368464895</v>
      </c>
    </row>
    <row r="63" spans="2:34">
      <c r="B63" s="50" t="s">
        <v>1255</v>
      </c>
      <c r="C63" s="71">
        <v>10</v>
      </c>
      <c r="D63" s="71">
        <v>10</v>
      </c>
      <c r="E63" s="71">
        <v>10</v>
      </c>
      <c r="F63" s="71">
        <v>10</v>
      </c>
      <c r="G63" s="71">
        <v>10</v>
      </c>
      <c r="H63" s="71">
        <v>10</v>
      </c>
      <c r="I63" s="71">
        <v>10</v>
      </c>
      <c r="J63" s="71">
        <v>10</v>
      </c>
      <c r="K63" s="71">
        <v>10</v>
      </c>
      <c r="L63" s="71">
        <v>10</v>
      </c>
      <c r="M63" s="71">
        <v>10</v>
      </c>
      <c r="N63" s="71">
        <v>10</v>
      </c>
      <c r="O63" s="71">
        <v>10</v>
      </c>
      <c r="P63" s="71">
        <v>10</v>
      </c>
      <c r="Q63" s="71">
        <v>10</v>
      </c>
      <c r="R63" s="71">
        <v>10</v>
      </c>
      <c r="S63" s="71">
        <v>10</v>
      </c>
      <c r="T63" s="71">
        <v>10</v>
      </c>
      <c r="U63" s="71">
        <v>10</v>
      </c>
      <c r="V63" s="71">
        <v>10</v>
      </c>
      <c r="W63" s="71">
        <v>10</v>
      </c>
      <c r="X63" s="71">
        <v>10</v>
      </c>
      <c r="Y63" s="71">
        <v>10</v>
      </c>
      <c r="Z63" s="71">
        <v>10</v>
      </c>
      <c r="AA63" s="71">
        <v>10</v>
      </c>
      <c r="AB63" s="71">
        <v>10</v>
      </c>
      <c r="AC63" s="71">
        <v>10</v>
      </c>
      <c r="AD63" s="71">
        <v>10</v>
      </c>
      <c r="AE63" s="71">
        <v>10</v>
      </c>
      <c r="AF63" s="71">
        <v>10</v>
      </c>
      <c r="AG63" s="71">
        <v>10</v>
      </c>
    </row>
    <row r="64" spans="2:34" ht="51.95" customHeight="1">
      <c r="B64" s="80" t="s">
        <v>1247</v>
      </c>
      <c r="C64" s="80"/>
      <c r="D64" s="80"/>
      <c r="E64" s="80"/>
      <c r="F64" s="80"/>
      <c r="G64" s="80"/>
      <c r="H64" s="80"/>
      <c r="I64" s="80"/>
      <c r="J64" s="80"/>
      <c r="K64" s="80"/>
      <c r="L64" s="80"/>
      <c r="M64" s="80"/>
      <c r="N64" s="80"/>
      <c r="O64" s="80"/>
      <c r="P64" s="80"/>
      <c r="Q64" s="80"/>
      <c r="R64" s="80"/>
      <c r="S64" s="79"/>
      <c r="T64" s="79"/>
      <c r="U64" s="79"/>
      <c r="V64" s="79"/>
      <c r="W64" s="79"/>
      <c r="X64" s="79"/>
      <c r="Y64" s="79"/>
      <c r="Z64" s="79"/>
      <c r="AA64" s="79"/>
      <c r="AB64" s="79"/>
      <c r="AC64" s="79"/>
      <c r="AD64" s="79"/>
      <c r="AE64" s="79"/>
      <c r="AF64" s="79"/>
      <c r="AG64" s="79"/>
      <c r="AH64" s="82"/>
    </row>
    <row r="65" spans="2:34">
      <c r="B65" s="65" t="s">
        <v>1245</v>
      </c>
      <c r="C65" s="65" t="s">
        <v>1246</v>
      </c>
      <c r="D65" s="66" t="s">
        <v>27</v>
      </c>
      <c r="E65" s="67" t="s">
        <v>32</v>
      </c>
      <c r="F65" s="67" t="s">
        <v>163</v>
      </c>
      <c r="G65" s="66" t="s">
        <v>164</v>
      </c>
      <c r="H65" s="66" t="s">
        <v>33</v>
      </c>
      <c r="I65" s="66" t="s">
        <v>34</v>
      </c>
      <c r="J65" s="66" t="s">
        <v>35</v>
      </c>
      <c r="K65" s="66" t="s">
        <v>24</v>
      </c>
      <c r="L65" s="66" t="s">
        <v>36</v>
      </c>
      <c r="M65" s="66" t="s">
        <v>37</v>
      </c>
      <c r="N65" s="66" t="s">
        <v>165</v>
      </c>
      <c r="O65" s="66" t="s">
        <v>166</v>
      </c>
      <c r="P65" s="66" t="s">
        <v>1063</v>
      </c>
      <c r="Q65" s="66" t="s">
        <v>1064</v>
      </c>
      <c r="R65" s="66" t="s">
        <v>1065</v>
      </c>
      <c r="S65" s="66" t="s">
        <v>25</v>
      </c>
      <c r="T65" s="66" t="s">
        <v>29</v>
      </c>
      <c r="U65" s="66" t="s">
        <v>167</v>
      </c>
      <c r="V65" s="66" t="s">
        <v>1068</v>
      </c>
      <c r="W65" s="68" t="s">
        <v>1249</v>
      </c>
      <c r="X65" s="66" t="s">
        <v>600</v>
      </c>
      <c r="Y65" s="66" t="s">
        <v>599</v>
      </c>
      <c r="Z65" s="66" t="s">
        <v>598</v>
      </c>
      <c r="AA65" s="66" t="s">
        <v>597</v>
      </c>
      <c r="AB65" s="66" t="s">
        <v>596</v>
      </c>
      <c r="AC65" s="66" t="s">
        <v>595</v>
      </c>
      <c r="AD65" s="66" t="s">
        <v>594</v>
      </c>
      <c r="AE65" s="66" t="s">
        <v>593</v>
      </c>
      <c r="AF65" s="69" t="s">
        <v>839</v>
      </c>
      <c r="AG65" s="69" t="s">
        <v>840</v>
      </c>
      <c r="AH65" s="82" t="s">
        <v>1254</v>
      </c>
    </row>
    <row r="66" spans="2:34">
      <c r="B66" s="71">
        <v>0</v>
      </c>
      <c r="C66" s="71">
        <f t="shared" ref="C66:AG66" si="3">C$31-0.1</f>
        <v>-6.1178553460901688E-2</v>
      </c>
      <c r="D66" s="71">
        <f t="shared" si="3"/>
        <v>1.0340978264781375</v>
      </c>
      <c r="E66" s="71">
        <f t="shared" si="3"/>
        <v>-9.9422649730810386E-2</v>
      </c>
      <c r="F66" s="71">
        <f t="shared" si="3"/>
        <v>1.1971695049764464</v>
      </c>
      <c r="G66" s="71">
        <f t="shared" si="3"/>
        <v>1.308752652010799</v>
      </c>
      <c r="H66" s="71">
        <f t="shared" si="3"/>
        <v>1.613170884466463</v>
      </c>
      <c r="I66" s="71">
        <f t="shared" si="3"/>
        <v>1.8541482505215288</v>
      </c>
      <c r="J66" s="71">
        <f t="shared" si="3"/>
        <v>-6.8332502325654979E-2</v>
      </c>
      <c r="K66" s="71">
        <f t="shared" si="3"/>
        <v>2.0282259498901869</v>
      </c>
      <c r="L66" s="71">
        <f t="shared" si="3"/>
        <v>2.8502355429385751</v>
      </c>
      <c r="M66" s="71">
        <f t="shared" si="3"/>
        <v>-8.3591266975398287E-2</v>
      </c>
      <c r="N66" s="71">
        <f t="shared" si="3"/>
        <v>0.19274901609411896</v>
      </c>
      <c r="O66" s="71">
        <f t="shared" si="3"/>
        <v>-0.1</v>
      </c>
      <c r="P66" s="71">
        <f t="shared" si="3"/>
        <v>-0.1</v>
      </c>
      <c r="Q66" s="71">
        <f t="shared" si="3"/>
        <v>-0.1</v>
      </c>
      <c r="R66" s="71">
        <f t="shared" si="3"/>
        <v>-0.1</v>
      </c>
      <c r="S66" s="71">
        <f t="shared" si="3"/>
        <v>-0.1</v>
      </c>
      <c r="T66" s="71">
        <f t="shared" si="3"/>
        <v>-0.1</v>
      </c>
      <c r="U66" s="71">
        <f t="shared" si="3"/>
        <v>-0.1</v>
      </c>
      <c r="V66" s="71" t="e">
        <f t="shared" si="3"/>
        <v>#DIV/0!</v>
      </c>
      <c r="W66" s="71">
        <f t="shared" si="3"/>
        <v>1.6870501647892637</v>
      </c>
      <c r="X66" s="71">
        <f t="shared" si="3"/>
        <v>0.51644140029689756</v>
      </c>
      <c r="Y66" s="71">
        <f t="shared" si="3"/>
        <v>-4.9999999999999795E-2</v>
      </c>
      <c r="Z66" s="71">
        <f t="shared" si="3"/>
        <v>0.41262470766544768</v>
      </c>
      <c r="AA66" s="71">
        <f t="shared" si="3"/>
        <v>2.0963722752824557E-2</v>
      </c>
      <c r="AB66" s="71">
        <f t="shared" si="3"/>
        <v>-0.1</v>
      </c>
      <c r="AC66" s="71">
        <f t="shared" si="3"/>
        <v>-0.1</v>
      </c>
      <c r="AD66" s="71">
        <f t="shared" si="3"/>
        <v>-0.1</v>
      </c>
      <c r="AE66" s="71">
        <f t="shared" si="3"/>
        <v>0.45839452401008063</v>
      </c>
      <c r="AF66" s="71">
        <f t="shared" si="3"/>
        <v>0.51644140029689767</v>
      </c>
      <c r="AG66" s="71">
        <f t="shared" si="3"/>
        <v>1.1842529172852017</v>
      </c>
      <c r="AH66" s="50">
        <v>10</v>
      </c>
    </row>
    <row r="67" spans="2:34">
      <c r="B67" s="71">
        <v>0.2</v>
      </c>
      <c r="C67" s="71">
        <f>C66+(((C$32+0.1)-(C$31-0.1))/50)</f>
        <v>-5.2680360201435295E-2</v>
      </c>
      <c r="D67" s="71">
        <f>D66+(((D$32+0.1)-(D$31-0.1))/50)</f>
        <v>1.2665123696488059</v>
      </c>
      <c r="E67" s="71">
        <f>E66+(((E$32+0.1)-(E$31-0.1))/50)</f>
        <v>-9.5002575245636642E-2</v>
      </c>
      <c r="F67" s="71">
        <f>F66+(((F$32+0.1)-(F$31-0.1))/50)</f>
        <v>1.4127615443131794</v>
      </c>
      <c r="G67" s="71">
        <f>G66+(((G$32+0.1)-(G$31-0.1))/50)</f>
        <v>1.5372330365488454</v>
      </c>
      <c r="H67" s="71">
        <f>H66+0.2</f>
        <v>1.8131708844664629</v>
      </c>
      <c r="I67" s="71">
        <f>I66+0.2</f>
        <v>2.0541482505215289</v>
      </c>
      <c r="J67" s="71">
        <f>J66+0.2</f>
        <v>0.13166749767434505</v>
      </c>
      <c r="K67" s="71">
        <f t="shared" ref="K67:AG78" si="4">K66+(((K$32+0.1)-(K$31-0.1))/50)</f>
        <v>2.4391562387224872</v>
      </c>
      <c r="L67" s="71">
        <f t="shared" si="4"/>
        <v>3.3530667459968888</v>
      </c>
      <c r="M67" s="71">
        <f t="shared" si="4"/>
        <v>0.52243476736099614</v>
      </c>
      <c r="N67" s="71">
        <f t="shared" si="4"/>
        <v>0.29279048950262454</v>
      </c>
      <c r="O67" s="71">
        <f t="shared" si="4"/>
        <v>-6.5416106243030847E-2</v>
      </c>
      <c r="P67" s="71">
        <f t="shared" si="4"/>
        <v>6.5915498024232688E-4</v>
      </c>
      <c r="Q67" s="71">
        <f t="shared" si="4"/>
        <v>-3.2985390329606207E-2</v>
      </c>
      <c r="R67" s="71">
        <f t="shared" si="4"/>
        <v>-2.5888037686989385E-3</v>
      </c>
      <c r="S67" s="71">
        <f t="shared" si="4"/>
        <v>9.050702796737264</v>
      </c>
      <c r="T67" s="71">
        <f t="shared" si="4"/>
        <v>2.5602368000591538</v>
      </c>
      <c r="U67" s="71">
        <f t="shared" si="4"/>
        <v>1.1013821657163052</v>
      </c>
      <c r="V67" s="71" t="e">
        <f t="shared" si="4"/>
        <v>#DIV/0!</v>
      </c>
      <c r="W67" s="71">
        <f t="shared" si="4"/>
        <v>3.6953404540703025</v>
      </c>
      <c r="X67" s="71">
        <f t="shared" si="4"/>
        <v>0.68314133183254644</v>
      </c>
      <c r="Y67" s="71">
        <f t="shared" si="4"/>
        <v>9.2401259359846444E-2</v>
      </c>
      <c r="Z67" s="71">
        <f t="shared" si="4"/>
        <v>0.57447211806783438</v>
      </c>
      <c r="AA67" s="71">
        <f t="shared" si="4"/>
        <v>6.1248453258495324E-2</v>
      </c>
      <c r="AB67" s="71">
        <f t="shared" si="4"/>
        <v>-5.5383328625095707E-3</v>
      </c>
      <c r="AC67" s="71">
        <f t="shared" si="4"/>
        <v>2.8007236173692301E-2</v>
      </c>
      <c r="AD67" s="71">
        <f t="shared" si="4"/>
        <v>-5.5254243042665865E-2</v>
      </c>
      <c r="AE67" s="71">
        <f t="shared" si="4"/>
        <v>0.57290742477861101</v>
      </c>
      <c r="AF67" s="71">
        <f t="shared" si="4"/>
        <v>0.6831642153076547</v>
      </c>
      <c r="AG67" s="71">
        <f t="shared" si="4"/>
        <v>1.5810132646729231</v>
      </c>
      <c r="AH67" s="50">
        <v>10</v>
      </c>
    </row>
    <row r="68" spans="2:34">
      <c r="B68" s="71">
        <f>B67+0.2</f>
        <v>0.4</v>
      </c>
      <c r="C68" s="71">
        <f t="shared" ref="C68:G83" si="5">C67+(((C$32+0.1)-(C$31-0.1))/50)</f>
        <v>-4.4182166941968901E-2</v>
      </c>
      <c r="D68" s="71">
        <f t="shared" si="5"/>
        <v>1.4989269128194742</v>
      </c>
      <c r="E68" s="71">
        <f t="shared" si="5"/>
        <v>-9.0582500760462897E-2</v>
      </c>
      <c r="F68" s="71">
        <f t="shared" si="5"/>
        <v>1.6283535836499123</v>
      </c>
      <c r="G68" s="71">
        <f t="shared" si="5"/>
        <v>1.7657134210868917</v>
      </c>
      <c r="H68" s="71">
        <f t="shared" ref="H68:J83" si="6">H67+0.2</f>
        <v>2.0131708844664629</v>
      </c>
      <c r="I68" s="71">
        <f t="shared" si="6"/>
        <v>2.2541482505215291</v>
      </c>
      <c r="J68" s="71">
        <f t="shared" si="6"/>
        <v>0.33166749767434506</v>
      </c>
      <c r="K68" s="71">
        <f t="shared" si="4"/>
        <v>2.8500865275547875</v>
      </c>
      <c r="L68" s="71">
        <f t="shared" si="4"/>
        <v>3.8558979490552026</v>
      </c>
      <c r="M68" s="71">
        <f t="shared" si="4"/>
        <v>1.1284608016973907</v>
      </c>
      <c r="N68" s="71">
        <f t="shared" si="4"/>
        <v>0.39283196291113009</v>
      </c>
      <c r="O68" s="71">
        <f t="shared" si="4"/>
        <v>-3.0832212486061696E-2</v>
      </c>
      <c r="P68" s="71">
        <f t="shared" si="4"/>
        <v>0.10131830996048466</v>
      </c>
      <c r="Q68" s="71">
        <f t="shared" si="4"/>
        <v>3.4029219340787592E-2</v>
      </c>
      <c r="R68" s="71">
        <f t="shared" si="4"/>
        <v>9.4822392462602129E-2</v>
      </c>
      <c r="S68" s="71">
        <f t="shared" si="4"/>
        <v>18.201405593474526</v>
      </c>
      <c r="T68" s="71">
        <f t="shared" si="4"/>
        <v>5.2204736001183072</v>
      </c>
      <c r="U68" s="71">
        <f t="shared" si="4"/>
        <v>2.3027643314326105</v>
      </c>
      <c r="V68" s="71" t="e">
        <f t="shared" si="4"/>
        <v>#DIV/0!</v>
      </c>
      <c r="W68" s="71">
        <f t="shared" si="4"/>
        <v>5.7036307433513418</v>
      </c>
      <c r="X68" s="71">
        <f t="shared" si="4"/>
        <v>0.84984126336819532</v>
      </c>
      <c r="Y68" s="71">
        <f t="shared" si="4"/>
        <v>0.23480251871969268</v>
      </c>
      <c r="Z68" s="71">
        <f t="shared" si="4"/>
        <v>0.73631952847022109</v>
      </c>
      <c r="AA68" s="71">
        <f t="shared" si="4"/>
        <v>0.10153318376416609</v>
      </c>
      <c r="AB68" s="71">
        <f t="shared" si="4"/>
        <v>8.8923334274980864E-2</v>
      </c>
      <c r="AC68" s="71">
        <f t="shared" si="4"/>
        <v>0.15601447234738461</v>
      </c>
      <c r="AD68" s="71">
        <f t="shared" si="4"/>
        <v>-1.0508486085331725E-2</v>
      </c>
      <c r="AE68" s="71">
        <f t="shared" si="4"/>
        <v>0.68742032554714139</v>
      </c>
      <c r="AF68" s="71">
        <f t="shared" si="4"/>
        <v>0.84988703031841173</v>
      </c>
      <c r="AG68" s="71">
        <f t="shared" si="4"/>
        <v>1.9777736120606446</v>
      </c>
      <c r="AH68" s="50">
        <v>10</v>
      </c>
    </row>
    <row r="69" spans="2:34">
      <c r="B69" s="71">
        <f t="shared" ref="B69:B116" si="7">B68+0.2</f>
        <v>0.60000000000000009</v>
      </c>
      <c r="C69" s="71">
        <f t="shared" si="5"/>
        <v>-3.5683973682502507E-2</v>
      </c>
      <c r="D69" s="71">
        <f t="shared" si="5"/>
        <v>1.7313414559901426</v>
      </c>
      <c r="E69" s="71">
        <f t="shared" si="5"/>
        <v>-8.6162426275289153E-2</v>
      </c>
      <c r="F69" s="71">
        <f t="shared" si="5"/>
        <v>1.8439456229866453</v>
      </c>
      <c r="G69" s="71">
        <f t="shared" si="5"/>
        <v>1.994193805624938</v>
      </c>
      <c r="H69" s="71">
        <f t="shared" si="6"/>
        <v>2.213170884466463</v>
      </c>
      <c r="I69" s="71">
        <f t="shared" si="6"/>
        <v>2.4541482505215293</v>
      </c>
      <c r="J69" s="71">
        <f t="shared" si="6"/>
        <v>0.53166749767434507</v>
      </c>
      <c r="K69" s="71">
        <f t="shared" si="4"/>
        <v>3.2610168163870878</v>
      </c>
      <c r="L69" s="71">
        <f t="shared" si="4"/>
        <v>4.3587291521135167</v>
      </c>
      <c r="M69" s="71">
        <f t="shared" si="4"/>
        <v>1.7344868360337853</v>
      </c>
      <c r="N69" s="71">
        <f t="shared" si="4"/>
        <v>0.49287343631963565</v>
      </c>
      <c r="O69" s="71">
        <f t="shared" si="4"/>
        <v>3.751681270907456E-3</v>
      </c>
      <c r="P69" s="71">
        <f t="shared" si="4"/>
        <v>0.20197746494072699</v>
      </c>
      <c r="Q69" s="71">
        <f t="shared" si="4"/>
        <v>0.10104382901118139</v>
      </c>
      <c r="R69" s="71">
        <f t="shared" si="4"/>
        <v>0.1922335886939032</v>
      </c>
      <c r="S69" s="71">
        <f t="shared" si="4"/>
        <v>27.352108390211789</v>
      </c>
      <c r="T69" s="71">
        <f t="shared" si="4"/>
        <v>7.8807104001774615</v>
      </c>
      <c r="U69" s="71">
        <f t="shared" si="4"/>
        <v>3.5041464971489158</v>
      </c>
      <c r="V69" s="71" t="e">
        <f t="shared" si="4"/>
        <v>#DIV/0!</v>
      </c>
      <c r="W69" s="71">
        <f t="shared" si="4"/>
        <v>7.7119210326323806</v>
      </c>
      <c r="X69" s="71">
        <f t="shared" si="4"/>
        <v>1.0165411949038443</v>
      </c>
      <c r="Y69" s="71">
        <f t="shared" si="4"/>
        <v>0.37720377807953892</v>
      </c>
      <c r="Z69" s="71">
        <f t="shared" si="4"/>
        <v>0.89816693887260779</v>
      </c>
      <c r="AA69" s="71">
        <f t="shared" si="4"/>
        <v>0.14181791426983686</v>
      </c>
      <c r="AB69" s="71">
        <f t="shared" si="4"/>
        <v>0.1833850014124713</v>
      </c>
      <c r="AC69" s="71">
        <f t="shared" si="4"/>
        <v>0.28402170852107689</v>
      </c>
      <c r="AD69" s="71">
        <f t="shared" si="4"/>
        <v>3.4237270872002415E-2</v>
      </c>
      <c r="AE69" s="71">
        <f t="shared" si="4"/>
        <v>0.80193322631567177</v>
      </c>
      <c r="AF69" s="71">
        <f t="shared" si="4"/>
        <v>1.0166098453291688</v>
      </c>
      <c r="AG69" s="71">
        <f t="shared" si="4"/>
        <v>2.3745339594483661</v>
      </c>
      <c r="AH69" s="50">
        <v>10</v>
      </c>
    </row>
    <row r="70" spans="2:34">
      <c r="B70" s="71">
        <f t="shared" si="7"/>
        <v>0.8</v>
      </c>
      <c r="C70" s="71">
        <f t="shared" si="5"/>
        <v>-2.7185780423036116E-2</v>
      </c>
      <c r="D70" s="71">
        <f t="shared" si="5"/>
        <v>1.9637559991608109</v>
      </c>
      <c r="E70" s="71">
        <f t="shared" si="5"/>
        <v>-8.1742351790115408E-2</v>
      </c>
      <c r="F70" s="71">
        <f t="shared" si="5"/>
        <v>2.0595376623233781</v>
      </c>
      <c r="G70" s="71">
        <f t="shared" si="5"/>
        <v>2.2226741901629845</v>
      </c>
      <c r="H70" s="71">
        <f t="shared" si="6"/>
        <v>2.4131708844664632</v>
      </c>
      <c r="I70" s="71">
        <f t="shared" si="6"/>
        <v>2.6541482505215295</v>
      </c>
      <c r="J70" s="71">
        <f t="shared" si="6"/>
        <v>0.73166749767434514</v>
      </c>
      <c r="K70" s="71">
        <f t="shared" si="4"/>
        <v>3.6719471052193882</v>
      </c>
      <c r="L70" s="71">
        <f t="shared" si="4"/>
        <v>4.8615603551718305</v>
      </c>
      <c r="M70" s="71">
        <f t="shared" si="4"/>
        <v>2.3405128703701799</v>
      </c>
      <c r="N70" s="71">
        <f t="shared" si="4"/>
        <v>0.5929149097281412</v>
      </c>
      <c r="O70" s="71">
        <f t="shared" si="4"/>
        <v>3.8335575027876607E-2</v>
      </c>
      <c r="P70" s="71">
        <f t="shared" si="4"/>
        <v>0.30263661992096935</v>
      </c>
      <c r="Q70" s="71">
        <f t="shared" si="4"/>
        <v>0.16805843868157519</v>
      </c>
      <c r="R70" s="71">
        <f t="shared" si="4"/>
        <v>0.28964478492520429</v>
      </c>
      <c r="S70" s="71">
        <f t="shared" si="4"/>
        <v>36.502811186949053</v>
      </c>
      <c r="T70" s="71">
        <f t="shared" si="4"/>
        <v>10.540947200236616</v>
      </c>
      <c r="U70" s="71">
        <f t="shared" si="4"/>
        <v>4.7055286628652215</v>
      </c>
      <c r="V70" s="71" t="e">
        <f t="shared" si="4"/>
        <v>#DIV/0!</v>
      </c>
      <c r="W70" s="71">
        <f t="shared" si="4"/>
        <v>9.7202113219134194</v>
      </c>
      <c r="X70" s="71">
        <f t="shared" si="4"/>
        <v>1.1832411264394933</v>
      </c>
      <c r="Y70" s="71">
        <f t="shared" si="4"/>
        <v>0.51960503743938513</v>
      </c>
      <c r="Z70" s="71">
        <f t="shared" si="4"/>
        <v>1.0600143492749945</v>
      </c>
      <c r="AA70" s="71">
        <f t="shared" si="4"/>
        <v>0.18210264477550764</v>
      </c>
      <c r="AB70" s="71">
        <f t="shared" si="4"/>
        <v>0.27784666854996176</v>
      </c>
      <c r="AC70" s="71">
        <f t="shared" si="4"/>
        <v>0.41202894469476919</v>
      </c>
      <c r="AD70" s="71">
        <f t="shared" si="4"/>
        <v>7.8983027829336555E-2</v>
      </c>
      <c r="AE70" s="71">
        <f t="shared" si="4"/>
        <v>0.91644612708420214</v>
      </c>
      <c r="AF70" s="71">
        <f t="shared" si="4"/>
        <v>1.1833326603399259</v>
      </c>
      <c r="AG70" s="71">
        <f t="shared" si="4"/>
        <v>2.7712943068360874</v>
      </c>
      <c r="AH70" s="50">
        <v>10</v>
      </c>
    </row>
    <row r="71" spans="2:34">
      <c r="B71" s="71">
        <f t="shared" si="7"/>
        <v>1</v>
      </c>
      <c r="C71" s="71">
        <f t="shared" si="5"/>
        <v>-1.8687587163569726E-2</v>
      </c>
      <c r="D71" s="71">
        <f t="shared" si="5"/>
        <v>2.1961705423314792</v>
      </c>
      <c r="E71" s="71">
        <f t="shared" si="5"/>
        <v>-7.7322277304941664E-2</v>
      </c>
      <c r="F71" s="71">
        <f t="shared" si="5"/>
        <v>2.2751297016601111</v>
      </c>
      <c r="G71" s="71">
        <f t="shared" si="5"/>
        <v>2.451154574701031</v>
      </c>
      <c r="H71" s="71">
        <f t="shared" si="6"/>
        <v>2.6131708844664634</v>
      </c>
      <c r="I71" s="71">
        <f t="shared" si="6"/>
        <v>2.8541482505215297</v>
      </c>
      <c r="J71" s="71">
        <f t="shared" si="6"/>
        <v>0.93166749767434509</v>
      </c>
      <c r="K71" s="71">
        <f t="shared" si="4"/>
        <v>4.0828773940516889</v>
      </c>
      <c r="L71" s="71">
        <f t="shared" si="4"/>
        <v>5.3643915582301442</v>
      </c>
      <c r="M71" s="71">
        <f t="shared" si="4"/>
        <v>2.9465389047065744</v>
      </c>
      <c r="N71" s="71">
        <f t="shared" si="4"/>
        <v>0.69295638313664676</v>
      </c>
      <c r="O71" s="71">
        <f t="shared" si="4"/>
        <v>7.2919468784845759E-2</v>
      </c>
      <c r="P71" s="71">
        <f t="shared" si="4"/>
        <v>0.40329577490121171</v>
      </c>
      <c r="Q71" s="71">
        <f t="shared" si="4"/>
        <v>0.23507304835196899</v>
      </c>
      <c r="R71" s="71">
        <f t="shared" si="4"/>
        <v>0.38705598115650536</v>
      </c>
      <c r="S71" s="71">
        <f t="shared" si="4"/>
        <v>45.653513983686317</v>
      </c>
      <c r="T71" s="71">
        <f t="shared" si="4"/>
        <v>13.20118400029577</v>
      </c>
      <c r="U71" s="71">
        <f t="shared" si="4"/>
        <v>5.9069108285815268</v>
      </c>
      <c r="V71" s="71" t="e">
        <f t="shared" si="4"/>
        <v>#DIV/0!</v>
      </c>
      <c r="W71" s="71">
        <f t="shared" si="4"/>
        <v>11.728501611194458</v>
      </c>
      <c r="X71" s="71">
        <f t="shared" si="4"/>
        <v>1.3499410579751423</v>
      </c>
      <c r="Y71" s="71">
        <f t="shared" si="4"/>
        <v>0.6620062967992314</v>
      </c>
      <c r="Z71" s="71">
        <f t="shared" si="4"/>
        <v>1.2218617596773813</v>
      </c>
      <c r="AA71" s="71">
        <f t="shared" si="4"/>
        <v>0.22238737528117841</v>
      </c>
      <c r="AB71" s="71">
        <f t="shared" si="4"/>
        <v>0.3723083356874522</v>
      </c>
      <c r="AC71" s="71">
        <f t="shared" si="4"/>
        <v>0.5400361808684615</v>
      </c>
      <c r="AD71" s="71">
        <f t="shared" si="4"/>
        <v>0.1237287847866707</v>
      </c>
      <c r="AE71" s="71">
        <f t="shared" si="4"/>
        <v>1.0309590278527325</v>
      </c>
      <c r="AF71" s="71">
        <f t="shared" si="4"/>
        <v>1.350055475350683</v>
      </c>
      <c r="AG71" s="71">
        <f t="shared" si="4"/>
        <v>3.1680546542238091</v>
      </c>
      <c r="AH71" s="50">
        <v>10</v>
      </c>
    </row>
    <row r="72" spans="2:34">
      <c r="B72" s="71">
        <f t="shared" si="7"/>
        <v>1.2</v>
      </c>
      <c r="C72" s="71">
        <f t="shared" si="5"/>
        <v>-1.0189393904103335E-2</v>
      </c>
      <c r="D72" s="71">
        <f t="shared" si="5"/>
        <v>2.4285850855021476</v>
      </c>
      <c r="E72" s="71">
        <f t="shared" si="5"/>
        <v>-7.2902202819767919E-2</v>
      </c>
      <c r="F72" s="71">
        <f t="shared" si="5"/>
        <v>2.4907217409968441</v>
      </c>
      <c r="G72" s="71">
        <f t="shared" si="5"/>
        <v>2.6796349592390776</v>
      </c>
      <c r="H72" s="71">
        <f t="shared" si="6"/>
        <v>2.8131708844664636</v>
      </c>
      <c r="I72" s="71">
        <f t="shared" si="6"/>
        <v>3.0541482505215298</v>
      </c>
      <c r="J72" s="71">
        <f t="shared" si="6"/>
        <v>1.131667497674345</v>
      </c>
      <c r="K72" s="71">
        <f t="shared" si="4"/>
        <v>4.4938076828839897</v>
      </c>
      <c r="L72" s="71">
        <f t="shared" si="4"/>
        <v>5.867222761288458</v>
      </c>
      <c r="M72" s="71">
        <f t="shared" si="4"/>
        <v>3.552564939042969</v>
      </c>
      <c r="N72" s="71">
        <f t="shared" si="4"/>
        <v>0.79299785654515231</v>
      </c>
      <c r="O72" s="71">
        <f t="shared" si="4"/>
        <v>0.10750336254181492</v>
      </c>
      <c r="P72" s="71">
        <f t="shared" si="4"/>
        <v>0.50395492988145407</v>
      </c>
      <c r="Q72" s="71">
        <f t="shared" si="4"/>
        <v>0.30208765802236281</v>
      </c>
      <c r="R72" s="71">
        <f t="shared" si="4"/>
        <v>0.48446717738780642</v>
      </c>
      <c r="S72" s="71">
        <f t="shared" si="4"/>
        <v>54.80421678042358</v>
      </c>
      <c r="T72" s="71">
        <f t="shared" si="4"/>
        <v>15.861420800354924</v>
      </c>
      <c r="U72" s="71">
        <f t="shared" si="4"/>
        <v>7.1082929942978321</v>
      </c>
      <c r="V72" s="71" t="e">
        <f t="shared" si="4"/>
        <v>#DIV/0!</v>
      </c>
      <c r="W72" s="71">
        <f t="shared" si="4"/>
        <v>13.736791900475497</v>
      </c>
      <c r="X72" s="71">
        <f t="shared" si="4"/>
        <v>1.5166409895107913</v>
      </c>
      <c r="Y72" s="71">
        <f t="shared" si="4"/>
        <v>0.80440755615907766</v>
      </c>
      <c r="Z72" s="71">
        <f t="shared" si="4"/>
        <v>1.3837091700797681</v>
      </c>
      <c r="AA72" s="71">
        <f t="shared" si="4"/>
        <v>0.26267210578684919</v>
      </c>
      <c r="AB72" s="71">
        <f t="shared" si="4"/>
        <v>0.46677000282494263</v>
      </c>
      <c r="AC72" s="71">
        <f t="shared" si="4"/>
        <v>0.66804341704215386</v>
      </c>
      <c r="AD72" s="71">
        <f t="shared" si="4"/>
        <v>0.16847454174400484</v>
      </c>
      <c r="AE72" s="71">
        <f t="shared" si="4"/>
        <v>1.1454719286212629</v>
      </c>
      <c r="AF72" s="71">
        <f t="shared" si="4"/>
        <v>1.5167782903614402</v>
      </c>
      <c r="AG72" s="71">
        <f t="shared" si="4"/>
        <v>3.5648150016115308</v>
      </c>
      <c r="AH72" s="50">
        <v>10</v>
      </c>
    </row>
    <row r="73" spans="2:34">
      <c r="B73" s="71">
        <f t="shared" si="7"/>
        <v>1.4</v>
      </c>
      <c r="C73" s="71">
        <f t="shared" si="5"/>
        <v>-1.6912006446369449E-3</v>
      </c>
      <c r="D73" s="71">
        <f t="shared" si="5"/>
        <v>2.6609996286728159</v>
      </c>
      <c r="E73" s="71">
        <f t="shared" si="5"/>
        <v>-6.8482128334594175E-2</v>
      </c>
      <c r="F73" s="71">
        <f t="shared" si="5"/>
        <v>2.7063137803335771</v>
      </c>
      <c r="G73" s="71">
        <f t="shared" si="5"/>
        <v>2.9081153437771241</v>
      </c>
      <c r="H73" s="71">
        <f t="shared" si="6"/>
        <v>3.0131708844664638</v>
      </c>
      <c r="I73" s="71">
        <f t="shared" si="6"/>
        <v>3.25414825052153</v>
      </c>
      <c r="J73" s="71">
        <f t="shared" si="6"/>
        <v>1.331667497674345</v>
      </c>
      <c r="K73" s="71">
        <f t="shared" si="4"/>
        <v>4.9047379717162904</v>
      </c>
      <c r="L73" s="71">
        <f t="shared" si="4"/>
        <v>6.3700539643467717</v>
      </c>
      <c r="M73" s="71">
        <f t="shared" si="4"/>
        <v>4.1585909733793631</v>
      </c>
      <c r="N73" s="71">
        <f t="shared" si="4"/>
        <v>0.89303932995365787</v>
      </c>
      <c r="O73" s="71">
        <f t="shared" si="4"/>
        <v>0.14208725629878408</v>
      </c>
      <c r="P73" s="71">
        <f t="shared" si="4"/>
        <v>0.60461408486169643</v>
      </c>
      <c r="Q73" s="71">
        <f t="shared" si="4"/>
        <v>0.36910226769275661</v>
      </c>
      <c r="R73" s="71">
        <f t="shared" si="4"/>
        <v>0.58187837361910755</v>
      </c>
      <c r="S73" s="71">
        <f t="shared" si="4"/>
        <v>63.954919577160844</v>
      </c>
      <c r="T73" s="71">
        <f t="shared" si="4"/>
        <v>18.521657600414077</v>
      </c>
      <c r="U73" s="71">
        <f t="shared" si="4"/>
        <v>8.3096751600141374</v>
      </c>
      <c r="V73" s="71" t="e">
        <f t="shared" si="4"/>
        <v>#DIV/0!</v>
      </c>
      <c r="W73" s="71">
        <f t="shared" si="4"/>
        <v>15.745082189756536</v>
      </c>
      <c r="X73" s="71">
        <f t="shared" si="4"/>
        <v>1.6833409210464403</v>
      </c>
      <c r="Y73" s="71">
        <f t="shared" si="4"/>
        <v>0.94680881551892393</v>
      </c>
      <c r="Z73" s="71">
        <f t="shared" si="4"/>
        <v>1.5455565804821549</v>
      </c>
      <c r="AA73" s="71">
        <f t="shared" si="4"/>
        <v>0.30295683629251996</v>
      </c>
      <c r="AB73" s="71">
        <f t="shared" si="4"/>
        <v>0.56123166996243312</v>
      </c>
      <c r="AC73" s="71">
        <f t="shared" si="4"/>
        <v>0.79605065321584623</v>
      </c>
      <c r="AD73" s="71">
        <f t="shared" si="4"/>
        <v>0.21322029870133896</v>
      </c>
      <c r="AE73" s="71">
        <f t="shared" si="4"/>
        <v>1.2599848293897933</v>
      </c>
      <c r="AF73" s="71">
        <f t="shared" si="4"/>
        <v>1.6835011053721973</v>
      </c>
      <c r="AG73" s="71">
        <f t="shared" si="4"/>
        <v>3.9615753489992525</v>
      </c>
      <c r="AH73" s="50">
        <v>10</v>
      </c>
    </row>
    <row r="74" spans="2:34">
      <c r="B74" s="71">
        <f t="shared" si="7"/>
        <v>1.5999999999999999</v>
      </c>
      <c r="C74" s="71">
        <f t="shared" si="5"/>
        <v>6.8069926148294456E-3</v>
      </c>
      <c r="D74" s="71">
        <f t="shared" si="5"/>
        <v>2.8934141718434843</v>
      </c>
      <c r="E74" s="71">
        <f t="shared" si="5"/>
        <v>-6.4062053849420431E-2</v>
      </c>
      <c r="F74" s="71">
        <f t="shared" si="5"/>
        <v>2.92190581967031</v>
      </c>
      <c r="G74" s="71">
        <f t="shared" si="5"/>
        <v>3.1365957283151706</v>
      </c>
      <c r="H74" s="71">
        <f t="shared" si="6"/>
        <v>3.2131708844664639</v>
      </c>
      <c r="I74" s="71">
        <f t="shared" si="6"/>
        <v>3.4541482505215302</v>
      </c>
      <c r="J74" s="71">
        <f t="shared" si="6"/>
        <v>1.531667497674345</v>
      </c>
      <c r="K74" s="71">
        <f t="shared" si="4"/>
        <v>5.3156682605485912</v>
      </c>
      <c r="L74" s="71">
        <f t="shared" si="4"/>
        <v>6.8728851674050855</v>
      </c>
      <c r="M74" s="71">
        <f t="shared" si="4"/>
        <v>4.7646170077157572</v>
      </c>
      <c r="N74" s="71">
        <f t="shared" si="4"/>
        <v>0.99308080336216342</v>
      </c>
      <c r="O74" s="71">
        <f t="shared" si="4"/>
        <v>0.17667115005575323</v>
      </c>
      <c r="P74" s="71">
        <f t="shared" si="4"/>
        <v>0.70527323984193879</v>
      </c>
      <c r="Q74" s="71">
        <f t="shared" si="4"/>
        <v>0.43611687736315041</v>
      </c>
      <c r="R74" s="71">
        <f t="shared" si="4"/>
        <v>0.67928956985040867</v>
      </c>
      <c r="S74" s="71">
        <f t="shared" si="4"/>
        <v>73.105622373898115</v>
      </c>
      <c r="T74" s="71">
        <f t="shared" si="4"/>
        <v>21.181894400473229</v>
      </c>
      <c r="U74" s="71">
        <f t="shared" si="4"/>
        <v>9.5110573257304427</v>
      </c>
      <c r="V74" s="71" t="e">
        <f t="shared" si="4"/>
        <v>#DIV/0!</v>
      </c>
      <c r="W74" s="71">
        <f t="shared" si="4"/>
        <v>17.753372479037573</v>
      </c>
      <c r="X74" s="71">
        <f t="shared" si="4"/>
        <v>1.8500408525820893</v>
      </c>
      <c r="Y74" s="71">
        <f t="shared" si="4"/>
        <v>1.0892100748787701</v>
      </c>
      <c r="Z74" s="71">
        <f t="shared" si="4"/>
        <v>1.7074039908845418</v>
      </c>
      <c r="AA74" s="71">
        <f t="shared" si="4"/>
        <v>0.34324156679819073</v>
      </c>
      <c r="AB74" s="71">
        <f t="shared" si="4"/>
        <v>0.65569333709992361</v>
      </c>
      <c r="AC74" s="71">
        <f t="shared" si="4"/>
        <v>0.92405788938953859</v>
      </c>
      <c r="AD74" s="71">
        <f t="shared" si="4"/>
        <v>0.25796605565867309</v>
      </c>
      <c r="AE74" s="71">
        <f t="shared" si="4"/>
        <v>1.3744977301583237</v>
      </c>
      <c r="AF74" s="71">
        <f t="shared" si="4"/>
        <v>1.8502239203829545</v>
      </c>
      <c r="AG74" s="71">
        <f t="shared" si="4"/>
        <v>4.3583356963869742</v>
      </c>
      <c r="AH74" s="50">
        <v>10</v>
      </c>
    </row>
    <row r="75" spans="2:34">
      <c r="B75" s="71">
        <f t="shared" si="7"/>
        <v>1.7999999999999998</v>
      </c>
      <c r="C75" s="71">
        <f t="shared" si="5"/>
        <v>1.5305185874295836E-2</v>
      </c>
      <c r="D75" s="71">
        <f t="shared" si="5"/>
        <v>3.1258287150141526</v>
      </c>
      <c r="E75" s="71">
        <f t="shared" si="5"/>
        <v>-5.9641979364246686E-2</v>
      </c>
      <c r="F75" s="71">
        <f t="shared" si="5"/>
        <v>3.137497859007043</v>
      </c>
      <c r="G75" s="71">
        <f t="shared" si="5"/>
        <v>3.3650761128532172</v>
      </c>
      <c r="H75" s="71">
        <f t="shared" si="6"/>
        <v>3.4131708844664641</v>
      </c>
      <c r="I75" s="71">
        <f t="shared" si="6"/>
        <v>3.6541482505215304</v>
      </c>
      <c r="J75" s="71">
        <f t="shared" si="6"/>
        <v>1.7316674976743449</v>
      </c>
      <c r="K75" s="71">
        <f t="shared" si="4"/>
        <v>5.726598549380892</v>
      </c>
      <c r="L75" s="71">
        <f t="shared" si="4"/>
        <v>7.3757163704633992</v>
      </c>
      <c r="M75" s="71">
        <f t="shared" si="4"/>
        <v>5.3706430420521514</v>
      </c>
      <c r="N75" s="71">
        <f t="shared" si="4"/>
        <v>1.093122276770669</v>
      </c>
      <c r="O75" s="71">
        <f t="shared" si="4"/>
        <v>0.21125504381272239</v>
      </c>
      <c r="P75" s="71">
        <f t="shared" si="4"/>
        <v>0.80593239482218115</v>
      </c>
      <c r="Q75" s="71">
        <f t="shared" si="4"/>
        <v>0.50313148703354416</v>
      </c>
      <c r="R75" s="71">
        <f t="shared" si="4"/>
        <v>0.77670076608170979</v>
      </c>
      <c r="S75" s="71">
        <f t="shared" si="4"/>
        <v>82.256325170635378</v>
      </c>
      <c r="T75" s="71">
        <f t="shared" si="4"/>
        <v>23.842131200532382</v>
      </c>
      <c r="U75" s="71">
        <f t="shared" si="4"/>
        <v>10.712439491446748</v>
      </c>
      <c r="V75" s="71" t="e">
        <f t="shared" si="4"/>
        <v>#DIV/0!</v>
      </c>
      <c r="W75" s="71">
        <f t="shared" si="4"/>
        <v>19.761662768318612</v>
      </c>
      <c r="X75" s="71">
        <f t="shared" si="4"/>
        <v>2.0167407841177383</v>
      </c>
      <c r="Y75" s="71">
        <f t="shared" si="4"/>
        <v>1.2316113342386164</v>
      </c>
      <c r="Z75" s="71">
        <f t="shared" si="4"/>
        <v>1.8692514012869286</v>
      </c>
      <c r="AA75" s="71">
        <f t="shared" si="4"/>
        <v>0.38352629730386151</v>
      </c>
      <c r="AB75" s="71">
        <f t="shared" si="4"/>
        <v>0.7501550042374141</v>
      </c>
      <c r="AC75" s="71">
        <f t="shared" si="4"/>
        <v>1.052065125563231</v>
      </c>
      <c r="AD75" s="71">
        <f t="shared" si="4"/>
        <v>0.30271181261600721</v>
      </c>
      <c r="AE75" s="71">
        <f t="shared" si="4"/>
        <v>1.489010630926854</v>
      </c>
      <c r="AF75" s="71">
        <f t="shared" si="4"/>
        <v>2.0169467353937116</v>
      </c>
      <c r="AG75" s="71">
        <f t="shared" si="4"/>
        <v>4.7550960437746959</v>
      </c>
      <c r="AH75" s="50">
        <v>10</v>
      </c>
    </row>
    <row r="76" spans="2:34">
      <c r="B76" s="71">
        <f t="shared" si="7"/>
        <v>1.9999999999999998</v>
      </c>
      <c r="C76" s="71">
        <f t="shared" si="5"/>
        <v>2.3803379133762226E-2</v>
      </c>
      <c r="D76" s="71">
        <f t="shared" si="5"/>
        <v>3.3582432581848209</v>
      </c>
      <c r="E76" s="71">
        <f t="shared" si="5"/>
        <v>-5.5221904879072942E-2</v>
      </c>
      <c r="F76" s="71">
        <f t="shared" si="5"/>
        <v>3.353089898343776</v>
      </c>
      <c r="G76" s="71">
        <f t="shared" si="5"/>
        <v>3.5935564973912637</v>
      </c>
      <c r="H76" s="71">
        <f t="shared" si="6"/>
        <v>3.6131708844664643</v>
      </c>
      <c r="I76" s="71">
        <f t="shared" si="6"/>
        <v>3.8541482505215305</v>
      </c>
      <c r="J76" s="71">
        <f t="shared" si="6"/>
        <v>1.9316674976743449</v>
      </c>
      <c r="K76" s="71">
        <f t="shared" si="4"/>
        <v>6.1375288382131927</v>
      </c>
      <c r="L76" s="71">
        <f t="shared" si="4"/>
        <v>7.878547573521713</v>
      </c>
      <c r="M76" s="71">
        <f t="shared" si="4"/>
        <v>5.9766690763885455</v>
      </c>
      <c r="N76" s="71">
        <f t="shared" si="4"/>
        <v>1.1931637501791745</v>
      </c>
      <c r="O76" s="71">
        <f t="shared" si="4"/>
        <v>0.24583893756969155</v>
      </c>
      <c r="P76" s="71">
        <f t="shared" si="4"/>
        <v>0.90659154980242351</v>
      </c>
      <c r="Q76" s="71">
        <f t="shared" si="4"/>
        <v>0.57014609670393801</v>
      </c>
      <c r="R76" s="71">
        <f t="shared" si="4"/>
        <v>0.87411196231301092</v>
      </c>
      <c r="S76" s="71">
        <f t="shared" si="4"/>
        <v>91.407027967372642</v>
      </c>
      <c r="T76" s="71">
        <f t="shared" si="4"/>
        <v>26.502368000591535</v>
      </c>
      <c r="U76" s="71">
        <f t="shared" si="4"/>
        <v>11.913821657163053</v>
      </c>
      <c r="V76" s="71" t="e">
        <f t="shared" si="4"/>
        <v>#DIV/0!</v>
      </c>
      <c r="W76" s="71">
        <f t="shared" si="4"/>
        <v>21.76995305759965</v>
      </c>
      <c r="X76" s="71">
        <f t="shared" si="4"/>
        <v>2.1834407156533873</v>
      </c>
      <c r="Y76" s="71">
        <f t="shared" si="4"/>
        <v>1.3740125935984626</v>
      </c>
      <c r="Z76" s="71">
        <f t="shared" si="4"/>
        <v>2.0310988116893154</v>
      </c>
      <c r="AA76" s="71">
        <f t="shared" si="4"/>
        <v>0.42381102780953228</v>
      </c>
      <c r="AB76" s="71">
        <f t="shared" si="4"/>
        <v>0.84461667137490459</v>
      </c>
      <c r="AC76" s="71">
        <f t="shared" si="4"/>
        <v>1.1800723617369233</v>
      </c>
      <c r="AD76" s="71">
        <f t="shared" si="4"/>
        <v>0.34745756957334134</v>
      </c>
      <c r="AE76" s="71">
        <f t="shared" si="4"/>
        <v>1.6035235316953844</v>
      </c>
      <c r="AF76" s="71">
        <f t="shared" si="4"/>
        <v>2.1836695504044688</v>
      </c>
      <c r="AG76" s="71">
        <f t="shared" si="4"/>
        <v>5.1518563911624176</v>
      </c>
      <c r="AH76" s="50">
        <v>10</v>
      </c>
    </row>
    <row r="77" spans="2:34">
      <c r="B77" s="71">
        <f t="shared" si="7"/>
        <v>2.1999999999999997</v>
      </c>
      <c r="C77" s="71">
        <f t="shared" si="5"/>
        <v>3.2301572393228617E-2</v>
      </c>
      <c r="D77" s="71">
        <f t="shared" si="5"/>
        <v>3.5906578013554893</v>
      </c>
      <c r="E77" s="71">
        <f t="shared" si="5"/>
        <v>-5.0801830393899197E-2</v>
      </c>
      <c r="F77" s="71">
        <f t="shared" si="5"/>
        <v>3.568681937680509</v>
      </c>
      <c r="G77" s="71">
        <f t="shared" si="5"/>
        <v>3.8220368819293102</v>
      </c>
      <c r="H77" s="71">
        <f t="shared" si="6"/>
        <v>3.8131708844664645</v>
      </c>
      <c r="I77" s="71">
        <f t="shared" si="6"/>
        <v>4.0541482505215303</v>
      </c>
      <c r="J77" s="71">
        <f t="shared" si="6"/>
        <v>2.131667497674345</v>
      </c>
      <c r="K77" s="71">
        <f t="shared" si="4"/>
        <v>6.5484591270454935</v>
      </c>
      <c r="L77" s="71">
        <f t="shared" si="4"/>
        <v>8.3813787765800267</v>
      </c>
      <c r="M77" s="71">
        <f t="shared" si="4"/>
        <v>6.5826951107249396</v>
      </c>
      <c r="N77" s="71">
        <f t="shared" si="4"/>
        <v>1.2932052235876801</v>
      </c>
      <c r="O77" s="71">
        <f t="shared" si="4"/>
        <v>0.28042283132666068</v>
      </c>
      <c r="P77" s="71">
        <f t="shared" si="4"/>
        <v>1.0072507047826658</v>
      </c>
      <c r="Q77" s="71">
        <f t="shared" si="4"/>
        <v>0.63716070637433186</v>
      </c>
      <c r="R77" s="71">
        <f t="shared" si="4"/>
        <v>0.97152315854431204</v>
      </c>
      <c r="S77" s="71">
        <f t="shared" si="4"/>
        <v>100.55773076410991</v>
      </c>
      <c r="T77" s="71">
        <f t="shared" si="4"/>
        <v>29.162604800650687</v>
      </c>
      <c r="U77" s="71">
        <f t="shared" si="4"/>
        <v>13.115203822879359</v>
      </c>
      <c r="V77" s="71" t="e">
        <f t="shared" si="4"/>
        <v>#DIV/0!</v>
      </c>
      <c r="W77" s="71">
        <f t="shared" si="4"/>
        <v>23.778243346880689</v>
      </c>
      <c r="X77" s="71">
        <f t="shared" si="4"/>
        <v>2.3501406471890363</v>
      </c>
      <c r="Y77" s="71">
        <f t="shared" si="4"/>
        <v>1.5164138529583089</v>
      </c>
      <c r="Z77" s="71">
        <f t="shared" si="4"/>
        <v>2.192946222091702</v>
      </c>
      <c r="AA77" s="71">
        <f t="shared" si="4"/>
        <v>0.46409575831520306</v>
      </c>
      <c r="AB77" s="71">
        <f t="shared" si="4"/>
        <v>0.93907833851239508</v>
      </c>
      <c r="AC77" s="71">
        <f t="shared" si="4"/>
        <v>1.3080795979106157</v>
      </c>
      <c r="AD77" s="71">
        <f t="shared" si="4"/>
        <v>0.39220332653067547</v>
      </c>
      <c r="AE77" s="71">
        <f t="shared" si="4"/>
        <v>1.7180364324639148</v>
      </c>
      <c r="AF77" s="71">
        <f t="shared" si="4"/>
        <v>2.3503923654152259</v>
      </c>
      <c r="AG77" s="71">
        <f t="shared" si="4"/>
        <v>5.5486167385501393</v>
      </c>
      <c r="AH77" s="50">
        <v>10</v>
      </c>
    </row>
    <row r="78" spans="2:34">
      <c r="B78" s="71">
        <f t="shared" si="7"/>
        <v>2.4</v>
      </c>
      <c r="C78" s="71">
        <f t="shared" si="5"/>
        <v>4.0799765652695011E-2</v>
      </c>
      <c r="D78" s="71">
        <f t="shared" si="5"/>
        <v>3.8230723445261576</v>
      </c>
      <c r="E78" s="71">
        <f t="shared" si="5"/>
        <v>-4.6381755908725453E-2</v>
      </c>
      <c r="F78" s="71">
        <f t="shared" si="5"/>
        <v>3.784273977017242</v>
      </c>
      <c r="G78" s="71">
        <f t="shared" si="5"/>
        <v>4.0505172664673568</v>
      </c>
      <c r="H78" s="71">
        <f t="shared" si="6"/>
        <v>4.0131708844664642</v>
      </c>
      <c r="I78" s="71">
        <f t="shared" si="6"/>
        <v>4.2541482505215304</v>
      </c>
      <c r="J78" s="71">
        <f t="shared" si="6"/>
        <v>2.3316674976743452</v>
      </c>
      <c r="K78" s="71">
        <f t="shared" si="4"/>
        <v>6.9593894158777942</v>
      </c>
      <c r="L78" s="71">
        <f t="shared" si="4"/>
        <v>8.8842099796383405</v>
      </c>
      <c r="M78" s="71">
        <f t="shared" ref="M78:AG90" si="8">M77+(((M$32+0.1)-(M$31-0.1))/50)</f>
        <v>7.1887211450613338</v>
      </c>
      <c r="N78" s="71">
        <f t="shared" si="8"/>
        <v>1.3932466969961856</v>
      </c>
      <c r="O78" s="71">
        <f t="shared" si="8"/>
        <v>0.31500672508362981</v>
      </c>
      <c r="P78" s="71">
        <f t="shared" si="8"/>
        <v>1.107909859762908</v>
      </c>
      <c r="Q78" s="71">
        <f t="shared" si="8"/>
        <v>0.70417531604472572</v>
      </c>
      <c r="R78" s="71">
        <f t="shared" si="8"/>
        <v>1.0689343547756132</v>
      </c>
      <c r="S78" s="71">
        <f t="shared" si="8"/>
        <v>109.70843356084717</v>
      </c>
      <c r="T78" s="71">
        <f t="shared" si="8"/>
        <v>31.82284160070984</v>
      </c>
      <c r="U78" s="71">
        <f t="shared" si="8"/>
        <v>14.316585988595664</v>
      </c>
      <c r="V78" s="71" t="e">
        <f t="shared" si="8"/>
        <v>#DIV/0!</v>
      </c>
      <c r="W78" s="71">
        <f t="shared" si="8"/>
        <v>25.786533636161728</v>
      </c>
      <c r="X78" s="71">
        <f t="shared" si="8"/>
        <v>2.5168405787246853</v>
      </c>
      <c r="Y78" s="71">
        <f t="shared" si="8"/>
        <v>1.6588151123181551</v>
      </c>
      <c r="Z78" s="71">
        <f t="shared" si="8"/>
        <v>2.3547936324940886</v>
      </c>
      <c r="AA78" s="71">
        <f t="shared" si="8"/>
        <v>0.50438048882087383</v>
      </c>
      <c r="AB78" s="71">
        <f t="shared" si="8"/>
        <v>1.0335400056498856</v>
      </c>
      <c r="AC78" s="71">
        <f t="shared" si="8"/>
        <v>1.436086834084308</v>
      </c>
      <c r="AD78" s="71">
        <f t="shared" si="8"/>
        <v>0.43694908348800959</v>
      </c>
      <c r="AE78" s="71">
        <f t="shared" si="8"/>
        <v>1.8325493332324452</v>
      </c>
      <c r="AF78" s="71">
        <f t="shared" si="8"/>
        <v>2.517115180425983</v>
      </c>
      <c r="AG78" s="71">
        <f t="shared" si="8"/>
        <v>5.945377085937861</v>
      </c>
      <c r="AH78" s="50">
        <v>10</v>
      </c>
    </row>
    <row r="79" spans="2:34">
      <c r="B79" s="71">
        <f t="shared" si="7"/>
        <v>2.6</v>
      </c>
      <c r="C79" s="71">
        <f t="shared" si="5"/>
        <v>4.9297958912161405E-2</v>
      </c>
      <c r="D79" s="71">
        <f t="shared" si="5"/>
        <v>4.0554868876968255</v>
      </c>
      <c r="E79" s="71">
        <f t="shared" si="5"/>
        <v>-4.1961681423551708E-2</v>
      </c>
      <c r="F79" s="71">
        <f t="shared" si="5"/>
        <v>3.999866016353975</v>
      </c>
      <c r="G79" s="71">
        <f t="shared" si="5"/>
        <v>4.2789976510054029</v>
      </c>
      <c r="H79" s="71">
        <f t="shared" si="6"/>
        <v>4.2131708844664644</v>
      </c>
      <c r="I79" s="71">
        <f t="shared" si="6"/>
        <v>4.4541482505215306</v>
      </c>
      <c r="J79" s="71">
        <f t="shared" si="6"/>
        <v>2.5316674976743454</v>
      </c>
      <c r="K79" s="71">
        <f t="shared" ref="K79:O94" si="9">K78+(((K$32+0.1)-(K$31-0.1))/50)</f>
        <v>7.370319704710095</v>
      </c>
      <c r="L79" s="71">
        <f t="shared" si="9"/>
        <v>9.3870411826966542</v>
      </c>
      <c r="M79" s="71">
        <f t="shared" si="8"/>
        <v>7.7947471793977279</v>
      </c>
      <c r="N79" s="71">
        <f t="shared" si="8"/>
        <v>1.4932881704046912</v>
      </c>
      <c r="O79" s="71">
        <f t="shared" si="8"/>
        <v>0.34959061884059894</v>
      </c>
      <c r="P79" s="71">
        <f t="shared" si="8"/>
        <v>1.2085690147431503</v>
      </c>
      <c r="Q79" s="71">
        <f t="shared" si="8"/>
        <v>0.77118992571511957</v>
      </c>
      <c r="R79" s="71">
        <f t="shared" si="8"/>
        <v>1.1663455510069143</v>
      </c>
      <c r="S79" s="71">
        <f t="shared" si="8"/>
        <v>118.85913635758443</v>
      </c>
      <c r="T79" s="71">
        <f t="shared" si="8"/>
        <v>34.483078400768996</v>
      </c>
      <c r="U79" s="71">
        <f t="shared" si="8"/>
        <v>15.517968154311969</v>
      </c>
      <c r="V79" s="71" t="e">
        <f t="shared" si="8"/>
        <v>#DIV/0!</v>
      </c>
      <c r="W79" s="71">
        <f t="shared" si="8"/>
        <v>27.794823925442767</v>
      </c>
      <c r="X79" s="71">
        <f t="shared" si="8"/>
        <v>2.6835405102603342</v>
      </c>
      <c r="Y79" s="71">
        <f t="shared" si="8"/>
        <v>1.8012163716780014</v>
      </c>
      <c r="Z79" s="71">
        <f t="shared" si="8"/>
        <v>2.5166410428964752</v>
      </c>
      <c r="AA79" s="71">
        <f t="shared" si="8"/>
        <v>0.54466521932654455</v>
      </c>
      <c r="AB79" s="71">
        <f t="shared" si="8"/>
        <v>1.1280016727873761</v>
      </c>
      <c r="AC79" s="71">
        <f t="shared" si="8"/>
        <v>1.5640940702580004</v>
      </c>
      <c r="AD79" s="71">
        <f t="shared" si="8"/>
        <v>0.48169484044534372</v>
      </c>
      <c r="AE79" s="71">
        <f t="shared" si="8"/>
        <v>1.9470622340009756</v>
      </c>
      <c r="AF79" s="71">
        <f t="shared" si="8"/>
        <v>2.6838379954367402</v>
      </c>
      <c r="AG79" s="71">
        <f t="shared" si="8"/>
        <v>6.3421374333255827</v>
      </c>
      <c r="AH79" s="50">
        <v>10</v>
      </c>
    </row>
    <row r="80" spans="2:34">
      <c r="B80" s="71">
        <f t="shared" si="7"/>
        <v>2.8000000000000003</v>
      </c>
      <c r="C80" s="71">
        <f t="shared" si="5"/>
        <v>5.7796152171627799E-2</v>
      </c>
      <c r="D80" s="71">
        <f t="shared" si="5"/>
        <v>4.2879014308674934</v>
      </c>
      <c r="E80" s="71">
        <f t="shared" si="5"/>
        <v>-3.7541606938377964E-2</v>
      </c>
      <c r="F80" s="71">
        <f t="shared" si="5"/>
        <v>4.215458055690708</v>
      </c>
      <c r="G80" s="71">
        <f t="shared" si="5"/>
        <v>4.5074780355434489</v>
      </c>
      <c r="H80" s="71">
        <f t="shared" si="6"/>
        <v>4.4131708844664645</v>
      </c>
      <c r="I80" s="71">
        <f t="shared" si="6"/>
        <v>4.6541482505215308</v>
      </c>
      <c r="J80" s="71">
        <f t="shared" si="6"/>
        <v>2.7316674976743456</v>
      </c>
      <c r="K80" s="71">
        <f t="shared" si="9"/>
        <v>7.7812499935423958</v>
      </c>
      <c r="L80" s="71">
        <f t="shared" si="9"/>
        <v>9.889872385754968</v>
      </c>
      <c r="M80" s="71">
        <f t="shared" si="8"/>
        <v>8.4007732137341229</v>
      </c>
      <c r="N80" s="71">
        <f t="shared" si="8"/>
        <v>1.5933296438131967</v>
      </c>
      <c r="O80" s="71">
        <f t="shared" si="8"/>
        <v>0.38417451259756807</v>
      </c>
      <c r="P80" s="71">
        <f t="shared" si="8"/>
        <v>1.3092281697233925</v>
      </c>
      <c r="Q80" s="71">
        <f t="shared" si="8"/>
        <v>0.83820453538551343</v>
      </c>
      <c r="R80" s="71">
        <f t="shared" si="8"/>
        <v>1.2637567472382154</v>
      </c>
      <c r="S80" s="71">
        <f t="shared" si="8"/>
        <v>128.0098391543217</v>
      </c>
      <c r="T80" s="71">
        <f t="shared" si="8"/>
        <v>37.143315200828148</v>
      </c>
      <c r="U80" s="71">
        <f t="shared" si="8"/>
        <v>16.719350320028276</v>
      </c>
      <c r="V80" s="71" t="e">
        <f t="shared" si="8"/>
        <v>#DIV/0!</v>
      </c>
      <c r="W80" s="71">
        <f t="shared" si="8"/>
        <v>29.803114214723806</v>
      </c>
      <c r="X80" s="71">
        <f t="shared" si="8"/>
        <v>2.8502404417959832</v>
      </c>
      <c r="Y80" s="71">
        <f t="shared" si="8"/>
        <v>1.9436176310378477</v>
      </c>
      <c r="Z80" s="71">
        <f t="shared" si="8"/>
        <v>2.6784884532988618</v>
      </c>
      <c r="AA80" s="71">
        <f t="shared" si="8"/>
        <v>0.58494994983221527</v>
      </c>
      <c r="AB80" s="71">
        <f t="shared" si="8"/>
        <v>1.2224633399248666</v>
      </c>
      <c r="AC80" s="71">
        <f t="shared" si="8"/>
        <v>1.6921013064316928</v>
      </c>
      <c r="AD80" s="71">
        <f t="shared" si="8"/>
        <v>0.5264405974026779</v>
      </c>
      <c r="AE80" s="71">
        <f t="shared" si="8"/>
        <v>2.0615751347695062</v>
      </c>
      <c r="AF80" s="71">
        <f t="shared" si="8"/>
        <v>2.8505608104474973</v>
      </c>
      <c r="AG80" s="71">
        <f t="shared" si="8"/>
        <v>6.7388977807133044</v>
      </c>
      <c r="AH80" s="50">
        <v>10</v>
      </c>
    </row>
    <row r="81" spans="2:34">
      <c r="B81" s="71">
        <f t="shared" si="7"/>
        <v>3.0000000000000004</v>
      </c>
      <c r="C81" s="71">
        <f t="shared" si="5"/>
        <v>6.6294345431094193E-2</v>
      </c>
      <c r="D81" s="71">
        <f t="shared" si="5"/>
        <v>4.5203159740381613</v>
      </c>
      <c r="E81" s="71">
        <f t="shared" si="5"/>
        <v>-3.3121532453204219E-2</v>
      </c>
      <c r="F81" s="71">
        <f t="shared" si="5"/>
        <v>4.431050095027441</v>
      </c>
      <c r="G81" s="71">
        <f t="shared" si="5"/>
        <v>4.735958420081495</v>
      </c>
      <c r="H81" s="71">
        <f t="shared" si="6"/>
        <v>4.6131708844664647</v>
      </c>
      <c r="I81" s="71">
        <f t="shared" si="6"/>
        <v>4.854148250521531</v>
      </c>
      <c r="J81" s="71">
        <f t="shared" si="6"/>
        <v>2.9316674976743458</v>
      </c>
      <c r="K81" s="71">
        <f t="shared" si="9"/>
        <v>8.1921802823746965</v>
      </c>
      <c r="L81" s="71">
        <f t="shared" si="9"/>
        <v>10.392703588813282</v>
      </c>
      <c r="M81" s="71">
        <f t="shared" si="8"/>
        <v>9.0067992480705179</v>
      </c>
      <c r="N81" s="71">
        <f t="shared" si="8"/>
        <v>1.6933711172217023</v>
      </c>
      <c r="O81" s="71">
        <f t="shared" si="8"/>
        <v>0.4187584063545372</v>
      </c>
      <c r="P81" s="71">
        <f t="shared" si="8"/>
        <v>1.4098873247036348</v>
      </c>
      <c r="Q81" s="71">
        <f t="shared" si="8"/>
        <v>0.90521914505590728</v>
      </c>
      <c r="R81" s="71">
        <f t="shared" si="8"/>
        <v>1.3611679434695165</v>
      </c>
      <c r="S81" s="71">
        <f t="shared" si="8"/>
        <v>137.16054195105897</v>
      </c>
      <c r="T81" s="71">
        <f t="shared" si="8"/>
        <v>39.803552000887301</v>
      </c>
      <c r="U81" s="71">
        <f t="shared" si="8"/>
        <v>17.92073248574458</v>
      </c>
      <c r="V81" s="71" t="e">
        <f t="shared" si="8"/>
        <v>#DIV/0!</v>
      </c>
      <c r="W81" s="71">
        <f t="shared" si="8"/>
        <v>31.811404504004845</v>
      </c>
      <c r="X81" s="71">
        <f t="shared" si="8"/>
        <v>3.0169403733316322</v>
      </c>
      <c r="Y81" s="71">
        <f t="shared" si="8"/>
        <v>2.0860188903976939</v>
      </c>
      <c r="Z81" s="71">
        <f t="shared" si="8"/>
        <v>2.8403358637012484</v>
      </c>
      <c r="AA81" s="71">
        <f t="shared" si="8"/>
        <v>0.62523468033788598</v>
      </c>
      <c r="AB81" s="71">
        <f t="shared" si="8"/>
        <v>1.316925007062357</v>
      </c>
      <c r="AC81" s="71">
        <f t="shared" si="8"/>
        <v>1.8201085426053851</v>
      </c>
      <c r="AD81" s="71">
        <f t="shared" si="8"/>
        <v>0.57118635436001208</v>
      </c>
      <c r="AE81" s="71">
        <f t="shared" si="8"/>
        <v>2.1760880355380365</v>
      </c>
      <c r="AF81" s="71">
        <f t="shared" si="8"/>
        <v>3.0172836254582545</v>
      </c>
      <c r="AG81" s="71">
        <f t="shared" si="8"/>
        <v>7.1356581281010261</v>
      </c>
      <c r="AH81" s="50">
        <v>10</v>
      </c>
    </row>
    <row r="82" spans="2:34">
      <c r="B82" s="71">
        <f t="shared" si="7"/>
        <v>3.2000000000000006</v>
      </c>
      <c r="C82" s="71">
        <f t="shared" si="5"/>
        <v>7.4792538690560587E-2</v>
      </c>
      <c r="D82" s="71">
        <f t="shared" si="5"/>
        <v>4.7527305172088292</v>
      </c>
      <c r="E82" s="71">
        <f t="shared" si="5"/>
        <v>-2.8701457968030475E-2</v>
      </c>
      <c r="F82" s="71">
        <f t="shared" si="5"/>
        <v>4.6466421343641739</v>
      </c>
      <c r="G82" s="71">
        <f t="shared" si="5"/>
        <v>4.9644388046195411</v>
      </c>
      <c r="H82" s="71">
        <f t="shared" si="6"/>
        <v>4.8131708844664649</v>
      </c>
      <c r="I82" s="71">
        <f t="shared" si="6"/>
        <v>5.0541482505215312</v>
      </c>
      <c r="J82" s="71">
        <f t="shared" si="6"/>
        <v>3.1316674976743459</v>
      </c>
      <c r="K82" s="71">
        <f t="shared" si="9"/>
        <v>8.6031105712069973</v>
      </c>
      <c r="L82" s="71">
        <f t="shared" si="9"/>
        <v>10.895534791871595</v>
      </c>
      <c r="M82" s="71">
        <f t="shared" si="8"/>
        <v>9.6128252824069129</v>
      </c>
      <c r="N82" s="71">
        <f t="shared" si="8"/>
        <v>1.7934125906302079</v>
      </c>
      <c r="O82" s="71">
        <f t="shared" si="8"/>
        <v>0.45334230011150634</v>
      </c>
      <c r="P82" s="71">
        <f t="shared" si="8"/>
        <v>1.510546479683877</v>
      </c>
      <c r="Q82" s="71">
        <f t="shared" si="8"/>
        <v>0.97223375472630114</v>
      </c>
      <c r="R82" s="71">
        <f t="shared" si="8"/>
        <v>1.4585791397008177</v>
      </c>
      <c r="S82" s="71">
        <f t="shared" si="8"/>
        <v>146.31124474779625</v>
      </c>
      <c r="T82" s="71">
        <f t="shared" si="8"/>
        <v>42.463788800946453</v>
      </c>
      <c r="U82" s="71">
        <f t="shared" si="8"/>
        <v>19.122114651460883</v>
      </c>
      <c r="V82" s="71" t="e">
        <f t="shared" si="8"/>
        <v>#DIV/0!</v>
      </c>
      <c r="W82" s="71">
        <f t="shared" si="8"/>
        <v>33.819694793285883</v>
      </c>
      <c r="X82" s="71">
        <f t="shared" si="8"/>
        <v>3.1836403048672812</v>
      </c>
      <c r="Y82" s="71">
        <f t="shared" si="8"/>
        <v>2.22842014975754</v>
      </c>
      <c r="Z82" s="71">
        <f t="shared" si="8"/>
        <v>3.0021832741036349</v>
      </c>
      <c r="AA82" s="71">
        <f t="shared" si="8"/>
        <v>0.6655194108435567</v>
      </c>
      <c r="AB82" s="71">
        <f t="shared" si="8"/>
        <v>1.4113866741998475</v>
      </c>
      <c r="AC82" s="71">
        <f t="shared" si="8"/>
        <v>1.9481157787790775</v>
      </c>
      <c r="AD82" s="71">
        <f t="shared" si="8"/>
        <v>0.61593211131734626</v>
      </c>
      <c r="AE82" s="71">
        <f t="shared" si="8"/>
        <v>2.2906009363065669</v>
      </c>
      <c r="AF82" s="71">
        <f t="shared" si="8"/>
        <v>3.1840064404690116</v>
      </c>
      <c r="AG82" s="71">
        <f t="shared" si="8"/>
        <v>7.5324184754887478</v>
      </c>
      <c r="AH82" s="50">
        <v>10</v>
      </c>
    </row>
    <row r="83" spans="2:34">
      <c r="B83" s="71">
        <f t="shared" si="7"/>
        <v>3.4000000000000008</v>
      </c>
      <c r="C83" s="71">
        <f t="shared" si="5"/>
        <v>8.329073195002698E-2</v>
      </c>
      <c r="D83" s="71">
        <f t="shared" si="5"/>
        <v>4.9851450603794971</v>
      </c>
      <c r="E83" s="71">
        <f t="shared" si="5"/>
        <v>-2.428138348285673E-2</v>
      </c>
      <c r="F83" s="71">
        <f t="shared" si="5"/>
        <v>4.8622341737009069</v>
      </c>
      <c r="G83" s="71">
        <f t="shared" si="5"/>
        <v>5.1929191891575872</v>
      </c>
      <c r="H83" s="71">
        <f t="shared" si="6"/>
        <v>5.0131708844664651</v>
      </c>
      <c r="I83" s="71">
        <f t="shared" si="6"/>
        <v>5.2541482505215313</v>
      </c>
      <c r="J83" s="71">
        <f t="shared" si="6"/>
        <v>3.3316674976743461</v>
      </c>
      <c r="K83" s="71">
        <f t="shared" si="9"/>
        <v>9.0140408600392981</v>
      </c>
      <c r="L83" s="71">
        <f t="shared" si="9"/>
        <v>11.398365994929909</v>
      </c>
      <c r="M83" s="71">
        <f t="shared" si="8"/>
        <v>10.218851316743308</v>
      </c>
      <c r="N83" s="71">
        <f t="shared" si="8"/>
        <v>1.8934540640387134</v>
      </c>
      <c r="O83" s="71">
        <f t="shared" si="8"/>
        <v>0.48792619386847547</v>
      </c>
      <c r="P83" s="71">
        <f t="shared" si="8"/>
        <v>1.6112056346641193</v>
      </c>
      <c r="Q83" s="71">
        <f t="shared" si="8"/>
        <v>1.039248364396695</v>
      </c>
      <c r="R83" s="71">
        <f t="shared" si="8"/>
        <v>1.5559903359321188</v>
      </c>
      <c r="S83" s="71">
        <f t="shared" si="8"/>
        <v>155.46194754453353</v>
      </c>
      <c r="T83" s="71">
        <f t="shared" si="8"/>
        <v>45.124025601005606</v>
      </c>
      <c r="U83" s="71">
        <f t="shared" si="8"/>
        <v>20.323496817177187</v>
      </c>
      <c r="V83" s="71" t="e">
        <f t="shared" si="8"/>
        <v>#DIV/0!</v>
      </c>
      <c r="W83" s="71">
        <f t="shared" si="8"/>
        <v>35.827985082566926</v>
      </c>
      <c r="X83" s="71">
        <f t="shared" si="8"/>
        <v>3.3503402364029302</v>
      </c>
      <c r="Y83" s="71">
        <f t="shared" si="8"/>
        <v>2.370821409117386</v>
      </c>
      <c r="Z83" s="71">
        <f t="shared" si="8"/>
        <v>3.1640306845060215</v>
      </c>
      <c r="AA83" s="71">
        <f t="shared" si="8"/>
        <v>0.70580414134922742</v>
      </c>
      <c r="AB83" s="71">
        <f t="shared" si="8"/>
        <v>1.505848341337338</v>
      </c>
      <c r="AC83" s="71">
        <f t="shared" si="8"/>
        <v>2.0761230149527696</v>
      </c>
      <c r="AD83" s="71">
        <f t="shared" si="8"/>
        <v>0.66067786827468045</v>
      </c>
      <c r="AE83" s="71">
        <f t="shared" si="8"/>
        <v>2.4051138370750973</v>
      </c>
      <c r="AF83" s="71">
        <f t="shared" si="8"/>
        <v>3.3507292554797687</v>
      </c>
      <c r="AG83" s="71">
        <f t="shared" si="8"/>
        <v>7.9291788228764695</v>
      </c>
      <c r="AH83" s="50">
        <v>10</v>
      </c>
    </row>
    <row r="84" spans="2:34">
      <c r="B84" s="71">
        <f t="shared" si="7"/>
        <v>3.600000000000001</v>
      </c>
      <c r="C84" s="71">
        <f t="shared" ref="C84:G99" si="10">C83+(((C$32+0.1)-(C$31-0.1))/50)</f>
        <v>9.1788925209493374E-2</v>
      </c>
      <c r="D84" s="71">
        <f t="shared" si="10"/>
        <v>5.217559603550165</v>
      </c>
      <c r="E84" s="71">
        <f t="shared" si="10"/>
        <v>-1.9861308997682986E-2</v>
      </c>
      <c r="F84" s="71">
        <f t="shared" si="10"/>
        <v>5.0778262130376399</v>
      </c>
      <c r="G84" s="71">
        <f t="shared" si="10"/>
        <v>5.4213995736956333</v>
      </c>
      <c r="H84" s="71">
        <f t="shared" ref="H84:J99" si="11">H83+0.2</f>
        <v>5.2131708844664653</v>
      </c>
      <c r="I84" s="71">
        <f t="shared" si="11"/>
        <v>5.4541482505215315</v>
      </c>
      <c r="J84" s="71">
        <f t="shared" si="11"/>
        <v>3.5316674976743463</v>
      </c>
      <c r="K84" s="71">
        <f t="shared" si="9"/>
        <v>9.4249711488715988</v>
      </c>
      <c r="L84" s="71">
        <f t="shared" si="9"/>
        <v>11.901197197988223</v>
      </c>
      <c r="M84" s="71">
        <f t="shared" si="8"/>
        <v>10.824877351079703</v>
      </c>
      <c r="N84" s="71">
        <f t="shared" si="8"/>
        <v>1.993495537447219</v>
      </c>
      <c r="O84" s="71">
        <f t="shared" si="8"/>
        <v>0.5225100876254446</v>
      </c>
      <c r="P84" s="71">
        <f t="shared" si="8"/>
        <v>1.7118647896443615</v>
      </c>
      <c r="Q84" s="71">
        <f t="shared" si="8"/>
        <v>1.1062629740670888</v>
      </c>
      <c r="R84" s="71">
        <f t="shared" si="8"/>
        <v>1.6534015321634199</v>
      </c>
      <c r="S84" s="71">
        <f t="shared" si="8"/>
        <v>164.61265034127081</v>
      </c>
      <c r="T84" s="71">
        <f t="shared" si="8"/>
        <v>47.784262401064758</v>
      </c>
      <c r="U84" s="71">
        <f t="shared" si="8"/>
        <v>21.52487898289349</v>
      </c>
      <c r="V84" s="71" t="e">
        <f t="shared" si="8"/>
        <v>#DIV/0!</v>
      </c>
      <c r="W84" s="71">
        <f t="shared" si="8"/>
        <v>37.836275371847961</v>
      </c>
      <c r="X84" s="71">
        <f t="shared" si="8"/>
        <v>3.5170401679385792</v>
      </c>
      <c r="Y84" s="71">
        <f t="shared" si="8"/>
        <v>2.5132226684772321</v>
      </c>
      <c r="Z84" s="71">
        <f t="shared" si="8"/>
        <v>3.3258780949084081</v>
      </c>
      <c r="AA84" s="71">
        <f t="shared" si="8"/>
        <v>0.74608887185489814</v>
      </c>
      <c r="AB84" s="71">
        <f t="shared" si="8"/>
        <v>1.6003100084748285</v>
      </c>
      <c r="AC84" s="71">
        <f t="shared" si="8"/>
        <v>2.204130251126462</v>
      </c>
      <c r="AD84" s="71">
        <f t="shared" si="8"/>
        <v>0.70542362523201463</v>
      </c>
      <c r="AE84" s="71">
        <f t="shared" si="8"/>
        <v>2.5196267378436277</v>
      </c>
      <c r="AF84" s="71">
        <f t="shared" si="8"/>
        <v>3.5174520704905259</v>
      </c>
      <c r="AG84" s="71">
        <f t="shared" si="8"/>
        <v>8.3259391702641903</v>
      </c>
      <c r="AH84" s="50">
        <v>10</v>
      </c>
    </row>
    <row r="85" spans="2:34">
      <c r="B85" s="71">
        <f t="shared" si="7"/>
        <v>3.8000000000000012</v>
      </c>
      <c r="C85" s="71">
        <f t="shared" si="10"/>
        <v>0.10028711846895977</v>
      </c>
      <c r="D85" s="71">
        <f t="shared" si="10"/>
        <v>5.4499741467208329</v>
      </c>
      <c r="E85" s="71">
        <f t="shared" si="10"/>
        <v>-1.544123451250924E-2</v>
      </c>
      <c r="F85" s="71">
        <f t="shared" si="10"/>
        <v>5.2934182523743729</v>
      </c>
      <c r="G85" s="71">
        <f t="shared" si="10"/>
        <v>5.6498799582336794</v>
      </c>
      <c r="H85" s="71">
        <f t="shared" si="11"/>
        <v>5.4131708844664654</v>
      </c>
      <c r="I85" s="71">
        <f t="shared" si="11"/>
        <v>5.6541482505215317</v>
      </c>
      <c r="J85" s="71">
        <f t="shared" si="11"/>
        <v>3.7316674976743465</v>
      </c>
      <c r="K85" s="71">
        <f t="shared" si="9"/>
        <v>9.8359014377038996</v>
      </c>
      <c r="L85" s="71">
        <f t="shared" si="9"/>
        <v>12.404028401046537</v>
      </c>
      <c r="M85" s="71">
        <f t="shared" si="8"/>
        <v>11.430903385416098</v>
      </c>
      <c r="N85" s="71">
        <f t="shared" si="8"/>
        <v>2.0935370108557247</v>
      </c>
      <c r="O85" s="71">
        <f t="shared" si="8"/>
        <v>0.55709398138241373</v>
      </c>
      <c r="P85" s="71">
        <f t="shared" si="8"/>
        <v>1.8125239446246038</v>
      </c>
      <c r="Q85" s="71">
        <f t="shared" si="8"/>
        <v>1.1732775837374827</v>
      </c>
      <c r="R85" s="71">
        <f t="shared" si="8"/>
        <v>1.750812728394721</v>
      </c>
      <c r="S85" s="71">
        <f t="shared" si="8"/>
        <v>173.76335313800809</v>
      </c>
      <c r="T85" s="71">
        <f t="shared" si="8"/>
        <v>50.444499201123911</v>
      </c>
      <c r="U85" s="71">
        <f t="shared" si="8"/>
        <v>22.726261148609794</v>
      </c>
      <c r="V85" s="71" t="e">
        <f t="shared" si="8"/>
        <v>#DIV/0!</v>
      </c>
      <c r="W85" s="71">
        <f t="shared" si="8"/>
        <v>39.844565661128996</v>
      </c>
      <c r="X85" s="71">
        <f t="shared" si="8"/>
        <v>3.6837400994742282</v>
      </c>
      <c r="Y85" s="71">
        <f t="shared" si="8"/>
        <v>2.6556239278370781</v>
      </c>
      <c r="Z85" s="71">
        <f t="shared" si="8"/>
        <v>3.4877255053107947</v>
      </c>
      <c r="AA85" s="71">
        <f t="shared" si="8"/>
        <v>0.78637360236056886</v>
      </c>
      <c r="AB85" s="71">
        <f t="shared" si="8"/>
        <v>1.694771675612319</v>
      </c>
      <c r="AC85" s="71">
        <f t="shared" si="8"/>
        <v>2.3321374873001544</v>
      </c>
      <c r="AD85" s="71">
        <f t="shared" si="8"/>
        <v>0.75016938218934881</v>
      </c>
      <c r="AE85" s="71">
        <f t="shared" si="8"/>
        <v>2.6341396386121581</v>
      </c>
      <c r="AF85" s="71">
        <f t="shared" si="8"/>
        <v>3.684174885501283</v>
      </c>
      <c r="AG85" s="71">
        <f t="shared" si="8"/>
        <v>8.7226995176519111</v>
      </c>
      <c r="AH85" s="50">
        <v>10</v>
      </c>
    </row>
    <row r="86" spans="2:34">
      <c r="B86" s="71">
        <f t="shared" si="7"/>
        <v>4.0000000000000009</v>
      </c>
      <c r="C86" s="71">
        <f t="shared" si="10"/>
        <v>0.10878531172842616</v>
      </c>
      <c r="D86" s="71">
        <f t="shared" si="10"/>
        <v>5.6823886898915008</v>
      </c>
      <c r="E86" s="71">
        <f t="shared" si="10"/>
        <v>-1.1021160027335494E-2</v>
      </c>
      <c r="F86" s="71">
        <f t="shared" si="10"/>
        <v>5.5090102917111059</v>
      </c>
      <c r="G86" s="71">
        <f t="shared" si="10"/>
        <v>5.8783603427717255</v>
      </c>
      <c r="H86" s="71">
        <f t="shared" si="11"/>
        <v>5.6131708844664656</v>
      </c>
      <c r="I86" s="71">
        <f t="shared" si="11"/>
        <v>5.8541482505215319</v>
      </c>
      <c r="J86" s="71">
        <f t="shared" si="11"/>
        <v>3.9316674976743466</v>
      </c>
      <c r="K86" s="71">
        <f t="shared" si="9"/>
        <v>10.2468317265362</v>
      </c>
      <c r="L86" s="71">
        <f t="shared" si="9"/>
        <v>12.90685960410485</v>
      </c>
      <c r="M86" s="71">
        <f t="shared" si="8"/>
        <v>12.036929419752493</v>
      </c>
      <c r="N86" s="71">
        <f t="shared" si="8"/>
        <v>2.1935784842642305</v>
      </c>
      <c r="O86" s="71">
        <f t="shared" si="8"/>
        <v>0.59167787513938286</v>
      </c>
      <c r="P86" s="71">
        <f t="shared" si="8"/>
        <v>1.913183099604846</v>
      </c>
      <c r="Q86" s="71">
        <f t="shared" si="8"/>
        <v>1.2402921934078766</v>
      </c>
      <c r="R86" s="71">
        <f t="shared" si="8"/>
        <v>1.8482239246260221</v>
      </c>
      <c r="S86" s="71">
        <f t="shared" si="8"/>
        <v>182.91405593474536</v>
      </c>
      <c r="T86" s="71">
        <f t="shared" si="8"/>
        <v>53.104736001183063</v>
      </c>
      <c r="U86" s="71">
        <f t="shared" si="8"/>
        <v>23.927643314326097</v>
      </c>
      <c r="V86" s="71" t="e">
        <f t="shared" si="8"/>
        <v>#DIV/0!</v>
      </c>
      <c r="W86" s="71">
        <f t="shared" si="8"/>
        <v>41.852855950410031</v>
      </c>
      <c r="X86" s="71">
        <f t="shared" si="8"/>
        <v>3.8504400310098772</v>
      </c>
      <c r="Y86" s="71">
        <f t="shared" si="8"/>
        <v>2.7980251871969242</v>
      </c>
      <c r="Z86" s="71">
        <f t="shared" si="8"/>
        <v>3.6495729157131813</v>
      </c>
      <c r="AA86" s="71">
        <f t="shared" si="8"/>
        <v>0.82665833286623958</v>
      </c>
      <c r="AB86" s="71">
        <f t="shared" si="8"/>
        <v>1.7892333427498095</v>
      </c>
      <c r="AC86" s="71">
        <f t="shared" si="8"/>
        <v>2.4601447234738467</v>
      </c>
      <c r="AD86" s="71">
        <f t="shared" si="8"/>
        <v>0.79491513914668299</v>
      </c>
      <c r="AE86" s="71">
        <f t="shared" si="8"/>
        <v>2.7486525393806884</v>
      </c>
      <c r="AF86" s="71">
        <f t="shared" si="8"/>
        <v>3.8508977005120402</v>
      </c>
      <c r="AG86" s="71">
        <f t="shared" si="8"/>
        <v>9.1194598650396319</v>
      </c>
      <c r="AH86" s="50">
        <v>10</v>
      </c>
    </row>
    <row r="87" spans="2:34">
      <c r="B87" s="71">
        <f t="shared" si="7"/>
        <v>4.2000000000000011</v>
      </c>
      <c r="C87" s="71">
        <f t="shared" si="10"/>
        <v>0.11728350498789256</v>
      </c>
      <c r="D87" s="71">
        <f t="shared" si="10"/>
        <v>5.9148032330621687</v>
      </c>
      <c r="E87" s="71">
        <f t="shared" si="10"/>
        <v>-6.6010855421617474E-3</v>
      </c>
      <c r="F87" s="71">
        <f t="shared" si="10"/>
        <v>5.7246023310478389</v>
      </c>
      <c r="G87" s="71">
        <f t="shared" si="10"/>
        <v>6.1068407273097716</v>
      </c>
      <c r="H87" s="71">
        <f t="shared" si="11"/>
        <v>5.8131708844664658</v>
      </c>
      <c r="I87" s="71">
        <f t="shared" si="11"/>
        <v>6.054148250521532</v>
      </c>
      <c r="J87" s="71">
        <f t="shared" si="11"/>
        <v>4.1316674976743464</v>
      </c>
      <c r="K87" s="71">
        <f t="shared" si="9"/>
        <v>10.657762015368501</v>
      </c>
      <c r="L87" s="71">
        <f t="shared" si="9"/>
        <v>13.409690807163164</v>
      </c>
      <c r="M87" s="71">
        <f t="shared" si="8"/>
        <v>12.642955454088888</v>
      </c>
      <c r="N87" s="71">
        <f t="shared" si="8"/>
        <v>2.2936199576727363</v>
      </c>
      <c r="O87" s="71">
        <f t="shared" si="8"/>
        <v>0.62626176889635199</v>
      </c>
      <c r="P87" s="71">
        <f t="shared" si="8"/>
        <v>2.0138422545850885</v>
      </c>
      <c r="Q87" s="71">
        <f t="shared" si="8"/>
        <v>1.3073068030782704</v>
      </c>
      <c r="R87" s="71">
        <f t="shared" si="8"/>
        <v>1.9456351208573233</v>
      </c>
      <c r="S87" s="71">
        <f t="shared" si="8"/>
        <v>192.06475873148264</v>
      </c>
      <c r="T87" s="71">
        <f t="shared" si="8"/>
        <v>55.764972801242216</v>
      </c>
      <c r="U87" s="71">
        <f t="shared" si="8"/>
        <v>25.129025480042401</v>
      </c>
      <c r="V87" s="71" t="e">
        <f t="shared" si="8"/>
        <v>#DIV/0!</v>
      </c>
      <c r="W87" s="71">
        <f t="shared" si="8"/>
        <v>43.861146239691067</v>
      </c>
      <c r="X87" s="71">
        <f t="shared" si="8"/>
        <v>4.0171399625455262</v>
      </c>
      <c r="Y87" s="71">
        <f t="shared" si="8"/>
        <v>2.9404264465567702</v>
      </c>
      <c r="Z87" s="71">
        <f t="shared" si="8"/>
        <v>3.8114203261155679</v>
      </c>
      <c r="AA87" s="71">
        <f t="shared" si="8"/>
        <v>0.86694306337191029</v>
      </c>
      <c r="AB87" s="71">
        <f t="shared" si="8"/>
        <v>1.8836950098873</v>
      </c>
      <c r="AC87" s="71">
        <f t="shared" si="8"/>
        <v>2.5881519596475391</v>
      </c>
      <c r="AD87" s="71">
        <f t="shared" si="8"/>
        <v>0.83966089610401717</v>
      </c>
      <c r="AE87" s="71">
        <f t="shared" si="8"/>
        <v>2.8631654401492188</v>
      </c>
      <c r="AF87" s="71">
        <f t="shared" si="8"/>
        <v>4.0176205155227969</v>
      </c>
      <c r="AG87" s="71">
        <f t="shared" si="8"/>
        <v>9.5162202124273527</v>
      </c>
      <c r="AH87" s="50">
        <v>10</v>
      </c>
    </row>
    <row r="88" spans="2:34">
      <c r="B88" s="71">
        <f t="shared" si="7"/>
        <v>4.4000000000000012</v>
      </c>
      <c r="C88" s="71">
        <f t="shared" si="10"/>
        <v>0.12578169824735894</v>
      </c>
      <c r="D88" s="71">
        <f t="shared" si="10"/>
        <v>6.1472177762328366</v>
      </c>
      <c r="E88" s="71">
        <f t="shared" si="10"/>
        <v>-2.1810110569880012E-3</v>
      </c>
      <c r="F88" s="71">
        <f t="shared" si="10"/>
        <v>5.9401943703845719</v>
      </c>
      <c r="G88" s="71">
        <f t="shared" si="10"/>
        <v>6.3353211118478177</v>
      </c>
      <c r="H88" s="71">
        <f t="shared" si="11"/>
        <v>6.013170884466466</v>
      </c>
      <c r="I88" s="71">
        <f t="shared" si="11"/>
        <v>6.2541482505215322</v>
      </c>
      <c r="J88" s="71">
        <f t="shared" si="11"/>
        <v>4.3316674976743466</v>
      </c>
      <c r="K88" s="71">
        <f t="shared" si="9"/>
        <v>11.068692304200802</v>
      </c>
      <c r="L88" s="71">
        <f t="shared" si="9"/>
        <v>13.912522010221478</v>
      </c>
      <c r="M88" s="71">
        <f t="shared" si="8"/>
        <v>13.248981488425283</v>
      </c>
      <c r="N88" s="71">
        <f t="shared" si="8"/>
        <v>2.3936614310812421</v>
      </c>
      <c r="O88" s="71">
        <f t="shared" si="8"/>
        <v>0.66084566265332112</v>
      </c>
      <c r="P88" s="71">
        <f t="shared" si="8"/>
        <v>2.1145014095653307</v>
      </c>
      <c r="Q88" s="71">
        <f t="shared" si="8"/>
        <v>1.3743214127486643</v>
      </c>
      <c r="R88" s="71">
        <f t="shared" si="8"/>
        <v>2.0430463170886242</v>
      </c>
      <c r="S88" s="71">
        <f t="shared" si="8"/>
        <v>201.21546152821992</v>
      </c>
      <c r="T88" s="71">
        <f t="shared" si="8"/>
        <v>58.425209601301368</v>
      </c>
      <c r="U88" s="71">
        <f t="shared" si="8"/>
        <v>26.330407645758704</v>
      </c>
      <c r="V88" s="71" t="e">
        <f t="shared" si="8"/>
        <v>#DIV/0!</v>
      </c>
      <c r="W88" s="71">
        <f t="shared" si="8"/>
        <v>45.869436528972102</v>
      </c>
      <c r="X88" s="71">
        <f t="shared" si="8"/>
        <v>4.1838398940811752</v>
      </c>
      <c r="Y88" s="71">
        <f t="shared" si="8"/>
        <v>3.0828277059166163</v>
      </c>
      <c r="Z88" s="71">
        <f t="shared" si="8"/>
        <v>3.9732677365179545</v>
      </c>
      <c r="AA88" s="71">
        <f t="shared" si="8"/>
        <v>0.90722779387758101</v>
      </c>
      <c r="AB88" s="71">
        <f t="shared" si="8"/>
        <v>1.9781566770247905</v>
      </c>
      <c r="AC88" s="71">
        <f t="shared" si="8"/>
        <v>2.7161591958212314</v>
      </c>
      <c r="AD88" s="71">
        <f t="shared" si="8"/>
        <v>0.88440665306135136</v>
      </c>
      <c r="AE88" s="71">
        <f t="shared" si="8"/>
        <v>2.9776783409177492</v>
      </c>
      <c r="AF88" s="71">
        <f t="shared" si="8"/>
        <v>4.1843433305335536</v>
      </c>
      <c r="AG88" s="71">
        <f t="shared" si="8"/>
        <v>9.9129805598150735</v>
      </c>
      <c r="AH88" s="50">
        <v>10</v>
      </c>
    </row>
    <row r="89" spans="2:34">
      <c r="B89" s="71">
        <f t="shared" si="7"/>
        <v>4.6000000000000014</v>
      </c>
      <c r="C89" s="71">
        <f t="shared" si="10"/>
        <v>0.13427989150682532</v>
      </c>
      <c r="D89" s="71">
        <f t="shared" si="10"/>
        <v>6.3796323194035045</v>
      </c>
      <c r="E89" s="71">
        <f t="shared" si="10"/>
        <v>2.239063428185745E-3</v>
      </c>
      <c r="F89" s="71">
        <f t="shared" si="10"/>
        <v>6.1557864097213049</v>
      </c>
      <c r="G89" s="71">
        <f t="shared" si="10"/>
        <v>6.5638014963858637</v>
      </c>
      <c r="H89" s="71">
        <f t="shared" si="11"/>
        <v>6.2131708844664661</v>
      </c>
      <c r="I89" s="71">
        <f t="shared" si="11"/>
        <v>6.4541482505215324</v>
      </c>
      <c r="J89" s="71">
        <f t="shared" si="11"/>
        <v>4.5316674976743467</v>
      </c>
      <c r="K89" s="71">
        <f t="shared" si="9"/>
        <v>11.479622593033103</v>
      </c>
      <c r="L89" s="71">
        <f t="shared" si="9"/>
        <v>14.415353213279792</v>
      </c>
      <c r="M89" s="71">
        <f t="shared" si="8"/>
        <v>13.855007522761678</v>
      </c>
      <c r="N89" s="71">
        <f t="shared" si="8"/>
        <v>2.4937029044897479</v>
      </c>
      <c r="O89" s="71">
        <f t="shared" si="8"/>
        <v>0.69542955641029025</v>
      </c>
      <c r="P89" s="71">
        <f t="shared" si="8"/>
        <v>2.215160564545573</v>
      </c>
      <c r="Q89" s="71">
        <f t="shared" si="8"/>
        <v>1.4413360224190581</v>
      </c>
      <c r="R89" s="71">
        <f t="shared" si="8"/>
        <v>2.1404575133199253</v>
      </c>
      <c r="S89" s="71">
        <f t="shared" si="8"/>
        <v>210.3661643249572</v>
      </c>
      <c r="T89" s="71">
        <f t="shared" si="8"/>
        <v>61.085446401360521</v>
      </c>
      <c r="U89" s="71">
        <f t="shared" si="8"/>
        <v>27.531789811475008</v>
      </c>
      <c r="V89" s="71" t="e">
        <f t="shared" si="8"/>
        <v>#DIV/0!</v>
      </c>
      <c r="W89" s="71">
        <f t="shared" si="8"/>
        <v>47.877726818253137</v>
      </c>
      <c r="X89" s="71">
        <f t="shared" si="8"/>
        <v>4.3505398256168242</v>
      </c>
      <c r="Y89" s="71">
        <f t="shared" si="8"/>
        <v>3.2252289652764623</v>
      </c>
      <c r="Z89" s="71">
        <f t="shared" si="8"/>
        <v>4.1351151469203415</v>
      </c>
      <c r="AA89" s="71">
        <f t="shared" si="8"/>
        <v>0.94751252438325173</v>
      </c>
      <c r="AB89" s="71">
        <f t="shared" si="8"/>
        <v>2.0726183441622807</v>
      </c>
      <c r="AC89" s="71">
        <f t="shared" si="8"/>
        <v>2.8441664319949238</v>
      </c>
      <c r="AD89" s="71">
        <f t="shared" si="8"/>
        <v>0.92915241001868554</v>
      </c>
      <c r="AE89" s="71">
        <f t="shared" si="8"/>
        <v>3.0921912416862796</v>
      </c>
      <c r="AF89" s="71">
        <f t="shared" si="8"/>
        <v>4.3510661455443103</v>
      </c>
      <c r="AG89" s="71">
        <f t="shared" si="8"/>
        <v>10.309740907202794</v>
      </c>
      <c r="AH89" s="50">
        <v>10</v>
      </c>
    </row>
    <row r="90" spans="2:34">
      <c r="B90" s="71">
        <f t="shared" si="7"/>
        <v>4.8000000000000016</v>
      </c>
      <c r="C90" s="71">
        <f t="shared" si="10"/>
        <v>0.1427780847662917</v>
      </c>
      <c r="D90" s="71">
        <f t="shared" si="10"/>
        <v>6.6120468625741724</v>
      </c>
      <c r="E90" s="71">
        <f t="shared" si="10"/>
        <v>6.6591379133594912E-3</v>
      </c>
      <c r="F90" s="71">
        <f t="shared" si="10"/>
        <v>6.3713784490580379</v>
      </c>
      <c r="G90" s="71">
        <f t="shared" si="10"/>
        <v>6.7922818809239098</v>
      </c>
      <c r="H90" s="71">
        <f t="shared" si="11"/>
        <v>6.4131708844664663</v>
      </c>
      <c r="I90" s="71">
        <f t="shared" si="11"/>
        <v>6.6541482505215326</v>
      </c>
      <c r="J90" s="71">
        <f t="shared" si="11"/>
        <v>4.7316674976743469</v>
      </c>
      <c r="K90" s="71">
        <f t="shared" si="9"/>
        <v>11.890552881865403</v>
      </c>
      <c r="L90" s="71">
        <f t="shared" si="9"/>
        <v>14.918184416338105</v>
      </c>
      <c r="M90" s="71">
        <f t="shared" si="8"/>
        <v>14.461033557098073</v>
      </c>
      <c r="N90" s="71">
        <f t="shared" si="8"/>
        <v>2.5937443778982536</v>
      </c>
      <c r="O90" s="71">
        <f t="shared" si="8"/>
        <v>0.73001345016725938</v>
      </c>
      <c r="P90" s="71">
        <f t="shared" ref="P90:AG104" si="12">P89+(((P$32+0.1)-(P$31-0.1))/50)</f>
        <v>2.3158197195258152</v>
      </c>
      <c r="Q90" s="71">
        <f t="shared" si="12"/>
        <v>1.508350632089452</v>
      </c>
      <c r="R90" s="71">
        <f t="shared" si="12"/>
        <v>2.2378687095512264</v>
      </c>
      <c r="S90" s="71">
        <f t="shared" si="12"/>
        <v>219.51686712169447</v>
      </c>
      <c r="T90" s="71">
        <f t="shared" si="12"/>
        <v>63.745683201419673</v>
      </c>
      <c r="U90" s="71">
        <f t="shared" si="12"/>
        <v>28.733171977191311</v>
      </c>
      <c r="V90" s="71" t="e">
        <f t="shared" si="12"/>
        <v>#DIV/0!</v>
      </c>
      <c r="W90" s="71">
        <f t="shared" si="12"/>
        <v>49.886017107534173</v>
      </c>
      <c r="X90" s="71">
        <f t="shared" si="12"/>
        <v>4.5172397571524732</v>
      </c>
      <c r="Y90" s="71">
        <f t="shared" si="12"/>
        <v>3.3676302246363083</v>
      </c>
      <c r="Z90" s="71">
        <f t="shared" si="12"/>
        <v>4.2969625573227281</v>
      </c>
      <c r="AA90" s="71">
        <f t="shared" si="12"/>
        <v>0.98779725488892245</v>
      </c>
      <c r="AB90" s="71">
        <f t="shared" si="12"/>
        <v>2.1670800112997712</v>
      </c>
      <c r="AC90" s="71">
        <f t="shared" si="12"/>
        <v>2.9721736681686162</v>
      </c>
      <c r="AD90" s="71">
        <f t="shared" si="12"/>
        <v>0.97389816697601972</v>
      </c>
      <c r="AE90" s="71">
        <f t="shared" si="12"/>
        <v>3.2067041424548099</v>
      </c>
      <c r="AF90" s="71">
        <f t="shared" si="12"/>
        <v>4.517788960555067</v>
      </c>
      <c r="AG90" s="71">
        <f t="shared" si="12"/>
        <v>10.706501254590515</v>
      </c>
      <c r="AH90" s="50">
        <v>10</v>
      </c>
    </row>
    <row r="91" spans="2:34">
      <c r="B91" s="71">
        <f t="shared" si="7"/>
        <v>5.0000000000000018</v>
      </c>
      <c r="C91" s="71">
        <f t="shared" si="10"/>
        <v>0.15127627802575808</v>
      </c>
      <c r="D91" s="71">
        <f t="shared" si="10"/>
        <v>6.8444614057448403</v>
      </c>
      <c r="E91" s="71">
        <f t="shared" si="10"/>
        <v>1.1079212398533237E-2</v>
      </c>
      <c r="F91" s="71">
        <f t="shared" si="10"/>
        <v>6.5869704883947708</v>
      </c>
      <c r="G91" s="71">
        <f t="shared" si="10"/>
        <v>7.0207622654619559</v>
      </c>
      <c r="H91" s="71">
        <f t="shared" si="11"/>
        <v>6.6131708844664665</v>
      </c>
      <c r="I91" s="71">
        <f t="shared" si="11"/>
        <v>6.8541482505215328</v>
      </c>
      <c r="J91" s="71">
        <f t="shared" si="11"/>
        <v>4.9316674976743471</v>
      </c>
      <c r="K91" s="71">
        <f t="shared" si="9"/>
        <v>12.301483170697704</v>
      </c>
      <c r="L91" s="71">
        <f t="shared" si="9"/>
        <v>15.421015619396419</v>
      </c>
      <c r="M91" s="71">
        <f t="shared" si="9"/>
        <v>15.067059591434468</v>
      </c>
      <c r="N91" s="71">
        <f t="shared" si="9"/>
        <v>2.6937858513067594</v>
      </c>
      <c r="O91" s="71">
        <f t="shared" si="9"/>
        <v>0.76459734392422851</v>
      </c>
      <c r="P91" s="71">
        <f t="shared" si="12"/>
        <v>2.4164788745060575</v>
      </c>
      <c r="Q91" s="71">
        <f t="shared" si="12"/>
        <v>1.5753652417598458</v>
      </c>
      <c r="R91" s="71">
        <f t="shared" si="12"/>
        <v>2.3352799057825275</v>
      </c>
      <c r="S91" s="71">
        <f t="shared" si="12"/>
        <v>228.66756991843175</v>
      </c>
      <c r="T91" s="71">
        <f t="shared" si="12"/>
        <v>66.405920001478833</v>
      </c>
      <c r="U91" s="71">
        <f t="shared" si="12"/>
        <v>29.934554142907615</v>
      </c>
      <c r="V91" s="71" t="e">
        <f t="shared" si="12"/>
        <v>#DIV/0!</v>
      </c>
      <c r="W91" s="71">
        <f t="shared" si="12"/>
        <v>51.894307396815208</v>
      </c>
      <c r="X91" s="71">
        <f t="shared" si="12"/>
        <v>4.6839396886881222</v>
      </c>
      <c r="Y91" s="71">
        <f t="shared" si="12"/>
        <v>3.5100314839961544</v>
      </c>
      <c r="Z91" s="71">
        <f t="shared" si="12"/>
        <v>4.4588099677251147</v>
      </c>
      <c r="AA91" s="71">
        <f t="shared" si="12"/>
        <v>1.0280819853945933</v>
      </c>
      <c r="AB91" s="71">
        <f t="shared" si="12"/>
        <v>2.2615416784372617</v>
      </c>
      <c r="AC91" s="71">
        <f t="shared" si="12"/>
        <v>3.1001809043423085</v>
      </c>
      <c r="AD91" s="71">
        <f t="shared" si="12"/>
        <v>1.0186439239333538</v>
      </c>
      <c r="AE91" s="71">
        <f t="shared" si="12"/>
        <v>3.3212170432233403</v>
      </c>
      <c r="AF91" s="71">
        <f t="shared" si="12"/>
        <v>4.6845117755658237</v>
      </c>
      <c r="AG91" s="71">
        <f t="shared" si="12"/>
        <v>11.103261601978236</v>
      </c>
      <c r="AH91" s="50">
        <v>10</v>
      </c>
    </row>
    <row r="92" spans="2:34">
      <c r="B92" s="71">
        <f t="shared" si="7"/>
        <v>5.200000000000002</v>
      </c>
      <c r="C92" s="71">
        <f t="shared" si="10"/>
        <v>0.15977447128522446</v>
      </c>
      <c r="D92" s="71">
        <f t="shared" si="10"/>
        <v>7.0768759489155082</v>
      </c>
      <c r="E92" s="71">
        <f t="shared" si="10"/>
        <v>1.5499286883706984E-2</v>
      </c>
      <c r="F92" s="71">
        <f t="shared" si="10"/>
        <v>6.8025625277315038</v>
      </c>
      <c r="G92" s="71">
        <f t="shared" si="10"/>
        <v>7.249242650000002</v>
      </c>
      <c r="H92" s="71">
        <f t="shared" si="11"/>
        <v>6.8131708844664667</v>
      </c>
      <c r="I92" s="71">
        <f t="shared" si="11"/>
        <v>7.0541482505215329</v>
      </c>
      <c r="J92" s="71">
        <f t="shared" si="11"/>
        <v>5.1316674976743473</v>
      </c>
      <c r="K92" s="71">
        <f t="shared" si="9"/>
        <v>12.712413459530005</v>
      </c>
      <c r="L92" s="71">
        <f t="shared" si="9"/>
        <v>15.923846822454733</v>
      </c>
      <c r="M92" s="71">
        <f t="shared" si="9"/>
        <v>15.673085625770863</v>
      </c>
      <c r="N92" s="71">
        <f t="shared" si="9"/>
        <v>2.7938273247152652</v>
      </c>
      <c r="O92" s="71">
        <f t="shared" si="9"/>
        <v>0.79918123768119764</v>
      </c>
      <c r="P92" s="71">
        <f t="shared" si="12"/>
        <v>2.5171380294862997</v>
      </c>
      <c r="Q92" s="71">
        <f t="shared" si="12"/>
        <v>1.6423798514302397</v>
      </c>
      <c r="R92" s="71">
        <f t="shared" si="12"/>
        <v>2.4326911020138287</v>
      </c>
      <c r="S92" s="71">
        <f t="shared" si="12"/>
        <v>237.81827271516903</v>
      </c>
      <c r="T92" s="71">
        <f t="shared" si="12"/>
        <v>69.066156801537986</v>
      </c>
      <c r="U92" s="71">
        <f t="shared" si="12"/>
        <v>31.135936308623918</v>
      </c>
      <c r="V92" s="71" t="e">
        <f t="shared" si="12"/>
        <v>#DIV/0!</v>
      </c>
      <c r="W92" s="71">
        <f t="shared" si="12"/>
        <v>53.902597686096243</v>
      </c>
      <c r="X92" s="71">
        <f t="shared" si="12"/>
        <v>4.8506396202237712</v>
      </c>
      <c r="Y92" s="71">
        <f t="shared" si="12"/>
        <v>3.6524327433560004</v>
      </c>
      <c r="Z92" s="71">
        <f t="shared" si="12"/>
        <v>4.6206573781275013</v>
      </c>
      <c r="AA92" s="71">
        <f t="shared" si="12"/>
        <v>1.0683667159002641</v>
      </c>
      <c r="AB92" s="71">
        <f t="shared" si="12"/>
        <v>2.3560033455747522</v>
      </c>
      <c r="AC92" s="71">
        <f t="shared" si="12"/>
        <v>3.2281881405160009</v>
      </c>
      <c r="AD92" s="71">
        <f t="shared" si="12"/>
        <v>1.063389680890688</v>
      </c>
      <c r="AE92" s="71">
        <f t="shared" si="12"/>
        <v>3.4357299439918707</v>
      </c>
      <c r="AF92" s="71">
        <f t="shared" si="12"/>
        <v>4.8512345905765804</v>
      </c>
      <c r="AG92" s="71">
        <f t="shared" si="12"/>
        <v>11.500021949365957</v>
      </c>
      <c r="AH92" s="50">
        <v>10</v>
      </c>
    </row>
    <row r="93" spans="2:34">
      <c r="B93" s="71">
        <f t="shared" si="7"/>
        <v>5.4000000000000021</v>
      </c>
      <c r="C93" s="71">
        <f t="shared" si="10"/>
        <v>0.16827266454469084</v>
      </c>
      <c r="D93" s="71">
        <f t="shared" si="10"/>
        <v>7.3092904920861761</v>
      </c>
      <c r="E93" s="71">
        <f t="shared" si="10"/>
        <v>1.9919361368880728E-2</v>
      </c>
      <c r="F93" s="71">
        <f t="shared" si="10"/>
        <v>7.0181545670682368</v>
      </c>
      <c r="G93" s="71">
        <f t="shared" si="10"/>
        <v>7.4777230345380481</v>
      </c>
      <c r="H93" s="71">
        <f t="shared" si="11"/>
        <v>7.0131708844664669</v>
      </c>
      <c r="I93" s="71">
        <f t="shared" si="11"/>
        <v>7.2541482505215331</v>
      </c>
      <c r="J93" s="71">
        <f t="shared" si="11"/>
        <v>5.3316674976743474</v>
      </c>
      <c r="K93" s="71">
        <f t="shared" si="9"/>
        <v>13.123343748362306</v>
      </c>
      <c r="L93" s="71">
        <f t="shared" si="9"/>
        <v>16.426678025513048</v>
      </c>
      <c r="M93" s="71">
        <f t="shared" si="9"/>
        <v>16.279111660107258</v>
      </c>
      <c r="N93" s="71">
        <f t="shared" si="9"/>
        <v>2.893868798123771</v>
      </c>
      <c r="O93" s="71">
        <f t="shared" si="9"/>
        <v>0.83376513143816677</v>
      </c>
      <c r="P93" s="71">
        <f t="shared" si="12"/>
        <v>2.617797184466542</v>
      </c>
      <c r="Q93" s="71">
        <f t="shared" si="12"/>
        <v>1.7093944611006335</v>
      </c>
      <c r="R93" s="71">
        <f t="shared" si="12"/>
        <v>2.5301022982451298</v>
      </c>
      <c r="S93" s="71">
        <f t="shared" si="12"/>
        <v>246.96897551190631</v>
      </c>
      <c r="T93" s="71">
        <f t="shared" si="12"/>
        <v>71.726393601597138</v>
      </c>
      <c r="U93" s="71">
        <f t="shared" si="12"/>
        <v>32.337318474340222</v>
      </c>
      <c r="V93" s="71" t="e">
        <f t="shared" si="12"/>
        <v>#DIV/0!</v>
      </c>
      <c r="W93" s="71">
        <f t="shared" si="12"/>
        <v>55.910887975377278</v>
      </c>
      <c r="X93" s="71">
        <f t="shared" si="12"/>
        <v>5.0173395517594201</v>
      </c>
      <c r="Y93" s="71">
        <f t="shared" si="12"/>
        <v>3.7948340027158465</v>
      </c>
      <c r="Z93" s="71">
        <f t="shared" si="12"/>
        <v>4.7825047885298879</v>
      </c>
      <c r="AA93" s="71">
        <f t="shared" si="12"/>
        <v>1.1086514464059349</v>
      </c>
      <c r="AB93" s="71">
        <f t="shared" si="12"/>
        <v>2.4504650127122427</v>
      </c>
      <c r="AC93" s="71">
        <f t="shared" si="12"/>
        <v>3.3561953766896933</v>
      </c>
      <c r="AD93" s="71">
        <f t="shared" si="12"/>
        <v>1.1081354378480222</v>
      </c>
      <c r="AE93" s="71">
        <f t="shared" si="12"/>
        <v>3.5502428447604011</v>
      </c>
      <c r="AF93" s="71">
        <f t="shared" si="12"/>
        <v>5.017957405587337</v>
      </c>
      <c r="AG93" s="71">
        <f t="shared" si="12"/>
        <v>11.896782296753678</v>
      </c>
      <c r="AH93" s="50">
        <v>10</v>
      </c>
    </row>
    <row r="94" spans="2:34">
      <c r="B94" s="71">
        <f t="shared" si="7"/>
        <v>5.6000000000000023</v>
      </c>
      <c r="C94" s="71">
        <f t="shared" si="10"/>
        <v>0.17677085780415722</v>
      </c>
      <c r="D94" s="71">
        <f t="shared" si="10"/>
        <v>7.541705035256844</v>
      </c>
      <c r="E94" s="71">
        <f t="shared" si="10"/>
        <v>2.4339435854054473E-2</v>
      </c>
      <c r="F94" s="71">
        <f t="shared" si="10"/>
        <v>7.2337466064049698</v>
      </c>
      <c r="G94" s="71">
        <f t="shared" si="10"/>
        <v>7.7062034190760942</v>
      </c>
      <c r="H94" s="71">
        <f t="shared" si="11"/>
        <v>7.213170884466467</v>
      </c>
      <c r="I94" s="71">
        <f t="shared" si="11"/>
        <v>7.4541482505215333</v>
      </c>
      <c r="J94" s="71">
        <f t="shared" si="11"/>
        <v>5.5316674976743476</v>
      </c>
      <c r="K94" s="71">
        <f t="shared" si="9"/>
        <v>13.534274037194606</v>
      </c>
      <c r="L94" s="71">
        <f t="shared" si="9"/>
        <v>16.929509228571362</v>
      </c>
      <c r="M94" s="71">
        <f t="shared" si="9"/>
        <v>16.885137694443653</v>
      </c>
      <c r="N94" s="71">
        <f t="shared" si="9"/>
        <v>2.9939102715322767</v>
      </c>
      <c r="O94" s="71">
        <f t="shared" si="9"/>
        <v>0.8683490251951359</v>
      </c>
      <c r="P94" s="71">
        <f t="shared" si="12"/>
        <v>2.7184563394467842</v>
      </c>
      <c r="Q94" s="71">
        <f t="shared" si="12"/>
        <v>1.7764090707710274</v>
      </c>
      <c r="R94" s="71">
        <f t="shared" si="12"/>
        <v>2.6275134944764309</v>
      </c>
      <c r="S94" s="71">
        <f t="shared" si="12"/>
        <v>256.11967830864359</v>
      </c>
      <c r="T94" s="71">
        <f t="shared" si="12"/>
        <v>74.386630401656291</v>
      </c>
      <c r="U94" s="71">
        <f t="shared" si="12"/>
        <v>33.538700640056526</v>
      </c>
      <c r="V94" s="71" t="e">
        <f t="shared" si="12"/>
        <v>#DIV/0!</v>
      </c>
      <c r="W94" s="71">
        <f t="shared" si="12"/>
        <v>57.919178264658314</v>
      </c>
      <c r="X94" s="71">
        <f t="shared" si="12"/>
        <v>5.1840394832950691</v>
      </c>
      <c r="Y94" s="71">
        <f t="shared" si="12"/>
        <v>3.9372352620756925</v>
      </c>
      <c r="Z94" s="71">
        <f t="shared" si="12"/>
        <v>4.9443521989322745</v>
      </c>
      <c r="AA94" s="71">
        <f t="shared" si="12"/>
        <v>1.1489361769116058</v>
      </c>
      <c r="AB94" s="71">
        <f t="shared" si="12"/>
        <v>2.5449266798497332</v>
      </c>
      <c r="AC94" s="71">
        <f t="shared" si="12"/>
        <v>3.4842026128633856</v>
      </c>
      <c r="AD94" s="71">
        <f t="shared" si="12"/>
        <v>1.1528811948053563</v>
      </c>
      <c r="AE94" s="71">
        <f t="shared" si="12"/>
        <v>3.6647557455289315</v>
      </c>
      <c r="AF94" s="71">
        <f t="shared" si="12"/>
        <v>5.1846802205980937</v>
      </c>
      <c r="AG94" s="71">
        <f t="shared" si="12"/>
        <v>12.293542644141398</v>
      </c>
      <c r="AH94" s="50">
        <v>10</v>
      </c>
    </row>
    <row r="95" spans="2:34">
      <c r="B95" s="71">
        <f t="shared" si="7"/>
        <v>5.8000000000000025</v>
      </c>
      <c r="C95" s="71">
        <f t="shared" si="10"/>
        <v>0.1852690510636236</v>
      </c>
      <c r="D95" s="71">
        <f t="shared" si="10"/>
        <v>7.7741195784275119</v>
      </c>
      <c r="E95" s="71">
        <f t="shared" si="10"/>
        <v>2.8759510339228217E-2</v>
      </c>
      <c r="F95" s="71">
        <f t="shared" si="10"/>
        <v>7.4493386457417028</v>
      </c>
      <c r="G95" s="71">
        <f t="shared" si="10"/>
        <v>7.9346838036141403</v>
      </c>
      <c r="H95" s="71">
        <f t="shared" si="11"/>
        <v>7.4131708844664672</v>
      </c>
      <c r="I95" s="71">
        <f t="shared" si="11"/>
        <v>7.6541482505215335</v>
      </c>
      <c r="J95" s="71">
        <f t="shared" si="11"/>
        <v>5.7316674976743478</v>
      </c>
      <c r="K95" s="71">
        <f t="shared" ref="K95:R110" si="13">K94+(((K$32+0.1)-(K$31-0.1))/50)</f>
        <v>13.945204326026907</v>
      </c>
      <c r="L95" s="71">
        <f t="shared" si="13"/>
        <v>17.432340431629676</v>
      </c>
      <c r="M95" s="71">
        <f t="shared" si="13"/>
        <v>17.491163728780048</v>
      </c>
      <c r="N95" s="71">
        <f t="shared" si="13"/>
        <v>3.0939517449407825</v>
      </c>
      <c r="O95" s="71">
        <f t="shared" si="13"/>
        <v>0.90293291895210503</v>
      </c>
      <c r="P95" s="71">
        <f t="shared" si="12"/>
        <v>2.8191154944270265</v>
      </c>
      <c r="Q95" s="71">
        <f t="shared" si="12"/>
        <v>1.8434236804414212</v>
      </c>
      <c r="R95" s="71">
        <f t="shared" si="12"/>
        <v>2.724924690707732</v>
      </c>
      <c r="S95" s="71">
        <f t="shared" si="12"/>
        <v>265.27038110538086</v>
      </c>
      <c r="T95" s="71">
        <f t="shared" si="12"/>
        <v>77.046867201715443</v>
      </c>
      <c r="U95" s="71">
        <f t="shared" si="12"/>
        <v>34.740082805772829</v>
      </c>
      <c r="V95" s="71" t="e">
        <f t="shared" si="12"/>
        <v>#DIV/0!</v>
      </c>
      <c r="W95" s="71">
        <f t="shared" si="12"/>
        <v>59.927468553939349</v>
      </c>
      <c r="X95" s="71">
        <f t="shared" si="12"/>
        <v>5.3507394148307181</v>
      </c>
      <c r="Y95" s="71">
        <f t="shared" si="12"/>
        <v>4.079636521435539</v>
      </c>
      <c r="Z95" s="71">
        <f t="shared" si="12"/>
        <v>5.1061996093346611</v>
      </c>
      <c r="AA95" s="71">
        <f t="shared" si="12"/>
        <v>1.1892209074172766</v>
      </c>
      <c r="AB95" s="71">
        <f t="shared" si="12"/>
        <v>2.6393883469872237</v>
      </c>
      <c r="AC95" s="71">
        <f t="shared" si="12"/>
        <v>3.612209849037078</v>
      </c>
      <c r="AD95" s="71">
        <f t="shared" si="12"/>
        <v>1.1976269517626905</v>
      </c>
      <c r="AE95" s="71">
        <f t="shared" si="12"/>
        <v>3.7792686462974618</v>
      </c>
      <c r="AF95" s="71">
        <f t="shared" si="12"/>
        <v>5.3514030356088504</v>
      </c>
      <c r="AG95" s="71">
        <f t="shared" si="12"/>
        <v>12.690302991529119</v>
      </c>
      <c r="AH95" s="50">
        <v>10</v>
      </c>
    </row>
    <row r="96" spans="2:34">
      <c r="B96" s="71">
        <f t="shared" si="7"/>
        <v>6.0000000000000027</v>
      </c>
      <c r="C96" s="71">
        <f t="shared" si="10"/>
        <v>0.19376724432308998</v>
      </c>
      <c r="D96" s="71">
        <f t="shared" si="10"/>
        <v>8.0065341215981807</v>
      </c>
      <c r="E96" s="71">
        <f t="shared" si="10"/>
        <v>3.3179584824401961E-2</v>
      </c>
      <c r="F96" s="71">
        <f t="shared" si="10"/>
        <v>7.6649306850784358</v>
      </c>
      <c r="G96" s="71">
        <f t="shared" si="10"/>
        <v>8.1631641881521873</v>
      </c>
      <c r="H96" s="71">
        <f t="shared" si="11"/>
        <v>7.6131708844664674</v>
      </c>
      <c r="I96" s="71">
        <f t="shared" si="11"/>
        <v>7.8541482505215336</v>
      </c>
      <c r="J96" s="71">
        <f t="shared" si="11"/>
        <v>5.931667497674348</v>
      </c>
      <c r="K96" s="71">
        <f t="shared" si="13"/>
        <v>14.356134614859208</v>
      </c>
      <c r="L96" s="71">
        <f t="shared" si="13"/>
        <v>17.93517163468799</v>
      </c>
      <c r="M96" s="71">
        <f t="shared" si="13"/>
        <v>18.097189763116443</v>
      </c>
      <c r="N96" s="71">
        <f t="shared" si="13"/>
        <v>3.1939932183492883</v>
      </c>
      <c r="O96" s="71">
        <f t="shared" si="13"/>
        <v>0.93751681270907417</v>
      </c>
      <c r="P96" s="71">
        <f t="shared" si="12"/>
        <v>2.9197746494072687</v>
      </c>
      <c r="Q96" s="71">
        <f t="shared" si="12"/>
        <v>1.9104382901118151</v>
      </c>
      <c r="R96" s="71">
        <f t="shared" si="12"/>
        <v>2.8223358869390331</v>
      </c>
      <c r="S96" s="71">
        <f t="shared" si="12"/>
        <v>274.42108390211814</v>
      </c>
      <c r="T96" s="71">
        <f t="shared" si="12"/>
        <v>79.707104001774596</v>
      </c>
      <c r="U96" s="71">
        <f t="shared" si="12"/>
        <v>35.941464971489133</v>
      </c>
      <c r="V96" s="71" t="e">
        <f t="shared" si="12"/>
        <v>#DIV/0!</v>
      </c>
      <c r="W96" s="71">
        <f t="shared" si="12"/>
        <v>61.935758843220384</v>
      </c>
      <c r="X96" s="71">
        <f t="shared" si="12"/>
        <v>5.5174393463663671</v>
      </c>
      <c r="Y96" s="71">
        <f t="shared" si="12"/>
        <v>4.2220377807953851</v>
      </c>
      <c r="Z96" s="71">
        <f t="shared" si="12"/>
        <v>5.2680470197370477</v>
      </c>
      <c r="AA96" s="71">
        <f t="shared" si="12"/>
        <v>1.2295056379229474</v>
      </c>
      <c r="AB96" s="71">
        <f t="shared" si="12"/>
        <v>2.7338500141247142</v>
      </c>
      <c r="AC96" s="71">
        <f t="shared" si="12"/>
        <v>3.7402170852107703</v>
      </c>
      <c r="AD96" s="71">
        <f t="shared" si="12"/>
        <v>1.2423727087200247</v>
      </c>
      <c r="AE96" s="71">
        <f t="shared" si="12"/>
        <v>3.8937815470659922</v>
      </c>
      <c r="AF96" s="71">
        <f t="shared" si="12"/>
        <v>5.5181258506196071</v>
      </c>
      <c r="AG96" s="71">
        <f t="shared" si="12"/>
        <v>13.08706333891684</v>
      </c>
      <c r="AH96" s="50">
        <v>10</v>
      </c>
    </row>
    <row r="97" spans="2:34">
      <c r="B97" s="71">
        <f t="shared" si="7"/>
        <v>6.2000000000000028</v>
      </c>
      <c r="C97" s="71">
        <f t="shared" si="10"/>
        <v>0.20226543758255636</v>
      </c>
      <c r="D97" s="71">
        <f t="shared" si="10"/>
        <v>8.2389486647688486</v>
      </c>
      <c r="E97" s="71">
        <f t="shared" si="10"/>
        <v>3.7599659309575706E-2</v>
      </c>
      <c r="F97" s="71">
        <f t="shared" si="10"/>
        <v>7.8805227244151688</v>
      </c>
      <c r="G97" s="71">
        <f t="shared" si="10"/>
        <v>8.3916445726902342</v>
      </c>
      <c r="H97" s="71">
        <f t="shared" si="11"/>
        <v>7.8131708844664676</v>
      </c>
      <c r="I97" s="71">
        <f t="shared" si="11"/>
        <v>8.0541482505215338</v>
      </c>
      <c r="J97" s="71">
        <f t="shared" si="11"/>
        <v>6.1316674976743482</v>
      </c>
      <c r="K97" s="71">
        <f t="shared" si="13"/>
        <v>14.767064903691509</v>
      </c>
      <c r="L97" s="71">
        <f t="shared" si="13"/>
        <v>18.438002837746303</v>
      </c>
      <c r="M97" s="71">
        <f t="shared" si="13"/>
        <v>18.703215797452838</v>
      </c>
      <c r="N97" s="71">
        <f t="shared" si="13"/>
        <v>3.2940346917577941</v>
      </c>
      <c r="O97" s="71">
        <f t="shared" si="13"/>
        <v>0.9721007064660433</v>
      </c>
      <c r="P97" s="71">
        <f t="shared" si="12"/>
        <v>3.020433804387511</v>
      </c>
      <c r="Q97" s="71">
        <f t="shared" si="12"/>
        <v>1.977452899782209</v>
      </c>
      <c r="R97" s="71">
        <f t="shared" si="12"/>
        <v>2.9197470831703343</v>
      </c>
      <c r="S97" s="71">
        <f t="shared" si="12"/>
        <v>283.57178669885542</v>
      </c>
      <c r="T97" s="71">
        <f t="shared" si="12"/>
        <v>82.367340801833748</v>
      </c>
      <c r="U97" s="71">
        <f t="shared" si="12"/>
        <v>37.142847137205436</v>
      </c>
      <c r="V97" s="71" t="e">
        <f t="shared" si="12"/>
        <v>#DIV/0!</v>
      </c>
      <c r="W97" s="71">
        <f t="shared" si="12"/>
        <v>63.944049132501419</v>
      </c>
      <c r="X97" s="71">
        <f t="shared" si="12"/>
        <v>5.6841392779020161</v>
      </c>
      <c r="Y97" s="71">
        <f t="shared" si="12"/>
        <v>4.3644390401552311</v>
      </c>
      <c r="Z97" s="71">
        <f t="shared" si="12"/>
        <v>5.4298944301394343</v>
      </c>
      <c r="AA97" s="71">
        <f t="shared" si="12"/>
        <v>1.2697903684286183</v>
      </c>
      <c r="AB97" s="71">
        <f t="shared" si="12"/>
        <v>2.8283116812622047</v>
      </c>
      <c r="AC97" s="71">
        <f t="shared" si="12"/>
        <v>3.8682243213844627</v>
      </c>
      <c r="AD97" s="71">
        <f t="shared" si="12"/>
        <v>1.2871184656773589</v>
      </c>
      <c r="AE97" s="71">
        <f t="shared" si="12"/>
        <v>4.0082944478345226</v>
      </c>
      <c r="AF97" s="71">
        <f t="shared" si="12"/>
        <v>5.6848486656303638</v>
      </c>
      <c r="AG97" s="71">
        <f t="shared" si="12"/>
        <v>13.483823686304561</v>
      </c>
      <c r="AH97" s="50">
        <v>10</v>
      </c>
    </row>
    <row r="98" spans="2:34">
      <c r="B98" s="71">
        <f t="shared" si="7"/>
        <v>6.400000000000003</v>
      </c>
      <c r="C98" s="71">
        <f t="shared" si="10"/>
        <v>0.21076363084202274</v>
      </c>
      <c r="D98" s="71">
        <f t="shared" si="10"/>
        <v>8.4713632079395165</v>
      </c>
      <c r="E98" s="71">
        <f t="shared" si="10"/>
        <v>4.201973379474945E-2</v>
      </c>
      <c r="F98" s="71">
        <f t="shared" si="10"/>
        <v>8.0961147637519009</v>
      </c>
      <c r="G98" s="71">
        <f t="shared" si="10"/>
        <v>8.6201249572282812</v>
      </c>
      <c r="H98" s="71">
        <f t="shared" si="11"/>
        <v>8.0131708844664669</v>
      </c>
      <c r="I98" s="71">
        <f t="shared" si="11"/>
        <v>8.2541482505215331</v>
      </c>
      <c r="J98" s="71">
        <f t="shared" si="11"/>
        <v>6.3316674976743483</v>
      </c>
      <c r="K98" s="71">
        <f t="shared" si="13"/>
        <v>15.177995192523809</v>
      </c>
      <c r="L98" s="71">
        <f t="shared" si="13"/>
        <v>18.940834040804617</v>
      </c>
      <c r="M98" s="71">
        <f t="shared" si="13"/>
        <v>19.309241831789233</v>
      </c>
      <c r="N98" s="71">
        <f t="shared" si="13"/>
        <v>3.3940761651662998</v>
      </c>
      <c r="O98" s="71">
        <f t="shared" si="13"/>
        <v>1.0066846002230125</v>
      </c>
      <c r="P98" s="71">
        <f t="shared" si="12"/>
        <v>3.1210929593677532</v>
      </c>
      <c r="Q98" s="71">
        <f t="shared" si="12"/>
        <v>2.0444675094526028</v>
      </c>
      <c r="R98" s="71">
        <f t="shared" si="12"/>
        <v>3.0171582794016354</v>
      </c>
      <c r="S98" s="71">
        <f t="shared" si="12"/>
        <v>292.7224894955927</v>
      </c>
      <c r="T98" s="71">
        <f t="shared" si="12"/>
        <v>85.027577601892901</v>
      </c>
      <c r="U98" s="71">
        <f t="shared" si="12"/>
        <v>38.34422930292174</v>
      </c>
      <c r="V98" s="71" t="e">
        <f t="shared" si="12"/>
        <v>#DIV/0!</v>
      </c>
      <c r="W98" s="71">
        <f t="shared" si="12"/>
        <v>65.952339421782455</v>
      </c>
      <c r="X98" s="71">
        <f t="shared" si="12"/>
        <v>5.8508392094376651</v>
      </c>
      <c r="Y98" s="71">
        <f t="shared" si="12"/>
        <v>4.5068402995150771</v>
      </c>
      <c r="Z98" s="71">
        <f t="shared" si="12"/>
        <v>5.5917418405418209</v>
      </c>
      <c r="AA98" s="71">
        <f t="shared" si="12"/>
        <v>1.3100750989342891</v>
      </c>
      <c r="AB98" s="71">
        <f t="shared" si="12"/>
        <v>2.9227733483996952</v>
      </c>
      <c r="AC98" s="71">
        <f t="shared" si="12"/>
        <v>3.9962315575581551</v>
      </c>
      <c r="AD98" s="71">
        <f t="shared" si="12"/>
        <v>1.3318642226346931</v>
      </c>
      <c r="AE98" s="71">
        <f t="shared" si="12"/>
        <v>4.122807348603053</v>
      </c>
      <c r="AF98" s="71">
        <f t="shared" si="12"/>
        <v>5.8515714806411205</v>
      </c>
      <c r="AG98" s="71">
        <f t="shared" si="12"/>
        <v>13.880584033692282</v>
      </c>
      <c r="AH98" s="50">
        <v>10</v>
      </c>
    </row>
    <row r="99" spans="2:34">
      <c r="B99" s="71">
        <f t="shared" si="7"/>
        <v>6.6000000000000032</v>
      </c>
      <c r="C99" s="71">
        <f t="shared" si="10"/>
        <v>0.21926182410148912</v>
      </c>
      <c r="D99" s="71">
        <f t="shared" si="10"/>
        <v>8.7037777511101844</v>
      </c>
      <c r="E99" s="71">
        <f t="shared" si="10"/>
        <v>4.6439808279923195E-2</v>
      </c>
      <c r="F99" s="71">
        <f t="shared" si="10"/>
        <v>8.311706803088633</v>
      </c>
      <c r="G99" s="71">
        <f t="shared" si="10"/>
        <v>8.8486053417663282</v>
      </c>
      <c r="H99" s="71">
        <f t="shared" si="11"/>
        <v>8.2131708844664661</v>
      </c>
      <c r="I99" s="71">
        <f t="shared" si="11"/>
        <v>8.4541482505215324</v>
      </c>
      <c r="J99" s="71">
        <f t="shared" si="11"/>
        <v>6.5316674976743485</v>
      </c>
      <c r="K99" s="71">
        <f t="shared" si="13"/>
        <v>15.58892548135611</v>
      </c>
      <c r="L99" s="71">
        <f t="shared" si="13"/>
        <v>19.443665243862931</v>
      </c>
      <c r="M99" s="71">
        <f t="shared" si="13"/>
        <v>19.915267866125628</v>
      </c>
      <c r="N99" s="71">
        <f t="shared" si="13"/>
        <v>3.4941176385748056</v>
      </c>
      <c r="O99" s="71">
        <f t="shared" si="13"/>
        <v>1.0412684939799817</v>
      </c>
      <c r="P99" s="71">
        <f t="shared" si="12"/>
        <v>3.2217521143479955</v>
      </c>
      <c r="Q99" s="71">
        <f t="shared" si="12"/>
        <v>2.1114821191229964</v>
      </c>
      <c r="R99" s="71">
        <f t="shared" si="12"/>
        <v>3.1145694756329365</v>
      </c>
      <c r="S99" s="71">
        <f t="shared" si="12"/>
        <v>301.87319229232997</v>
      </c>
      <c r="T99" s="71">
        <f t="shared" si="12"/>
        <v>87.687814401952053</v>
      </c>
      <c r="U99" s="71">
        <f t="shared" si="12"/>
        <v>39.545611468638043</v>
      </c>
      <c r="V99" s="71" t="e">
        <f t="shared" si="12"/>
        <v>#DIV/0!</v>
      </c>
      <c r="W99" s="71">
        <f t="shared" si="12"/>
        <v>67.96062971106349</v>
      </c>
      <c r="X99" s="71">
        <f t="shared" si="12"/>
        <v>6.0175391409733141</v>
      </c>
      <c r="Y99" s="71">
        <f t="shared" si="12"/>
        <v>4.6492415588749232</v>
      </c>
      <c r="Z99" s="71">
        <f t="shared" si="12"/>
        <v>5.7535892509442075</v>
      </c>
      <c r="AA99" s="71">
        <f t="shared" si="12"/>
        <v>1.3503598294399599</v>
      </c>
      <c r="AB99" s="71">
        <f t="shared" si="12"/>
        <v>3.0172350155371856</v>
      </c>
      <c r="AC99" s="71">
        <f t="shared" si="12"/>
        <v>4.1242387937318474</v>
      </c>
      <c r="AD99" s="71">
        <f t="shared" si="12"/>
        <v>1.3766099795920272</v>
      </c>
      <c r="AE99" s="71">
        <f t="shared" si="12"/>
        <v>4.2373202493715834</v>
      </c>
      <c r="AF99" s="71">
        <f t="shared" si="12"/>
        <v>6.0182942956518772</v>
      </c>
      <c r="AG99" s="71">
        <f t="shared" si="12"/>
        <v>14.277344381080002</v>
      </c>
      <c r="AH99" s="50">
        <v>10</v>
      </c>
    </row>
    <row r="100" spans="2:34">
      <c r="B100" s="71">
        <f t="shared" si="7"/>
        <v>6.8000000000000034</v>
      </c>
      <c r="C100" s="71">
        <f t="shared" ref="C100:G115" si="14">C99+(((C$32+0.1)-(C$31-0.1))/50)</f>
        <v>0.2277600173609555</v>
      </c>
      <c r="D100" s="71">
        <f t="shared" si="14"/>
        <v>8.9361922942808523</v>
      </c>
      <c r="E100" s="71">
        <f t="shared" si="14"/>
        <v>5.0859882765096939E-2</v>
      </c>
      <c r="F100" s="71">
        <f t="shared" si="14"/>
        <v>8.5272988424253651</v>
      </c>
      <c r="G100" s="71">
        <f t="shared" si="14"/>
        <v>9.0770857263043752</v>
      </c>
      <c r="H100" s="71">
        <f t="shared" ref="H100:J115" si="15">H99+0.2</f>
        <v>8.4131708844664654</v>
      </c>
      <c r="I100" s="71">
        <f t="shared" si="15"/>
        <v>8.6541482505215317</v>
      </c>
      <c r="J100" s="71">
        <f t="shared" si="15"/>
        <v>6.7316674976743487</v>
      </c>
      <c r="K100" s="71">
        <f t="shared" si="13"/>
        <v>15.999855770188411</v>
      </c>
      <c r="L100" s="71">
        <f t="shared" si="13"/>
        <v>19.946496446921245</v>
      </c>
      <c r="M100" s="71">
        <f t="shared" si="13"/>
        <v>20.521293900462023</v>
      </c>
      <c r="N100" s="71">
        <f t="shared" si="13"/>
        <v>3.5941591119833114</v>
      </c>
      <c r="O100" s="71">
        <f t="shared" si="13"/>
        <v>1.0758523877369508</v>
      </c>
      <c r="P100" s="71">
        <f t="shared" si="12"/>
        <v>3.3224112693282377</v>
      </c>
      <c r="Q100" s="71">
        <f t="shared" si="12"/>
        <v>2.1784967287933901</v>
      </c>
      <c r="R100" s="71">
        <f t="shared" si="12"/>
        <v>3.2119806718642376</v>
      </c>
      <c r="S100" s="71">
        <f t="shared" si="12"/>
        <v>311.02389508906725</v>
      </c>
      <c r="T100" s="71">
        <f t="shared" si="12"/>
        <v>90.348051202011206</v>
      </c>
      <c r="U100" s="71">
        <f t="shared" si="12"/>
        <v>40.746993634354347</v>
      </c>
      <c r="V100" s="71" t="e">
        <f t="shared" si="12"/>
        <v>#DIV/0!</v>
      </c>
      <c r="W100" s="71">
        <f t="shared" si="12"/>
        <v>69.968920000344525</v>
      </c>
      <c r="X100" s="71">
        <f t="shared" si="12"/>
        <v>6.1842390725089631</v>
      </c>
      <c r="Y100" s="71">
        <f t="shared" si="12"/>
        <v>4.7916428182347692</v>
      </c>
      <c r="Z100" s="71">
        <f t="shared" si="12"/>
        <v>5.9154366613465941</v>
      </c>
      <c r="AA100" s="71">
        <f t="shared" si="12"/>
        <v>1.3906445599456307</v>
      </c>
      <c r="AB100" s="71">
        <f t="shared" si="12"/>
        <v>3.1116966826746761</v>
      </c>
      <c r="AC100" s="71">
        <f t="shared" si="12"/>
        <v>4.2522460299055398</v>
      </c>
      <c r="AD100" s="71">
        <f t="shared" si="12"/>
        <v>1.4213557365493614</v>
      </c>
      <c r="AE100" s="71">
        <f t="shared" si="12"/>
        <v>4.3518331501401137</v>
      </c>
      <c r="AF100" s="71">
        <f t="shared" si="12"/>
        <v>6.1850171106626339</v>
      </c>
      <c r="AG100" s="71">
        <f t="shared" si="12"/>
        <v>14.674104728467723</v>
      </c>
      <c r="AH100" s="50">
        <v>10</v>
      </c>
    </row>
    <row r="101" spans="2:34">
      <c r="B101" s="71">
        <f t="shared" si="7"/>
        <v>7.0000000000000036</v>
      </c>
      <c r="C101" s="71">
        <f t="shared" si="14"/>
        <v>0.23625821062042188</v>
      </c>
      <c r="D101" s="71">
        <f t="shared" si="14"/>
        <v>9.1686068374515202</v>
      </c>
      <c r="E101" s="71">
        <f t="shared" si="14"/>
        <v>5.5279957250270684E-2</v>
      </c>
      <c r="F101" s="71">
        <f t="shared" si="14"/>
        <v>8.7428908817620972</v>
      </c>
      <c r="G101" s="71">
        <f t="shared" si="14"/>
        <v>9.3055661108424221</v>
      </c>
      <c r="H101" s="71">
        <f t="shared" si="15"/>
        <v>8.6131708844664647</v>
      </c>
      <c r="I101" s="71">
        <f t="shared" si="15"/>
        <v>8.854148250521531</v>
      </c>
      <c r="J101" s="71">
        <f t="shared" si="15"/>
        <v>6.9316674976743489</v>
      </c>
      <c r="K101" s="71">
        <f t="shared" si="13"/>
        <v>16.410786059020712</v>
      </c>
      <c r="L101" s="71">
        <f t="shared" si="13"/>
        <v>20.449327649979558</v>
      </c>
      <c r="M101" s="71">
        <f t="shared" si="13"/>
        <v>21.127319934798418</v>
      </c>
      <c r="N101" s="71">
        <f t="shared" si="13"/>
        <v>3.6942005853918172</v>
      </c>
      <c r="O101" s="71">
        <f t="shared" si="13"/>
        <v>1.1104362814939199</v>
      </c>
      <c r="P101" s="71">
        <f t="shared" si="12"/>
        <v>3.42307042430848</v>
      </c>
      <c r="Q101" s="71">
        <f t="shared" si="12"/>
        <v>2.2455113384637837</v>
      </c>
      <c r="R101" s="71">
        <f t="shared" si="12"/>
        <v>3.3093918680955388</v>
      </c>
      <c r="S101" s="71">
        <f t="shared" si="12"/>
        <v>320.17459788580453</v>
      </c>
      <c r="T101" s="71">
        <f t="shared" si="12"/>
        <v>93.008288002070358</v>
      </c>
      <c r="U101" s="71">
        <f t="shared" si="12"/>
        <v>41.94837580007065</v>
      </c>
      <c r="V101" s="71" t="e">
        <f t="shared" si="12"/>
        <v>#DIV/0!</v>
      </c>
      <c r="W101" s="71">
        <f t="shared" si="12"/>
        <v>71.97721028962556</v>
      </c>
      <c r="X101" s="71">
        <f t="shared" si="12"/>
        <v>6.3509390040446121</v>
      </c>
      <c r="Y101" s="71">
        <f t="shared" si="12"/>
        <v>4.9340440775946153</v>
      </c>
      <c r="Z101" s="71">
        <f t="shared" si="12"/>
        <v>6.0772840717489807</v>
      </c>
      <c r="AA101" s="71">
        <f t="shared" si="12"/>
        <v>1.4309292904513016</v>
      </c>
      <c r="AB101" s="71">
        <f t="shared" si="12"/>
        <v>3.2061583498121666</v>
      </c>
      <c r="AC101" s="71">
        <f t="shared" si="12"/>
        <v>4.3802532660792322</v>
      </c>
      <c r="AD101" s="71">
        <f t="shared" si="12"/>
        <v>1.4661014935066956</v>
      </c>
      <c r="AE101" s="71">
        <f t="shared" si="12"/>
        <v>4.4663460509086441</v>
      </c>
      <c r="AF101" s="71">
        <f t="shared" si="12"/>
        <v>6.3517399256733906</v>
      </c>
      <c r="AG101" s="71">
        <f t="shared" si="12"/>
        <v>15.070865075855444</v>
      </c>
      <c r="AH101" s="50">
        <v>10</v>
      </c>
    </row>
    <row r="102" spans="2:34">
      <c r="B102" s="71">
        <f t="shared" si="7"/>
        <v>7.2000000000000037</v>
      </c>
      <c r="C102" s="71">
        <f t="shared" si="14"/>
        <v>0.24475640387988826</v>
      </c>
      <c r="D102" s="71">
        <f t="shared" si="14"/>
        <v>9.4010213806221881</v>
      </c>
      <c r="E102" s="71">
        <f t="shared" si="14"/>
        <v>5.9700031735444428E-2</v>
      </c>
      <c r="F102" s="71">
        <f t="shared" si="14"/>
        <v>8.9584829210988293</v>
      </c>
      <c r="G102" s="71">
        <f t="shared" si="14"/>
        <v>9.5340464953804691</v>
      </c>
      <c r="H102" s="71">
        <f t="shared" si="15"/>
        <v>8.813170884466464</v>
      </c>
      <c r="I102" s="71">
        <f t="shared" si="15"/>
        <v>9.0541482505215303</v>
      </c>
      <c r="J102" s="71">
        <f t="shared" si="15"/>
        <v>7.131667497674349</v>
      </c>
      <c r="K102" s="71">
        <f t="shared" si="13"/>
        <v>16.821716347853013</v>
      </c>
      <c r="L102" s="71">
        <f t="shared" si="13"/>
        <v>20.952158853037872</v>
      </c>
      <c r="M102" s="71">
        <f t="shared" si="13"/>
        <v>21.733345969134813</v>
      </c>
      <c r="N102" s="71">
        <f t="shared" si="13"/>
        <v>3.7942420588003229</v>
      </c>
      <c r="O102" s="71">
        <f t="shared" si="13"/>
        <v>1.1450201752508891</v>
      </c>
      <c r="P102" s="71">
        <f t="shared" si="12"/>
        <v>3.5237295792887222</v>
      </c>
      <c r="Q102" s="71">
        <f t="shared" si="12"/>
        <v>2.3125259481341773</v>
      </c>
      <c r="R102" s="71">
        <f t="shared" si="12"/>
        <v>3.4068030643268399</v>
      </c>
      <c r="S102" s="71">
        <f t="shared" si="12"/>
        <v>329.32530068254181</v>
      </c>
      <c r="T102" s="71">
        <f t="shared" si="12"/>
        <v>95.668524802129511</v>
      </c>
      <c r="U102" s="71">
        <f t="shared" si="12"/>
        <v>43.149757965786954</v>
      </c>
      <c r="V102" s="71" t="e">
        <f t="shared" si="12"/>
        <v>#DIV/0!</v>
      </c>
      <c r="W102" s="71">
        <f t="shared" si="12"/>
        <v>73.985500578906596</v>
      </c>
      <c r="X102" s="71">
        <f t="shared" si="12"/>
        <v>6.5176389355802611</v>
      </c>
      <c r="Y102" s="71">
        <f t="shared" si="12"/>
        <v>5.0764453369544613</v>
      </c>
      <c r="Z102" s="71">
        <f t="shared" si="12"/>
        <v>6.2391314821513673</v>
      </c>
      <c r="AA102" s="71">
        <f t="shared" si="12"/>
        <v>1.4712140209569724</v>
      </c>
      <c r="AB102" s="71">
        <f t="shared" si="12"/>
        <v>3.3006200169496571</v>
      </c>
      <c r="AC102" s="71">
        <f t="shared" si="12"/>
        <v>4.5082605022529245</v>
      </c>
      <c r="AD102" s="71">
        <f t="shared" si="12"/>
        <v>1.5108472504640298</v>
      </c>
      <c r="AE102" s="71">
        <f t="shared" si="12"/>
        <v>4.5808589516771745</v>
      </c>
      <c r="AF102" s="71">
        <f t="shared" si="12"/>
        <v>6.5184627406841473</v>
      </c>
      <c r="AG102" s="71">
        <f t="shared" si="12"/>
        <v>15.467625423243165</v>
      </c>
      <c r="AH102" s="50">
        <v>10</v>
      </c>
    </row>
    <row r="103" spans="2:34">
      <c r="B103" s="71">
        <f t="shared" si="7"/>
        <v>7.4000000000000039</v>
      </c>
      <c r="C103" s="71">
        <f t="shared" si="14"/>
        <v>0.25325459713935466</v>
      </c>
      <c r="D103" s="71">
        <f t="shared" si="14"/>
        <v>9.633435923792856</v>
      </c>
      <c r="E103" s="71">
        <f t="shared" si="14"/>
        <v>6.4120106220618173E-2</v>
      </c>
      <c r="F103" s="71">
        <f t="shared" si="14"/>
        <v>9.1740749604355614</v>
      </c>
      <c r="G103" s="71">
        <f t="shared" si="14"/>
        <v>9.7625268799185161</v>
      </c>
      <c r="H103" s="71">
        <f t="shared" si="15"/>
        <v>9.0131708844664633</v>
      </c>
      <c r="I103" s="71">
        <f t="shared" si="15"/>
        <v>9.2541482505215296</v>
      </c>
      <c r="J103" s="71">
        <f t="shared" si="15"/>
        <v>7.3316674976743492</v>
      </c>
      <c r="K103" s="71">
        <f t="shared" si="13"/>
        <v>17.232646636685313</v>
      </c>
      <c r="L103" s="71">
        <f t="shared" si="13"/>
        <v>21.454990056096186</v>
      </c>
      <c r="M103" s="71">
        <f t="shared" si="13"/>
        <v>22.339372003471208</v>
      </c>
      <c r="N103" s="71">
        <f t="shared" si="13"/>
        <v>3.8942835322088287</v>
      </c>
      <c r="O103" s="71">
        <f t="shared" si="13"/>
        <v>1.1796040690078582</v>
      </c>
      <c r="P103" s="71">
        <f t="shared" si="12"/>
        <v>3.6243887342689645</v>
      </c>
      <c r="Q103" s="71">
        <f t="shared" si="12"/>
        <v>2.379540557804571</v>
      </c>
      <c r="R103" s="71">
        <f t="shared" si="12"/>
        <v>3.504214260558141</v>
      </c>
      <c r="S103" s="71">
        <f t="shared" si="12"/>
        <v>338.47600347927909</v>
      </c>
      <c r="T103" s="71">
        <f t="shared" si="12"/>
        <v>98.328761602188663</v>
      </c>
      <c r="U103" s="71">
        <f t="shared" si="12"/>
        <v>44.351140131503257</v>
      </c>
      <c r="V103" s="71" t="e">
        <f t="shared" si="12"/>
        <v>#DIV/0!</v>
      </c>
      <c r="W103" s="71">
        <f t="shared" si="12"/>
        <v>75.993790868187631</v>
      </c>
      <c r="X103" s="71">
        <f t="shared" si="12"/>
        <v>6.6843388671159101</v>
      </c>
      <c r="Y103" s="71">
        <f t="shared" si="12"/>
        <v>5.2188465963143074</v>
      </c>
      <c r="Z103" s="71">
        <f t="shared" si="12"/>
        <v>6.4009788925537539</v>
      </c>
      <c r="AA103" s="71">
        <f t="shared" si="12"/>
        <v>1.5114987514626432</v>
      </c>
      <c r="AB103" s="71">
        <f t="shared" si="12"/>
        <v>3.3950816840871476</v>
      </c>
      <c r="AC103" s="71">
        <f t="shared" si="12"/>
        <v>4.6362677384266169</v>
      </c>
      <c r="AD103" s="71">
        <f t="shared" si="12"/>
        <v>1.555593007421364</v>
      </c>
      <c r="AE103" s="71">
        <f t="shared" si="12"/>
        <v>4.6953718524457049</v>
      </c>
      <c r="AF103" s="71">
        <f t="shared" si="12"/>
        <v>6.685185555694904</v>
      </c>
      <c r="AG103" s="71">
        <f t="shared" si="12"/>
        <v>15.864385770630886</v>
      </c>
      <c r="AH103" s="50">
        <v>10</v>
      </c>
    </row>
    <row r="104" spans="2:34">
      <c r="B104" s="71">
        <f t="shared" si="7"/>
        <v>7.6000000000000041</v>
      </c>
      <c r="C104" s="71">
        <f t="shared" si="14"/>
        <v>0.26175279039882104</v>
      </c>
      <c r="D104" s="71">
        <f t="shared" si="14"/>
        <v>9.8658504669635239</v>
      </c>
      <c r="E104" s="71">
        <f t="shared" si="14"/>
        <v>6.8540180705791917E-2</v>
      </c>
      <c r="F104" s="71">
        <f t="shared" si="14"/>
        <v>9.3896669997722935</v>
      </c>
      <c r="G104" s="71">
        <f t="shared" si="14"/>
        <v>9.9910072644565631</v>
      </c>
      <c r="H104" s="71">
        <f t="shared" si="15"/>
        <v>9.2131708844664626</v>
      </c>
      <c r="I104" s="71">
        <f t="shared" si="15"/>
        <v>9.4541482505215289</v>
      </c>
      <c r="J104" s="71">
        <f t="shared" si="15"/>
        <v>7.5316674976743494</v>
      </c>
      <c r="K104" s="71">
        <f t="shared" si="13"/>
        <v>17.643576925517614</v>
      </c>
      <c r="L104" s="71">
        <f t="shared" si="13"/>
        <v>21.9578212591545</v>
      </c>
      <c r="M104" s="71">
        <f t="shared" si="13"/>
        <v>22.945398037807603</v>
      </c>
      <c r="N104" s="71">
        <f t="shared" si="13"/>
        <v>3.9943250056173345</v>
      </c>
      <c r="O104" s="71">
        <f t="shared" si="13"/>
        <v>1.2141879627648273</v>
      </c>
      <c r="P104" s="71">
        <f t="shared" si="12"/>
        <v>3.7250478892492067</v>
      </c>
      <c r="Q104" s="71">
        <f t="shared" si="12"/>
        <v>2.4465551674749646</v>
      </c>
      <c r="R104" s="71">
        <f t="shared" si="12"/>
        <v>3.6016254567894421</v>
      </c>
      <c r="S104" s="71">
        <f t="shared" ref="S104:AG116" si="16">S103+(((S$32+0.1)-(S$31-0.1))/50)</f>
        <v>347.62670627601636</v>
      </c>
      <c r="T104" s="71">
        <f t="shared" si="16"/>
        <v>100.98899840224782</v>
      </c>
      <c r="U104" s="71">
        <f t="shared" si="16"/>
        <v>45.552522297219561</v>
      </c>
      <c r="V104" s="71" t="e">
        <f t="shared" si="16"/>
        <v>#DIV/0!</v>
      </c>
      <c r="W104" s="71">
        <f t="shared" si="16"/>
        <v>78.002081157468666</v>
      </c>
      <c r="X104" s="71">
        <f t="shared" si="16"/>
        <v>6.8510387986515591</v>
      </c>
      <c r="Y104" s="71">
        <f t="shared" si="16"/>
        <v>5.3612478556741534</v>
      </c>
      <c r="Z104" s="71">
        <f t="shared" si="16"/>
        <v>6.5628263029561404</v>
      </c>
      <c r="AA104" s="71">
        <f t="shared" si="16"/>
        <v>1.5517834819683141</v>
      </c>
      <c r="AB104" s="71">
        <f t="shared" si="16"/>
        <v>3.4895433512246381</v>
      </c>
      <c r="AC104" s="71">
        <f t="shared" si="16"/>
        <v>4.7642749746003092</v>
      </c>
      <c r="AD104" s="71">
        <f t="shared" si="16"/>
        <v>1.6003387643786982</v>
      </c>
      <c r="AE104" s="71">
        <f t="shared" si="16"/>
        <v>4.8098847532142353</v>
      </c>
      <c r="AF104" s="71">
        <f t="shared" si="16"/>
        <v>6.8519083707056607</v>
      </c>
      <c r="AG104" s="71">
        <f t="shared" si="16"/>
        <v>16.261146118018608</v>
      </c>
      <c r="AH104" s="50">
        <v>10</v>
      </c>
    </row>
    <row r="105" spans="2:34">
      <c r="B105" s="71">
        <f t="shared" si="7"/>
        <v>7.8000000000000043</v>
      </c>
      <c r="C105" s="71">
        <f t="shared" si="14"/>
        <v>0.27025098365828742</v>
      </c>
      <c r="D105" s="71">
        <f t="shared" si="14"/>
        <v>10.098265010134192</v>
      </c>
      <c r="E105" s="71">
        <f t="shared" si="14"/>
        <v>7.2960255190965662E-2</v>
      </c>
      <c r="F105" s="71">
        <f t="shared" si="14"/>
        <v>9.6052590391090256</v>
      </c>
      <c r="G105" s="71">
        <f t="shared" si="14"/>
        <v>10.21948764899461</v>
      </c>
      <c r="H105" s="71">
        <f t="shared" si="15"/>
        <v>9.4131708844664619</v>
      </c>
      <c r="I105" s="71">
        <f t="shared" si="15"/>
        <v>9.6541482505215281</v>
      </c>
      <c r="J105" s="71">
        <f t="shared" si="15"/>
        <v>7.7316674976743496</v>
      </c>
      <c r="K105" s="71">
        <f t="shared" si="13"/>
        <v>18.054507214349915</v>
      </c>
      <c r="L105" s="71">
        <f t="shared" si="13"/>
        <v>22.460652462212813</v>
      </c>
      <c r="M105" s="71">
        <f t="shared" si="13"/>
        <v>23.551424072143998</v>
      </c>
      <c r="N105" s="71">
        <f t="shared" si="13"/>
        <v>4.0943664790258403</v>
      </c>
      <c r="O105" s="71">
        <f t="shared" si="13"/>
        <v>1.2487718565217965</v>
      </c>
      <c r="P105" s="71">
        <f t="shared" si="13"/>
        <v>3.825707044229449</v>
      </c>
      <c r="Q105" s="71">
        <f t="shared" si="13"/>
        <v>2.5135697771453582</v>
      </c>
      <c r="R105" s="71">
        <f t="shared" si="13"/>
        <v>3.6990366530207432</v>
      </c>
      <c r="S105" s="71">
        <f t="shared" si="16"/>
        <v>356.77740907275364</v>
      </c>
      <c r="T105" s="71">
        <f t="shared" si="16"/>
        <v>103.64923520230697</v>
      </c>
      <c r="U105" s="71">
        <f t="shared" si="16"/>
        <v>46.753904462935864</v>
      </c>
      <c r="V105" s="71" t="e">
        <f t="shared" si="16"/>
        <v>#DIV/0!</v>
      </c>
      <c r="W105" s="71">
        <f t="shared" si="16"/>
        <v>80.010371446749701</v>
      </c>
      <c r="X105" s="71">
        <f t="shared" si="16"/>
        <v>7.0177387301872081</v>
      </c>
      <c r="Y105" s="71">
        <f t="shared" si="16"/>
        <v>5.5036491150339995</v>
      </c>
      <c r="Z105" s="71">
        <f t="shared" si="16"/>
        <v>6.724673713358527</v>
      </c>
      <c r="AA105" s="71">
        <f t="shared" si="16"/>
        <v>1.5920682124739849</v>
      </c>
      <c r="AB105" s="71">
        <f t="shared" si="16"/>
        <v>3.5840050183621286</v>
      </c>
      <c r="AC105" s="71">
        <f t="shared" si="16"/>
        <v>4.8922822107740016</v>
      </c>
      <c r="AD105" s="71">
        <f t="shared" si="16"/>
        <v>1.6450845213360323</v>
      </c>
      <c r="AE105" s="71">
        <f t="shared" si="16"/>
        <v>4.9243976539827656</v>
      </c>
      <c r="AF105" s="71">
        <f t="shared" si="16"/>
        <v>7.0186311857164174</v>
      </c>
      <c r="AG105" s="71">
        <f t="shared" si="16"/>
        <v>16.657906465406331</v>
      </c>
      <c r="AH105" s="50">
        <v>10</v>
      </c>
    </row>
    <row r="106" spans="2:34">
      <c r="B106" s="71">
        <f t="shared" si="7"/>
        <v>8.0000000000000036</v>
      </c>
      <c r="C106" s="71">
        <f t="shared" si="14"/>
        <v>0.2787491769177538</v>
      </c>
      <c r="D106" s="71">
        <f t="shared" si="14"/>
        <v>10.33067955330486</v>
      </c>
      <c r="E106" s="71">
        <f t="shared" si="14"/>
        <v>7.7380329676139406E-2</v>
      </c>
      <c r="F106" s="71">
        <f t="shared" si="14"/>
        <v>9.8208510784457577</v>
      </c>
      <c r="G106" s="71">
        <f t="shared" si="14"/>
        <v>10.447968033532657</v>
      </c>
      <c r="H106" s="71">
        <f t="shared" si="15"/>
        <v>9.6131708844664612</v>
      </c>
      <c r="I106" s="71">
        <f t="shared" si="15"/>
        <v>9.8541482505215274</v>
      </c>
      <c r="J106" s="71">
        <f t="shared" si="15"/>
        <v>7.9316674976743498</v>
      </c>
      <c r="K106" s="71">
        <f t="shared" si="13"/>
        <v>18.465437503182216</v>
      </c>
      <c r="L106" s="71">
        <f t="shared" si="13"/>
        <v>22.963483665271127</v>
      </c>
      <c r="M106" s="71">
        <f t="shared" si="13"/>
        <v>24.157450106480393</v>
      </c>
      <c r="N106" s="71">
        <f t="shared" si="13"/>
        <v>4.1944079524343456</v>
      </c>
      <c r="O106" s="71">
        <f t="shared" si="13"/>
        <v>1.2833557502787656</v>
      </c>
      <c r="P106" s="71">
        <f t="shared" si="13"/>
        <v>3.9263661992096912</v>
      </c>
      <c r="Q106" s="71">
        <f t="shared" si="13"/>
        <v>2.5805843868157519</v>
      </c>
      <c r="R106" s="71">
        <f t="shared" si="13"/>
        <v>3.7964478492520444</v>
      </c>
      <c r="S106" s="71">
        <f t="shared" si="16"/>
        <v>365.92811186949092</v>
      </c>
      <c r="T106" s="71">
        <f t="shared" si="16"/>
        <v>106.30947200236612</v>
      </c>
      <c r="U106" s="71">
        <f t="shared" si="16"/>
        <v>47.955286628652168</v>
      </c>
      <c r="V106" s="71" t="e">
        <f t="shared" si="16"/>
        <v>#DIV/0!</v>
      </c>
      <c r="W106" s="71">
        <f t="shared" si="16"/>
        <v>82.018661736030737</v>
      </c>
      <c r="X106" s="71">
        <f t="shared" si="16"/>
        <v>7.1844386617228571</v>
      </c>
      <c r="Y106" s="71">
        <f t="shared" si="16"/>
        <v>5.6460503743938455</v>
      </c>
      <c r="Z106" s="71">
        <f t="shared" si="16"/>
        <v>6.8865211237609136</v>
      </c>
      <c r="AA106" s="71">
        <f t="shared" si="16"/>
        <v>1.6323529429796557</v>
      </c>
      <c r="AB106" s="71">
        <f t="shared" si="16"/>
        <v>3.6784666854996191</v>
      </c>
      <c r="AC106" s="71">
        <f t="shared" si="16"/>
        <v>5.020289446947694</v>
      </c>
      <c r="AD106" s="71">
        <f t="shared" si="16"/>
        <v>1.6898302782933665</v>
      </c>
      <c r="AE106" s="71">
        <f t="shared" si="16"/>
        <v>5.038910554751296</v>
      </c>
      <c r="AF106" s="71">
        <f t="shared" si="16"/>
        <v>7.1853540007271741</v>
      </c>
      <c r="AG106" s="71">
        <f t="shared" si="16"/>
        <v>17.054666812794053</v>
      </c>
      <c r="AH106" s="50">
        <v>10</v>
      </c>
    </row>
    <row r="107" spans="2:34">
      <c r="B107" s="71">
        <f t="shared" si="7"/>
        <v>8.2000000000000028</v>
      </c>
      <c r="C107" s="71">
        <f t="shared" si="14"/>
        <v>0.28724737017722018</v>
      </c>
      <c r="D107" s="71">
        <f t="shared" si="14"/>
        <v>10.563094096475528</v>
      </c>
      <c r="E107" s="71">
        <f t="shared" si="14"/>
        <v>8.1800404161313151E-2</v>
      </c>
      <c r="F107" s="71">
        <f t="shared" si="14"/>
        <v>10.03644311778249</v>
      </c>
      <c r="G107" s="71">
        <f t="shared" si="14"/>
        <v>10.676448418070704</v>
      </c>
      <c r="H107" s="71">
        <f t="shared" si="15"/>
        <v>9.8131708844664605</v>
      </c>
      <c r="I107" s="71">
        <f t="shared" si="15"/>
        <v>10.054148250521527</v>
      </c>
      <c r="J107" s="71">
        <f t="shared" si="15"/>
        <v>8.1316674976743499</v>
      </c>
      <c r="K107" s="71">
        <f t="shared" si="13"/>
        <v>18.876367792014516</v>
      </c>
      <c r="L107" s="71">
        <f t="shared" si="13"/>
        <v>23.466314868329441</v>
      </c>
      <c r="M107" s="71">
        <f t="shared" si="13"/>
        <v>24.763476140816788</v>
      </c>
      <c r="N107" s="71">
        <f t="shared" si="13"/>
        <v>4.2944494258428509</v>
      </c>
      <c r="O107" s="71">
        <f t="shared" si="13"/>
        <v>1.3179396440357347</v>
      </c>
      <c r="P107" s="71">
        <f t="shared" si="13"/>
        <v>4.0270253541899335</v>
      </c>
      <c r="Q107" s="71">
        <f t="shared" si="13"/>
        <v>2.6475989964861455</v>
      </c>
      <c r="R107" s="71">
        <f t="shared" si="13"/>
        <v>3.8938590454833455</v>
      </c>
      <c r="S107" s="71">
        <f t="shared" si="16"/>
        <v>375.0788146662282</v>
      </c>
      <c r="T107" s="71">
        <f t="shared" si="16"/>
        <v>108.96970880242527</v>
      </c>
      <c r="U107" s="71">
        <f t="shared" si="16"/>
        <v>49.156668794368471</v>
      </c>
      <c r="V107" s="71" t="e">
        <f t="shared" si="16"/>
        <v>#DIV/0!</v>
      </c>
      <c r="W107" s="71">
        <f t="shared" si="16"/>
        <v>84.026952025311772</v>
      </c>
      <c r="X107" s="71">
        <f t="shared" si="16"/>
        <v>7.351138593258506</v>
      </c>
      <c r="Y107" s="71">
        <f t="shared" si="16"/>
        <v>5.7884516337536915</v>
      </c>
      <c r="Z107" s="71">
        <f t="shared" si="16"/>
        <v>7.0483685341633002</v>
      </c>
      <c r="AA107" s="71">
        <f t="shared" si="16"/>
        <v>1.6726376734853265</v>
      </c>
      <c r="AB107" s="71">
        <f t="shared" si="16"/>
        <v>3.7729283526371096</v>
      </c>
      <c r="AC107" s="71">
        <f t="shared" si="16"/>
        <v>5.1482966831213863</v>
      </c>
      <c r="AD107" s="71">
        <f t="shared" si="16"/>
        <v>1.7345760352507007</v>
      </c>
      <c r="AE107" s="71">
        <f t="shared" si="16"/>
        <v>5.1534234555198264</v>
      </c>
      <c r="AF107" s="71">
        <f t="shared" si="16"/>
        <v>7.3520768157379308</v>
      </c>
      <c r="AG107" s="71">
        <f t="shared" si="16"/>
        <v>17.451427160181776</v>
      </c>
      <c r="AH107" s="50">
        <v>10</v>
      </c>
    </row>
    <row r="108" spans="2:34">
      <c r="B108" s="71">
        <f t="shared" si="7"/>
        <v>8.4000000000000021</v>
      </c>
      <c r="C108" s="71">
        <f t="shared" si="14"/>
        <v>0.29574556343668656</v>
      </c>
      <c r="D108" s="71">
        <f t="shared" si="14"/>
        <v>10.795508639646195</v>
      </c>
      <c r="E108" s="71">
        <f t="shared" si="14"/>
        <v>8.6220478646486895E-2</v>
      </c>
      <c r="F108" s="71">
        <f t="shared" si="14"/>
        <v>10.252035157119222</v>
      </c>
      <c r="G108" s="71">
        <f t="shared" si="14"/>
        <v>10.904928802608751</v>
      </c>
      <c r="H108" s="71">
        <f t="shared" si="15"/>
        <v>10.01317088446646</v>
      </c>
      <c r="I108" s="71">
        <f t="shared" si="15"/>
        <v>10.254148250521526</v>
      </c>
      <c r="J108" s="71">
        <f t="shared" si="15"/>
        <v>8.3316674976743492</v>
      </c>
      <c r="K108" s="71">
        <f t="shared" si="13"/>
        <v>19.287298080846817</v>
      </c>
      <c r="L108" s="71">
        <f t="shared" si="13"/>
        <v>23.969146071387755</v>
      </c>
      <c r="M108" s="71">
        <f t="shared" si="13"/>
        <v>25.369502175153183</v>
      </c>
      <c r="N108" s="71">
        <f t="shared" si="13"/>
        <v>4.3944908992513563</v>
      </c>
      <c r="O108" s="71">
        <f t="shared" si="13"/>
        <v>1.3525235377927038</v>
      </c>
      <c r="P108" s="71">
        <f t="shared" si="13"/>
        <v>4.1276845091701757</v>
      </c>
      <c r="Q108" s="71">
        <f t="shared" si="13"/>
        <v>2.7146136061565391</v>
      </c>
      <c r="R108" s="71">
        <f t="shared" si="13"/>
        <v>3.9912702417146466</v>
      </c>
      <c r="S108" s="71">
        <f t="shared" si="16"/>
        <v>384.22951746296548</v>
      </c>
      <c r="T108" s="71">
        <f t="shared" si="16"/>
        <v>111.62994560248443</v>
      </c>
      <c r="U108" s="71">
        <f t="shared" si="16"/>
        <v>50.358050960084775</v>
      </c>
      <c r="V108" s="71" t="e">
        <f t="shared" si="16"/>
        <v>#DIV/0!</v>
      </c>
      <c r="W108" s="71">
        <f t="shared" si="16"/>
        <v>86.035242314592807</v>
      </c>
      <c r="X108" s="71">
        <f t="shared" si="16"/>
        <v>7.517838524794155</v>
      </c>
      <c r="Y108" s="71">
        <f t="shared" si="16"/>
        <v>5.9308528931135376</v>
      </c>
      <c r="Z108" s="71">
        <f t="shared" si="16"/>
        <v>7.2102159445656868</v>
      </c>
      <c r="AA108" s="71">
        <f t="shared" si="16"/>
        <v>1.7129224039909974</v>
      </c>
      <c r="AB108" s="71">
        <f t="shared" si="16"/>
        <v>3.8673900197746001</v>
      </c>
      <c r="AC108" s="71">
        <f t="shared" si="16"/>
        <v>5.2763039192950787</v>
      </c>
      <c r="AD108" s="71">
        <f t="shared" si="16"/>
        <v>1.7793217922080349</v>
      </c>
      <c r="AE108" s="71">
        <f t="shared" si="16"/>
        <v>5.2679363562883568</v>
      </c>
      <c r="AF108" s="71">
        <f t="shared" si="16"/>
        <v>7.5187996307486875</v>
      </c>
      <c r="AG108" s="71">
        <f t="shared" si="16"/>
        <v>17.848187507569499</v>
      </c>
      <c r="AH108" s="50">
        <v>10</v>
      </c>
    </row>
    <row r="109" spans="2:34">
      <c r="B109" s="71">
        <f t="shared" si="7"/>
        <v>8.6000000000000014</v>
      </c>
      <c r="C109" s="71">
        <f t="shared" si="14"/>
        <v>0.30424375669615294</v>
      </c>
      <c r="D109" s="71">
        <f t="shared" si="14"/>
        <v>11.027923182816863</v>
      </c>
      <c r="E109" s="71">
        <f t="shared" si="14"/>
        <v>9.0640553131660639E-2</v>
      </c>
      <c r="F109" s="71">
        <f t="shared" si="14"/>
        <v>10.467627196455954</v>
      </c>
      <c r="G109" s="71">
        <f t="shared" si="14"/>
        <v>11.133409187146798</v>
      </c>
      <c r="H109" s="71">
        <f t="shared" si="15"/>
        <v>10.213170884466459</v>
      </c>
      <c r="I109" s="71">
        <f t="shared" si="15"/>
        <v>10.454148250521525</v>
      </c>
      <c r="J109" s="71">
        <f t="shared" si="15"/>
        <v>8.5316674976743485</v>
      </c>
      <c r="K109" s="71">
        <f t="shared" si="13"/>
        <v>19.698228369679118</v>
      </c>
      <c r="L109" s="71">
        <f t="shared" si="13"/>
        <v>24.471977274446068</v>
      </c>
      <c r="M109" s="71">
        <f t="shared" si="13"/>
        <v>25.975528209489578</v>
      </c>
      <c r="N109" s="71">
        <f t="shared" si="13"/>
        <v>4.4945323726598616</v>
      </c>
      <c r="O109" s="71">
        <f t="shared" si="13"/>
        <v>1.387107431549673</v>
      </c>
      <c r="P109" s="71">
        <f t="shared" si="13"/>
        <v>4.228343664150418</v>
      </c>
      <c r="Q109" s="71">
        <f t="shared" si="13"/>
        <v>2.7816282158269328</v>
      </c>
      <c r="R109" s="71">
        <f t="shared" si="13"/>
        <v>4.0886814379459473</v>
      </c>
      <c r="S109" s="71">
        <f t="shared" si="16"/>
        <v>393.38022025970275</v>
      </c>
      <c r="T109" s="71">
        <f t="shared" si="16"/>
        <v>114.29018240254358</v>
      </c>
      <c r="U109" s="71">
        <f t="shared" si="16"/>
        <v>51.559433125801078</v>
      </c>
      <c r="V109" s="71" t="e">
        <f t="shared" si="16"/>
        <v>#DIV/0!</v>
      </c>
      <c r="W109" s="71">
        <f t="shared" si="16"/>
        <v>88.043532603873842</v>
      </c>
      <c r="X109" s="71">
        <f t="shared" si="16"/>
        <v>7.684538456329804</v>
      </c>
      <c r="Y109" s="71">
        <f t="shared" si="16"/>
        <v>6.0732541524733836</v>
      </c>
      <c r="Z109" s="71">
        <f t="shared" si="16"/>
        <v>7.3720633549680734</v>
      </c>
      <c r="AA109" s="71">
        <f t="shared" si="16"/>
        <v>1.7532071344966682</v>
      </c>
      <c r="AB109" s="71">
        <f t="shared" si="16"/>
        <v>3.9618516869120906</v>
      </c>
      <c r="AC109" s="71">
        <f t="shared" si="16"/>
        <v>5.4043111554687711</v>
      </c>
      <c r="AD109" s="71">
        <f t="shared" si="16"/>
        <v>1.8240675491653691</v>
      </c>
      <c r="AE109" s="71">
        <f t="shared" si="16"/>
        <v>5.3824492570568871</v>
      </c>
      <c r="AF109" s="71">
        <f t="shared" si="16"/>
        <v>7.6855224457594442</v>
      </c>
      <c r="AG109" s="71">
        <f t="shared" si="16"/>
        <v>18.244947854957221</v>
      </c>
      <c r="AH109" s="50">
        <v>10</v>
      </c>
    </row>
    <row r="110" spans="2:34">
      <c r="B110" s="71">
        <f t="shared" si="7"/>
        <v>8.8000000000000007</v>
      </c>
      <c r="C110" s="71">
        <f t="shared" si="14"/>
        <v>0.31274194995561932</v>
      </c>
      <c r="D110" s="71">
        <f t="shared" si="14"/>
        <v>11.260337725987531</v>
      </c>
      <c r="E110" s="71">
        <f t="shared" si="14"/>
        <v>9.5060627616834384E-2</v>
      </c>
      <c r="F110" s="71">
        <f t="shared" si="14"/>
        <v>10.683219235792686</v>
      </c>
      <c r="G110" s="71">
        <f t="shared" si="14"/>
        <v>11.361889571684845</v>
      </c>
      <c r="H110" s="71">
        <f t="shared" si="15"/>
        <v>10.413170884466458</v>
      </c>
      <c r="I110" s="71">
        <f t="shared" si="15"/>
        <v>10.654148250521525</v>
      </c>
      <c r="J110" s="71">
        <f t="shared" si="15"/>
        <v>8.7316674976743478</v>
      </c>
      <c r="K110" s="71">
        <f t="shared" si="13"/>
        <v>20.109158658511419</v>
      </c>
      <c r="L110" s="71">
        <f t="shared" si="13"/>
        <v>24.974808477504382</v>
      </c>
      <c r="M110" s="71">
        <f t="shared" si="13"/>
        <v>26.581554243825973</v>
      </c>
      <c r="N110" s="71">
        <f t="shared" si="13"/>
        <v>4.5945738460683669</v>
      </c>
      <c r="O110" s="71">
        <f t="shared" si="13"/>
        <v>1.4216913253066421</v>
      </c>
      <c r="P110" s="71">
        <f t="shared" si="13"/>
        <v>4.3290028191306602</v>
      </c>
      <c r="Q110" s="71">
        <f t="shared" si="13"/>
        <v>2.8486428254973264</v>
      </c>
      <c r="R110" s="71">
        <f t="shared" si="13"/>
        <v>4.186092634177248</v>
      </c>
      <c r="S110" s="71">
        <f t="shared" si="16"/>
        <v>402.53092305644003</v>
      </c>
      <c r="T110" s="71">
        <f t="shared" si="16"/>
        <v>116.95041920260273</v>
      </c>
      <c r="U110" s="71">
        <f t="shared" si="16"/>
        <v>52.760815291517382</v>
      </c>
      <c r="V110" s="71" t="e">
        <f t="shared" si="16"/>
        <v>#DIV/0!</v>
      </c>
      <c r="W110" s="71">
        <f t="shared" si="16"/>
        <v>90.051822893154878</v>
      </c>
      <c r="X110" s="71">
        <f t="shared" si="16"/>
        <v>7.851238387865453</v>
      </c>
      <c r="Y110" s="71">
        <f t="shared" si="16"/>
        <v>6.2156554118332297</v>
      </c>
      <c r="Z110" s="71">
        <f t="shared" si="16"/>
        <v>7.53391076537046</v>
      </c>
      <c r="AA110" s="71">
        <f t="shared" si="16"/>
        <v>1.793491865002339</v>
      </c>
      <c r="AB110" s="71">
        <f t="shared" si="16"/>
        <v>4.056313354049581</v>
      </c>
      <c r="AC110" s="71">
        <f t="shared" si="16"/>
        <v>5.5323183916424634</v>
      </c>
      <c r="AD110" s="71">
        <f t="shared" si="16"/>
        <v>1.8688133061227032</v>
      </c>
      <c r="AE110" s="71">
        <f t="shared" si="16"/>
        <v>5.4969621578254175</v>
      </c>
      <c r="AF110" s="71">
        <f t="shared" si="16"/>
        <v>7.8522452607702009</v>
      </c>
      <c r="AG110" s="71">
        <f t="shared" si="16"/>
        <v>18.641708202344944</v>
      </c>
      <c r="AH110" s="50">
        <v>10</v>
      </c>
    </row>
    <row r="111" spans="2:34">
      <c r="B111" s="71">
        <f t="shared" si="7"/>
        <v>9</v>
      </c>
      <c r="C111" s="71">
        <f t="shared" si="14"/>
        <v>0.32124014321508571</v>
      </c>
      <c r="D111" s="71">
        <f t="shared" si="14"/>
        <v>11.492752269158199</v>
      </c>
      <c r="E111" s="71">
        <f t="shared" si="14"/>
        <v>9.9480702102008128E-2</v>
      </c>
      <c r="F111" s="71">
        <f t="shared" si="14"/>
        <v>10.898811275129418</v>
      </c>
      <c r="G111" s="71">
        <f t="shared" si="14"/>
        <v>11.590369956222892</v>
      </c>
      <c r="H111" s="71">
        <f t="shared" si="15"/>
        <v>10.613170884466458</v>
      </c>
      <c r="I111" s="71">
        <f t="shared" si="15"/>
        <v>10.854148250521524</v>
      </c>
      <c r="J111" s="71">
        <f t="shared" si="15"/>
        <v>8.9316674976743471</v>
      </c>
      <c r="K111" s="71">
        <f t="shared" ref="K111:R116" si="17">K110+(((K$32+0.1)-(K$31-0.1))/50)</f>
        <v>20.520088947343719</v>
      </c>
      <c r="L111" s="71">
        <f t="shared" si="17"/>
        <v>25.477639680562696</v>
      </c>
      <c r="M111" s="71">
        <f t="shared" si="17"/>
        <v>27.187580278162368</v>
      </c>
      <c r="N111" s="71">
        <f t="shared" si="17"/>
        <v>4.6946153194768723</v>
      </c>
      <c r="O111" s="71">
        <f t="shared" si="17"/>
        <v>1.4562752190636112</v>
      </c>
      <c r="P111" s="71">
        <f t="shared" si="17"/>
        <v>4.4296619741109025</v>
      </c>
      <c r="Q111" s="71">
        <f t="shared" si="17"/>
        <v>2.91565743516772</v>
      </c>
      <c r="R111" s="71">
        <f t="shared" si="17"/>
        <v>4.2835038304085487</v>
      </c>
      <c r="S111" s="71">
        <f t="shared" si="16"/>
        <v>411.68162585317731</v>
      </c>
      <c r="T111" s="71">
        <f t="shared" si="16"/>
        <v>119.61065600266188</v>
      </c>
      <c r="U111" s="71">
        <f t="shared" si="16"/>
        <v>53.962197457233685</v>
      </c>
      <c r="V111" s="71" t="e">
        <f t="shared" si="16"/>
        <v>#DIV/0!</v>
      </c>
      <c r="W111" s="71">
        <f t="shared" si="16"/>
        <v>92.060113182435913</v>
      </c>
      <c r="X111" s="71">
        <f t="shared" si="16"/>
        <v>8.017938319401102</v>
      </c>
      <c r="Y111" s="71">
        <f t="shared" si="16"/>
        <v>6.3580566711930757</v>
      </c>
      <c r="Z111" s="71">
        <f t="shared" si="16"/>
        <v>7.6957581757728466</v>
      </c>
      <c r="AA111" s="71">
        <f t="shared" si="16"/>
        <v>1.8337765955080099</v>
      </c>
      <c r="AB111" s="71">
        <f t="shared" si="16"/>
        <v>4.1507750211870711</v>
      </c>
      <c r="AC111" s="71">
        <f t="shared" si="16"/>
        <v>5.6603256278161558</v>
      </c>
      <c r="AD111" s="71">
        <f t="shared" si="16"/>
        <v>1.9135590630800374</v>
      </c>
      <c r="AE111" s="71">
        <f t="shared" si="16"/>
        <v>5.6114750585939479</v>
      </c>
      <c r="AF111" s="71">
        <f t="shared" si="16"/>
        <v>8.0189680757809576</v>
      </c>
      <c r="AG111" s="71">
        <f t="shared" si="16"/>
        <v>19.038468549732666</v>
      </c>
      <c r="AH111" s="50">
        <v>10</v>
      </c>
    </row>
    <row r="112" spans="2:34">
      <c r="B112" s="71">
        <f t="shared" si="7"/>
        <v>9.1999999999999993</v>
      </c>
      <c r="C112" s="71">
        <f t="shared" si="14"/>
        <v>0.32973833647455209</v>
      </c>
      <c r="D112" s="71">
        <f t="shared" si="14"/>
        <v>11.725166812328867</v>
      </c>
      <c r="E112" s="71">
        <f t="shared" si="14"/>
        <v>0.10390077658718187</v>
      </c>
      <c r="F112" s="71">
        <f t="shared" si="14"/>
        <v>11.11440331446615</v>
      </c>
      <c r="G112" s="71">
        <f t="shared" si="14"/>
        <v>11.818850340760939</v>
      </c>
      <c r="H112" s="71">
        <f t="shared" si="15"/>
        <v>10.813170884466457</v>
      </c>
      <c r="I112" s="71">
        <f t="shared" si="15"/>
        <v>11.054148250521523</v>
      </c>
      <c r="J112" s="71">
        <f t="shared" si="15"/>
        <v>9.1316674976743464</v>
      </c>
      <c r="K112" s="71">
        <f t="shared" si="17"/>
        <v>20.93101923617602</v>
      </c>
      <c r="L112" s="71">
        <f t="shared" si="17"/>
        <v>25.98047088362101</v>
      </c>
      <c r="M112" s="71">
        <f t="shared" si="17"/>
        <v>27.793606312498763</v>
      </c>
      <c r="N112" s="71">
        <f t="shared" si="17"/>
        <v>4.7946567928853776</v>
      </c>
      <c r="O112" s="71">
        <f t="shared" si="17"/>
        <v>1.4908591128205804</v>
      </c>
      <c r="P112" s="71">
        <f t="shared" si="17"/>
        <v>4.5303211290911447</v>
      </c>
      <c r="Q112" s="71">
        <f t="shared" si="17"/>
        <v>2.9826720448381137</v>
      </c>
      <c r="R112" s="71">
        <f t="shared" si="17"/>
        <v>4.3809150266398493</v>
      </c>
      <c r="S112" s="71">
        <f t="shared" si="16"/>
        <v>420.83232864991459</v>
      </c>
      <c r="T112" s="71">
        <f t="shared" si="16"/>
        <v>122.27089280272104</v>
      </c>
      <c r="U112" s="71">
        <f t="shared" si="16"/>
        <v>55.163579622949989</v>
      </c>
      <c r="V112" s="71" t="e">
        <f t="shared" si="16"/>
        <v>#DIV/0!</v>
      </c>
      <c r="W112" s="71">
        <f t="shared" si="16"/>
        <v>94.068403471716948</v>
      </c>
      <c r="X112" s="71">
        <f t="shared" si="16"/>
        <v>8.1846382509367501</v>
      </c>
      <c r="Y112" s="71">
        <f t="shared" si="16"/>
        <v>6.5004579305529218</v>
      </c>
      <c r="Z112" s="71">
        <f t="shared" si="16"/>
        <v>7.8576055861752332</v>
      </c>
      <c r="AA112" s="71">
        <f t="shared" si="16"/>
        <v>1.8740613260136807</v>
      </c>
      <c r="AB112" s="71">
        <f t="shared" si="16"/>
        <v>4.2452366883245611</v>
      </c>
      <c r="AC112" s="71">
        <f t="shared" si="16"/>
        <v>5.7883328639898481</v>
      </c>
      <c r="AD112" s="71">
        <f t="shared" si="16"/>
        <v>1.9583048200373716</v>
      </c>
      <c r="AE112" s="71">
        <f t="shared" si="16"/>
        <v>5.7259879593624783</v>
      </c>
      <c r="AF112" s="71">
        <f t="shared" si="16"/>
        <v>8.1856908907917152</v>
      </c>
      <c r="AG112" s="71">
        <f t="shared" si="16"/>
        <v>19.435228897120389</v>
      </c>
      <c r="AH112" s="50">
        <v>10</v>
      </c>
    </row>
    <row r="113" spans="2:34">
      <c r="B113" s="71">
        <f t="shared" si="7"/>
        <v>9.3999999999999986</v>
      </c>
      <c r="C113" s="71">
        <f t="shared" si="14"/>
        <v>0.33823652973401847</v>
      </c>
      <c r="D113" s="71">
        <f t="shared" si="14"/>
        <v>11.957581355499535</v>
      </c>
      <c r="E113" s="71">
        <f t="shared" si="14"/>
        <v>0.10832085107235562</v>
      </c>
      <c r="F113" s="71">
        <f t="shared" si="14"/>
        <v>11.329995353802882</v>
      </c>
      <c r="G113" s="71">
        <f t="shared" si="14"/>
        <v>12.047330725298986</v>
      </c>
      <c r="H113" s="71">
        <f t="shared" si="15"/>
        <v>11.013170884466456</v>
      </c>
      <c r="I113" s="71">
        <f t="shared" si="15"/>
        <v>11.254148250521522</v>
      </c>
      <c r="J113" s="71">
        <f t="shared" si="15"/>
        <v>9.3316674976743457</v>
      </c>
      <c r="K113" s="71">
        <f t="shared" si="17"/>
        <v>21.341949525008321</v>
      </c>
      <c r="L113" s="71">
        <f t="shared" si="17"/>
        <v>26.483302086679323</v>
      </c>
      <c r="M113" s="71">
        <f t="shared" si="17"/>
        <v>28.399632346835158</v>
      </c>
      <c r="N113" s="71">
        <f t="shared" si="17"/>
        <v>4.8946982662938829</v>
      </c>
      <c r="O113" s="71">
        <f t="shared" si="17"/>
        <v>1.5254430065775495</v>
      </c>
      <c r="P113" s="71">
        <f t="shared" si="17"/>
        <v>4.630980284071387</v>
      </c>
      <c r="Q113" s="71">
        <f t="shared" si="17"/>
        <v>3.0496866545085073</v>
      </c>
      <c r="R113" s="71">
        <f t="shared" si="17"/>
        <v>4.47832622287115</v>
      </c>
      <c r="S113" s="71">
        <f t="shared" si="16"/>
        <v>429.98303144665186</v>
      </c>
      <c r="T113" s="71">
        <f t="shared" si="16"/>
        <v>124.93112960278019</v>
      </c>
      <c r="U113" s="71">
        <f t="shared" si="16"/>
        <v>56.364961788666292</v>
      </c>
      <c r="V113" s="71" t="e">
        <f t="shared" si="16"/>
        <v>#DIV/0!</v>
      </c>
      <c r="W113" s="71">
        <f t="shared" si="16"/>
        <v>96.076693760997983</v>
      </c>
      <c r="X113" s="71">
        <f t="shared" si="16"/>
        <v>8.3513381824723982</v>
      </c>
      <c r="Y113" s="71">
        <f t="shared" si="16"/>
        <v>6.6428591899127678</v>
      </c>
      <c r="Z113" s="71">
        <f t="shared" si="16"/>
        <v>8.0194529965776198</v>
      </c>
      <c r="AA113" s="71">
        <f t="shared" si="16"/>
        <v>1.9143460565193515</v>
      </c>
      <c r="AB113" s="71">
        <f t="shared" si="16"/>
        <v>4.3396983554620512</v>
      </c>
      <c r="AC113" s="71">
        <f t="shared" si="16"/>
        <v>5.9163401001635405</v>
      </c>
      <c r="AD113" s="71">
        <f t="shared" si="16"/>
        <v>2.0030505769947058</v>
      </c>
      <c r="AE113" s="71">
        <f t="shared" si="16"/>
        <v>5.8405008601310087</v>
      </c>
      <c r="AF113" s="71">
        <f t="shared" si="16"/>
        <v>8.3524137058024728</v>
      </c>
      <c r="AG113" s="71">
        <f t="shared" si="16"/>
        <v>19.831989244508112</v>
      </c>
      <c r="AH113" s="50">
        <v>10</v>
      </c>
    </row>
    <row r="114" spans="2:34">
      <c r="B114" s="71">
        <f t="shared" si="7"/>
        <v>9.5999999999999979</v>
      </c>
      <c r="C114" s="71">
        <f t="shared" si="14"/>
        <v>0.34673472299348485</v>
      </c>
      <c r="D114" s="71">
        <f t="shared" si="14"/>
        <v>12.189995898670203</v>
      </c>
      <c r="E114" s="71">
        <f t="shared" si="14"/>
        <v>0.11274092555752936</v>
      </c>
      <c r="F114" s="71">
        <f t="shared" si="14"/>
        <v>11.545587393139614</v>
      </c>
      <c r="G114" s="71">
        <f t="shared" si="14"/>
        <v>12.275811109837033</v>
      </c>
      <c r="H114" s="71">
        <f t="shared" si="15"/>
        <v>11.213170884466455</v>
      </c>
      <c r="I114" s="71">
        <f t="shared" si="15"/>
        <v>11.454148250521522</v>
      </c>
      <c r="J114" s="71">
        <f t="shared" si="15"/>
        <v>9.531667497674345</v>
      </c>
      <c r="K114" s="71">
        <f t="shared" si="17"/>
        <v>21.752879813840622</v>
      </c>
      <c r="L114" s="71">
        <f t="shared" si="17"/>
        <v>26.986133289737637</v>
      </c>
      <c r="M114" s="71">
        <f t="shared" si="17"/>
        <v>29.005658381171553</v>
      </c>
      <c r="N114" s="71">
        <f t="shared" si="17"/>
        <v>4.9947397397023883</v>
      </c>
      <c r="O114" s="71">
        <f t="shared" si="17"/>
        <v>1.5600269003345186</v>
      </c>
      <c r="P114" s="71">
        <f t="shared" si="17"/>
        <v>4.7316394390516292</v>
      </c>
      <c r="Q114" s="71">
        <f t="shared" si="17"/>
        <v>3.1167012641789009</v>
      </c>
      <c r="R114" s="71">
        <f t="shared" si="17"/>
        <v>4.5757374191024507</v>
      </c>
      <c r="S114" s="71">
        <f t="shared" si="16"/>
        <v>439.13373424338914</v>
      </c>
      <c r="T114" s="71">
        <f t="shared" si="16"/>
        <v>127.59136640283934</v>
      </c>
      <c r="U114" s="71">
        <f t="shared" si="16"/>
        <v>57.566343954382596</v>
      </c>
      <c r="V114" s="71" t="e">
        <f t="shared" si="16"/>
        <v>#DIV/0!</v>
      </c>
      <c r="W114" s="71">
        <f t="shared" si="16"/>
        <v>98.084984050279019</v>
      </c>
      <c r="X114" s="71">
        <f t="shared" si="16"/>
        <v>8.5180381140080463</v>
      </c>
      <c r="Y114" s="71">
        <f t="shared" si="16"/>
        <v>6.7852604492726138</v>
      </c>
      <c r="Z114" s="71">
        <f t="shared" si="16"/>
        <v>8.1813004069800073</v>
      </c>
      <c r="AA114" s="71">
        <f t="shared" si="16"/>
        <v>1.9546307870250224</v>
      </c>
      <c r="AB114" s="71">
        <f t="shared" si="16"/>
        <v>4.4341600225995412</v>
      </c>
      <c r="AC114" s="71">
        <f t="shared" si="16"/>
        <v>6.0443473363372329</v>
      </c>
      <c r="AD114" s="71">
        <f t="shared" si="16"/>
        <v>2.0477963339520397</v>
      </c>
      <c r="AE114" s="71">
        <f t="shared" si="16"/>
        <v>5.955013760899539</v>
      </c>
      <c r="AF114" s="71">
        <f t="shared" si="16"/>
        <v>8.5191365208132304</v>
      </c>
      <c r="AG114" s="71">
        <f t="shared" si="16"/>
        <v>20.228749591895834</v>
      </c>
      <c r="AH114" s="50">
        <v>10</v>
      </c>
    </row>
    <row r="115" spans="2:34">
      <c r="B115" s="71">
        <f t="shared" si="7"/>
        <v>9.7999999999999972</v>
      </c>
      <c r="C115" s="71">
        <f t="shared" si="14"/>
        <v>0.35523291625295123</v>
      </c>
      <c r="D115" s="71">
        <f t="shared" si="14"/>
        <v>12.422410441840871</v>
      </c>
      <c r="E115" s="71">
        <f t="shared" si="14"/>
        <v>0.11716100004270311</v>
      </c>
      <c r="F115" s="71">
        <f t="shared" si="14"/>
        <v>11.761179432476347</v>
      </c>
      <c r="G115" s="71">
        <f t="shared" si="14"/>
        <v>12.50429149437508</v>
      </c>
      <c r="H115" s="71">
        <f t="shared" si="15"/>
        <v>11.413170884466455</v>
      </c>
      <c r="I115" s="71">
        <f t="shared" si="15"/>
        <v>11.654148250521521</v>
      </c>
      <c r="J115" s="71">
        <f t="shared" si="15"/>
        <v>9.7316674976743442</v>
      </c>
      <c r="K115" s="71">
        <f t="shared" si="17"/>
        <v>22.163810102672922</v>
      </c>
      <c r="L115" s="71">
        <f t="shared" si="17"/>
        <v>27.488964492795951</v>
      </c>
      <c r="M115" s="71">
        <f t="shared" si="17"/>
        <v>29.611684415507948</v>
      </c>
      <c r="N115" s="71">
        <f t="shared" si="17"/>
        <v>5.0947812131108936</v>
      </c>
      <c r="O115" s="71">
        <f t="shared" si="17"/>
        <v>1.5946107940914878</v>
      </c>
      <c r="P115" s="71">
        <f t="shared" si="17"/>
        <v>4.8322985940318715</v>
      </c>
      <c r="Q115" s="71">
        <f t="shared" si="17"/>
        <v>3.1837158738492946</v>
      </c>
      <c r="R115" s="71">
        <f t="shared" si="17"/>
        <v>4.6731486153337514</v>
      </c>
      <c r="S115" s="71">
        <f t="shared" si="16"/>
        <v>448.28443704012642</v>
      </c>
      <c r="T115" s="71">
        <f t="shared" si="16"/>
        <v>130.25160320289851</v>
      </c>
      <c r="U115" s="71">
        <f t="shared" si="16"/>
        <v>58.767726120098899</v>
      </c>
      <c r="V115" s="71" t="e">
        <f t="shared" si="16"/>
        <v>#DIV/0!</v>
      </c>
      <c r="W115" s="71">
        <f t="shared" si="16"/>
        <v>100.09327433956005</v>
      </c>
      <c r="X115" s="71">
        <f t="shared" si="16"/>
        <v>8.6847380455436944</v>
      </c>
      <c r="Y115" s="71">
        <f t="shared" si="16"/>
        <v>6.9276617086324599</v>
      </c>
      <c r="Z115" s="71">
        <f t="shared" si="16"/>
        <v>8.3431478173823947</v>
      </c>
      <c r="AA115" s="71">
        <f t="shared" si="16"/>
        <v>1.9949155175306932</v>
      </c>
      <c r="AB115" s="71">
        <f t="shared" si="16"/>
        <v>4.5286216897370313</v>
      </c>
      <c r="AC115" s="71">
        <f t="shared" si="16"/>
        <v>6.1723545725109252</v>
      </c>
      <c r="AD115" s="71">
        <f t="shared" si="16"/>
        <v>2.0925420909093737</v>
      </c>
      <c r="AE115" s="71">
        <f t="shared" si="16"/>
        <v>6.0695266616680694</v>
      </c>
      <c r="AF115" s="71">
        <f t="shared" si="16"/>
        <v>8.6858593358239879</v>
      </c>
      <c r="AG115" s="71">
        <f t="shared" si="16"/>
        <v>20.625509939283557</v>
      </c>
      <c r="AH115" s="50">
        <v>10</v>
      </c>
    </row>
    <row r="116" spans="2:34">
      <c r="B116" s="71">
        <f t="shared" si="7"/>
        <v>9.9999999999999964</v>
      </c>
      <c r="C116" s="71">
        <f t="shared" ref="C116:G116" si="18">C115+(((C$32+0.1)-(C$31-0.1))/50)</f>
        <v>0.36373110951241761</v>
      </c>
      <c r="D116" s="71">
        <f t="shared" si="18"/>
        <v>12.654824985011539</v>
      </c>
      <c r="E116" s="71">
        <f t="shared" si="18"/>
        <v>0.12158107452787685</v>
      </c>
      <c r="F116" s="71">
        <f t="shared" si="18"/>
        <v>11.976771471813079</v>
      </c>
      <c r="G116" s="71">
        <f t="shared" si="18"/>
        <v>12.732771878913127</v>
      </c>
      <c r="H116" s="71">
        <f t="shared" ref="H116:J116" si="19">H115+0.2</f>
        <v>11.613170884466454</v>
      </c>
      <c r="I116" s="71">
        <f t="shared" si="19"/>
        <v>11.85414825052152</v>
      </c>
      <c r="J116" s="71">
        <f t="shared" si="19"/>
        <v>9.9316674976743435</v>
      </c>
      <c r="K116" s="71">
        <f t="shared" si="17"/>
        <v>22.574740391505223</v>
      </c>
      <c r="L116" s="71">
        <f t="shared" si="17"/>
        <v>27.991795695854265</v>
      </c>
      <c r="M116" s="71">
        <f t="shared" si="17"/>
        <v>30.217710449844343</v>
      </c>
      <c r="N116" s="71">
        <f t="shared" si="17"/>
        <v>5.1948226865193989</v>
      </c>
      <c r="O116" s="71">
        <f t="shared" si="17"/>
        <v>1.6291946878484569</v>
      </c>
      <c r="P116" s="71">
        <f t="shared" si="17"/>
        <v>4.9329577490121137</v>
      </c>
      <c r="Q116" s="71">
        <f t="shared" si="17"/>
        <v>3.2507304835196882</v>
      </c>
      <c r="R116" s="71">
        <f t="shared" si="17"/>
        <v>4.770559811565052</v>
      </c>
      <c r="S116" s="71">
        <f t="shared" si="16"/>
        <v>457.4351398368637</v>
      </c>
      <c r="T116" s="71">
        <f t="shared" si="16"/>
        <v>132.91184000295766</v>
      </c>
      <c r="U116" s="71">
        <f t="shared" si="16"/>
        <v>59.969108285815203</v>
      </c>
      <c r="V116" s="71" t="e">
        <f t="shared" si="16"/>
        <v>#DIV/0!</v>
      </c>
      <c r="W116" s="71">
        <f t="shared" si="16"/>
        <v>102.10156462884109</v>
      </c>
      <c r="X116" s="71">
        <f t="shared" si="16"/>
        <v>8.8514379770793425</v>
      </c>
      <c r="Y116" s="71">
        <f t="shared" si="16"/>
        <v>7.0700629679923059</v>
      </c>
      <c r="Z116" s="71">
        <f t="shared" si="16"/>
        <v>8.5049952277847822</v>
      </c>
      <c r="AA116" s="71">
        <f t="shared" si="16"/>
        <v>2.035200248036364</v>
      </c>
      <c r="AB116" s="71">
        <f t="shared" si="16"/>
        <v>4.6230833568745213</v>
      </c>
      <c r="AC116" s="71">
        <f t="shared" si="16"/>
        <v>6.3003618086846176</v>
      </c>
      <c r="AD116" s="71">
        <f t="shared" si="16"/>
        <v>2.1372878478667077</v>
      </c>
      <c r="AE116" s="71">
        <f t="shared" si="16"/>
        <v>6.1840395624365998</v>
      </c>
      <c r="AF116" s="71">
        <f t="shared" si="16"/>
        <v>8.8525821508347455</v>
      </c>
      <c r="AG116" s="71">
        <f t="shared" si="16"/>
        <v>21.022270286671279</v>
      </c>
      <c r="AH116" s="50">
        <v>10</v>
      </c>
    </row>
    <row r="117" spans="2:34">
      <c r="B117" s="71"/>
    </row>
    <row r="118" spans="2:34">
      <c r="B118" s="71"/>
    </row>
    <row r="119" spans="2:34">
      <c r="B119" s="71"/>
    </row>
    <row r="120" spans="2:34">
      <c r="B120" s="71"/>
    </row>
    <row r="121" spans="2:34">
      <c r="B121" s="71"/>
    </row>
    <row r="122" spans="2:34">
      <c r="B122" s="71"/>
    </row>
  </sheetData>
  <mergeCells count="2">
    <mergeCell ref="B2:R2"/>
    <mergeCell ref="B34:R34"/>
  </mergeCells>
  <pageMargins left="0.7" right="0.7" top="0.75" bottom="0.75" header="0.3" footer="0.3"/>
  <pageSetup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C18:AD34"/>
  <sheetViews>
    <sheetView zoomScale="190" zoomScaleNormal="190" workbookViewId="0">
      <selection activeCell="I23" sqref="I23"/>
    </sheetView>
  </sheetViews>
  <sheetFormatPr defaultColWidth="8.85546875" defaultRowHeight="15"/>
  <sheetData>
    <row r="18" spans="3:30">
      <c r="C18" s="50"/>
    </row>
    <row r="21" spans="3:30">
      <c r="C21" t="s">
        <v>1060</v>
      </c>
      <c r="D21">
        <v>56.138023114968519</v>
      </c>
      <c r="E21">
        <v>60.759306410575405</v>
      </c>
      <c r="F21">
        <v>62.729368821107414</v>
      </c>
      <c r="G21">
        <v>56.365337918620021</v>
      </c>
      <c r="H21">
        <v>63.342936293787737</v>
      </c>
      <c r="I21">
        <v>61.729523124787669</v>
      </c>
      <c r="J21">
        <v>54.718248419041693</v>
      </c>
      <c r="K21">
        <v>62.266458765027487</v>
      </c>
      <c r="L21">
        <v>57.973553250318247</v>
      </c>
      <c r="M21">
        <v>59.716875153700208</v>
      </c>
      <c r="N21">
        <v>62.379122998847222</v>
      </c>
      <c r="O21">
        <v>65.653920361564914</v>
      </c>
      <c r="P21">
        <v>56.054195995166616</v>
      </c>
      <c r="Q21">
        <v>63.454983556971754</v>
      </c>
      <c r="R21">
        <v>54.710730767073599</v>
      </c>
      <c r="S21">
        <v>65.639926545155632</v>
      </c>
      <c r="T21">
        <v>63.560067861696943</v>
      </c>
      <c r="U21">
        <v>58.8228211872622</v>
      </c>
      <c r="V21">
        <v>61.691416185167206</v>
      </c>
      <c r="W21">
        <v>62.086862736848133</v>
      </c>
      <c r="X21">
        <v>59.847586416759668</v>
      </c>
      <c r="Y21">
        <v>59.216348830896862</v>
      </c>
    </row>
    <row r="22" spans="3:30">
      <c r="D22">
        <v>0.02</v>
      </c>
      <c r="E22">
        <v>0.02</v>
      </c>
      <c r="F22">
        <v>0.02</v>
      </c>
      <c r="G22">
        <v>0.02</v>
      </c>
      <c r="H22">
        <v>0.02</v>
      </c>
      <c r="I22">
        <v>0.02</v>
      </c>
      <c r="J22">
        <v>0.02</v>
      </c>
      <c r="K22">
        <v>0.02</v>
      </c>
      <c r="L22">
        <v>0.02</v>
      </c>
      <c r="M22">
        <v>0.03</v>
      </c>
      <c r="N22">
        <v>0.03</v>
      </c>
      <c r="O22">
        <v>0.03</v>
      </c>
      <c r="P22">
        <v>0.03</v>
      </c>
      <c r="Q22">
        <v>0.03</v>
      </c>
      <c r="R22">
        <v>0.03</v>
      </c>
      <c r="S22">
        <v>0.03</v>
      </c>
      <c r="T22">
        <v>0.03</v>
      </c>
      <c r="U22">
        <v>0.03</v>
      </c>
      <c r="V22">
        <v>0.03</v>
      </c>
      <c r="W22">
        <v>0.01</v>
      </c>
      <c r="X22">
        <v>0.01</v>
      </c>
      <c r="Y22">
        <v>0.01</v>
      </c>
    </row>
    <row r="23" spans="3:30">
      <c r="D23" t="s">
        <v>8</v>
      </c>
      <c r="E23" t="s">
        <v>8</v>
      </c>
      <c r="F23" t="s">
        <v>8</v>
      </c>
      <c r="G23" t="s">
        <v>8</v>
      </c>
      <c r="H23" t="s">
        <v>8</v>
      </c>
      <c r="I23" t="s">
        <v>8</v>
      </c>
      <c r="J23" t="s">
        <v>8</v>
      </c>
      <c r="K23" t="s">
        <v>8</v>
      </c>
      <c r="L23" t="s">
        <v>8</v>
      </c>
      <c r="M23" t="s">
        <v>7</v>
      </c>
      <c r="N23" t="s">
        <v>7</v>
      </c>
      <c r="O23" t="s">
        <v>7</v>
      </c>
      <c r="P23" t="s">
        <v>7</v>
      </c>
      <c r="Q23" t="s">
        <v>7</v>
      </c>
      <c r="R23" t="s">
        <v>7</v>
      </c>
      <c r="S23" t="s">
        <v>7</v>
      </c>
      <c r="T23" t="s">
        <v>7</v>
      </c>
      <c r="U23" t="s">
        <v>7</v>
      </c>
      <c r="V23" t="s">
        <v>7</v>
      </c>
      <c r="W23" t="s">
        <v>0</v>
      </c>
      <c r="X23" t="s">
        <v>0</v>
      </c>
      <c r="Y23" t="s">
        <v>0</v>
      </c>
    </row>
    <row r="24" spans="3:30" s="51" customFormat="1">
      <c r="D24" s="51" t="s">
        <v>8</v>
      </c>
      <c r="E24" s="51" t="s">
        <v>8</v>
      </c>
      <c r="F24" s="51" t="s">
        <v>8</v>
      </c>
      <c r="G24" s="51" t="s">
        <v>8</v>
      </c>
      <c r="H24" s="51" t="s">
        <v>8</v>
      </c>
      <c r="I24" s="51" t="s">
        <v>8</v>
      </c>
      <c r="J24" s="51" t="s">
        <v>8</v>
      </c>
      <c r="K24" s="51" t="s">
        <v>8</v>
      </c>
      <c r="L24" s="51" t="s">
        <v>8</v>
      </c>
      <c r="M24" s="51" t="s">
        <v>8</v>
      </c>
      <c r="N24" s="51" t="s">
        <v>7</v>
      </c>
      <c r="O24" s="51" t="s">
        <v>7</v>
      </c>
      <c r="P24" s="51" t="s">
        <v>7</v>
      </c>
      <c r="Q24" s="51" t="s">
        <v>7</v>
      </c>
      <c r="R24" s="51" t="s">
        <v>7</v>
      </c>
      <c r="S24" s="51" t="s">
        <v>7</v>
      </c>
      <c r="T24" s="51" t="s">
        <v>0</v>
      </c>
      <c r="U24" s="51" t="s">
        <v>0</v>
      </c>
      <c r="V24" s="51" t="s">
        <v>0</v>
      </c>
      <c r="W24" s="51" t="s">
        <v>0</v>
      </c>
      <c r="X24" s="51" t="s">
        <v>0</v>
      </c>
      <c r="Y24" s="51" t="s">
        <v>0</v>
      </c>
      <c r="Z24" s="51" t="s">
        <v>0</v>
      </c>
      <c r="AA24" s="51" t="s">
        <v>0</v>
      </c>
      <c r="AB24" s="51" t="s">
        <v>0</v>
      </c>
      <c r="AC24" s="51" t="s">
        <v>0</v>
      </c>
      <c r="AD24" s="51" t="s">
        <v>0</v>
      </c>
    </row>
    <row r="25" spans="3:30">
      <c r="D25">
        <v>81.360676818223624</v>
      </c>
      <c r="E25">
        <v>96.422867215550767</v>
      </c>
      <c r="F25">
        <v>94.102792027984364</v>
      </c>
      <c r="G25">
        <v>84.614076518035787</v>
      </c>
      <c r="H25">
        <v>89.646138955555514</v>
      </c>
      <c r="I25">
        <v>81.100051251261718</v>
      </c>
      <c r="J25">
        <v>82.482390011005222</v>
      </c>
      <c r="K25">
        <v>90.298115432198131</v>
      </c>
      <c r="L25">
        <v>81.322654742870583</v>
      </c>
      <c r="M25">
        <v>76.793631808063481</v>
      </c>
      <c r="N25">
        <v>84.006753176773771</v>
      </c>
      <c r="O25">
        <v>77.57688631768093</v>
      </c>
      <c r="P25">
        <v>85.550374027811273</v>
      </c>
      <c r="Q25">
        <v>79.788540017965744</v>
      </c>
      <c r="R25">
        <v>83.702241961351248</v>
      </c>
      <c r="S25">
        <v>84.425760055125266</v>
      </c>
      <c r="T25">
        <v>97.338137578747194</v>
      </c>
      <c r="U25">
        <v>98.968591663226391</v>
      </c>
      <c r="V25">
        <v>88.731824181383743</v>
      </c>
      <c r="W25">
        <v>96.079442527840143</v>
      </c>
      <c r="X25">
        <v>94.033771255294113</v>
      </c>
      <c r="Y25">
        <v>91.932849346787989</v>
      </c>
      <c r="Z25">
        <v>97.639594559494952</v>
      </c>
      <c r="AA25">
        <v>99.059777189837305</v>
      </c>
      <c r="AB25">
        <v>98.423980105491424</v>
      </c>
      <c r="AC25">
        <v>97.963240195152423</v>
      </c>
      <c r="AD25">
        <v>99.830147197019883</v>
      </c>
    </row>
    <row r="26" spans="3:30">
      <c r="D26">
        <v>0.02</v>
      </c>
      <c r="E26">
        <v>0.02</v>
      </c>
      <c r="F26">
        <v>0.02</v>
      </c>
      <c r="G26">
        <v>0.02</v>
      </c>
      <c r="H26">
        <v>0.02</v>
      </c>
      <c r="I26">
        <v>0.02</v>
      </c>
      <c r="J26">
        <v>0.02</v>
      </c>
      <c r="K26">
        <v>0.02</v>
      </c>
      <c r="L26">
        <v>0.02</v>
      </c>
      <c r="M26">
        <v>0.02</v>
      </c>
      <c r="N26">
        <v>1.4999999999999999E-2</v>
      </c>
      <c r="O26">
        <v>1.4999999999999999E-2</v>
      </c>
      <c r="P26">
        <v>1.4999999999999999E-2</v>
      </c>
      <c r="Q26">
        <v>1.4999999999999999E-2</v>
      </c>
      <c r="R26">
        <v>1.4999999999999999E-2</v>
      </c>
      <c r="S26">
        <v>1.4999999999999999E-2</v>
      </c>
      <c r="T26">
        <v>0.01</v>
      </c>
      <c r="U26">
        <v>0.01</v>
      </c>
      <c r="V26">
        <v>0.01</v>
      </c>
      <c r="W26">
        <v>0.01</v>
      </c>
      <c r="X26">
        <v>0.01</v>
      </c>
      <c r="Y26">
        <v>0.01</v>
      </c>
      <c r="Z26">
        <v>0.01</v>
      </c>
      <c r="AA26">
        <v>0.01</v>
      </c>
      <c r="AB26">
        <v>0.01</v>
      </c>
      <c r="AC26">
        <v>0.01</v>
      </c>
      <c r="AD26">
        <v>0.01</v>
      </c>
    </row>
    <row r="28" spans="3:30">
      <c r="C28" t="s">
        <v>1061</v>
      </c>
      <c r="D28" t="s">
        <v>7</v>
      </c>
      <c r="E28" t="s">
        <v>7</v>
      </c>
      <c r="F28" t="s">
        <v>7</v>
      </c>
      <c r="G28" t="s">
        <v>7</v>
      </c>
      <c r="H28" t="s">
        <v>7</v>
      </c>
      <c r="I28" t="s">
        <v>7</v>
      </c>
      <c r="J28" t="s">
        <v>7</v>
      </c>
      <c r="K28" t="s">
        <v>7</v>
      </c>
      <c r="L28" t="s">
        <v>0</v>
      </c>
      <c r="M28" t="s">
        <v>0</v>
      </c>
      <c r="N28" t="s">
        <v>0</v>
      </c>
      <c r="O28" t="s">
        <v>0</v>
      </c>
      <c r="P28" t="s">
        <v>0</v>
      </c>
    </row>
    <row r="29" spans="3:30">
      <c r="D29">
        <v>92.037218159376749</v>
      </c>
      <c r="E29">
        <v>98.996337481691313</v>
      </c>
      <c r="F29">
        <v>94.784348593468124</v>
      </c>
      <c r="G29">
        <v>85.336519386859621</v>
      </c>
      <c r="H29">
        <v>69.234196208594227</v>
      </c>
      <c r="I29">
        <v>79.674196746698669</v>
      </c>
      <c r="J29">
        <v>76.429812379628174</v>
      </c>
      <c r="K29">
        <v>85.390271411618457</v>
      </c>
      <c r="L29">
        <v>96.891089276345028</v>
      </c>
      <c r="M29">
        <v>107.5960969974609</v>
      </c>
      <c r="N29">
        <v>101.94899657308058</v>
      </c>
      <c r="O29">
        <v>91.189426058309252</v>
      </c>
      <c r="P29">
        <v>93.707530504455931</v>
      </c>
    </row>
    <row r="30" spans="3:30">
      <c r="D30">
        <v>0.01</v>
      </c>
      <c r="E30">
        <v>0.01</v>
      </c>
      <c r="F30">
        <v>0.01</v>
      </c>
      <c r="G30">
        <v>0.01</v>
      </c>
      <c r="H30">
        <v>0.01</v>
      </c>
      <c r="I30">
        <v>0.01</v>
      </c>
      <c r="J30">
        <v>0.01</v>
      </c>
      <c r="K30">
        <v>0.01</v>
      </c>
      <c r="L30">
        <v>5.0000000000000001E-3</v>
      </c>
      <c r="M30">
        <v>5.0000000000000001E-3</v>
      </c>
      <c r="N30">
        <v>5.0000000000000001E-3</v>
      </c>
      <c r="O30">
        <v>5.0000000000000001E-3</v>
      </c>
      <c r="P30">
        <v>5.0000000000000001E-3</v>
      </c>
    </row>
    <row r="32" spans="3:30">
      <c r="C32" t="s">
        <v>1062</v>
      </c>
      <c r="D32" t="s">
        <v>8</v>
      </c>
      <c r="E32" t="s">
        <v>8</v>
      </c>
      <c r="F32" t="s">
        <v>8</v>
      </c>
      <c r="G32" t="s">
        <v>8</v>
      </c>
      <c r="H32" t="s">
        <v>8</v>
      </c>
      <c r="I32" t="s">
        <v>8</v>
      </c>
      <c r="J32" t="s">
        <v>8</v>
      </c>
      <c r="K32" t="s">
        <v>8</v>
      </c>
      <c r="L32" t="s">
        <v>8</v>
      </c>
      <c r="M32" t="s">
        <v>7</v>
      </c>
      <c r="N32" t="s">
        <v>7</v>
      </c>
      <c r="O32" t="s">
        <v>7</v>
      </c>
      <c r="P32" t="s">
        <v>7</v>
      </c>
      <c r="Q32" t="s">
        <v>7</v>
      </c>
      <c r="R32" t="s">
        <v>7</v>
      </c>
      <c r="S32" t="s">
        <v>7</v>
      </c>
      <c r="T32" t="s">
        <v>7</v>
      </c>
      <c r="U32" t="s">
        <v>7</v>
      </c>
      <c r="V32" t="s">
        <v>0</v>
      </c>
      <c r="W32" t="s">
        <v>0</v>
      </c>
      <c r="X32" t="s">
        <v>0</v>
      </c>
      <c r="Y32" t="s">
        <v>0</v>
      </c>
      <c r="Z32" t="s">
        <v>0</v>
      </c>
      <c r="AA32" t="s">
        <v>0</v>
      </c>
      <c r="AB32" t="s">
        <v>0</v>
      </c>
      <c r="AC32" t="s">
        <v>0</v>
      </c>
      <c r="AD32" t="s">
        <v>0</v>
      </c>
    </row>
    <row r="33" spans="4:30">
      <c r="D33">
        <v>78.048637381822317</v>
      </c>
      <c r="E33">
        <v>71.417498902939215</v>
      </c>
      <c r="F33">
        <v>75.399883164424892</v>
      </c>
      <c r="G33">
        <v>69.77017736242999</v>
      </c>
      <c r="H33">
        <v>73.632987878076577</v>
      </c>
      <c r="I33">
        <v>74.473789297672951</v>
      </c>
      <c r="J33">
        <v>78.645431492717933</v>
      </c>
      <c r="K33">
        <v>79.364850532590239</v>
      </c>
      <c r="L33">
        <v>82.152256699273153</v>
      </c>
      <c r="M33">
        <v>72.253216133467163</v>
      </c>
      <c r="N33">
        <v>73.654556339767311</v>
      </c>
      <c r="O33">
        <v>68.592387785886487</v>
      </c>
      <c r="P33">
        <v>75.555322902500194</v>
      </c>
      <c r="Q33">
        <v>63.868690361404681</v>
      </c>
      <c r="R33">
        <v>68.806894134779014</v>
      </c>
      <c r="S33">
        <v>75.484728234738228</v>
      </c>
      <c r="T33">
        <v>63.439636741724492</v>
      </c>
      <c r="U33">
        <v>66.452778224195484</v>
      </c>
      <c r="V33">
        <v>80.493988804566087</v>
      </c>
      <c r="W33">
        <v>94.809591477037685</v>
      </c>
      <c r="X33">
        <v>94.593034484442938</v>
      </c>
      <c r="Y33">
        <v>94.552586667983917</v>
      </c>
      <c r="Z33">
        <v>93.518052410059198</v>
      </c>
      <c r="AA33">
        <v>91.907803918495674</v>
      </c>
      <c r="AB33">
        <v>87.679922610586729</v>
      </c>
      <c r="AC33">
        <v>83.774347185784535</v>
      </c>
      <c r="AD33">
        <v>85.364914533951392</v>
      </c>
    </row>
    <row r="34" spans="4:30">
      <c r="D34">
        <v>0.02</v>
      </c>
      <c r="E34">
        <v>0.02</v>
      </c>
      <c r="F34">
        <v>0.02</v>
      </c>
      <c r="G34">
        <v>0.02</v>
      </c>
      <c r="H34">
        <v>0.02</v>
      </c>
      <c r="I34">
        <v>0.02</v>
      </c>
      <c r="J34">
        <v>0.02</v>
      </c>
      <c r="K34">
        <v>0.02</v>
      </c>
      <c r="L34">
        <v>0.02</v>
      </c>
      <c r="M34">
        <v>0.01</v>
      </c>
      <c r="N34">
        <v>0.01</v>
      </c>
      <c r="O34">
        <v>0.01</v>
      </c>
      <c r="P34">
        <v>0.01</v>
      </c>
      <c r="Q34">
        <v>0.01</v>
      </c>
      <c r="R34">
        <v>0.01</v>
      </c>
      <c r="S34">
        <v>0.01</v>
      </c>
      <c r="T34">
        <v>0.01</v>
      </c>
      <c r="U34">
        <v>0.01</v>
      </c>
      <c r="V34">
        <v>1.4999999999999999E-2</v>
      </c>
      <c r="W34">
        <v>1.4999999999999999E-2</v>
      </c>
      <c r="X34">
        <v>1.4999999999999999E-2</v>
      </c>
      <c r="Y34">
        <v>1.4999999999999999E-2</v>
      </c>
      <c r="Z34">
        <v>1.4999999999999999E-2</v>
      </c>
      <c r="AA34">
        <v>1.4999999999999999E-2</v>
      </c>
      <c r="AB34">
        <v>1.4999999999999999E-2</v>
      </c>
      <c r="AC34">
        <v>1.4999999999999999E-2</v>
      </c>
      <c r="AD34">
        <v>1.4999999999999999E-2</v>
      </c>
    </row>
  </sheetData>
  <pageMargins left="0.7" right="0.7" top="0.75" bottom="0.75" header="0.3" footer="0.3"/>
  <pageSetup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ACE1C4ECA060BA42910CFBD0513D4F06" ma:contentTypeVersion="2" ma:contentTypeDescription="Create a new document." ma:contentTypeScope="" ma:versionID="e72a280ce3ed0feb7e90df8ffeef0638">
  <xsd:schema xmlns:xsd="http://www.w3.org/2001/XMLSchema" xmlns:xs="http://www.w3.org/2001/XMLSchema" xmlns:p="http://schemas.microsoft.com/office/2006/metadata/properties" xmlns:ns2="b6ec5b37-ebf6-4fc4-b583-4680a8e195d9" targetNamespace="http://schemas.microsoft.com/office/2006/metadata/properties" ma:root="true" ma:fieldsID="ba3a8d0f7410c5fa3a451b49f60914ce" ns2:_="">
    <xsd:import namespace="b6ec5b37-ebf6-4fc4-b583-4680a8e195d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ec5b37-ebf6-4fc4-b583-4680a8e195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13C208-0A93-4C8D-B0E5-FD1C64026394}">
  <ds:schemaRefs>
    <ds:schemaRef ds:uri="http://schemas.microsoft.com/sharepoint/v3/contenttype/forms"/>
  </ds:schemaRefs>
</ds:datastoreItem>
</file>

<file path=customXml/itemProps2.xml><?xml version="1.0" encoding="utf-8"?>
<ds:datastoreItem xmlns:ds="http://schemas.openxmlformats.org/officeDocument/2006/customXml" ds:itemID="{597B447C-22B9-49B7-B681-89967D208F9F}">
  <ds:schemaRefs>
    <ds:schemaRef ds:uri="http://www.w3.org/2001/XMLSchema"/>
    <ds:schemaRef ds:uri="http://microsoft.data.visualization.Client.Excel/1.0"/>
  </ds:schemaRefs>
</ds:datastoreItem>
</file>

<file path=customXml/itemProps3.xml><?xml version="1.0" encoding="utf-8"?>
<ds:datastoreItem xmlns:ds="http://schemas.openxmlformats.org/officeDocument/2006/customXml" ds:itemID="{CF29534E-59BC-4EB9-A7D4-A4B24B8D80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ec5b37-ebf6-4fc4-b583-4680a8e195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76CBF57-13D9-4CF7-9849-B8A41EF10852}">
  <ds:schemaRefs>
    <ds:schemaRef ds:uri="http://www.w3.org/2001/XMLSchema"/>
    <ds:schemaRef ds:uri="http://microsoft.data.visualization.engine.tours/1.0"/>
  </ds:schemaRefs>
</ds:datastoreItem>
</file>

<file path=customXml/itemProps5.xml><?xml version="1.0" encoding="utf-8"?>
<ds:datastoreItem xmlns:ds="http://schemas.openxmlformats.org/officeDocument/2006/customXml" ds:itemID="{3367D0BC-2203-433A-B5AE-E9EA71FE7F7F}">
  <ds:schemaRef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http://purl.org/dc/dcmitype/"/>
    <ds:schemaRef ds:uri="http://schemas.microsoft.com/office/2006/documentManagement/types"/>
    <ds:schemaRef ds:uri="http://www.w3.org/XML/1998/namespace"/>
    <ds:schemaRef ds:uri="b6ec5b37-ebf6-4fc4-b583-4680a8e195d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Cell-Characteristics</vt:lpstr>
      <vt:lpstr>Fractional-Calorimetry-Data</vt:lpstr>
      <vt:lpstr>V&amp;V-Violence-All</vt:lpstr>
      <vt:lpstr>V&amp;V-SD-All</vt:lpstr>
      <vt:lpstr>V&amp;V Headers</vt:lpstr>
      <vt:lpstr>Sheet1</vt:lpstr>
      <vt:lpstr>V&amp;V-Violence-Global</vt:lpstr>
      <vt:lpstr>V&amp;V-SD-Global</vt:lpstr>
      <vt:lpstr>Publication Images</vt:lpstr>
    </vt:vector>
  </TitlesOfParts>
  <Company>HPES ACES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Walker, William Q. (JSC-ES311)</dc:creator>
  <cp:lastModifiedBy>Finegan, Donal</cp:lastModifiedBy>
  <dcterms:created xsi:type="dcterms:W3CDTF">2019-03-29T14:53:20Z</dcterms:created>
  <dcterms:modified xsi:type="dcterms:W3CDTF">2023-08-22T16:45:40Z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0x010100ACE1C4ECA060BA42910CFBD0513D4F06</vt:lpwstr>
  </property>
</Properties>
</file>