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rowit/Desktop/GenericUnitCostDatabaseTest/"/>
    </mc:Choice>
  </mc:AlternateContent>
  <xr:revisionPtr revIDLastSave="0" documentId="13_ncr:1_{E610915A-3EDD-204E-8089-DD7C63167CD4}" xr6:coauthVersionLast="45" xr6:coauthVersionMax="45" xr10:uidLastSave="{00000000-0000-0000-0000-000000000000}"/>
  <bookViews>
    <workbookView xWindow="1900" yWindow="3480" windowWidth="24880" windowHeight="16600" activeTab="1" xr2:uid="{00000000-000D-0000-FFFF-FFFF00000000}"/>
  </bookViews>
  <sheets>
    <sheet name="lines" sheetId="1" r:id="rId1"/>
    <sheet name="transformers" sheetId="2" r:id="rId2"/>
    <sheet name="control_changes" sheetId="4" r:id="rId3"/>
    <sheet name="voltage_regulators" sheetId="3" r:id="rId4"/>
    <sheet name="capacitors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10" i="2"/>
  <c r="E11" i="2"/>
  <c r="E12" i="2"/>
  <c r="E13" i="2"/>
  <c r="E14" i="2"/>
  <c r="E6" i="2"/>
  <c r="E5" i="2"/>
  <c r="E4" i="2"/>
  <c r="E3" i="2"/>
  <c r="E2" i="2"/>
  <c r="D15" i="2" l="1"/>
  <c r="F10" i="1" l="1"/>
  <c r="B4" i="5" l="1"/>
  <c r="B3" i="5"/>
  <c r="B6" i="4"/>
  <c r="C4" i="3"/>
  <c r="C2" i="3"/>
  <c r="C3" i="3"/>
  <c r="B3" i="4"/>
  <c r="B5" i="4"/>
  <c r="B2" i="4"/>
  <c r="C5" i="3" l="1"/>
</calcChain>
</file>

<file path=xl/sharedStrings.xml><?xml version="1.0" encoding="utf-8"?>
<sst xmlns="http://schemas.openxmlformats.org/spreadsheetml/2006/main" count="70" uniqueCount="28">
  <si>
    <t>current_rating</t>
  </si>
  <si>
    <t>cost_per_ft</t>
  </si>
  <si>
    <t>cost_per_m</t>
  </si>
  <si>
    <t>USD/unit</t>
  </si>
  <si>
    <t>type</t>
  </si>
  <si>
    <t>phases</t>
  </si>
  <si>
    <t>total_cost</t>
  </si>
  <si>
    <t>cost_units</t>
  </si>
  <si>
    <t>LTC setpoint change</t>
  </si>
  <si>
    <t>LTC control replacement</t>
  </si>
  <si>
    <t>voltage regulator or capacitor setting change</t>
  </si>
  <si>
    <t>replace voltage regulator controller</t>
  </si>
  <si>
    <t>replace capacitor controller</t>
  </si>
  <si>
    <t>new_voltage_regulator</t>
  </si>
  <si>
    <t>voltage_class_kV</t>
  </si>
  <si>
    <t>relocate_voltage_regulator</t>
  </si>
  <si>
    <t>remove_voltage_regulator</t>
  </si>
  <si>
    <t>new_capacitor</t>
  </si>
  <si>
    <t>relocate_capacitor</t>
  </si>
  <si>
    <t>remove_capacitor</t>
  </si>
  <si>
    <t>voltage_kv</t>
  </si>
  <si>
    <t>description</t>
  </si>
  <si>
    <t>new_line</t>
  </si>
  <si>
    <t>rated_kva</t>
  </si>
  <si>
    <t>install_cost</t>
  </si>
  <si>
    <t>system</t>
  </si>
  <si>
    <t>substation</t>
  </si>
  <si>
    <t>remove_cost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</si>
</sst>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&quot;$&quot;#,##0"/>
    <numFmt numFmtId="166" formatCode="_(* #,##0.0_);_(* \(#,##0.0\);_(* &quot;-&quot;??_);_(@_)"/>
    <numFmt numFmtId="167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0" fillId="0" borderId="10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1" xfId="0" applyBorder="1"/>
    <xf numFmtId="166" fontId="0" fillId="0" borderId="0" xfId="1" applyNumberFormat="1" applyFont="1"/>
    <xf numFmtId="167" fontId="0" fillId="0" borderId="0" xfId="1" applyNumberFormat="1" applyFont="1"/>
    <xf numFmtId="167" fontId="0" fillId="0" borderId="0" xfId="1" applyNumberFormat="1" applyFont="1" applyBorder="1"/>
    <xf numFmtId="0" fontId="0" fillId="0" borderId="11" xfId="0" applyFill="1" applyBorder="1"/>
    <xf numFmtId="43" fontId="0" fillId="0" borderId="0" xfId="0" applyNumberForma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rowit/Documents/Grid/FY20/Upgrade_Automation/Cost_database_for_DIS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fetimes"/>
      <sheetName val="Transformers"/>
      <sheetName val="Voltage Regulators"/>
      <sheetName val="Capacitor Bank"/>
      <sheetName val="Reclosers, Relays, &amp; Protection"/>
      <sheetName val="Substation Protection Upgrades"/>
      <sheetName val="Phase Balancing"/>
      <sheetName val="Control Modifications"/>
      <sheetName val="Conductor"/>
      <sheetName val="Service and Metering"/>
      <sheetName val="Remove or Relocate"/>
      <sheetName val="Telemetry and SCADA"/>
      <sheetName val="Other Communication &amp; Sensing"/>
      <sheetName val="SVC, STATCOM, &amp; Related"/>
      <sheetName val="AMI"/>
      <sheetName val="DERMS and Demand Control"/>
      <sheetName val="Energy Storage"/>
      <sheetName val="Storage O&amp;M"/>
    </sheetNames>
    <sheetDataSet>
      <sheetData sheetId="0"/>
      <sheetData sheetId="1"/>
      <sheetData sheetId="2">
        <row r="4">
          <cell r="H4">
            <v>183333.33333333334</v>
          </cell>
        </row>
        <row r="5">
          <cell r="H5">
            <v>150000</v>
          </cell>
        </row>
        <row r="6">
          <cell r="H6">
            <v>150000</v>
          </cell>
        </row>
        <row r="7">
          <cell r="H7">
            <v>180000</v>
          </cell>
        </row>
        <row r="8">
          <cell r="H8">
            <v>274000</v>
          </cell>
        </row>
        <row r="9">
          <cell r="H9">
            <v>68800</v>
          </cell>
        </row>
        <row r="10">
          <cell r="H10">
            <v>630500</v>
          </cell>
        </row>
        <row r="13">
          <cell r="H13">
            <v>36915</v>
          </cell>
        </row>
        <row r="14">
          <cell r="H14">
            <v>39550</v>
          </cell>
        </row>
        <row r="16">
          <cell r="H16">
            <v>7500</v>
          </cell>
        </row>
        <row r="17">
          <cell r="H17">
            <v>22500</v>
          </cell>
        </row>
      </sheetData>
      <sheetData sheetId="3"/>
      <sheetData sheetId="4"/>
      <sheetData sheetId="5"/>
      <sheetData sheetId="6"/>
      <sheetData sheetId="7">
        <row r="4">
          <cell r="B4">
            <v>500</v>
          </cell>
        </row>
        <row r="5">
          <cell r="B5">
            <v>20000</v>
          </cell>
        </row>
        <row r="6">
          <cell r="B6">
            <v>2000</v>
          </cell>
        </row>
        <row r="7">
          <cell r="B7">
            <v>15000</v>
          </cell>
        </row>
        <row r="8">
          <cell r="B8">
            <v>15000</v>
          </cell>
        </row>
        <row r="9">
          <cell r="B9">
            <v>60000</v>
          </cell>
        </row>
        <row r="13">
          <cell r="B13">
            <v>3000</v>
          </cell>
        </row>
        <row r="14">
          <cell r="B14">
            <v>10000</v>
          </cell>
        </row>
        <row r="15">
          <cell r="B15">
            <v>10000</v>
          </cell>
        </row>
        <row r="18">
          <cell r="B18">
            <v>8000</v>
          </cell>
        </row>
        <row r="19">
          <cell r="B19">
            <v>3500</v>
          </cell>
        </row>
        <row r="21">
          <cell r="B21">
            <v>8000</v>
          </cell>
        </row>
        <row r="25">
          <cell r="B25">
            <v>26000</v>
          </cell>
        </row>
        <row r="27">
          <cell r="B27">
            <v>15776</v>
          </cell>
        </row>
        <row r="28">
          <cell r="B28">
            <v>4532</v>
          </cell>
        </row>
      </sheetData>
      <sheetData sheetId="8"/>
      <sheetData sheetId="9"/>
      <sheetData sheetId="10">
        <row r="5">
          <cell r="C5">
            <v>43000</v>
          </cell>
        </row>
        <row r="6">
          <cell r="C6">
            <v>50000</v>
          </cell>
        </row>
        <row r="7">
          <cell r="C7">
            <v>10000</v>
          </cell>
        </row>
        <row r="8">
          <cell r="C8">
            <v>3000</v>
          </cell>
        </row>
        <row r="9">
          <cell r="C9">
            <v>18000</v>
          </cell>
        </row>
        <row r="10">
          <cell r="C10">
            <v>18000</v>
          </cell>
        </row>
        <row r="11">
          <cell r="C11">
            <v>7229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D12" sqref="D12"/>
    </sheetView>
  </sheetViews>
  <sheetFormatPr baseColWidth="10" defaultRowHeight="16" x14ac:dyDescent="0.2"/>
  <cols>
    <col min="1" max="2" width="12.83203125" bestFit="1" customWidth="1"/>
  </cols>
  <sheetData>
    <row r="1" spans="1:6" x14ac:dyDescent="0.2">
      <c r="A1" s="6" t="s">
        <v>21</v>
      </c>
      <c r="B1" s="6" t="s">
        <v>0</v>
      </c>
      <c r="C1" s="6" t="s">
        <v>4</v>
      </c>
      <c r="D1" s="6" t="s">
        <v>20</v>
      </c>
      <c r="E1" s="6" t="s">
        <v>1</v>
      </c>
      <c r="F1" s="6" t="s">
        <v>2</v>
      </c>
    </row>
    <row r="2" spans="1:6" x14ac:dyDescent="0.2">
      <c r="A2" t="s">
        <v>22</v>
      </c>
      <c r="B2">
        <v>135</v>
      </c>
      <c r="E2">
        <v>133</v>
      </c>
      <c r="F2" s="1">
        <v>436.35172</v>
      </c>
    </row>
    <row r="3" spans="1:6" x14ac:dyDescent="0.2">
      <c r="A3" t="s">
        <v>22</v>
      </c>
      <c r="B3">
        <v>140</v>
      </c>
      <c r="E3">
        <v>110</v>
      </c>
      <c r="F3" s="1">
        <v>360.89240000000001</v>
      </c>
    </row>
    <row r="4" spans="1:6" x14ac:dyDescent="0.2">
      <c r="A4" t="s">
        <v>22</v>
      </c>
      <c r="B4">
        <v>164</v>
      </c>
      <c r="E4">
        <v>140</v>
      </c>
      <c r="F4" s="1">
        <v>459.31760000000003</v>
      </c>
    </row>
    <row r="5" spans="1:6" x14ac:dyDescent="0.2">
      <c r="A5" t="s">
        <v>22</v>
      </c>
      <c r="B5">
        <v>242</v>
      </c>
      <c r="E5">
        <v>210</v>
      </c>
      <c r="F5" s="1">
        <v>688.97640000000001</v>
      </c>
    </row>
    <row r="6" spans="1:6" x14ac:dyDescent="0.2">
      <c r="A6" t="s">
        <v>22</v>
      </c>
      <c r="B6">
        <v>315</v>
      </c>
      <c r="E6">
        <v>320</v>
      </c>
      <c r="F6" s="1">
        <v>1049.8688</v>
      </c>
    </row>
    <row r="7" spans="1:6" x14ac:dyDescent="0.2">
      <c r="A7" t="s">
        <v>22</v>
      </c>
      <c r="B7">
        <v>357</v>
      </c>
      <c r="E7">
        <v>400</v>
      </c>
      <c r="F7" s="1">
        <v>1312.336</v>
      </c>
    </row>
    <row r="8" spans="1:6" x14ac:dyDescent="0.2">
      <c r="A8" t="s">
        <v>22</v>
      </c>
      <c r="B8">
        <v>535</v>
      </c>
      <c r="E8">
        <v>620</v>
      </c>
      <c r="F8" s="1">
        <v>1837.2704000000001</v>
      </c>
    </row>
    <row r="9" spans="1:6" x14ac:dyDescent="0.2">
      <c r="A9" t="s">
        <v>22</v>
      </c>
      <c r="B9">
        <v>666</v>
      </c>
      <c r="E9">
        <v>860</v>
      </c>
      <c r="F9" s="1">
        <v>2559.0551999999998</v>
      </c>
    </row>
    <row r="10" spans="1:6" x14ac:dyDescent="0.2">
      <c r="A10" t="s">
        <v>22</v>
      </c>
      <c r="D10">
        <v>15</v>
      </c>
      <c r="E10" s="1">
        <v>142.55000000000001</v>
      </c>
      <c r="F10" s="1">
        <f t="shared" ref="F10" si="0">E10*3.28084</f>
        <v>467.68374200000005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workbookViewId="0">
      <selection activeCell="I12" sqref="I12"/>
    </sheetView>
  </sheetViews>
  <sheetFormatPr baseColWidth="10" defaultRowHeight="16" x14ac:dyDescent="0.2"/>
  <cols>
    <col min="3" max="3" width="9.6640625" bestFit="1" customWidth="1"/>
    <col min="4" max="4" width="11.1640625" bestFit="1" customWidth="1"/>
    <col min="5" max="5" width="11.6640625" bestFit="1" customWidth="1"/>
  </cols>
  <sheetData>
    <row r="1" spans="1:6" ht="23" customHeight="1" x14ac:dyDescent="0.2">
      <c r="A1" s="2" t="s">
        <v>5</v>
      </c>
      <c r="B1" s="2" t="s">
        <v>23</v>
      </c>
      <c r="C1" s="6" t="s">
        <v>25</v>
      </c>
      <c r="D1" s="2" t="s">
        <v>24</v>
      </c>
      <c r="E1" s="10" t="s">
        <v>27</v>
      </c>
      <c r="F1" s="2" t="s">
        <v>7</v>
      </c>
    </row>
    <row r="2" spans="1:6" x14ac:dyDescent="0.2">
      <c r="A2">
        <v>1</v>
      </c>
      <c r="B2" s="1">
        <v>25</v>
      </c>
      <c r="C2">
        <v>12.47</v>
      </c>
      <c r="D2" s="7">
        <v>3265.45</v>
      </c>
      <c r="E2" s="12">
        <f>D2*0.77</f>
        <v>2514.3964999999998</v>
      </c>
      <c r="F2" t="s">
        <v>3</v>
      </c>
    </row>
    <row r="3" spans="1:6" x14ac:dyDescent="0.2">
      <c r="A3">
        <v>1</v>
      </c>
      <c r="B3" s="1">
        <v>50</v>
      </c>
      <c r="C3">
        <v>12.47</v>
      </c>
      <c r="D3" s="7">
        <v>4209.8999999999996</v>
      </c>
      <c r="E3" s="12">
        <f>D3*0.58</f>
        <v>2441.7419999999997</v>
      </c>
      <c r="F3" t="s">
        <v>3</v>
      </c>
    </row>
    <row r="4" spans="1:6" x14ac:dyDescent="0.2">
      <c r="A4">
        <v>1</v>
      </c>
      <c r="B4" s="1">
        <v>75</v>
      </c>
      <c r="C4">
        <v>12.47</v>
      </c>
      <c r="D4" s="7">
        <v>5154.3500000000004</v>
      </c>
      <c r="E4" s="11">
        <f>0.58*D4</f>
        <v>2989.5230000000001</v>
      </c>
      <c r="F4" t="s">
        <v>3</v>
      </c>
    </row>
    <row r="5" spans="1:6" x14ac:dyDescent="0.2">
      <c r="A5">
        <v>1</v>
      </c>
      <c r="B5" s="1">
        <v>100</v>
      </c>
      <c r="C5">
        <v>12.47</v>
      </c>
      <c r="D5" s="7">
        <v>6098.7999999999993</v>
      </c>
      <c r="E5" s="11">
        <f>0.55*D5</f>
        <v>3354.3399999999997</v>
      </c>
      <c r="F5" t="s">
        <v>3</v>
      </c>
    </row>
    <row r="6" spans="1:6" x14ac:dyDescent="0.2">
      <c r="A6">
        <v>3</v>
      </c>
      <c r="B6" s="1">
        <v>112.5</v>
      </c>
      <c r="C6">
        <v>12.47</v>
      </c>
      <c r="D6" s="7">
        <v>16997.387500000001</v>
      </c>
      <c r="E6" s="11">
        <f>0.55*D6</f>
        <v>9348.5631250000006</v>
      </c>
      <c r="F6" t="s">
        <v>3</v>
      </c>
    </row>
    <row r="7" spans="1:6" x14ac:dyDescent="0.2">
      <c r="A7">
        <v>3</v>
      </c>
      <c r="B7" s="1">
        <v>150</v>
      </c>
      <c r="C7">
        <v>12.47</v>
      </c>
      <c r="D7" s="7">
        <v>19191.849999999999</v>
      </c>
      <c r="E7" s="11">
        <f>0.52*D7</f>
        <v>9979.7619999999988</v>
      </c>
      <c r="F7" t="s">
        <v>3</v>
      </c>
    </row>
    <row r="8" spans="1:6" x14ac:dyDescent="0.2">
      <c r="A8">
        <v>3</v>
      </c>
      <c r="B8" s="1">
        <v>225</v>
      </c>
      <c r="C8">
        <v>12.47</v>
      </c>
      <c r="D8" s="7">
        <v>23580.775000000001</v>
      </c>
      <c r="E8" s="11">
        <f>0.416*D8</f>
        <v>9809.6023999999998</v>
      </c>
      <c r="F8" t="s">
        <v>3</v>
      </c>
    </row>
    <row r="9" spans="1:6" x14ac:dyDescent="0.2">
      <c r="A9">
        <v>3</v>
      </c>
      <c r="B9" s="1">
        <v>300</v>
      </c>
      <c r="C9">
        <v>12.47</v>
      </c>
      <c r="D9" s="7">
        <v>27969.7</v>
      </c>
      <c r="E9" s="11">
        <f>0.451*D9</f>
        <v>12614.334700000001</v>
      </c>
      <c r="F9" t="s">
        <v>3</v>
      </c>
    </row>
    <row r="10" spans="1:6" x14ac:dyDescent="0.2">
      <c r="A10">
        <v>3</v>
      </c>
      <c r="B10" s="1">
        <v>500</v>
      </c>
      <c r="C10">
        <v>12.47</v>
      </c>
      <c r="D10" s="7">
        <v>39673.5</v>
      </c>
      <c r="E10" s="11">
        <f>0.324*D10</f>
        <v>12854.214</v>
      </c>
      <c r="F10" t="s">
        <v>3</v>
      </c>
    </row>
    <row r="11" spans="1:6" x14ac:dyDescent="0.2">
      <c r="A11">
        <v>3</v>
      </c>
      <c r="B11" s="1">
        <v>750</v>
      </c>
      <c r="C11">
        <v>12.47</v>
      </c>
      <c r="D11" s="7">
        <v>54303.25</v>
      </c>
      <c r="E11" s="11">
        <f>0.234*D11</f>
        <v>12706.960500000001</v>
      </c>
      <c r="F11" t="s">
        <v>3</v>
      </c>
    </row>
    <row r="12" spans="1:6" x14ac:dyDescent="0.2">
      <c r="A12">
        <v>3</v>
      </c>
      <c r="B12" s="1">
        <v>1000</v>
      </c>
      <c r="C12">
        <v>12.47</v>
      </c>
      <c r="D12" s="7">
        <v>68933</v>
      </c>
      <c r="E12" s="11">
        <f>0.21*D12</f>
        <v>14475.93</v>
      </c>
      <c r="F12" t="s">
        <v>3</v>
      </c>
    </row>
    <row r="13" spans="1:6" x14ac:dyDescent="0.2">
      <c r="A13">
        <v>3</v>
      </c>
      <c r="B13" s="1">
        <v>1500</v>
      </c>
      <c r="C13">
        <v>12.47</v>
      </c>
      <c r="D13" s="7">
        <v>98192.5</v>
      </c>
      <c r="E13" s="11">
        <f>0.154*D13</f>
        <v>15121.645</v>
      </c>
      <c r="F13" t="s">
        <v>3</v>
      </c>
    </row>
    <row r="14" spans="1:6" x14ac:dyDescent="0.2">
      <c r="A14">
        <v>3</v>
      </c>
      <c r="B14" s="1">
        <v>2500</v>
      </c>
      <c r="C14">
        <v>12.47</v>
      </c>
      <c r="D14" s="7">
        <v>156711.5</v>
      </c>
      <c r="E14" s="11">
        <f>0.053*D14</f>
        <v>8305.709499999999</v>
      </c>
      <c r="F14" t="s">
        <v>3</v>
      </c>
    </row>
    <row r="15" spans="1:6" x14ac:dyDescent="0.2">
      <c r="C15" t="s">
        <v>26</v>
      </c>
      <c r="D15">
        <f>1.5*10^6</f>
        <v>1500000</v>
      </c>
      <c r="F15" t="s">
        <v>3</v>
      </c>
    </row>
    <row r="16" spans="1:6" x14ac:dyDescent="0.2">
      <c r="D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28" sqref="B28"/>
    </sheetView>
  </sheetViews>
  <sheetFormatPr baseColWidth="10" defaultRowHeight="16" x14ac:dyDescent="0.2"/>
  <cols>
    <col min="1" max="1" width="38.6640625" bestFit="1" customWidth="1"/>
  </cols>
  <sheetData>
    <row r="1" spans="1:4" x14ac:dyDescent="0.2">
      <c r="A1" s="2" t="s">
        <v>4</v>
      </c>
      <c r="B1" s="2" t="s">
        <v>6</v>
      </c>
      <c r="C1" s="2" t="s">
        <v>7</v>
      </c>
    </row>
    <row r="2" spans="1:4" x14ac:dyDescent="0.2">
      <c r="A2" t="s">
        <v>8</v>
      </c>
      <c r="B2" s="8">
        <f>AVERAGE('[1]Control Modifications'!$B$4,'[1]Control Modifications'!$B$18,'[1]Control Modifications'!$B$25,'[1]Control Modifications'!$B$21)</f>
        <v>10625</v>
      </c>
      <c r="C2" t="s">
        <v>3</v>
      </c>
    </row>
    <row r="3" spans="1:4" x14ac:dyDescent="0.2">
      <c r="A3" t="s">
        <v>9</v>
      </c>
      <c r="B3" s="8">
        <f>AVERAGE('[1]Control Modifications'!$B$8,'[1]Control Modifications'!$B$9,'[1]Control Modifications'!$B$15)</f>
        <v>28333.333333333332</v>
      </c>
      <c r="C3" t="s">
        <v>3</v>
      </c>
    </row>
    <row r="4" spans="1:4" x14ac:dyDescent="0.2">
      <c r="A4" t="s">
        <v>10</v>
      </c>
      <c r="B4" s="8">
        <v>3037.5</v>
      </c>
      <c r="C4" t="s">
        <v>3</v>
      </c>
      <c r="D4" s="4"/>
    </row>
    <row r="5" spans="1:4" x14ac:dyDescent="0.2">
      <c r="A5" t="s">
        <v>11</v>
      </c>
      <c r="B5" s="8">
        <f>AVERAGE('[1]Control Modifications'!$B$5,'[1]Control Modifications'!$B$7,'[1]Control Modifications'!$B$14,'[1]Control Modifications'!$B$27)</f>
        <v>15194</v>
      </c>
      <c r="C5" t="s">
        <v>3</v>
      </c>
    </row>
    <row r="6" spans="1:4" x14ac:dyDescent="0.2">
      <c r="A6" t="s">
        <v>12</v>
      </c>
      <c r="B6" s="8">
        <f>AVERAGE('[1]Control Modifications'!$B$6,'[1]Control Modifications'!$B$13,'[1]Control Modifications'!$B$19,'[1]Control Modifications'!$B$28,3900)</f>
        <v>3386.4</v>
      </c>
      <c r="C6" t="s">
        <v>3</v>
      </c>
    </row>
    <row r="8" spans="1:4" x14ac:dyDescent="0.2">
      <c r="B8" s="3"/>
    </row>
    <row r="9" spans="1:4" x14ac:dyDescent="0.2">
      <c r="B9" s="3"/>
    </row>
    <row r="10" spans="1:4" x14ac:dyDescent="0.2">
      <c r="B10" s="3"/>
    </row>
    <row r="11" spans="1:4" x14ac:dyDescent="0.2">
      <c r="B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C11" sqref="C11"/>
    </sheetView>
  </sheetViews>
  <sheetFormatPr baseColWidth="10" defaultRowHeight="16" x14ac:dyDescent="0.2"/>
  <cols>
    <col min="1" max="1" width="23.6640625" bestFit="1" customWidth="1"/>
    <col min="2" max="2" width="15.1640625" bestFit="1" customWidth="1"/>
    <col min="3" max="3" width="11.5" bestFit="1" customWidth="1"/>
  </cols>
  <sheetData>
    <row r="1" spans="1:4" x14ac:dyDescent="0.2">
      <c r="A1" s="6" t="s">
        <v>4</v>
      </c>
      <c r="B1" s="6" t="s">
        <v>14</v>
      </c>
      <c r="C1" s="6" t="s">
        <v>6</v>
      </c>
      <c r="D1" s="6" t="s">
        <v>7</v>
      </c>
    </row>
    <row r="2" spans="1:4" x14ac:dyDescent="0.2">
      <c r="A2" t="s">
        <v>13</v>
      </c>
      <c r="B2">
        <v>15</v>
      </c>
      <c r="C2" s="8">
        <f>AVERAGE('[1]Voltage Regulators'!$H$4:$H$7,'[1]Voltage Regulators'!$H$13:$H$14,'[1]Voltage Regulators'!$H$16:$H$17,'[1]Voltage Regulators'!$H$9)</f>
        <v>93177.592592592599</v>
      </c>
      <c r="D2" t="s">
        <v>3</v>
      </c>
    </row>
    <row r="3" spans="1:4" x14ac:dyDescent="0.2">
      <c r="A3" t="s">
        <v>13</v>
      </c>
      <c r="B3">
        <v>35</v>
      </c>
      <c r="C3" s="8">
        <f>AVERAGE('[1]Voltage Regulators'!$H$8,'[1]Voltage Regulators'!$H$10)</f>
        <v>452250</v>
      </c>
      <c r="D3" t="s">
        <v>3</v>
      </c>
    </row>
    <row r="4" spans="1:4" x14ac:dyDescent="0.2">
      <c r="A4" t="s">
        <v>15</v>
      </c>
      <c r="C4" s="8">
        <f>AVERAGE('[1]Remove or Relocate'!$C$5:$C$6)</f>
        <v>46500</v>
      </c>
      <c r="D4" t="s">
        <v>3</v>
      </c>
    </row>
    <row r="5" spans="1:4" x14ac:dyDescent="0.2">
      <c r="A5" t="s">
        <v>16</v>
      </c>
      <c r="C5" s="8">
        <f>(capacitors!B4/capacitors!B3)*voltage_regulators!C4</f>
        <v>15510.277173913044</v>
      </c>
      <c r="D5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I14" sqref="I14"/>
    </sheetView>
  </sheetViews>
  <sheetFormatPr baseColWidth="10" defaultRowHeight="16" x14ac:dyDescent="0.2"/>
  <cols>
    <col min="1" max="1" width="16.5" bestFit="1" customWidth="1"/>
    <col min="2" max="2" width="10.5" bestFit="1" customWidth="1"/>
    <col min="3" max="3" width="11" customWidth="1"/>
  </cols>
  <sheetData>
    <row r="1" spans="1:4" x14ac:dyDescent="0.2">
      <c r="A1" s="6" t="s">
        <v>4</v>
      </c>
      <c r="B1" s="6" t="s">
        <v>6</v>
      </c>
      <c r="C1" s="6" t="s">
        <v>7</v>
      </c>
    </row>
    <row r="2" spans="1:4" x14ac:dyDescent="0.2">
      <c r="A2" s="5" t="s">
        <v>17</v>
      </c>
      <c r="B2" s="9">
        <v>33089.36363636364</v>
      </c>
      <c r="C2" s="5" t="s">
        <v>3</v>
      </c>
      <c r="D2" s="4"/>
    </row>
    <row r="3" spans="1:4" x14ac:dyDescent="0.2">
      <c r="A3" s="5" t="s">
        <v>18</v>
      </c>
      <c r="B3" s="9">
        <f>AVERAGE('[1]Remove or Relocate'!$C$7,'[1]Remove or Relocate'!$C$9,'[1]Remove or Relocate'!$C$10)</f>
        <v>15333.333333333334</v>
      </c>
      <c r="C3" s="5" t="s">
        <v>3</v>
      </c>
    </row>
    <row r="4" spans="1:4" x14ac:dyDescent="0.2">
      <c r="A4" s="5" t="s">
        <v>19</v>
      </c>
      <c r="B4" s="9">
        <f>AVERAGE('[1]Remove or Relocate'!$C$8,'[1]Remove or Relocate'!$C$11)</f>
        <v>5114.5</v>
      </c>
      <c r="C4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</vt:lpstr>
      <vt:lpstr>transformers</vt:lpstr>
      <vt:lpstr>control_changes</vt:lpstr>
      <vt:lpstr>voltage_regulators</vt:lpstr>
      <vt:lpstr>capacitors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Horowitz, Kelsey</dc:creator>
  <cp:lastModifiedBy>Microsoft Office User</cp:lastModifiedBy>
  <dcterms:created xsi:type="dcterms:W3CDTF">2019-12-05T20:30:38Z</dcterms:created>
  <dcterms:modified xsi:type="dcterms:W3CDTF">2020-12-07T20:27:14Z</dcterms:modified>
</cp:coreProperties>
</file>